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hidePivotFieldList="1" defaultThemeVersion="124226"/>
  <mc:AlternateContent xmlns:mc="http://schemas.openxmlformats.org/markup-compatibility/2006">
    <mc:Choice Requires="x15">
      <x15ac:absPath xmlns:x15ac="http://schemas.microsoft.com/office/spreadsheetml/2010/11/ac" url="H:\APP\PA\PAForum\Web Publications\FINANCE\Expenditure Study\"/>
    </mc:Choice>
  </mc:AlternateContent>
  <xr:revisionPtr revIDLastSave="0" documentId="13_ncr:1_{57A5264A-A0FB-46C7-B0EA-A4A9A118AA4E}" xr6:coauthVersionLast="47" xr6:coauthVersionMax="47" xr10:uidLastSave="{00000000-0000-0000-0000-000000000000}"/>
  <bookViews>
    <workbookView xWindow="-120" yWindow="-120" windowWidth="20730" windowHeight="11160" tabRatio="949" xr2:uid="{00000000-000D-0000-FFFF-FFFF00000000}"/>
  </bookViews>
  <sheets>
    <sheet name="Overview" sheetId="63" r:id="rId1"/>
    <sheet name="Relative Weights" sheetId="46" r:id="rId2"/>
    <sheet name="RW History" sheetId="60" r:id="rId3"/>
    <sheet name="FTSE Summary" sheetId="47" r:id="rId4"/>
    <sheet name="Discipline Summary" sheetId="48" r:id="rId5"/>
    <sheet name="Discipline Analysis" sheetId="49" r:id="rId6"/>
    <sheet name="UTA" sheetId="6" r:id="rId7"/>
    <sheet name="UT" sheetId="9" r:id="rId8"/>
    <sheet name="UTD" sheetId="10" r:id="rId9"/>
    <sheet name="UTEP" sheetId="11" r:id="rId10"/>
    <sheet name="UTRGV" sheetId="12" r:id="rId11"/>
    <sheet name="UTPB" sheetId="14" r:id="rId12"/>
    <sheet name="UTSA" sheetId="15" r:id="rId13"/>
    <sheet name="UTT" sheetId="16" r:id="rId14"/>
    <sheet name="TAMU" sheetId="17" r:id="rId15"/>
    <sheet name="TAMUG" sheetId="18" r:id="rId16"/>
    <sheet name="PVAMU" sheetId="19" r:id="rId17"/>
    <sheet name="TAR" sheetId="20" r:id="rId18"/>
    <sheet name="TAMUCT" sheetId="57" r:id="rId19"/>
    <sheet name="TAMUCC" sheetId="21" r:id="rId20"/>
    <sheet name="TAMUK" sheetId="22" r:id="rId21"/>
    <sheet name="TAMUSA" sheetId="62" r:id="rId22"/>
    <sheet name="TAMIU" sheetId="23" r:id="rId23"/>
    <sheet name="WTAMU" sheetId="24" r:id="rId24"/>
    <sheet name="TAMUC" sheetId="25" r:id="rId25"/>
    <sheet name="TAMUT" sheetId="26" r:id="rId26"/>
    <sheet name="UH" sheetId="27" r:id="rId27"/>
    <sheet name="UHCL" sheetId="28" r:id="rId28"/>
    <sheet name="UHD" sheetId="29" r:id="rId29"/>
    <sheet name="UHV" sheetId="30" r:id="rId30"/>
    <sheet name="MID" sheetId="31" r:id="rId31"/>
    <sheet name="UNT" sheetId="32" r:id="rId32"/>
    <sheet name="UNTD" sheetId="59" r:id="rId33"/>
    <sheet name="SFASU" sheetId="33" r:id="rId34"/>
    <sheet name="TSU" sheetId="34" r:id="rId35"/>
    <sheet name="TTU" sheetId="35" r:id="rId36"/>
    <sheet name="ASU" sheetId="36" r:id="rId37"/>
    <sheet name="TWU" sheetId="37" r:id="rId38"/>
    <sheet name="LU" sheetId="38" r:id="rId39"/>
    <sheet name="SHSU" sheetId="39" r:id="rId40"/>
    <sheet name="TXST" sheetId="40" r:id="rId41"/>
    <sheet name="SRSU" sheetId="41" r:id="rId42"/>
    <sheet name="Total" sheetId="44" r:id="rId43"/>
    <sheet name="Data" sheetId="56" r:id="rId44"/>
  </sheets>
  <externalReferences>
    <externalReference r:id="rId45"/>
  </externalReferences>
  <definedNames>
    <definedName name="_xlnm._FilterDatabase" localSheetId="43" hidden="1">Data!$HP$1:$QD$38</definedName>
    <definedName name="_xlnm._FilterDatabase" localSheetId="2" hidden="1">'RW History'!$A$2:$R$108</definedName>
    <definedName name="Appendix_H" localSheetId="21">#REF!</definedName>
    <definedName name="Appendix_H">#REF!</definedName>
    <definedName name="Broadway_AP_FRP_CostStudy_Data" localSheetId="43" hidden="1">Data!#REF!</definedName>
    <definedName name="HR">Data!$T$5</definedName>
    <definedName name="_xlnm.Print_Area" localSheetId="5">'Discipline Analysis'!$A$1:$AR$127</definedName>
    <definedName name="_xlnm.Print_Area" localSheetId="1">'Relative Weights'!$A$1:$H$243</definedName>
    <definedName name="_xlnm.Print_Titles" localSheetId="2">'RW History'!#REF!</definedName>
    <definedName name="Z_0D6A04B5_CD00_4F77_ACC7_14DAB17FC792_.wvu.Cols" localSheetId="5" hidden="1">'Discipline Analysis'!#REF!</definedName>
    <definedName name="Z_0D6A04B5_CD00_4F77_ACC7_14DAB17FC792_.wvu.Cols" localSheetId="3" hidden="1">'FTSE Summary'!#REF!</definedName>
    <definedName name="Z_0D6A04B5_CD00_4F77_ACC7_14DAB17FC792_.wvu.PrintArea" localSheetId="5" hidden="1">'Discipline Analysis'!$J$3:$O$43</definedName>
    <definedName name="Z_0D6A04B5_CD00_4F77_ACC7_14DAB17FC792_.wvu.PrintArea" localSheetId="3" hidden="1">'FTSE Summary'!$A$3:$D$42</definedName>
    <definedName name="Z_0D6A04B5_CD00_4F77_ACC7_14DAB17FC792_.wvu.PrintTitles" localSheetId="5" hidden="1">'Discipline Analysis'!$A:$A</definedName>
    <definedName name="Z_0D6A04B5_CD00_4F77_ACC7_14DAB17FC792_.wvu.Rows" localSheetId="4" hidden="1">'Discipline Summary'!#REF!</definedName>
    <definedName name="Z_1442A549_9D6B_46D7_B55A_ADB7B4A9530B_.wvu.Cols" localSheetId="5" hidden="1">'Discipline Analysis'!#REF!</definedName>
    <definedName name="Z_1442A549_9D6B_46D7_B55A_ADB7B4A9530B_.wvu.Cols" localSheetId="3" hidden="1">'FTSE Summary'!#REF!</definedName>
    <definedName name="Z_1442A549_9D6B_46D7_B55A_ADB7B4A9530B_.wvu.PrintArea" localSheetId="5" hidden="1">'Discipline Analysis'!$J$3:$O$43</definedName>
    <definedName name="Z_1442A549_9D6B_46D7_B55A_ADB7B4A9530B_.wvu.PrintArea" localSheetId="3" hidden="1">'FTSE Summary'!$A$3:$D$42</definedName>
    <definedName name="Z_1442A549_9D6B_46D7_B55A_ADB7B4A9530B_.wvu.PrintTitles" localSheetId="5" hidden="1">'Discipline Analysis'!$A:$A</definedName>
    <definedName name="Z_1442A549_9D6B_46D7_B55A_ADB7B4A9530B_.wvu.Rows" localSheetId="4" hidden="1">'Discipline Summary'!#REF!</definedName>
    <definedName name="Z_1FFC368C_FAAC_4C27_917C_33EB7F20D079_.wvu.PrintTitles" hidden="1">[1]Midwestern!$A$1:$B$65536,[1]Midwestern!$A$1:$IV$7</definedName>
    <definedName name="Z_27F9E306_C248_45F3_84A0_232BF88FD190_.wvu.Cols" localSheetId="5" hidden="1">'Discipline Analysis'!#REF!</definedName>
    <definedName name="Z_27F9E306_C248_45F3_84A0_232BF88FD190_.wvu.Cols" localSheetId="3" hidden="1">'FTSE Summary'!#REF!</definedName>
    <definedName name="Z_27F9E306_C248_45F3_84A0_232BF88FD190_.wvu.PrintArea" localSheetId="5" hidden="1">'Discipline Analysis'!$J$3:$O$43</definedName>
    <definedName name="Z_27F9E306_C248_45F3_84A0_232BF88FD190_.wvu.PrintArea" localSheetId="3" hidden="1">'FTSE Summary'!$A$3:$D$42</definedName>
    <definedName name="Z_27F9E306_C248_45F3_84A0_232BF88FD190_.wvu.PrintTitles" localSheetId="5" hidden="1">'Discipline Analysis'!$A:$A</definedName>
    <definedName name="Z_27F9E306_C248_45F3_84A0_232BF88FD190_.wvu.Rows" localSheetId="4" hidden="1">'Discipline Summary'!#REF!</definedName>
    <definedName name="Z_390E69FE_30BF_46A8_BB03_D0C9901EA0FB_.wvu.PrintTitles" hidden="1">[1]Midwestern!$A$1:$B$65536,[1]Midwestern!$A$1:$IV$7</definedName>
    <definedName name="Z_4AC09102_7151_4BC1_97EC_C57915589D6D_.wvu.PrintTitles" hidden="1">[1]Midwestern!$A$1:$B$65536,[1]Midwestern!$A$1:$IV$7</definedName>
    <definedName name="Z_57E1A335_6562_424D_B12F_A80F8D222AC3_.wvu.Cols" localSheetId="5" hidden="1">'Discipline Analysis'!#REF!</definedName>
    <definedName name="Z_57E1A335_6562_424D_B12F_A80F8D222AC3_.wvu.Cols" localSheetId="3" hidden="1">'FTSE Summary'!#REF!</definedName>
    <definedName name="Z_57E1A335_6562_424D_B12F_A80F8D222AC3_.wvu.PrintArea" localSheetId="5" hidden="1">'Discipline Analysis'!$J$3:$O$43</definedName>
    <definedName name="Z_57E1A335_6562_424D_B12F_A80F8D222AC3_.wvu.PrintArea" localSheetId="3" hidden="1">'FTSE Summary'!$A$3:$D$42</definedName>
    <definedName name="Z_57E1A335_6562_424D_B12F_A80F8D222AC3_.wvu.PrintTitles" localSheetId="5" hidden="1">'Discipline Analysis'!$A:$A</definedName>
    <definedName name="Z_57E1A335_6562_424D_B12F_A80F8D222AC3_.wvu.Rows" localSheetId="4" hidden="1">'Discipline Summary'!#REF!</definedName>
    <definedName name="Z_59C042EE_7BE0_46D7_83D3_48C0860AA9B7_.wvu.PrintTitles" hidden="1">[1]Midwestern!$A$1:$B$65536,[1]Midwestern!$A$1:$IV$7</definedName>
    <definedName name="Z_5DB122DC_76B1_4E56_B2C5_DC5B34D3FE31_.wvu.PrintTitles" hidden="1">[1]Midwestern!$A$1:$B$65536,[1]Midwestern!$A$1:$IV$7</definedName>
    <definedName name="Z_69CC68D0_7082_4F65_9ED7_9A6C423E431E_.wvu.Cols" localSheetId="5" hidden="1">'Discipline Analysis'!#REF!</definedName>
    <definedName name="Z_69CC68D0_7082_4F65_9ED7_9A6C423E431E_.wvu.Cols" localSheetId="3" hidden="1">'FTSE Summary'!#REF!</definedName>
    <definedName name="Z_69CC68D0_7082_4F65_9ED7_9A6C423E431E_.wvu.PrintArea" localSheetId="5" hidden="1">'Discipline Analysis'!$J$3:$O$43</definedName>
    <definedName name="Z_69CC68D0_7082_4F65_9ED7_9A6C423E431E_.wvu.PrintArea" localSheetId="3" hidden="1">'FTSE Summary'!$A$3:$D$42</definedName>
    <definedName name="Z_69CC68D0_7082_4F65_9ED7_9A6C423E431E_.wvu.PrintTitles" localSheetId="5" hidden="1">'Discipline Analysis'!$A:$A</definedName>
    <definedName name="Z_69CC68D0_7082_4F65_9ED7_9A6C423E431E_.wvu.Rows" localSheetId="4" hidden="1">'Discipline Summary'!#REF!</definedName>
    <definedName name="Z_781B0C7D_37AB_45AA_97DE_651E544B0900_.wvu.Cols" localSheetId="5" hidden="1">'Discipline Analysis'!#REF!</definedName>
    <definedName name="Z_781B0C7D_37AB_45AA_97DE_651E544B0900_.wvu.Cols" localSheetId="3" hidden="1">'FTSE Summary'!#REF!</definedName>
    <definedName name="Z_781B0C7D_37AB_45AA_97DE_651E544B0900_.wvu.PrintArea" localSheetId="5" hidden="1">'Discipline Analysis'!$J$3:$O$43</definedName>
    <definedName name="Z_781B0C7D_37AB_45AA_97DE_651E544B0900_.wvu.PrintArea" localSheetId="3" hidden="1">'FTSE Summary'!$A$3:$D$42</definedName>
    <definedName name="Z_781B0C7D_37AB_45AA_97DE_651E544B0900_.wvu.PrintTitles" localSheetId="5" hidden="1">'Discipline Analysis'!$A:$A</definedName>
    <definedName name="Z_781B0C7D_37AB_45AA_97DE_651E544B0900_.wvu.Rows" localSheetId="4" hidden="1">'Discipline Summary'!#REF!</definedName>
    <definedName name="Z_7D803815_A672_4AF4_B4A6_9CDBE1923F20_.wvu.Cols" localSheetId="5" hidden="1">'Discipline Analysis'!#REF!</definedName>
    <definedName name="Z_7D803815_A672_4AF4_B4A6_9CDBE1923F20_.wvu.Cols" localSheetId="3" hidden="1">'FTSE Summary'!#REF!</definedName>
    <definedName name="Z_7D803815_A672_4AF4_B4A6_9CDBE1923F20_.wvu.PrintArea" localSheetId="5" hidden="1">'Discipline Analysis'!$J$3:$O$43</definedName>
    <definedName name="Z_7D803815_A672_4AF4_B4A6_9CDBE1923F20_.wvu.PrintArea" localSheetId="3" hidden="1">'FTSE Summary'!$A$3:$D$42</definedName>
    <definedName name="Z_7D803815_A672_4AF4_B4A6_9CDBE1923F20_.wvu.PrintTitles" localSheetId="5" hidden="1">'Discipline Analysis'!$A:$A</definedName>
    <definedName name="Z_7D803815_A672_4AF4_B4A6_9CDBE1923F20_.wvu.Rows" localSheetId="4" hidden="1">'Discipline Summary'!#REF!</definedName>
    <definedName name="Z_7E968537_F35A_46C0_AAAE_B8F2523DE409_.wvu.PrintTitles" hidden="1">[1]Midwestern!$A$1:$B$65536,[1]Midwestern!$A$1:$IV$7</definedName>
    <definedName name="Z_82F62AED_BF08_430C_AFEF_890DA166D88D_.wvu.Cols" localSheetId="5" hidden="1">'Discipline Analysis'!#REF!</definedName>
    <definedName name="Z_82F62AED_BF08_430C_AFEF_890DA166D88D_.wvu.Cols" localSheetId="3" hidden="1">'FTSE Summary'!#REF!</definedName>
    <definedName name="Z_82F62AED_BF08_430C_AFEF_890DA166D88D_.wvu.PrintArea" localSheetId="5" hidden="1">'Discipline Analysis'!$J$3:$O$43</definedName>
    <definedName name="Z_82F62AED_BF08_430C_AFEF_890DA166D88D_.wvu.PrintArea" localSheetId="3" hidden="1">'FTSE Summary'!$A$3:$D$42</definedName>
    <definedName name="Z_82F62AED_BF08_430C_AFEF_890DA166D88D_.wvu.PrintTitles" localSheetId="5" hidden="1">'Discipline Analysis'!$A:$A</definedName>
    <definedName name="Z_82F62AED_BF08_430C_AFEF_890DA166D88D_.wvu.Rows" localSheetId="4" hidden="1">'Discipline Summary'!#REF!</definedName>
    <definedName name="Z_999D944D_85B2_4CAE_97DA_DC2EB4BF0AB0_.wvu.PrintTitles" hidden="1">[1]Midwestern!$A$1:$B$65536,[1]Midwestern!$A$1:$IV$7</definedName>
    <definedName name="Z_9A9AF875_8B7A_4EA5_9837_BF2AFF98C487_.wvu.PrintTitles" hidden="1">[1]Midwestern!$A$1:$B$65536,[1]Midwestern!$A$1:$IV$7</definedName>
    <definedName name="Z_AF3AF677_0F2D_4D70_91F8_671ED83C9C84_.wvu.Cols" localSheetId="5" hidden="1">'Discipline Analysis'!#REF!</definedName>
    <definedName name="Z_AF3AF677_0F2D_4D70_91F8_671ED83C9C84_.wvu.Cols" localSheetId="3" hidden="1">'FTSE Summary'!#REF!</definedName>
    <definedName name="Z_AF3AF677_0F2D_4D70_91F8_671ED83C9C84_.wvu.PrintArea" localSheetId="5" hidden="1">'Discipline Analysis'!$J$3:$O$43</definedName>
    <definedName name="Z_AF3AF677_0F2D_4D70_91F8_671ED83C9C84_.wvu.PrintArea" localSheetId="3" hidden="1">'FTSE Summary'!$A$3:$D$42</definedName>
    <definedName name="Z_AF3AF677_0F2D_4D70_91F8_671ED83C9C84_.wvu.PrintTitles" localSheetId="5" hidden="1">'Discipline Analysis'!$A:$A</definedName>
    <definedName name="Z_AF3AF677_0F2D_4D70_91F8_671ED83C9C84_.wvu.Rows" localSheetId="4" hidden="1">'Discipline Summary'!#REF!</definedName>
    <definedName name="Z_AF9FC034_FEF6_4E81_8E7C_0BEB1839439D_.wvu.Cols" localSheetId="5" hidden="1">'Discipline Analysis'!#REF!</definedName>
    <definedName name="Z_AF9FC034_FEF6_4E81_8E7C_0BEB1839439D_.wvu.Cols" localSheetId="3" hidden="1">'FTSE Summary'!#REF!</definedName>
    <definedName name="Z_AF9FC034_FEF6_4E81_8E7C_0BEB1839439D_.wvu.PrintArea" localSheetId="5" hidden="1">'Discipline Analysis'!$J$3:$O$43</definedName>
    <definedName name="Z_AF9FC034_FEF6_4E81_8E7C_0BEB1839439D_.wvu.PrintArea" localSheetId="3" hidden="1">'FTSE Summary'!$A$3:$D$42</definedName>
    <definedName name="Z_AF9FC034_FEF6_4E81_8E7C_0BEB1839439D_.wvu.PrintTitles" localSheetId="5" hidden="1">'Discipline Analysis'!$A:$A</definedName>
    <definedName name="Z_AF9FC034_FEF6_4E81_8E7C_0BEB1839439D_.wvu.Rows" localSheetId="4" hidden="1">'Discipline Summary'!#REF!</definedName>
    <definedName name="Z_B99B5CD3_BE57_4246_AEBD_EF88E268CAAA_.wvu.Cols" localSheetId="5" hidden="1">'Discipline Analysis'!#REF!</definedName>
    <definedName name="Z_B99B5CD3_BE57_4246_AEBD_EF88E268CAAA_.wvu.Cols" localSheetId="3" hidden="1">'FTSE Summary'!#REF!</definedName>
    <definedName name="Z_B99B5CD3_BE57_4246_AEBD_EF88E268CAAA_.wvu.PrintArea" localSheetId="5" hidden="1">'Discipline Analysis'!$J$3:$O$43</definedName>
    <definedName name="Z_B99B5CD3_BE57_4246_AEBD_EF88E268CAAA_.wvu.PrintArea" localSheetId="3" hidden="1">'FTSE Summary'!$A$3:$D$42</definedName>
    <definedName name="Z_B99B5CD3_BE57_4246_AEBD_EF88E268CAAA_.wvu.PrintTitles" localSheetId="5" hidden="1">'Discipline Analysis'!$A:$A</definedName>
    <definedName name="Z_B99B5CD3_BE57_4246_AEBD_EF88E268CAAA_.wvu.Rows" localSheetId="4" hidden="1">'Discipline Summary'!#REF!</definedName>
    <definedName name="Z_C030375C_CA87_4F87_8379_E4A4DD2442F6_.wvu.Cols" localSheetId="5" hidden="1">'Discipline Analysis'!#REF!</definedName>
    <definedName name="Z_C030375C_CA87_4F87_8379_E4A4DD2442F6_.wvu.Cols" localSheetId="3" hidden="1">'FTSE Summary'!#REF!</definedName>
    <definedName name="Z_C030375C_CA87_4F87_8379_E4A4DD2442F6_.wvu.PrintArea" localSheetId="5" hidden="1">'Discipline Analysis'!$J$3:$O$43</definedName>
    <definedName name="Z_C030375C_CA87_4F87_8379_E4A4DD2442F6_.wvu.PrintArea" localSheetId="3" hidden="1">'FTSE Summary'!$A$3:$D$42</definedName>
    <definedName name="Z_C030375C_CA87_4F87_8379_E4A4DD2442F6_.wvu.PrintTitles" localSheetId="5" hidden="1">'Discipline Analysis'!$A:$A</definedName>
    <definedName name="Z_C030375C_CA87_4F87_8379_E4A4DD2442F6_.wvu.Rows" localSheetId="4" hidden="1">'Discipline Summary'!#REF!</definedName>
    <definedName name="Z_C63CB8F7_18C4_4A70_94EC_26C8D6B5C80F_.wvu.PrintTitles" hidden="1">[1]Midwestern!$A$1:$B$65536,[1]Midwestern!$A$1:$IV$7</definedName>
    <definedName name="Z_D8EE2E15_379C_4027_9083_08D90932B4E1_.wvu.PrintTitles" hidden="1">[1]Midwestern!$A$1:$B$65536,[1]Midwestern!$A$1:$IV$7</definedName>
    <definedName name="Z_DCADF4B1_3283_4B0E_898D_03FF4C5055CE_.wvu.Cols" localSheetId="5" hidden="1">'Discipline Analysis'!#REF!</definedName>
    <definedName name="Z_DCADF4B1_3283_4B0E_898D_03FF4C5055CE_.wvu.Cols" localSheetId="3" hidden="1">'FTSE Summary'!#REF!</definedName>
    <definedName name="Z_DCADF4B1_3283_4B0E_898D_03FF4C5055CE_.wvu.PrintArea" localSheetId="5" hidden="1">'Discipline Analysis'!$J$3:$O$43</definedName>
    <definedName name="Z_DCADF4B1_3283_4B0E_898D_03FF4C5055CE_.wvu.PrintArea" localSheetId="3" hidden="1">'FTSE Summary'!$A$3:$D$42</definedName>
    <definedName name="Z_DCADF4B1_3283_4B0E_898D_03FF4C5055CE_.wvu.PrintTitles" localSheetId="5" hidden="1">'Discipline Analysis'!$A:$A</definedName>
    <definedName name="Z_DCADF4B1_3283_4B0E_898D_03FF4C5055CE_.wvu.Rows" localSheetId="4" hidden="1">'Discipline Summary'!#REF!</definedName>
    <definedName name="Z_E24BC210_CA00_4D90_8DFB_123CF42EF667_.wvu.Cols" localSheetId="5" hidden="1">'Discipline Analysis'!#REF!</definedName>
    <definedName name="Z_E24BC210_CA00_4D90_8DFB_123CF42EF667_.wvu.Cols" localSheetId="3" hidden="1">'FTSE Summary'!#REF!</definedName>
    <definedName name="Z_E24BC210_CA00_4D90_8DFB_123CF42EF667_.wvu.PrintArea" localSheetId="5" hidden="1">'Discipline Analysis'!$J$3:$O$43</definedName>
    <definedName name="Z_E24BC210_CA00_4D90_8DFB_123CF42EF667_.wvu.PrintArea" localSheetId="3" hidden="1">'FTSE Summary'!$A$3:$D$42</definedName>
    <definedName name="Z_E24BC210_CA00_4D90_8DFB_123CF42EF667_.wvu.PrintTitles" localSheetId="5" hidden="1">'Discipline Analysis'!$A:$A</definedName>
    <definedName name="Z_E24BC210_CA00_4D90_8DFB_123CF42EF667_.wvu.Rows" localSheetId="4" hidden="1">'Discipline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9" i="46" l="1"/>
  <c r="C45" i="46"/>
  <c r="B69" i="15" l="1"/>
  <c r="DL33" i="56" l="1"/>
  <c r="AQ4" i="60"/>
  <c r="F161" i="35" l="1"/>
  <c r="B69" i="14" l="1"/>
  <c r="B69" i="11"/>
  <c r="B69" i="10"/>
  <c r="AO116" i="60" l="1"/>
  <c r="AO115" i="60"/>
  <c r="AO114" i="60"/>
  <c r="AO99" i="60"/>
  <c r="AO100" i="60"/>
  <c r="AO101" i="60"/>
  <c r="AO102" i="60"/>
  <c r="AO103" i="60"/>
  <c r="AO104" i="60"/>
  <c r="AO105" i="60"/>
  <c r="AO106" i="60"/>
  <c r="AO107" i="60"/>
  <c r="AO108" i="60"/>
  <c r="AO109" i="60"/>
  <c r="AO70" i="60"/>
  <c r="AO71" i="60"/>
  <c r="AO72" i="60"/>
  <c r="AO73" i="60"/>
  <c r="AO74" i="60"/>
  <c r="AO75" i="60"/>
  <c r="AO76" i="60"/>
  <c r="AO77" i="60"/>
  <c r="AO78" i="60"/>
  <c r="AO79" i="60"/>
  <c r="AO80" i="60"/>
  <c r="AO81" i="60"/>
  <c r="AO82" i="60"/>
  <c r="AO83" i="60"/>
  <c r="AO84" i="60"/>
  <c r="AO85" i="60"/>
  <c r="AO86" i="60"/>
  <c r="AO87" i="60"/>
  <c r="AO88" i="60"/>
  <c r="AO89" i="60"/>
  <c r="AO48" i="60"/>
  <c r="AO49" i="60"/>
  <c r="AO50" i="60"/>
  <c r="AO51" i="60"/>
  <c r="AO52" i="60"/>
  <c r="AO53" i="60"/>
  <c r="AO54" i="60"/>
  <c r="AO55" i="60"/>
  <c r="AO56" i="60"/>
  <c r="AO57" i="60"/>
  <c r="AO58" i="60"/>
  <c r="AO59" i="60"/>
  <c r="AO60" i="60"/>
  <c r="AO61" i="60"/>
  <c r="AO62" i="60"/>
  <c r="AO63" i="60"/>
  <c r="AO64" i="60"/>
  <c r="AO65" i="60"/>
  <c r="AO66" i="60"/>
  <c r="AO67" i="60"/>
  <c r="AO26" i="60"/>
  <c r="AO27" i="60"/>
  <c r="AO28" i="60"/>
  <c r="AO29" i="60"/>
  <c r="AO30" i="60"/>
  <c r="AO31" i="60"/>
  <c r="AO32" i="60"/>
  <c r="AO33" i="60"/>
  <c r="AO34" i="60"/>
  <c r="AO35" i="60"/>
  <c r="AO36" i="60"/>
  <c r="AO37" i="60"/>
  <c r="AO38" i="60"/>
  <c r="AO39" i="60"/>
  <c r="AO40" i="60"/>
  <c r="AO41" i="60"/>
  <c r="AO42" i="60"/>
  <c r="AO43" i="60"/>
  <c r="AO44" i="60"/>
  <c r="AO45" i="60"/>
  <c r="AO4" i="60"/>
  <c r="AO5" i="60"/>
  <c r="AO6" i="60"/>
  <c r="AO7" i="60"/>
  <c r="AO8" i="60"/>
  <c r="AO9" i="60"/>
  <c r="AO10" i="60"/>
  <c r="AO11" i="60"/>
  <c r="AO12" i="60"/>
  <c r="AO13" i="60"/>
  <c r="AO14" i="60"/>
  <c r="AO15" i="60"/>
  <c r="AO16" i="60"/>
  <c r="AO17" i="60"/>
  <c r="AO18" i="60"/>
  <c r="AO19" i="60"/>
  <c r="AO20" i="60"/>
  <c r="AO21" i="60"/>
  <c r="AO22" i="60"/>
  <c r="AO23" i="60"/>
  <c r="AN5" i="60"/>
  <c r="E144" i="41" l="1"/>
  <c r="H17" i="41" l="1"/>
  <c r="H16" i="41"/>
  <c r="H15" i="41"/>
  <c r="H14" i="41"/>
  <c r="H13" i="41"/>
  <c r="H17" i="40"/>
  <c r="H16" i="40"/>
  <c r="H15" i="40"/>
  <c r="H14" i="40"/>
  <c r="H13" i="40"/>
  <c r="H17" i="39"/>
  <c r="H16" i="39"/>
  <c r="H15" i="39"/>
  <c r="H14" i="39"/>
  <c r="H13" i="39"/>
  <c r="H17" i="38"/>
  <c r="H16" i="38"/>
  <c r="H15" i="38"/>
  <c r="H14" i="38"/>
  <c r="H13" i="38"/>
  <c r="H17" i="37"/>
  <c r="H16" i="37"/>
  <c r="H15" i="37"/>
  <c r="H14" i="37"/>
  <c r="H13" i="37"/>
  <c r="H17" i="36"/>
  <c r="H16" i="36"/>
  <c r="H15" i="36"/>
  <c r="H14" i="36"/>
  <c r="H13" i="36"/>
  <c r="H17" i="35"/>
  <c r="H16" i="35"/>
  <c r="H15" i="35"/>
  <c r="H14" i="35"/>
  <c r="H13" i="35"/>
  <c r="H17" i="34"/>
  <c r="H16" i="34"/>
  <c r="H15" i="34"/>
  <c r="H14" i="34"/>
  <c r="H13" i="34"/>
  <c r="H17" i="33"/>
  <c r="H16" i="33"/>
  <c r="H15" i="33"/>
  <c r="H14" i="33"/>
  <c r="H13" i="33"/>
  <c r="H17" i="59"/>
  <c r="H16" i="59"/>
  <c r="H15" i="59"/>
  <c r="H14" i="59"/>
  <c r="H13" i="59"/>
  <c r="H17" i="32"/>
  <c r="H16" i="32"/>
  <c r="H15" i="32"/>
  <c r="H14" i="32"/>
  <c r="H13" i="32"/>
  <c r="H17" i="31"/>
  <c r="H16" i="31"/>
  <c r="H15" i="31"/>
  <c r="H14" i="31"/>
  <c r="H13" i="31"/>
  <c r="H17" i="30"/>
  <c r="H16" i="30"/>
  <c r="H15" i="30"/>
  <c r="H14" i="30"/>
  <c r="H13" i="30"/>
  <c r="H17" i="29"/>
  <c r="H16" i="29"/>
  <c r="H15" i="29"/>
  <c r="H14" i="29"/>
  <c r="H13" i="29"/>
  <c r="H17" i="28"/>
  <c r="H16" i="28"/>
  <c r="H15" i="28"/>
  <c r="H14" i="28"/>
  <c r="H13" i="28"/>
  <c r="H17" i="27"/>
  <c r="H16" i="27"/>
  <c r="H15" i="27"/>
  <c r="H14" i="27"/>
  <c r="H13" i="27"/>
  <c r="H17" i="26"/>
  <c r="H16" i="26"/>
  <c r="H15" i="26"/>
  <c r="H14" i="26"/>
  <c r="H13" i="26"/>
  <c r="H17" i="25"/>
  <c r="H16" i="25"/>
  <c r="H15" i="25"/>
  <c r="H14" i="25"/>
  <c r="H13" i="25"/>
  <c r="H17" i="24"/>
  <c r="H16" i="24"/>
  <c r="H15" i="24"/>
  <c r="H14" i="24"/>
  <c r="H13" i="24"/>
  <c r="H17" i="23"/>
  <c r="H16" i="23"/>
  <c r="H15" i="23"/>
  <c r="H14" i="23"/>
  <c r="H13" i="23"/>
  <c r="H17" i="62"/>
  <c r="H16" i="62"/>
  <c r="H15" i="62"/>
  <c r="H14" i="62"/>
  <c r="H13" i="62"/>
  <c r="H17" i="22"/>
  <c r="H16" i="22"/>
  <c r="H15" i="22"/>
  <c r="H14" i="22"/>
  <c r="H13" i="22"/>
  <c r="H17" i="21"/>
  <c r="H16" i="21"/>
  <c r="H15" i="21"/>
  <c r="H14" i="21"/>
  <c r="H13" i="21"/>
  <c r="H17" i="57"/>
  <c r="H16" i="57"/>
  <c r="H15" i="57"/>
  <c r="H14" i="57"/>
  <c r="H13" i="57"/>
  <c r="H17" i="20"/>
  <c r="H16" i="20"/>
  <c r="H15" i="20"/>
  <c r="H14" i="20"/>
  <c r="H13" i="20"/>
  <c r="H17" i="19"/>
  <c r="H16" i="19"/>
  <c r="H15" i="19"/>
  <c r="H14" i="19"/>
  <c r="H13" i="19"/>
  <c r="H17" i="18"/>
  <c r="H16" i="18"/>
  <c r="H15" i="18"/>
  <c r="H14" i="18"/>
  <c r="H13" i="18"/>
  <c r="H17" i="17"/>
  <c r="H16" i="17"/>
  <c r="H15" i="17"/>
  <c r="H14" i="17"/>
  <c r="H13" i="17"/>
  <c r="H17" i="16"/>
  <c r="H16" i="16"/>
  <c r="H15" i="16"/>
  <c r="H14" i="16"/>
  <c r="H13" i="16"/>
  <c r="H17" i="15"/>
  <c r="H16" i="15"/>
  <c r="H15" i="15"/>
  <c r="H14" i="15"/>
  <c r="H13" i="15"/>
  <c r="B350" i="15"/>
  <c r="B349" i="15"/>
  <c r="B348" i="15"/>
  <c r="B347" i="15"/>
  <c r="B346" i="15"/>
  <c r="B345" i="15"/>
  <c r="B344" i="15"/>
  <c r="B343" i="15"/>
  <c r="B325" i="15"/>
  <c r="B324" i="15"/>
  <c r="B323" i="15"/>
  <c r="B322" i="15"/>
  <c r="B321" i="15"/>
  <c r="B320" i="15"/>
  <c r="B319" i="15"/>
  <c r="B318" i="15"/>
  <c r="B300" i="15"/>
  <c r="B299" i="15"/>
  <c r="B298" i="15"/>
  <c r="B297" i="15"/>
  <c r="B296" i="15"/>
  <c r="B295" i="15"/>
  <c r="B294" i="15"/>
  <c r="B293" i="15"/>
  <c r="B275" i="15"/>
  <c r="B274" i="15"/>
  <c r="B273" i="15"/>
  <c r="B272" i="15"/>
  <c r="B271" i="15"/>
  <c r="B270" i="15"/>
  <c r="B269" i="15"/>
  <c r="B268" i="15"/>
  <c r="B250" i="15"/>
  <c r="B249" i="15"/>
  <c r="B248" i="15"/>
  <c r="B247" i="15"/>
  <c r="B246" i="15"/>
  <c r="B245" i="15"/>
  <c r="B244" i="15"/>
  <c r="B243" i="15"/>
  <c r="B225" i="15"/>
  <c r="B224" i="15"/>
  <c r="B223" i="15"/>
  <c r="B222" i="15"/>
  <c r="B221" i="15"/>
  <c r="B220" i="15"/>
  <c r="B219" i="15"/>
  <c r="B218" i="15"/>
  <c r="B200" i="15"/>
  <c r="B199" i="15"/>
  <c r="B198" i="15"/>
  <c r="B197" i="15"/>
  <c r="B196" i="15"/>
  <c r="B195" i="15"/>
  <c r="B194" i="15"/>
  <c r="B193" i="15"/>
  <c r="B175" i="15"/>
  <c r="B174" i="15"/>
  <c r="B173" i="15"/>
  <c r="B172" i="15"/>
  <c r="B171" i="15"/>
  <c r="B170" i="15"/>
  <c r="B169" i="15"/>
  <c r="B168" i="15"/>
  <c r="B150" i="15"/>
  <c r="B149" i="15"/>
  <c r="B148" i="15"/>
  <c r="B147" i="15"/>
  <c r="B146" i="15"/>
  <c r="B145" i="15"/>
  <c r="B144" i="15"/>
  <c r="B143" i="15"/>
  <c r="B123" i="15"/>
  <c r="B122" i="15"/>
  <c r="B121" i="15"/>
  <c r="B120" i="15"/>
  <c r="B119" i="15"/>
  <c r="B118" i="15"/>
  <c r="B117" i="15"/>
  <c r="B116" i="15"/>
  <c r="B98" i="15"/>
  <c r="B97" i="15"/>
  <c r="B96" i="15"/>
  <c r="B95" i="15"/>
  <c r="B94" i="15"/>
  <c r="B93" i="15"/>
  <c r="B92" i="15"/>
  <c r="B91" i="15"/>
  <c r="B68" i="15"/>
  <c r="B67" i="15"/>
  <c r="B66" i="15"/>
  <c r="B65" i="15"/>
  <c r="B64" i="15"/>
  <c r="B63" i="15"/>
  <c r="B62" i="15"/>
  <c r="B61" i="15"/>
  <c r="H17" i="14"/>
  <c r="H16" i="14"/>
  <c r="H15" i="14"/>
  <c r="H14" i="14"/>
  <c r="H13" i="14"/>
  <c r="H13" i="12"/>
  <c r="H17" i="12"/>
  <c r="H16" i="12"/>
  <c r="H15" i="12"/>
  <c r="H14" i="12"/>
  <c r="H17" i="11"/>
  <c r="H16" i="11"/>
  <c r="H15" i="11"/>
  <c r="H14" i="11"/>
  <c r="H13" i="11"/>
  <c r="H17" i="10"/>
  <c r="H16" i="10"/>
  <c r="H15" i="10"/>
  <c r="H14" i="10"/>
  <c r="H13" i="10"/>
  <c r="H17" i="9"/>
  <c r="H16" i="9"/>
  <c r="H15" i="9"/>
  <c r="H14" i="9"/>
  <c r="H13" i="9"/>
  <c r="H17" i="6" l="1"/>
  <c r="H11" i="44" s="1"/>
  <c r="H16" i="6"/>
  <c r="H10" i="44" s="1"/>
  <c r="H15" i="6"/>
  <c r="H9" i="44" s="1"/>
  <c r="H14" i="6"/>
  <c r="H8" i="44" s="1"/>
  <c r="H13" i="6"/>
  <c r="H7" i="44" s="1"/>
  <c r="AO2" i="60" l="1"/>
  <c r="D68" i="9" l="1"/>
  <c r="C61" i="10" l="1"/>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F69" i="6"/>
  <c r="G69" i="6"/>
  <c r="C70" i="6"/>
  <c r="D70" i="6"/>
  <c r="E70" i="6"/>
  <c r="F70" i="6"/>
  <c r="G70" i="6"/>
  <c r="C71" i="6"/>
  <c r="D71" i="6"/>
  <c r="E71" i="6"/>
  <c r="F71" i="6"/>
  <c r="G71" i="6"/>
  <c r="C72" i="6"/>
  <c r="D72" i="6"/>
  <c r="E72" i="6"/>
  <c r="F72" i="6"/>
  <c r="G72" i="6"/>
  <c r="C73" i="6"/>
  <c r="D73" i="6"/>
  <c r="E73" i="6"/>
  <c r="F73" i="6"/>
  <c r="G73" i="6"/>
  <c r="C74" i="6"/>
  <c r="D74" i="6"/>
  <c r="E74" i="6"/>
  <c r="F74" i="6"/>
  <c r="G74" i="6"/>
  <c r="C75" i="6"/>
  <c r="D75" i="6"/>
  <c r="E75" i="6"/>
  <c r="F75" i="6"/>
  <c r="G75" i="6"/>
  <c r="C76" i="6"/>
  <c r="D76" i="6"/>
  <c r="E76" i="6"/>
  <c r="F76" i="6"/>
  <c r="G76" i="6"/>
  <c r="C77" i="6"/>
  <c r="D77" i="6"/>
  <c r="E77" i="6"/>
  <c r="F77" i="6"/>
  <c r="G77" i="6"/>
  <c r="C78" i="6"/>
  <c r="D78" i="6"/>
  <c r="E78" i="6"/>
  <c r="F78" i="6"/>
  <c r="G78" i="6"/>
  <c r="C79" i="6"/>
  <c r="D79" i="6"/>
  <c r="E79" i="6"/>
  <c r="F79" i="6"/>
  <c r="G79" i="6"/>
  <c r="C80" i="6"/>
  <c r="D80" i="6"/>
  <c r="E80" i="6"/>
  <c r="F80" i="6"/>
  <c r="G80" i="6"/>
  <c r="H64" i="10" l="1"/>
  <c r="H63" i="10"/>
  <c r="H65" i="10"/>
  <c r="H61" i="10"/>
  <c r="H62" i="10"/>
  <c r="AQ2" i="60"/>
  <c r="AQ113" i="60" s="1"/>
  <c r="U113" i="60" l="1"/>
  <c r="H190" i="37" l="1"/>
  <c r="H240" i="37"/>
  <c r="H215" i="37"/>
  <c r="D21" i="37"/>
  <c r="G21" i="37"/>
  <c r="H21" i="37"/>
  <c r="C25" i="37"/>
  <c r="D25" i="37"/>
  <c r="E25" i="37"/>
  <c r="F25" i="37"/>
  <c r="G25" i="37"/>
  <c r="D28" i="37"/>
  <c r="G28" i="37"/>
  <c r="H28" i="37"/>
  <c r="C32" i="37"/>
  <c r="D32" i="37"/>
  <c r="E32" i="37"/>
  <c r="F32" i="37"/>
  <c r="G32" i="37"/>
  <c r="G293" i="37" s="1"/>
  <c r="G343" i="37" s="1"/>
  <c r="C33" i="37"/>
  <c r="D33" i="37"/>
  <c r="E33" i="37"/>
  <c r="F33" i="37"/>
  <c r="G33" i="37"/>
  <c r="C34" i="37"/>
  <c r="D34" i="37"/>
  <c r="E34" i="37"/>
  <c r="F34" i="37"/>
  <c r="G34" i="37"/>
  <c r="C35" i="37"/>
  <c r="D35" i="37"/>
  <c r="E35" i="37"/>
  <c r="F35" i="37"/>
  <c r="G35" i="37"/>
  <c r="C36" i="37"/>
  <c r="D36" i="37"/>
  <c r="E36" i="37"/>
  <c r="F36" i="37"/>
  <c r="G36" i="37"/>
  <c r="G297" i="37" s="1"/>
  <c r="G347" i="37" s="1"/>
  <c r="C37" i="37"/>
  <c r="D37" i="37"/>
  <c r="E37" i="37"/>
  <c r="F37" i="37"/>
  <c r="G37" i="37"/>
  <c r="G298" i="37" s="1"/>
  <c r="G348" i="37" s="1"/>
  <c r="C38" i="37"/>
  <c r="D38" i="37"/>
  <c r="E38" i="37"/>
  <c r="F38" i="37"/>
  <c r="G38" i="37"/>
  <c r="G299" i="37" s="1"/>
  <c r="G349" i="37" s="1"/>
  <c r="C39" i="37"/>
  <c r="C300" i="37" s="1"/>
  <c r="C350" i="37" s="1"/>
  <c r="D39" i="37"/>
  <c r="E39" i="37"/>
  <c r="E300" i="37" s="1"/>
  <c r="E350" i="37" s="1"/>
  <c r="F39" i="37"/>
  <c r="F300" i="37" s="1"/>
  <c r="F350" i="37" s="1"/>
  <c r="G39" i="37"/>
  <c r="G300" i="37" s="1"/>
  <c r="G350" i="37" s="1"/>
  <c r="C40" i="37"/>
  <c r="D40" i="37"/>
  <c r="E40" i="37"/>
  <c r="F40" i="37"/>
  <c r="F301" i="37" s="1"/>
  <c r="F351" i="37" s="1"/>
  <c r="G40" i="37"/>
  <c r="G301" i="37" s="1"/>
  <c r="G351" i="37" s="1"/>
  <c r="C41" i="37"/>
  <c r="D41" i="37"/>
  <c r="E41" i="37"/>
  <c r="F41" i="37"/>
  <c r="G41" i="37"/>
  <c r="G302" i="37" s="1"/>
  <c r="G352" i="37" s="1"/>
  <c r="C42" i="37"/>
  <c r="D42" i="37"/>
  <c r="D303" i="37" s="1"/>
  <c r="D353" i="37" s="1"/>
  <c r="E42" i="37"/>
  <c r="E303" i="37" s="1"/>
  <c r="E353" i="37" s="1"/>
  <c r="F42" i="37"/>
  <c r="F303" i="37" s="1"/>
  <c r="F353" i="37" s="1"/>
  <c r="G42" i="37"/>
  <c r="G303" i="37" s="1"/>
  <c r="G353" i="37" s="1"/>
  <c r="C43" i="37"/>
  <c r="D43" i="37"/>
  <c r="D304" i="37" s="1"/>
  <c r="D354" i="37" s="1"/>
  <c r="E43" i="37"/>
  <c r="E304" i="37" s="1"/>
  <c r="E354" i="37" s="1"/>
  <c r="F43" i="37"/>
  <c r="F304" i="37" s="1"/>
  <c r="F354" i="37" s="1"/>
  <c r="G43" i="37"/>
  <c r="G304" i="37" s="1"/>
  <c r="G354" i="37" s="1"/>
  <c r="C44" i="37"/>
  <c r="D44" i="37"/>
  <c r="D305" i="37" s="1"/>
  <c r="D355" i="37" s="1"/>
  <c r="E44" i="37"/>
  <c r="E305" i="37" s="1"/>
  <c r="E355" i="37" s="1"/>
  <c r="F44" i="37"/>
  <c r="F305" i="37" s="1"/>
  <c r="F355" i="37" s="1"/>
  <c r="G44" i="37"/>
  <c r="G305" i="37" s="1"/>
  <c r="G355" i="37" s="1"/>
  <c r="C45" i="37"/>
  <c r="D45" i="37"/>
  <c r="E45" i="37"/>
  <c r="F45" i="37"/>
  <c r="G45" i="37"/>
  <c r="C46" i="37"/>
  <c r="D46" i="37"/>
  <c r="D307" i="37" s="1"/>
  <c r="D357" i="37" s="1"/>
  <c r="E46" i="37"/>
  <c r="E307" i="37" s="1"/>
  <c r="E357" i="37" s="1"/>
  <c r="F46" i="37"/>
  <c r="F307" i="37" s="1"/>
  <c r="F357" i="37" s="1"/>
  <c r="G46" i="37"/>
  <c r="G307" i="37" s="1"/>
  <c r="G357" i="37" s="1"/>
  <c r="C47" i="37"/>
  <c r="D47" i="37"/>
  <c r="E47" i="37"/>
  <c r="F47" i="37"/>
  <c r="G47" i="37"/>
  <c r="G308" i="37" s="1"/>
  <c r="G358" i="37" s="1"/>
  <c r="C48" i="37"/>
  <c r="C309" i="37" s="1"/>
  <c r="C359" i="37" s="1"/>
  <c r="D48" i="37"/>
  <c r="D309" i="37" s="1"/>
  <c r="D359" i="37" s="1"/>
  <c r="E48" i="37"/>
  <c r="E309" i="37" s="1"/>
  <c r="E359" i="37" s="1"/>
  <c r="F48" i="37"/>
  <c r="G48" i="37"/>
  <c r="G309" i="37" s="1"/>
  <c r="G359" i="37" s="1"/>
  <c r="C49" i="37"/>
  <c r="D49" i="37"/>
  <c r="E49" i="37"/>
  <c r="E310" i="37" s="1"/>
  <c r="E360" i="37" s="1"/>
  <c r="F49" i="37"/>
  <c r="F310" i="37" s="1"/>
  <c r="F360" i="37" s="1"/>
  <c r="G49" i="37"/>
  <c r="G310" i="37" s="1"/>
  <c r="G360" i="37" s="1"/>
  <c r="C50" i="37"/>
  <c r="D50" i="37"/>
  <c r="E50" i="37"/>
  <c r="F50" i="37"/>
  <c r="F311" i="37" s="1"/>
  <c r="F361" i="37" s="1"/>
  <c r="G50" i="37"/>
  <c r="G311" i="37" s="1"/>
  <c r="G361" i="37" s="1"/>
  <c r="C51" i="37"/>
  <c r="D51" i="37"/>
  <c r="E51" i="37"/>
  <c r="F51" i="37"/>
  <c r="G51" i="37"/>
  <c r="D55" i="37"/>
  <c r="G55" i="37"/>
  <c r="H55" i="37"/>
  <c r="B61" i="37"/>
  <c r="C61" i="37"/>
  <c r="D61" i="37"/>
  <c r="E61" i="37"/>
  <c r="F61" i="37"/>
  <c r="G61" i="37"/>
  <c r="B62" i="37"/>
  <c r="C62" i="37"/>
  <c r="D62" i="37"/>
  <c r="E62" i="37"/>
  <c r="F62" i="37"/>
  <c r="G62" i="37"/>
  <c r="B63" i="37"/>
  <c r="C63" i="37"/>
  <c r="D63" i="37"/>
  <c r="E63" i="37"/>
  <c r="F63" i="37"/>
  <c r="G63" i="37"/>
  <c r="B64" i="37"/>
  <c r="C64" i="37"/>
  <c r="D64" i="37"/>
  <c r="E64" i="37"/>
  <c r="F64" i="37"/>
  <c r="G64" i="37"/>
  <c r="B65" i="37"/>
  <c r="C65" i="37"/>
  <c r="D65" i="37"/>
  <c r="E65" i="37"/>
  <c r="F65" i="37"/>
  <c r="G65" i="37"/>
  <c r="B66" i="37"/>
  <c r="C66" i="37"/>
  <c r="D66" i="37"/>
  <c r="E66" i="37"/>
  <c r="F66" i="37"/>
  <c r="G66" i="37"/>
  <c r="B67" i="37"/>
  <c r="C67" i="37"/>
  <c r="D67" i="37"/>
  <c r="E67" i="37"/>
  <c r="F67" i="37"/>
  <c r="G67" i="37"/>
  <c r="B68" i="37"/>
  <c r="C68" i="37"/>
  <c r="D68" i="37"/>
  <c r="E68" i="37"/>
  <c r="F68" i="37"/>
  <c r="G68" i="37"/>
  <c r="B69" i="37"/>
  <c r="C69" i="37"/>
  <c r="D69" i="37"/>
  <c r="E69" i="37"/>
  <c r="F69" i="37"/>
  <c r="G69" i="37"/>
  <c r="B70" i="37"/>
  <c r="C70" i="37"/>
  <c r="D70" i="37"/>
  <c r="E70" i="37"/>
  <c r="F70" i="37"/>
  <c r="G70" i="37"/>
  <c r="B71" i="37"/>
  <c r="C71" i="37"/>
  <c r="D71" i="37"/>
  <c r="E71" i="37"/>
  <c r="F71" i="37"/>
  <c r="G71" i="37"/>
  <c r="B72" i="37"/>
  <c r="C72" i="37"/>
  <c r="D72" i="37"/>
  <c r="E72" i="37"/>
  <c r="F72" i="37"/>
  <c r="G72" i="37"/>
  <c r="B73" i="37"/>
  <c r="C73" i="37"/>
  <c r="D73" i="37"/>
  <c r="E73" i="37"/>
  <c r="F73" i="37"/>
  <c r="G73" i="37"/>
  <c r="B74" i="37"/>
  <c r="C74" i="37"/>
  <c r="D74" i="37"/>
  <c r="E74" i="37"/>
  <c r="F74" i="37"/>
  <c r="G74" i="37"/>
  <c r="B75" i="37"/>
  <c r="C75" i="37"/>
  <c r="D75" i="37"/>
  <c r="E75" i="37"/>
  <c r="F75" i="37"/>
  <c r="G75" i="37"/>
  <c r="B76" i="37"/>
  <c r="C76" i="37"/>
  <c r="D76" i="37"/>
  <c r="E76" i="37"/>
  <c r="F76" i="37"/>
  <c r="G76" i="37"/>
  <c r="B77" i="37"/>
  <c r="C77" i="37"/>
  <c r="D77" i="37"/>
  <c r="E77" i="37"/>
  <c r="F77" i="37"/>
  <c r="G77" i="37"/>
  <c r="B78" i="37"/>
  <c r="C78" i="37"/>
  <c r="D78" i="37"/>
  <c r="E78" i="37"/>
  <c r="F78" i="37"/>
  <c r="G78" i="37"/>
  <c r="B79" i="37"/>
  <c r="C79" i="37"/>
  <c r="D79" i="37"/>
  <c r="E79" i="37"/>
  <c r="F79" i="37"/>
  <c r="G79" i="37"/>
  <c r="B80" i="37"/>
  <c r="C80" i="37"/>
  <c r="D80" i="37"/>
  <c r="E80" i="37"/>
  <c r="F80" i="37"/>
  <c r="G80" i="37"/>
  <c r="B81" i="37"/>
  <c r="D84" i="37"/>
  <c r="G84" i="37"/>
  <c r="H84" i="37"/>
  <c r="B91" i="37"/>
  <c r="C91" i="37"/>
  <c r="D91" i="37"/>
  <c r="E91" i="37"/>
  <c r="F91" i="37"/>
  <c r="G91" i="37"/>
  <c r="B92" i="37"/>
  <c r="C92" i="37"/>
  <c r="D92" i="37"/>
  <c r="E92" i="37"/>
  <c r="F92" i="37"/>
  <c r="G92" i="37"/>
  <c r="B93" i="37"/>
  <c r="C93" i="37"/>
  <c r="D93" i="37"/>
  <c r="E93" i="37"/>
  <c r="F93" i="37"/>
  <c r="G93" i="37"/>
  <c r="B94" i="37"/>
  <c r="C94" i="37"/>
  <c r="D94" i="37"/>
  <c r="E94" i="37"/>
  <c r="F94" i="37"/>
  <c r="G94" i="37"/>
  <c r="B95" i="37"/>
  <c r="C95" i="37"/>
  <c r="D95" i="37"/>
  <c r="E95" i="37"/>
  <c r="F95" i="37"/>
  <c r="G95" i="37"/>
  <c r="B96" i="37"/>
  <c r="C96" i="37"/>
  <c r="D96" i="37"/>
  <c r="E96" i="37"/>
  <c r="F96" i="37"/>
  <c r="G96" i="37"/>
  <c r="B97" i="37"/>
  <c r="C97" i="37"/>
  <c r="D97" i="37"/>
  <c r="E97" i="37"/>
  <c r="F97" i="37"/>
  <c r="G97" i="37"/>
  <c r="B98" i="37"/>
  <c r="C98" i="37"/>
  <c r="D98" i="37"/>
  <c r="E98" i="37"/>
  <c r="F98" i="37"/>
  <c r="G98" i="37"/>
  <c r="B99" i="37"/>
  <c r="C99" i="37"/>
  <c r="D99" i="37"/>
  <c r="E99" i="37"/>
  <c r="F99" i="37"/>
  <c r="G99" i="37"/>
  <c r="B100" i="37"/>
  <c r="C100" i="37"/>
  <c r="D100" i="37"/>
  <c r="E100" i="37"/>
  <c r="F100" i="37"/>
  <c r="G100" i="37"/>
  <c r="B101" i="37"/>
  <c r="C101" i="37"/>
  <c r="D101" i="37"/>
  <c r="E101" i="37"/>
  <c r="F101" i="37"/>
  <c r="G101" i="37"/>
  <c r="B102" i="37"/>
  <c r="C102" i="37"/>
  <c r="D102" i="37"/>
  <c r="E102" i="37"/>
  <c r="F102" i="37"/>
  <c r="G102" i="37"/>
  <c r="B103" i="37"/>
  <c r="C103" i="37"/>
  <c r="D103" i="37"/>
  <c r="E103" i="37"/>
  <c r="F103" i="37"/>
  <c r="G103" i="37"/>
  <c r="B104" i="37"/>
  <c r="C104" i="37"/>
  <c r="D104" i="37"/>
  <c r="E104" i="37"/>
  <c r="F104" i="37"/>
  <c r="G104" i="37"/>
  <c r="B105" i="37"/>
  <c r="C105" i="37"/>
  <c r="D105" i="37"/>
  <c r="E105" i="37"/>
  <c r="F105" i="37"/>
  <c r="G105" i="37"/>
  <c r="B106" i="37"/>
  <c r="C106" i="37"/>
  <c r="D106" i="37"/>
  <c r="E106" i="37"/>
  <c r="F106" i="37"/>
  <c r="G106" i="37"/>
  <c r="B107" i="37"/>
  <c r="C107" i="37"/>
  <c r="D107" i="37"/>
  <c r="E107" i="37"/>
  <c r="F107" i="37"/>
  <c r="G107" i="37"/>
  <c r="B108" i="37"/>
  <c r="C108" i="37"/>
  <c r="D108" i="37"/>
  <c r="E108" i="37"/>
  <c r="F108" i="37"/>
  <c r="G108" i="37"/>
  <c r="B109" i="37"/>
  <c r="C109" i="37"/>
  <c r="D109" i="37"/>
  <c r="E109" i="37"/>
  <c r="F109" i="37"/>
  <c r="G109" i="37"/>
  <c r="B110" i="37"/>
  <c r="C110" i="37"/>
  <c r="D110" i="37"/>
  <c r="E110" i="37"/>
  <c r="F110" i="37"/>
  <c r="G110" i="37"/>
  <c r="B111" i="37"/>
  <c r="B116" i="37"/>
  <c r="B117" i="37"/>
  <c r="B118" i="37"/>
  <c r="B119" i="37"/>
  <c r="B120" i="37"/>
  <c r="B121" i="37"/>
  <c r="B122" i="37"/>
  <c r="B123" i="37"/>
  <c r="B124" i="37"/>
  <c r="B125" i="37"/>
  <c r="B126" i="37"/>
  <c r="B127" i="37"/>
  <c r="B128" i="37"/>
  <c r="B129" i="37"/>
  <c r="B130" i="37"/>
  <c r="B131" i="37"/>
  <c r="B132" i="37"/>
  <c r="B133" i="37"/>
  <c r="B134" i="37"/>
  <c r="B135" i="37"/>
  <c r="B136" i="37"/>
  <c r="H141" i="37"/>
  <c r="B143" i="37"/>
  <c r="C143" i="37"/>
  <c r="D143" i="37"/>
  <c r="E143" i="37"/>
  <c r="F143" i="37"/>
  <c r="G143" i="37"/>
  <c r="H143" i="37"/>
  <c r="B144" i="37"/>
  <c r="C144" i="37"/>
  <c r="D144" i="37"/>
  <c r="E144" i="37"/>
  <c r="F144" i="37"/>
  <c r="G144" i="37"/>
  <c r="H144" i="37"/>
  <c r="B145" i="37"/>
  <c r="C145" i="37"/>
  <c r="D145" i="37"/>
  <c r="E145" i="37"/>
  <c r="F145" i="37"/>
  <c r="G145" i="37"/>
  <c r="H145" i="37"/>
  <c r="B146" i="37"/>
  <c r="C146" i="37"/>
  <c r="D146" i="37"/>
  <c r="E146" i="37"/>
  <c r="F146" i="37"/>
  <c r="G146" i="37"/>
  <c r="H146" i="37"/>
  <c r="B147" i="37"/>
  <c r="C147" i="37"/>
  <c r="D147" i="37"/>
  <c r="E147" i="37"/>
  <c r="F147" i="37"/>
  <c r="G147" i="37"/>
  <c r="H147" i="37"/>
  <c r="B148" i="37"/>
  <c r="C148" i="37"/>
  <c r="D148" i="37"/>
  <c r="E148" i="37"/>
  <c r="F148" i="37"/>
  <c r="G148" i="37"/>
  <c r="H148" i="37"/>
  <c r="B149" i="37"/>
  <c r="C149" i="37"/>
  <c r="D149" i="37"/>
  <c r="E149" i="37"/>
  <c r="F149" i="37"/>
  <c r="G149" i="37"/>
  <c r="H149" i="37"/>
  <c r="B150" i="37"/>
  <c r="C150" i="37"/>
  <c r="D150" i="37"/>
  <c r="E150" i="37"/>
  <c r="F150" i="37"/>
  <c r="G150" i="37"/>
  <c r="H150" i="37"/>
  <c r="B151" i="37"/>
  <c r="C151" i="37"/>
  <c r="D151" i="37"/>
  <c r="E151" i="37"/>
  <c r="F151" i="37"/>
  <c r="G151" i="37"/>
  <c r="H151" i="37"/>
  <c r="B152" i="37"/>
  <c r="C152" i="37"/>
  <c r="D152" i="37"/>
  <c r="E152" i="37"/>
  <c r="F152" i="37"/>
  <c r="G152" i="37"/>
  <c r="H152" i="37"/>
  <c r="B153" i="37"/>
  <c r="C153" i="37"/>
  <c r="D153" i="37"/>
  <c r="E153" i="37"/>
  <c r="F153" i="37"/>
  <c r="G153" i="37"/>
  <c r="H153" i="37"/>
  <c r="B154" i="37"/>
  <c r="C154" i="37"/>
  <c r="D154" i="37"/>
  <c r="E154" i="37"/>
  <c r="F154" i="37"/>
  <c r="G154" i="37"/>
  <c r="H154" i="37"/>
  <c r="B155" i="37"/>
  <c r="C155" i="37"/>
  <c r="D155" i="37"/>
  <c r="E155" i="37"/>
  <c r="F155" i="37"/>
  <c r="G155" i="37"/>
  <c r="H155" i="37"/>
  <c r="B156" i="37"/>
  <c r="C156" i="37"/>
  <c r="D156" i="37"/>
  <c r="E156" i="37"/>
  <c r="F156" i="37"/>
  <c r="G156" i="37"/>
  <c r="H156" i="37"/>
  <c r="B157" i="37"/>
  <c r="C157" i="37"/>
  <c r="D157" i="37"/>
  <c r="E157" i="37"/>
  <c r="F157" i="37"/>
  <c r="G157" i="37"/>
  <c r="H157" i="37"/>
  <c r="B158" i="37"/>
  <c r="C158" i="37"/>
  <c r="D158" i="37"/>
  <c r="E158" i="37"/>
  <c r="F158" i="37"/>
  <c r="G158" i="37"/>
  <c r="H158" i="37"/>
  <c r="B159" i="37"/>
  <c r="C159" i="37"/>
  <c r="D159" i="37"/>
  <c r="E159" i="37"/>
  <c r="F159" i="37"/>
  <c r="G159" i="37"/>
  <c r="H159" i="37"/>
  <c r="B160" i="37"/>
  <c r="C160" i="37"/>
  <c r="D160" i="37"/>
  <c r="E160" i="37"/>
  <c r="F160" i="37"/>
  <c r="G160" i="37"/>
  <c r="H160" i="37"/>
  <c r="B161" i="37"/>
  <c r="C161" i="37"/>
  <c r="D161" i="37"/>
  <c r="E161" i="37"/>
  <c r="F161" i="37"/>
  <c r="G161" i="37"/>
  <c r="H161" i="37"/>
  <c r="B162" i="37"/>
  <c r="C162" i="37"/>
  <c r="D162" i="37"/>
  <c r="E162" i="37"/>
  <c r="F162" i="37"/>
  <c r="G162" i="37"/>
  <c r="H162" i="37"/>
  <c r="B163" i="37"/>
  <c r="B168" i="37"/>
  <c r="B169" i="37"/>
  <c r="B170" i="37"/>
  <c r="B171" i="37"/>
  <c r="B172" i="37"/>
  <c r="B173" i="37"/>
  <c r="B174" i="37"/>
  <c r="B175" i="37"/>
  <c r="B176" i="37"/>
  <c r="B177" i="37"/>
  <c r="B178" i="37"/>
  <c r="B179" i="37"/>
  <c r="B180" i="37"/>
  <c r="B181" i="37"/>
  <c r="B182" i="37"/>
  <c r="B183" i="37"/>
  <c r="B184" i="37"/>
  <c r="B185" i="37"/>
  <c r="B186" i="37"/>
  <c r="B187" i="37"/>
  <c r="B188" i="37"/>
  <c r="B193" i="37"/>
  <c r="B194" i="37"/>
  <c r="B195" i="37"/>
  <c r="B196" i="37"/>
  <c r="B197" i="37"/>
  <c r="B198" i="37"/>
  <c r="B199" i="37"/>
  <c r="B200" i="37"/>
  <c r="B201" i="37"/>
  <c r="B202" i="37"/>
  <c r="B203" i="37"/>
  <c r="B204" i="37"/>
  <c r="B205" i="37"/>
  <c r="B206" i="37"/>
  <c r="B207" i="37"/>
  <c r="B208" i="37"/>
  <c r="B209" i="37"/>
  <c r="B210" i="37"/>
  <c r="B211" i="37"/>
  <c r="B212" i="37"/>
  <c r="B213" i="37"/>
  <c r="B218" i="37"/>
  <c r="B219" i="37"/>
  <c r="B220" i="37"/>
  <c r="B221" i="37"/>
  <c r="B222" i="37"/>
  <c r="B223" i="37"/>
  <c r="B224" i="37"/>
  <c r="B225" i="37"/>
  <c r="B226" i="37"/>
  <c r="B227" i="37"/>
  <c r="B228" i="37"/>
  <c r="B229" i="37"/>
  <c r="B230" i="37"/>
  <c r="B231" i="37"/>
  <c r="B232" i="37"/>
  <c r="B233" i="37"/>
  <c r="B234" i="37"/>
  <c r="B235" i="37"/>
  <c r="B236" i="37"/>
  <c r="B237" i="37"/>
  <c r="B238" i="37"/>
  <c r="B243" i="37"/>
  <c r="B244" i="37"/>
  <c r="B245" i="37"/>
  <c r="B246" i="37"/>
  <c r="B247" i="37"/>
  <c r="B248" i="37"/>
  <c r="B249" i="37"/>
  <c r="B250" i="37"/>
  <c r="B251" i="37"/>
  <c r="B252" i="37"/>
  <c r="B253" i="37"/>
  <c r="B254" i="37"/>
  <c r="B255" i="37"/>
  <c r="B256" i="37"/>
  <c r="B257" i="37"/>
  <c r="B258" i="37"/>
  <c r="B259" i="37"/>
  <c r="B260" i="37"/>
  <c r="B261" i="37"/>
  <c r="B262" i="37"/>
  <c r="B263" i="37"/>
  <c r="B268" i="37"/>
  <c r="B269" i="37"/>
  <c r="B270" i="37"/>
  <c r="B271" i="37"/>
  <c r="B272" i="37"/>
  <c r="B273" i="37"/>
  <c r="B274" i="37"/>
  <c r="B275" i="37"/>
  <c r="B276" i="37"/>
  <c r="B277" i="37"/>
  <c r="B278" i="37"/>
  <c r="B279" i="37"/>
  <c r="B280" i="37"/>
  <c r="B281" i="37"/>
  <c r="B282" i="37"/>
  <c r="B283" i="37"/>
  <c r="B284" i="37"/>
  <c r="B285" i="37"/>
  <c r="B286" i="37"/>
  <c r="B287" i="37"/>
  <c r="B288" i="37"/>
  <c r="B293" i="37"/>
  <c r="B294" i="37"/>
  <c r="B295" i="37"/>
  <c r="B296" i="37"/>
  <c r="B297" i="37"/>
  <c r="B298" i="37"/>
  <c r="B299" i="37"/>
  <c r="B300" i="37"/>
  <c r="B301" i="37"/>
  <c r="B302" i="37"/>
  <c r="B303" i="37"/>
  <c r="C303" i="37"/>
  <c r="C353" i="37" s="1"/>
  <c r="B304" i="37"/>
  <c r="B305" i="37"/>
  <c r="B306" i="37"/>
  <c r="B307" i="37"/>
  <c r="B308" i="37"/>
  <c r="B309" i="37"/>
  <c r="B310" i="37"/>
  <c r="B311" i="37"/>
  <c r="B312" i="37"/>
  <c r="B313" i="37"/>
  <c r="B318" i="37"/>
  <c r="B319" i="37"/>
  <c r="B320" i="37"/>
  <c r="B321" i="37"/>
  <c r="B322" i="37"/>
  <c r="B323" i="37"/>
  <c r="B324" i="37"/>
  <c r="B325" i="37"/>
  <c r="B326" i="37"/>
  <c r="B327" i="37"/>
  <c r="B328" i="37"/>
  <c r="B329" i="37"/>
  <c r="B330" i="37"/>
  <c r="B331" i="37"/>
  <c r="B332" i="37"/>
  <c r="B333" i="37"/>
  <c r="B334" i="37"/>
  <c r="B335" i="37"/>
  <c r="B336" i="37"/>
  <c r="B337" i="37"/>
  <c r="B338" i="37"/>
  <c r="B343" i="37"/>
  <c r="B344" i="37"/>
  <c r="B345" i="37"/>
  <c r="B346" i="37"/>
  <c r="B347" i="37"/>
  <c r="B348" i="37"/>
  <c r="B349" i="37"/>
  <c r="B350" i="37"/>
  <c r="B351" i="37"/>
  <c r="B352" i="37"/>
  <c r="B353" i="37"/>
  <c r="B354" i="37"/>
  <c r="B355" i="37"/>
  <c r="B356" i="37"/>
  <c r="B357" i="37"/>
  <c r="B358" i="37"/>
  <c r="B359" i="37"/>
  <c r="B360" i="37"/>
  <c r="B361" i="37"/>
  <c r="B362" i="37"/>
  <c r="B363" i="37"/>
  <c r="H215" i="23"/>
  <c r="H240" i="62"/>
  <c r="H190" i="62"/>
  <c r="H215" i="24"/>
  <c r="H190" i="24"/>
  <c r="H215" i="25"/>
  <c r="H240" i="25"/>
  <c r="H215" i="26"/>
  <c r="HQ7" i="56"/>
  <c r="HQ2" i="56"/>
  <c r="HQ3" i="56"/>
  <c r="HQ4" i="56"/>
  <c r="HQ5" i="56"/>
  <c r="HQ6" i="56"/>
  <c r="HQ8" i="56"/>
  <c r="HQ9" i="56"/>
  <c r="HQ10" i="56"/>
  <c r="HQ11" i="56"/>
  <c r="HQ12" i="56"/>
  <c r="HQ13" i="56"/>
  <c r="HQ14" i="56"/>
  <c r="HQ15" i="56"/>
  <c r="HQ16" i="56"/>
  <c r="HQ17" i="56"/>
  <c r="HQ18" i="56"/>
  <c r="HQ19" i="56"/>
  <c r="HQ20" i="56"/>
  <c r="HQ21" i="56"/>
  <c r="HQ22" i="56"/>
  <c r="HQ23" i="56"/>
  <c r="HQ24" i="56"/>
  <c r="HQ25" i="56"/>
  <c r="HQ26" i="56"/>
  <c r="HQ27" i="56"/>
  <c r="HQ28" i="56"/>
  <c r="HQ29" i="56"/>
  <c r="HQ30" i="56"/>
  <c r="HQ31" i="56"/>
  <c r="HQ32" i="56"/>
  <c r="HQ33" i="56"/>
  <c r="HQ34" i="56"/>
  <c r="HQ35" i="56"/>
  <c r="HQ36" i="56"/>
  <c r="HQ37" i="56"/>
  <c r="Q116" i="60" a="1"/>
  <c r="Q116" i="60" s="1"/>
  <c r="Q115" i="60" a="1"/>
  <c r="Q115" i="60" s="1"/>
  <c r="P115" i="60" a="1"/>
  <c r="P115" i="60" s="1"/>
  <c r="P116" i="60" a="1"/>
  <c r="P116" i="60" s="1"/>
  <c r="Q114" i="60"/>
  <c r="AL100" i="60"/>
  <c r="AM100" i="60"/>
  <c r="AL101" i="60"/>
  <c r="AM101" i="60"/>
  <c r="AL102" i="60"/>
  <c r="AM102" i="60"/>
  <c r="AL103" i="60"/>
  <c r="AM103" i="60"/>
  <c r="AL104" i="60"/>
  <c r="AM104" i="60"/>
  <c r="AL105" i="60"/>
  <c r="AM105" i="60"/>
  <c r="AL106" i="60"/>
  <c r="AM106" i="60"/>
  <c r="AL107" i="60"/>
  <c r="AM107" i="60"/>
  <c r="AL108" i="60"/>
  <c r="AM108" i="60"/>
  <c r="AL109" i="60"/>
  <c r="AM109" i="60"/>
  <c r="AL110" i="60"/>
  <c r="AM110" i="60"/>
  <c r="AL111" i="60"/>
  <c r="AM111" i="60"/>
  <c r="AM99" i="60"/>
  <c r="AL71" i="60"/>
  <c r="AM71" i="60"/>
  <c r="AL72" i="60"/>
  <c r="AM72" i="60"/>
  <c r="AL73" i="60"/>
  <c r="AM73" i="60"/>
  <c r="AL74" i="60"/>
  <c r="AM74" i="60"/>
  <c r="AL75" i="60"/>
  <c r="AM75" i="60"/>
  <c r="AL76" i="60"/>
  <c r="AM76" i="60"/>
  <c r="AL77" i="60"/>
  <c r="AM77" i="60"/>
  <c r="AL78" i="60"/>
  <c r="AM78" i="60"/>
  <c r="AL79" i="60"/>
  <c r="AM79" i="60"/>
  <c r="AL80" i="60"/>
  <c r="AM80" i="60"/>
  <c r="AL81" i="60"/>
  <c r="AM81" i="60"/>
  <c r="AL82" i="60"/>
  <c r="AM82" i="60"/>
  <c r="AL83" i="60"/>
  <c r="AM83" i="60"/>
  <c r="AL84" i="60"/>
  <c r="AM84" i="60"/>
  <c r="AL85" i="60"/>
  <c r="AM85" i="60"/>
  <c r="AL86" i="60"/>
  <c r="AM86" i="60"/>
  <c r="AL87" i="60"/>
  <c r="AM87" i="60"/>
  <c r="AL88" i="60"/>
  <c r="AM88" i="60"/>
  <c r="AL89" i="60"/>
  <c r="AM89" i="60"/>
  <c r="AM70" i="60"/>
  <c r="AM67" i="60"/>
  <c r="AL67" i="60"/>
  <c r="AK67" i="60"/>
  <c r="AM66" i="60"/>
  <c r="AL66" i="60"/>
  <c r="AK66" i="60"/>
  <c r="AM65" i="60"/>
  <c r="AL65" i="60"/>
  <c r="AK65" i="60"/>
  <c r="AM64" i="60"/>
  <c r="AL64" i="60"/>
  <c r="AK64" i="60"/>
  <c r="AM63" i="60"/>
  <c r="AL63" i="60"/>
  <c r="AK63" i="60"/>
  <c r="AM62" i="60"/>
  <c r="AL62" i="60"/>
  <c r="AK62" i="60"/>
  <c r="AM61" i="60"/>
  <c r="AL61" i="60"/>
  <c r="AK61" i="60"/>
  <c r="AM60" i="60"/>
  <c r="AL60" i="60"/>
  <c r="AK60" i="60"/>
  <c r="AM59" i="60"/>
  <c r="AL59" i="60"/>
  <c r="AK59" i="60"/>
  <c r="AM58" i="60"/>
  <c r="AL58" i="60"/>
  <c r="AK58" i="60"/>
  <c r="AM57" i="60"/>
  <c r="AL57" i="60"/>
  <c r="AK57" i="60"/>
  <c r="AM56" i="60"/>
  <c r="AL56" i="60"/>
  <c r="AK56" i="60"/>
  <c r="AM55" i="60"/>
  <c r="AL55" i="60"/>
  <c r="AK55" i="60"/>
  <c r="AM54" i="60"/>
  <c r="AL54" i="60"/>
  <c r="AK54" i="60"/>
  <c r="AM53" i="60"/>
  <c r="AL53" i="60"/>
  <c r="AK53" i="60"/>
  <c r="AM52" i="60"/>
  <c r="AL52" i="60"/>
  <c r="AK52" i="60"/>
  <c r="AM51" i="60"/>
  <c r="AL51" i="60"/>
  <c r="AK51" i="60"/>
  <c r="AM50" i="60"/>
  <c r="AL50" i="60"/>
  <c r="AK50" i="60"/>
  <c r="AM49" i="60"/>
  <c r="AL49" i="60"/>
  <c r="AK49" i="60"/>
  <c r="AM48" i="60"/>
  <c r="AL48" i="60"/>
  <c r="AL27" i="60"/>
  <c r="AM27" i="60"/>
  <c r="AL28" i="60"/>
  <c r="AM28" i="60"/>
  <c r="AL29" i="60"/>
  <c r="AM29" i="60"/>
  <c r="AL30" i="60"/>
  <c r="AM30" i="60"/>
  <c r="AL31" i="60"/>
  <c r="AM31" i="60"/>
  <c r="AL32" i="60"/>
  <c r="AM32" i="60"/>
  <c r="AL33" i="60"/>
  <c r="AM33" i="60"/>
  <c r="AL34" i="60"/>
  <c r="AM34" i="60"/>
  <c r="AL35" i="60"/>
  <c r="AM35" i="60"/>
  <c r="AL36" i="60"/>
  <c r="AM36" i="60"/>
  <c r="AL37" i="60"/>
  <c r="AM37" i="60"/>
  <c r="AL38" i="60"/>
  <c r="AM38" i="60"/>
  <c r="AL39" i="60"/>
  <c r="AM39" i="60"/>
  <c r="AL40" i="60"/>
  <c r="AM40" i="60"/>
  <c r="AL41" i="60"/>
  <c r="AM41" i="60"/>
  <c r="AL42" i="60"/>
  <c r="AM42" i="60"/>
  <c r="AL43" i="60"/>
  <c r="AM43" i="60"/>
  <c r="AL44" i="60"/>
  <c r="AM44" i="60"/>
  <c r="AL45" i="60"/>
  <c r="AM45" i="60"/>
  <c r="AM26" i="60"/>
  <c r="AL5" i="60"/>
  <c r="AM5" i="60"/>
  <c r="AL6" i="60"/>
  <c r="AM6" i="60"/>
  <c r="AL7" i="60"/>
  <c r="AM7" i="60"/>
  <c r="AL8" i="60"/>
  <c r="AM8" i="60"/>
  <c r="AL9" i="60"/>
  <c r="AM9" i="60"/>
  <c r="AL10" i="60"/>
  <c r="AM10" i="60"/>
  <c r="AL11" i="60"/>
  <c r="AM11" i="60"/>
  <c r="AL12" i="60"/>
  <c r="AM12" i="60"/>
  <c r="AL13" i="60"/>
  <c r="AM13" i="60"/>
  <c r="AL14" i="60"/>
  <c r="AM14" i="60"/>
  <c r="AL15" i="60"/>
  <c r="AM15" i="60"/>
  <c r="AL16" i="60"/>
  <c r="AM16" i="60"/>
  <c r="AL17" i="60"/>
  <c r="AM17" i="60"/>
  <c r="AL18" i="60"/>
  <c r="AM18" i="60"/>
  <c r="AL19" i="60"/>
  <c r="AM19" i="60"/>
  <c r="AL20" i="60"/>
  <c r="AM20" i="60"/>
  <c r="AL21" i="60"/>
  <c r="AM21" i="60"/>
  <c r="AL22" i="60"/>
  <c r="AM22" i="60"/>
  <c r="AL23" i="60"/>
  <c r="AM23" i="60"/>
  <c r="AM4" i="60"/>
  <c r="AN4" i="60"/>
  <c r="AL4" i="60"/>
  <c r="AM2" i="60"/>
  <c r="AM113" i="60" s="1"/>
  <c r="AN2" i="60"/>
  <c r="AN113" i="60" s="1"/>
  <c r="AM98" i="60"/>
  <c r="AM97" i="60"/>
  <c r="AM96" i="60"/>
  <c r="AM95" i="60"/>
  <c r="AM94" i="60"/>
  <c r="AM93" i="60"/>
  <c r="AM92" i="60"/>
  <c r="AJ100" i="60"/>
  <c r="AK100" i="60"/>
  <c r="AJ101" i="60"/>
  <c r="AK101" i="60"/>
  <c r="AJ102" i="60"/>
  <c r="AK102" i="60"/>
  <c r="AJ103" i="60"/>
  <c r="AK103" i="60"/>
  <c r="AJ104" i="60"/>
  <c r="AK104" i="60"/>
  <c r="AJ105" i="60"/>
  <c r="AK105" i="60"/>
  <c r="AJ106" i="60"/>
  <c r="AK106" i="60"/>
  <c r="AJ107" i="60"/>
  <c r="AK107" i="60"/>
  <c r="AJ108" i="60"/>
  <c r="AK108" i="60"/>
  <c r="AJ109" i="60"/>
  <c r="AK109" i="60"/>
  <c r="AJ110" i="60"/>
  <c r="AK110" i="60"/>
  <c r="AJ111" i="60"/>
  <c r="AK111" i="60"/>
  <c r="AK99" i="60"/>
  <c r="AL99" i="60"/>
  <c r="AJ89" i="60"/>
  <c r="AK89" i="60"/>
  <c r="AK88" i="60"/>
  <c r="AJ71" i="60"/>
  <c r="AK71" i="60"/>
  <c r="AJ72" i="60"/>
  <c r="AK72" i="60"/>
  <c r="AJ73" i="60"/>
  <c r="AK73" i="60"/>
  <c r="AJ74" i="60"/>
  <c r="AK74" i="60"/>
  <c r="AJ75" i="60"/>
  <c r="AK75" i="60"/>
  <c r="AJ76" i="60"/>
  <c r="AK76" i="60"/>
  <c r="AJ77" i="60"/>
  <c r="AK77" i="60"/>
  <c r="AJ78" i="60"/>
  <c r="AK78" i="60"/>
  <c r="AJ79" i="60"/>
  <c r="AK79" i="60"/>
  <c r="AJ80" i="60"/>
  <c r="AK80" i="60"/>
  <c r="AJ81" i="60"/>
  <c r="AK81" i="60"/>
  <c r="AJ82" i="60"/>
  <c r="AK82" i="60"/>
  <c r="AJ83" i="60"/>
  <c r="AK83" i="60"/>
  <c r="AJ84" i="60"/>
  <c r="AK84" i="60"/>
  <c r="AJ85" i="60"/>
  <c r="AK85" i="60"/>
  <c r="AK70" i="60"/>
  <c r="AL70" i="60"/>
  <c r="AJ67" i="60"/>
  <c r="AJ49" i="60"/>
  <c r="AJ50" i="60"/>
  <c r="AJ51" i="60"/>
  <c r="AJ52" i="60"/>
  <c r="AJ53" i="60"/>
  <c r="AJ54" i="60"/>
  <c r="AJ55" i="60"/>
  <c r="AJ56" i="60"/>
  <c r="AJ57" i="60"/>
  <c r="AJ58" i="60"/>
  <c r="AJ59" i="60"/>
  <c r="AJ60" i="60"/>
  <c r="AJ61" i="60"/>
  <c r="AJ62" i="60"/>
  <c r="AJ63" i="60"/>
  <c r="AK48" i="60"/>
  <c r="AJ27" i="60"/>
  <c r="AK27" i="60"/>
  <c r="AJ28" i="60"/>
  <c r="AK28" i="60"/>
  <c r="AJ29" i="60"/>
  <c r="AK29" i="60"/>
  <c r="AJ30" i="60"/>
  <c r="AK30" i="60"/>
  <c r="AJ31" i="60"/>
  <c r="AK31" i="60"/>
  <c r="AJ32" i="60"/>
  <c r="AK32" i="60"/>
  <c r="AJ33" i="60"/>
  <c r="AK33" i="60"/>
  <c r="AJ34" i="60"/>
  <c r="AK34" i="60"/>
  <c r="AJ35" i="60"/>
  <c r="AK35" i="60"/>
  <c r="AJ36" i="60"/>
  <c r="AK36" i="60"/>
  <c r="AJ37" i="60"/>
  <c r="AK37" i="60"/>
  <c r="AJ38" i="60"/>
  <c r="AK38" i="60"/>
  <c r="AJ39" i="60"/>
  <c r="AK39" i="60"/>
  <c r="AJ40" i="60"/>
  <c r="AK40" i="60"/>
  <c r="AJ41" i="60"/>
  <c r="AK41" i="60"/>
  <c r="AJ42" i="60"/>
  <c r="AK42" i="60"/>
  <c r="AJ43" i="60"/>
  <c r="AK43" i="60"/>
  <c r="AJ44" i="60"/>
  <c r="AK44" i="60"/>
  <c r="AJ45" i="60"/>
  <c r="AK45" i="60"/>
  <c r="AK26" i="60"/>
  <c r="AL26" i="60"/>
  <c r="AK5" i="60"/>
  <c r="AK6" i="60"/>
  <c r="AK7" i="60"/>
  <c r="AK8" i="60"/>
  <c r="AK9" i="60"/>
  <c r="AK10" i="60"/>
  <c r="AK11" i="60"/>
  <c r="AK12" i="60"/>
  <c r="AK13" i="60"/>
  <c r="AK14" i="60"/>
  <c r="AK15" i="60"/>
  <c r="AK16" i="60"/>
  <c r="AK17" i="60"/>
  <c r="AK18" i="60"/>
  <c r="AK19" i="60"/>
  <c r="AK20" i="60"/>
  <c r="AK21" i="60"/>
  <c r="AK22" i="60"/>
  <c r="AK23" i="60"/>
  <c r="AK4" i="60"/>
  <c r="AL2" i="60"/>
  <c r="AL113" i="60" s="1"/>
  <c r="P113" i="60"/>
  <c r="P114" i="60"/>
  <c r="D114" i="60"/>
  <c r="D115" i="60" a="1"/>
  <c r="D115" i="60" s="1"/>
  <c r="D116" i="60" a="1"/>
  <c r="D116" i="60" s="1"/>
  <c r="AA48" i="60"/>
  <c r="AA49" i="60"/>
  <c r="AA50" i="60"/>
  <c r="AA51" i="60"/>
  <c r="AA52" i="60"/>
  <c r="AA53" i="60"/>
  <c r="AA54" i="60"/>
  <c r="AA55" i="60"/>
  <c r="AA56" i="60"/>
  <c r="AA57" i="60"/>
  <c r="AA58" i="60"/>
  <c r="AA59" i="60"/>
  <c r="AA60" i="60"/>
  <c r="AA61" i="60"/>
  <c r="AA62" i="60"/>
  <c r="AA63" i="60"/>
  <c r="AA64" i="60"/>
  <c r="AA65" i="60"/>
  <c r="AA66" i="60"/>
  <c r="AA67" i="60"/>
  <c r="AA70" i="60"/>
  <c r="AA71" i="60"/>
  <c r="AA72" i="60"/>
  <c r="AA73" i="60"/>
  <c r="AA74" i="60"/>
  <c r="AA75" i="60"/>
  <c r="AA76" i="60"/>
  <c r="AA77" i="60"/>
  <c r="AA78" i="60"/>
  <c r="AA79" i="60"/>
  <c r="AA80" i="60"/>
  <c r="AA81" i="60"/>
  <c r="AA82" i="60"/>
  <c r="AA83" i="60"/>
  <c r="AA84" i="60"/>
  <c r="AA85" i="60"/>
  <c r="AA86" i="60"/>
  <c r="AA87" i="60"/>
  <c r="AA88" i="60"/>
  <c r="AA89" i="60"/>
  <c r="AA92" i="60"/>
  <c r="AA93" i="60"/>
  <c r="AA94" i="60"/>
  <c r="AA95" i="60"/>
  <c r="AA96" i="60"/>
  <c r="AA97" i="60"/>
  <c r="AA98" i="60"/>
  <c r="AA99" i="60"/>
  <c r="AA100" i="60"/>
  <c r="AA101" i="60"/>
  <c r="AA102" i="60"/>
  <c r="AA103" i="60"/>
  <c r="AA104" i="60"/>
  <c r="AA105" i="60"/>
  <c r="AA106" i="60"/>
  <c r="AA107" i="60"/>
  <c r="AA108" i="60"/>
  <c r="AA109" i="60"/>
  <c r="AA110" i="60"/>
  <c r="AA111" i="60"/>
  <c r="AA26" i="60"/>
  <c r="AA27" i="60"/>
  <c r="AA28" i="60"/>
  <c r="AA29" i="60"/>
  <c r="AA30" i="60"/>
  <c r="AA31" i="60"/>
  <c r="AA32" i="60"/>
  <c r="AA33" i="60"/>
  <c r="AA34" i="60"/>
  <c r="AA35" i="60"/>
  <c r="AA36" i="60"/>
  <c r="AA37" i="60"/>
  <c r="AA38" i="60"/>
  <c r="AA39" i="60"/>
  <c r="AA40" i="60"/>
  <c r="AA41" i="60"/>
  <c r="AA42" i="60"/>
  <c r="AA43" i="60"/>
  <c r="AA44" i="60"/>
  <c r="AA45" i="60"/>
  <c r="AA4" i="60"/>
  <c r="AA5" i="60"/>
  <c r="AA6" i="60"/>
  <c r="AA7" i="60"/>
  <c r="AA8" i="60"/>
  <c r="AA9" i="60"/>
  <c r="AA10" i="60"/>
  <c r="AA11" i="60"/>
  <c r="AA12" i="60"/>
  <c r="AA13" i="60"/>
  <c r="AA14" i="60"/>
  <c r="AA15" i="60"/>
  <c r="AA16" i="60"/>
  <c r="AA17" i="60"/>
  <c r="AA18" i="60"/>
  <c r="AA19" i="60"/>
  <c r="AA20" i="60"/>
  <c r="AA21" i="60"/>
  <c r="AA22" i="60"/>
  <c r="AA23" i="60"/>
  <c r="Z93" i="60"/>
  <c r="Z94" i="60"/>
  <c r="Z95" i="60"/>
  <c r="Z96" i="60"/>
  <c r="Z97" i="60"/>
  <c r="Z98" i="60"/>
  <c r="Z99" i="60"/>
  <c r="Z100" i="60"/>
  <c r="Z101" i="60"/>
  <c r="Z102" i="60"/>
  <c r="Z103" i="60"/>
  <c r="Z104" i="60"/>
  <c r="Z105" i="60"/>
  <c r="Z106" i="60"/>
  <c r="Z107" i="60"/>
  <c r="Z108" i="60"/>
  <c r="Z109" i="60"/>
  <c r="Z110" i="60"/>
  <c r="Z111" i="60"/>
  <c r="Z92" i="60"/>
  <c r="Z71" i="60"/>
  <c r="Z72" i="60"/>
  <c r="Z73" i="60"/>
  <c r="Z74" i="60"/>
  <c r="Z75" i="60"/>
  <c r="Z76" i="60"/>
  <c r="Z77" i="60"/>
  <c r="Z78" i="60"/>
  <c r="Z79" i="60"/>
  <c r="Z80" i="60"/>
  <c r="Z81" i="60"/>
  <c r="Z82" i="60"/>
  <c r="Z83" i="60"/>
  <c r="Z84" i="60"/>
  <c r="Z85" i="60"/>
  <c r="Z86" i="60"/>
  <c r="Z87" i="60"/>
  <c r="Z88" i="60"/>
  <c r="Z89" i="60"/>
  <c r="Z70" i="60"/>
  <c r="Z49" i="60"/>
  <c r="Z50" i="60"/>
  <c r="Z51" i="60"/>
  <c r="Z52" i="60"/>
  <c r="Z53" i="60"/>
  <c r="Z54" i="60"/>
  <c r="Z55" i="60"/>
  <c r="Z56" i="60"/>
  <c r="Z57" i="60"/>
  <c r="Z58" i="60"/>
  <c r="Z59" i="60"/>
  <c r="Z60" i="60"/>
  <c r="Z61" i="60"/>
  <c r="Z62" i="60"/>
  <c r="Z63" i="60"/>
  <c r="Z64" i="60"/>
  <c r="Z65" i="60"/>
  <c r="Z66" i="60"/>
  <c r="Z67" i="60"/>
  <c r="Z48" i="60"/>
  <c r="Z27" i="60"/>
  <c r="Z28" i="60"/>
  <c r="Z29" i="60"/>
  <c r="Z30" i="60"/>
  <c r="Z31" i="60"/>
  <c r="Z32" i="60"/>
  <c r="Z33" i="60"/>
  <c r="Z34" i="60"/>
  <c r="Z35" i="60"/>
  <c r="Z36" i="60"/>
  <c r="Z37" i="60"/>
  <c r="Z38" i="60"/>
  <c r="Z39" i="60"/>
  <c r="Z40" i="60"/>
  <c r="Z41" i="60"/>
  <c r="Z42" i="60"/>
  <c r="Z43" i="60"/>
  <c r="Z44" i="60"/>
  <c r="Z45" i="60"/>
  <c r="Z26" i="60"/>
  <c r="Y5" i="60"/>
  <c r="Z5" i="60"/>
  <c r="Y6" i="60"/>
  <c r="Z6" i="60"/>
  <c r="Y7" i="60"/>
  <c r="Z7" i="60"/>
  <c r="Y8" i="60"/>
  <c r="Z8" i="60"/>
  <c r="Y9" i="60"/>
  <c r="Z9" i="60"/>
  <c r="Y10" i="60"/>
  <c r="Z10" i="60"/>
  <c r="Y11" i="60"/>
  <c r="Z11" i="60"/>
  <c r="Y12" i="60"/>
  <c r="Z12" i="60"/>
  <c r="Y13" i="60"/>
  <c r="Z13" i="60"/>
  <c r="Y14" i="60"/>
  <c r="Z14" i="60"/>
  <c r="Y15" i="60"/>
  <c r="Z15" i="60"/>
  <c r="Y16" i="60"/>
  <c r="Z16" i="60"/>
  <c r="Y17" i="60"/>
  <c r="Z17" i="60"/>
  <c r="Y18" i="60"/>
  <c r="Z18" i="60"/>
  <c r="Y19" i="60"/>
  <c r="Z19" i="60"/>
  <c r="Y20" i="60"/>
  <c r="Z20" i="60"/>
  <c r="Y21" i="60"/>
  <c r="Z21" i="60"/>
  <c r="Y22" i="60"/>
  <c r="Z22" i="60"/>
  <c r="Y23" i="60"/>
  <c r="Z23" i="60"/>
  <c r="Z4" i="60"/>
  <c r="O116" i="60" a="1"/>
  <c r="O116" i="60" s="1"/>
  <c r="N116" i="60" a="1"/>
  <c r="N116" i="60" s="1"/>
  <c r="M116" i="60" a="1"/>
  <c r="M116" i="60" s="1"/>
  <c r="L116" i="60" a="1"/>
  <c r="L116" i="60" s="1"/>
  <c r="K116" i="60" a="1"/>
  <c r="K116" i="60" s="1"/>
  <c r="J116" i="60" a="1"/>
  <c r="J116" i="60" s="1"/>
  <c r="I116" i="60" a="1"/>
  <c r="I116" i="60" s="1"/>
  <c r="H116" i="60" a="1"/>
  <c r="H116" i="60" s="1"/>
  <c r="G116" i="60" a="1"/>
  <c r="G116" i="60" s="1"/>
  <c r="F116" i="60" a="1"/>
  <c r="F116" i="60" s="1"/>
  <c r="E116" i="60" a="1"/>
  <c r="E116" i="60" s="1"/>
  <c r="C116" i="60" a="1"/>
  <c r="C116" i="60" s="1"/>
  <c r="B116" i="60" a="1"/>
  <c r="B116" i="60" s="1"/>
  <c r="O115" i="60" a="1"/>
  <c r="O115" i="60" s="1"/>
  <c r="N115" i="60" a="1"/>
  <c r="N115" i="60" s="1"/>
  <c r="M115" i="60" a="1"/>
  <c r="M115" i="60" s="1"/>
  <c r="L115" i="60" a="1"/>
  <c r="L115" i="60" s="1"/>
  <c r="K115" i="60" a="1"/>
  <c r="K115" i="60" s="1"/>
  <c r="J115" i="60" a="1"/>
  <c r="J115" i="60" s="1"/>
  <c r="I115" i="60" a="1"/>
  <c r="I115" i="60" s="1"/>
  <c r="H115" i="60" a="1"/>
  <c r="H115" i="60" s="1"/>
  <c r="G115" i="60" a="1"/>
  <c r="G115" i="60" s="1"/>
  <c r="F115" i="60" a="1"/>
  <c r="F115" i="60" s="1"/>
  <c r="E115" i="60" a="1"/>
  <c r="E115" i="60" s="1"/>
  <c r="C115" i="60" a="1"/>
  <c r="C115" i="60" s="1"/>
  <c r="Y115" i="60" s="1"/>
  <c r="B115" i="60" a="1"/>
  <c r="B115" i="60" s="1"/>
  <c r="O114" i="60"/>
  <c r="AL114" i="60" s="1"/>
  <c r="N114" i="60"/>
  <c r="M114" i="60"/>
  <c r="L114" i="60"/>
  <c r="K114" i="60"/>
  <c r="J114" i="60"/>
  <c r="I114" i="60"/>
  <c r="AE114" i="60" s="1"/>
  <c r="H114" i="60"/>
  <c r="G114" i="60"/>
  <c r="F114" i="60"/>
  <c r="E114" i="60"/>
  <c r="AA114" i="60" s="1"/>
  <c r="C114" i="60"/>
  <c r="Z114" i="60" s="1"/>
  <c r="B114" i="60"/>
  <c r="AF4" i="60"/>
  <c r="AE4" i="60"/>
  <c r="AD4" i="60"/>
  <c r="AC4" i="60"/>
  <c r="AB4" i="60"/>
  <c r="Y4" i="60"/>
  <c r="AJ4" i="60"/>
  <c r="AI4" i="60"/>
  <c r="AH4" i="60"/>
  <c r="AG4" i="60"/>
  <c r="H200" i="46"/>
  <c r="H201" i="46"/>
  <c r="H202" i="46"/>
  <c r="H203" i="46"/>
  <c r="H204" i="46"/>
  <c r="H205" i="46"/>
  <c r="H206" i="46"/>
  <c r="H207" i="46"/>
  <c r="H208" i="46"/>
  <c r="H209" i="46"/>
  <c r="H210" i="46"/>
  <c r="H211" i="46"/>
  <c r="H212" i="46"/>
  <c r="H213" i="46"/>
  <c r="H214" i="46"/>
  <c r="H215" i="46"/>
  <c r="H216" i="46"/>
  <c r="H217" i="46"/>
  <c r="H218" i="46"/>
  <c r="H199" i="46"/>
  <c r="D219" i="46"/>
  <c r="E219" i="46"/>
  <c r="F219" i="46"/>
  <c r="G219" i="46"/>
  <c r="C219" i="46"/>
  <c r="H224" i="46"/>
  <c r="H225" i="46"/>
  <c r="H226" i="46"/>
  <c r="H227" i="46"/>
  <c r="H228" i="46"/>
  <c r="H229" i="46"/>
  <c r="H230" i="46"/>
  <c r="H231" i="46"/>
  <c r="H232" i="46"/>
  <c r="H233" i="46"/>
  <c r="H234" i="46"/>
  <c r="H235" i="46"/>
  <c r="H236" i="46"/>
  <c r="H237" i="46"/>
  <c r="H238" i="46"/>
  <c r="H239" i="46"/>
  <c r="H240" i="46"/>
  <c r="H241" i="46"/>
  <c r="H242" i="46"/>
  <c r="H223" i="46"/>
  <c r="D243" i="46"/>
  <c r="E243" i="46"/>
  <c r="F243" i="46"/>
  <c r="G243" i="46"/>
  <c r="C243" i="46"/>
  <c r="H170" i="46"/>
  <c r="H152" i="46"/>
  <c r="H153" i="46"/>
  <c r="H154" i="46"/>
  <c r="H155" i="46"/>
  <c r="H156" i="46"/>
  <c r="H157" i="46"/>
  <c r="H158" i="46"/>
  <c r="H159" i="46"/>
  <c r="H160" i="46"/>
  <c r="H161" i="46"/>
  <c r="H162" i="46"/>
  <c r="H163" i="46"/>
  <c r="H164" i="46"/>
  <c r="H165" i="46"/>
  <c r="H166" i="46"/>
  <c r="H167" i="46"/>
  <c r="H168" i="46"/>
  <c r="H169" i="46"/>
  <c r="H151" i="46"/>
  <c r="D171" i="46"/>
  <c r="E171" i="46"/>
  <c r="F171" i="46"/>
  <c r="G171" i="46"/>
  <c r="C171" i="46"/>
  <c r="H128" i="46"/>
  <c r="H129" i="46"/>
  <c r="H130" i="46"/>
  <c r="H131" i="46"/>
  <c r="H132" i="46"/>
  <c r="H133" i="46"/>
  <c r="H134" i="46"/>
  <c r="H135" i="46"/>
  <c r="H136" i="46"/>
  <c r="H137" i="46"/>
  <c r="H138" i="46"/>
  <c r="H139" i="46"/>
  <c r="H140" i="46"/>
  <c r="H141" i="46"/>
  <c r="H142" i="46"/>
  <c r="H143" i="46"/>
  <c r="H144" i="46"/>
  <c r="H145" i="46"/>
  <c r="H146" i="46"/>
  <c r="H127" i="46"/>
  <c r="D147" i="46"/>
  <c r="E147" i="46"/>
  <c r="F147" i="46"/>
  <c r="G147" i="46"/>
  <c r="C147" i="46"/>
  <c r="AK98" i="60"/>
  <c r="AK97" i="60"/>
  <c r="AK96" i="60"/>
  <c r="AK95" i="60"/>
  <c r="AK94" i="60"/>
  <c r="AK93" i="60"/>
  <c r="AK92" i="60"/>
  <c r="AK87" i="60"/>
  <c r="AK86" i="60"/>
  <c r="AK2" i="60"/>
  <c r="AK113" i="60" s="1"/>
  <c r="O113" i="60"/>
  <c r="C162" i="28"/>
  <c r="C161" i="28"/>
  <c r="C160" i="28"/>
  <c r="C159" i="28"/>
  <c r="C158" i="28"/>
  <c r="C157" i="28"/>
  <c r="C156" i="28"/>
  <c r="C155" i="28"/>
  <c r="C154" i="28"/>
  <c r="C153" i="28"/>
  <c r="C152" i="28"/>
  <c r="C151" i="28"/>
  <c r="C150" i="28"/>
  <c r="C149" i="28"/>
  <c r="C148" i="28"/>
  <c r="C147" i="28"/>
  <c r="C146" i="28"/>
  <c r="C145" i="28"/>
  <c r="C144" i="28"/>
  <c r="C143" i="28"/>
  <c r="D143" i="28"/>
  <c r="E143" i="28"/>
  <c r="F143" i="28"/>
  <c r="G143" i="28"/>
  <c r="H143" i="28"/>
  <c r="D144" i="28"/>
  <c r="E144" i="28"/>
  <c r="F144" i="28"/>
  <c r="G144" i="28"/>
  <c r="H144" i="28"/>
  <c r="D145" i="28"/>
  <c r="E145" i="28"/>
  <c r="F145" i="28"/>
  <c r="G145" i="28"/>
  <c r="H145" i="28"/>
  <c r="D146" i="28"/>
  <c r="E146" i="28"/>
  <c r="F146" i="28"/>
  <c r="G146" i="28"/>
  <c r="H146" i="28"/>
  <c r="D147" i="28"/>
  <c r="E147" i="28"/>
  <c r="F147" i="28"/>
  <c r="G147" i="28"/>
  <c r="H147" i="28"/>
  <c r="D148" i="28"/>
  <c r="E148" i="28"/>
  <c r="F148" i="28"/>
  <c r="G148" i="28"/>
  <c r="H148" i="28"/>
  <c r="D149" i="28"/>
  <c r="E149" i="28"/>
  <c r="F149" i="28"/>
  <c r="G149" i="28"/>
  <c r="H149" i="28"/>
  <c r="D150" i="28"/>
  <c r="E150" i="28"/>
  <c r="F150" i="28"/>
  <c r="G150" i="28"/>
  <c r="H150" i="28"/>
  <c r="D151" i="28"/>
  <c r="E151" i="28"/>
  <c r="F151" i="28"/>
  <c r="G151" i="28"/>
  <c r="H151" i="28"/>
  <c r="D152" i="28"/>
  <c r="E152" i="28"/>
  <c r="F152" i="28"/>
  <c r="G152" i="28"/>
  <c r="H152" i="28"/>
  <c r="D153" i="28"/>
  <c r="E153" i="28"/>
  <c r="F153" i="28"/>
  <c r="G153" i="28"/>
  <c r="H153" i="28"/>
  <c r="D154" i="28"/>
  <c r="E154" i="28"/>
  <c r="F154" i="28"/>
  <c r="G154" i="28"/>
  <c r="H154" i="28"/>
  <c r="D155" i="28"/>
  <c r="E155" i="28"/>
  <c r="F155" i="28"/>
  <c r="G155" i="28"/>
  <c r="H155" i="28"/>
  <c r="D156" i="28"/>
  <c r="E156" i="28"/>
  <c r="F156" i="28"/>
  <c r="G156" i="28"/>
  <c r="H156" i="28"/>
  <c r="D157" i="28"/>
  <c r="E157" i="28"/>
  <c r="F157" i="28"/>
  <c r="G157" i="28"/>
  <c r="H157" i="28"/>
  <c r="D158" i="28"/>
  <c r="E158" i="28"/>
  <c r="F158" i="28"/>
  <c r="G158" i="28"/>
  <c r="H158" i="28"/>
  <c r="D159" i="28"/>
  <c r="E159" i="28"/>
  <c r="F159" i="28"/>
  <c r="G159" i="28"/>
  <c r="H159" i="28"/>
  <c r="D160" i="28"/>
  <c r="E160" i="28"/>
  <c r="F160" i="28"/>
  <c r="G160" i="28"/>
  <c r="H160" i="28"/>
  <c r="D161" i="28"/>
  <c r="E161" i="28"/>
  <c r="F161" i="28"/>
  <c r="G161" i="28"/>
  <c r="H161" i="28"/>
  <c r="D162" i="28"/>
  <c r="E162" i="28"/>
  <c r="F162" i="28"/>
  <c r="G162" i="28"/>
  <c r="H162" i="28"/>
  <c r="H162" i="62"/>
  <c r="G162" i="62"/>
  <c r="F162" i="62"/>
  <c r="E162" i="62"/>
  <c r="D162" i="62"/>
  <c r="C162" i="62"/>
  <c r="H161" i="62"/>
  <c r="G161" i="62"/>
  <c r="F161" i="62"/>
  <c r="E161" i="62"/>
  <c r="D161" i="62"/>
  <c r="C161" i="62"/>
  <c r="H160" i="62"/>
  <c r="G160" i="62"/>
  <c r="F160" i="62"/>
  <c r="E160" i="62"/>
  <c r="D160" i="62"/>
  <c r="C160" i="62"/>
  <c r="H159" i="62"/>
  <c r="G159" i="62"/>
  <c r="F159" i="62"/>
  <c r="E159" i="62"/>
  <c r="D159" i="62"/>
  <c r="C159" i="62"/>
  <c r="H158" i="62"/>
  <c r="G158" i="62"/>
  <c r="F158" i="62"/>
  <c r="E158" i="62"/>
  <c r="D158" i="62"/>
  <c r="C158" i="62"/>
  <c r="H157" i="62"/>
  <c r="G157" i="62"/>
  <c r="F157" i="62"/>
  <c r="E157" i="62"/>
  <c r="D157" i="62"/>
  <c r="C157" i="62"/>
  <c r="H156" i="62"/>
  <c r="G156" i="62"/>
  <c r="F156" i="62"/>
  <c r="E156" i="62"/>
  <c r="D156" i="62"/>
  <c r="C156" i="62"/>
  <c r="H155" i="62"/>
  <c r="G155" i="62"/>
  <c r="F155" i="62"/>
  <c r="E155" i="62"/>
  <c r="D155" i="62"/>
  <c r="C155" i="62"/>
  <c r="H154" i="62"/>
  <c r="G154" i="62"/>
  <c r="F154" i="62"/>
  <c r="E154" i="62"/>
  <c r="D154" i="62"/>
  <c r="C154" i="62"/>
  <c r="H153" i="62"/>
  <c r="G153" i="62"/>
  <c r="F153" i="62"/>
  <c r="E153" i="62"/>
  <c r="D153" i="62"/>
  <c r="C153" i="62"/>
  <c r="H152" i="62"/>
  <c r="G152" i="62"/>
  <c r="F152" i="62"/>
  <c r="E152" i="62"/>
  <c r="D152" i="62"/>
  <c r="C152" i="62"/>
  <c r="H151" i="62"/>
  <c r="G151" i="62"/>
  <c r="F151" i="62"/>
  <c r="E151" i="62"/>
  <c r="D151" i="62"/>
  <c r="C151" i="62"/>
  <c r="H150" i="62"/>
  <c r="G150" i="62"/>
  <c r="F150" i="62"/>
  <c r="E150" i="62"/>
  <c r="D150" i="62"/>
  <c r="C150" i="62"/>
  <c r="H149" i="62"/>
  <c r="G149" i="62"/>
  <c r="F149" i="62"/>
  <c r="E149" i="62"/>
  <c r="D149" i="62"/>
  <c r="C149" i="62"/>
  <c r="H148" i="62"/>
  <c r="G148" i="62"/>
  <c r="F148" i="62"/>
  <c r="E148" i="62"/>
  <c r="D148" i="62"/>
  <c r="C148" i="62"/>
  <c r="H147" i="62"/>
  <c r="G147" i="62"/>
  <c r="F147" i="62"/>
  <c r="E147" i="62"/>
  <c r="D147" i="62"/>
  <c r="C147" i="62"/>
  <c r="H146" i="62"/>
  <c r="G146" i="62"/>
  <c r="F146" i="62"/>
  <c r="E146" i="62"/>
  <c r="D146" i="62"/>
  <c r="C146" i="62"/>
  <c r="H145" i="62"/>
  <c r="G145" i="62"/>
  <c r="F145" i="62"/>
  <c r="E145" i="62"/>
  <c r="D145" i="62"/>
  <c r="C145" i="62"/>
  <c r="H144" i="62"/>
  <c r="G144" i="62"/>
  <c r="F144" i="62"/>
  <c r="E144" i="62"/>
  <c r="D144" i="62"/>
  <c r="C144" i="62"/>
  <c r="H143" i="62"/>
  <c r="G143" i="62"/>
  <c r="F143" i="62"/>
  <c r="E143" i="62"/>
  <c r="D143" i="62"/>
  <c r="C143" i="62"/>
  <c r="G110" i="62"/>
  <c r="F110" i="62"/>
  <c r="E110" i="62"/>
  <c r="D110" i="62"/>
  <c r="C110" i="62"/>
  <c r="G109" i="62"/>
  <c r="F109" i="62"/>
  <c r="E109" i="62"/>
  <c r="D109" i="62"/>
  <c r="C109" i="62"/>
  <c r="G108" i="62"/>
  <c r="F108" i="62"/>
  <c r="E108" i="62"/>
  <c r="D108" i="62"/>
  <c r="C108" i="62"/>
  <c r="G107" i="62"/>
  <c r="F107" i="62"/>
  <c r="E107" i="62"/>
  <c r="D107" i="62"/>
  <c r="C107" i="62"/>
  <c r="G106" i="62"/>
  <c r="F106" i="62"/>
  <c r="E106" i="62"/>
  <c r="D106" i="62"/>
  <c r="C106" i="62"/>
  <c r="G105" i="62"/>
  <c r="F105" i="62"/>
  <c r="E105" i="62"/>
  <c r="D105" i="62"/>
  <c r="C105" i="62"/>
  <c r="G104" i="62"/>
  <c r="F104" i="62"/>
  <c r="E104" i="62"/>
  <c r="D104" i="62"/>
  <c r="C104" i="62"/>
  <c r="G103" i="62"/>
  <c r="F103" i="62"/>
  <c r="E103" i="62"/>
  <c r="D103" i="62"/>
  <c r="C103" i="62"/>
  <c r="G102" i="62"/>
  <c r="F102" i="62"/>
  <c r="E102" i="62"/>
  <c r="D102" i="62"/>
  <c r="C102" i="62"/>
  <c r="G101" i="62"/>
  <c r="F101" i="62"/>
  <c r="E101" i="62"/>
  <c r="D101" i="62"/>
  <c r="C101" i="62"/>
  <c r="G100" i="62"/>
  <c r="F100" i="62"/>
  <c r="E100" i="62"/>
  <c r="D100" i="62"/>
  <c r="C100" i="62"/>
  <c r="G99" i="62"/>
  <c r="F99" i="62"/>
  <c r="E99" i="62"/>
  <c r="D99" i="62"/>
  <c r="C99" i="62"/>
  <c r="G98" i="62"/>
  <c r="F98" i="62"/>
  <c r="E98" i="62"/>
  <c r="D98" i="62"/>
  <c r="C98" i="62"/>
  <c r="G97" i="62"/>
  <c r="F97" i="62"/>
  <c r="E97" i="62"/>
  <c r="D97" i="62"/>
  <c r="C97" i="62"/>
  <c r="G96" i="62"/>
  <c r="F96" i="62"/>
  <c r="E96" i="62"/>
  <c r="D96" i="62"/>
  <c r="C96" i="62"/>
  <c r="G95" i="62"/>
  <c r="F95" i="62"/>
  <c r="E95" i="62"/>
  <c r="D95" i="62"/>
  <c r="C95" i="62"/>
  <c r="G94" i="62"/>
  <c r="F94" i="62"/>
  <c r="E94" i="62"/>
  <c r="D94" i="62"/>
  <c r="C94" i="62"/>
  <c r="G93" i="62"/>
  <c r="F93" i="62"/>
  <c r="E93" i="62"/>
  <c r="D93" i="62"/>
  <c r="C93" i="62"/>
  <c r="G92" i="62"/>
  <c r="F92" i="62"/>
  <c r="E92" i="62"/>
  <c r="D92" i="62"/>
  <c r="C92" i="62"/>
  <c r="G91" i="62"/>
  <c r="F91" i="62"/>
  <c r="E91" i="62"/>
  <c r="D91" i="62"/>
  <c r="C91" i="62"/>
  <c r="H84" i="62"/>
  <c r="G84" i="62"/>
  <c r="D84" i="62"/>
  <c r="G80" i="62"/>
  <c r="F80" i="62"/>
  <c r="E80" i="62"/>
  <c r="D80" i="62"/>
  <c r="C80" i="62"/>
  <c r="G79" i="62"/>
  <c r="F79" i="62"/>
  <c r="E79" i="62"/>
  <c r="D79" i="62"/>
  <c r="C79" i="62"/>
  <c r="G78" i="62"/>
  <c r="F78" i="62"/>
  <c r="E78" i="62"/>
  <c r="D78" i="62"/>
  <c r="C78" i="62"/>
  <c r="G77" i="62"/>
  <c r="F77" i="62"/>
  <c r="E77" i="62"/>
  <c r="D77" i="62"/>
  <c r="C77" i="62"/>
  <c r="G76" i="62"/>
  <c r="F76" i="62"/>
  <c r="E76" i="62"/>
  <c r="D76" i="62"/>
  <c r="C76" i="62"/>
  <c r="G75" i="62"/>
  <c r="F75" i="62"/>
  <c r="E75" i="62"/>
  <c r="D75" i="62"/>
  <c r="C75" i="62"/>
  <c r="G74" i="62"/>
  <c r="F74" i="62"/>
  <c r="E74" i="62"/>
  <c r="D74" i="62"/>
  <c r="C74" i="62"/>
  <c r="G73" i="62"/>
  <c r="F73" i="62"/>
  <c r="E73" i="62"/>
  <c r="D73" i="62"/>
  <c r="C73" i="62"/>
  <c r="G72" i="62"/>
  <c r="F72" i="62"/>
  <c r="E72" i="62"/>
  <c r="D72" i="62"/>
  <c r="C72" i="62"/>
  <c r="G71" i="62"/>
  <c r="F71" i="62"/>
  <c r="E71" i="62"/>
  <c r="D71" i="62"/>
  <c r="C71" i="62"/>
  <c r="G70" i="62"/>
  <c r="F70" i="62"/>
  <c r="E70" i="62"/>
  <c r="D70" i="62"/>
  <c r="C70" i="62"/>
  <c r="G69" i="62"/>
  <c r="F69" i="62"/>
  <c r="E69" i="62"/>
  <c r="D69" i="62"/>
  <c r="C69" i="62"/>
  <c r="G68" i="62"/>
  <c r="F68" i="62"/>
  <c r="E68" i="62"/>
  <c r="D68" i="62"/>
  <c r="C68" i="62"/>
  <c r="G67" i="62"/>
  <c r="F67" i="62"/>
  <c r="E67" i="62"/>
  <c r="D67" i="62"/>
  <c r="C67" i="62"/>
  <c r="G66" i="62"/>
  <c r="F66" i="62"/>
  <c r="E66" i="62"/>
  <c r="D66" i="62"/>
  <c r="C66" i="62"/>
  <c r="G65" i="62"/>
  <c r="F65" i="62"/>
  <c r="E65" i="62"/>
  <c r="D65" i="62"/>
  <c r="C65" i="62"/>
  <c r="G64" i="62"/>
  <c r="F64" i="62"/>
  <c r="E64" i="62"/>
  <c r="D64" i="62"/>
  <c r="C64" i="62"/>
  <c r="G63" i="62"/>
  <c r="F63" i="62"/>
  <c r="E63" i="62"/>
  <c r="D63" i="62"/>
  <c r="C63" i="62"/>
  <c r="G62" i="62"/>
  <c r="F62" i="62"/>
  <c r="E62" i="62"/>
  <c r="D62" i="62"/>
  <c r="C62" i="62"/>
  <c r="G61" i="62"/>
  <c r="F61" i="62"/>
  <c r="E61" i="62"/>
  <c r="D61" i="62"/>
  <c r="C61" i="62"/>
  <c r="H55" i="62"/>
  <c r="G55" i="62"/>
  <c r="D55" i="62"/>
  <c r="G51" i="62"/>
  <c r="G312" i="62" s="1"/>
  <c r="G362" i="62" s="1"/>
  <c r="F51" i="62"/>
  <c r="F312" i="62" s="1"/>
  <c r="F362" i="62" s="1"/>
  <c r="E51" i="62"/>
  <c r="E312" i="62" s="1"/>
  <c r="E362" i="62" s="1"/>
  <c r="D51" i="62"/>
  <c r="C51" i="62"/>
  <c r="C312" i="62" s="1"/>
  <c r="C362" i="62" s="1"/>
  <c r="G50" i="62"/>
  <c r="G311" i="62" s="1"/>
  <c r="G361" i="62" s="1"/>
  <c r="F50" i="62"/>
  <c r="F311" i="62" s="1"/>
  <c r="F361" i="62" s="1"/>
  <c r="E50" i="62"/>
  <c r="D50" i="62"/>
  <c r="C50" i="62"/>
  <c r="G49" i="62"/>
  <c r="G310" i="62" s="1"/>
  <c r="G360" i="62" s="1"/>
  <c r="F49" i="62"/>
  <c r="F310" i="62" s="1"/>
  <c r="F360" i="62" s="1"/>
  <c r="E49" i="62"/>
  <c r="E310" i="62" s="1"/>
  <c r="E360" i="62" s="1"/>
  <c r="D49" i="62"/>
  <c r="C49" i="62"/>
  <c r="G48" i="62"/>
  <c r="G309" i="62" s="1"/>
  <c r="G359" i="62" s="1"/>
  <c r="F48" i="62"/>
  <c r="F309" i="62" s="1"/>
  <c r="F359" i="62" s="1"/>
  <c r="E48" i="62"/>
  <c r="E309" i="62" s="1"/>
  <c r="E359" i="62" s="1"/>
  <c r="D48" i="62"/>
  <c r="D309" i="62" s="1"/>
  <c r="D359" i="62" s="1"/>
  <c r="C48" i="62"/>
  <c r="C309" i="62" s="1"/>
  <c r="C359" i="62" s="1"/>
  <c r="G47" i="62"/>
  <c r="G308" i="62" s="1"/>
  <c r="G358" i="62" s="1"/>
  <c r="F47" i="62"/>
  <c r="F308" i="62" s="1"/>
  <c r="F358" i="62" s="1"/>
  <c r="E47" i="62"/>
  <c r="D47" i="62"/>
  <c r="C47" i="62"/>
  <c r="G46" i="62"/>
  <c r="G307" i="62" s="1"/>
  <c r="G357" i="62" s="1"/>
  <c r="F46" i="62"/>
  <c r="E46" i="62"/>
  <c r="E307" i="62" s="1"/>
  <c r="E357" i="62" s="1"/>
  <c r="D46" i="62"/>
  <c r="D307" i="62" s="1"/>
  <c r="D357" i="62" s="1"/>
  <c r="C46" i="62"/>
  <c r="C307" i="62" s="1"/>
  <c r="C357" i="62" s="1"/>
  <c r="G45" i="62"/>
  <c r="G306" i="62" s="1"/>
  <c r="G356" i="62" s="1"/>
  <c r="F45" i="62"/>
  <c r="F306" i="62" s="1"/>
  <c r="F356" i="62" s="1"/>
  <c r="E45" i="62"/>
  <c r="D45" i="62"/>
  <c r="C45" i="62"/>
  <c r="G44" i="62"/>
  <c r="G305" i="62" s="1"/>
  <c r="G355" i="62" s="1"/>
  <c r="F44" i="62"/>
  <c r="E44" i="62"/>
  <c r="E305" i="62" s="1"/>
  <c r="E355" i="62" s="1"/>
  <c r="D44" i="62"/>
  <c r="D305" i="62" s="1"/>
  <c r="D355" i="62" s="1"/>
  <c r="C44" i="62"/>
  <c r="G43" i="62"/>
  <c r="G304" i="62" s="1"/>
  <c r="G354" i="62" s="1"/>
  <c r="F43" i="62"/>
  <c r="F304" i="62" s="1"/>
  <c r="F354" i="62" s="1"/>
  <c r="E43" i="62"/>
  <c r="E304" i="62" s="1"/>
  <c r="E354" i="62" s="1"/>
  <c r="D43" i="62"/>
  <c r="D304" i="62" s="1"/>
  <c r="D354" i="62" s="1"/>
  <c r="C43" i="62"/>
  <c r="G42" i="62"/>
  <c r="G303" i="62" s="1"/>
  <c r="G353" i="62" s="1"/>
  <c r="F42" i="62"/>
  <c r="F303" i="62" s="1"/>
  <c r="F353" i="62" s="1"/>
  <c r="E42" i="62"/>
  <c r="E303" i="62" s="1"/>
  <c r="E353" i="62" s="1"/>
  <c r="D42" i="62"/>
  <c r="D303" i="62" s="1"/>
  <c r="D353" i="62" s="1"/>
  <c r="C42" i="62"/>
  <c r="C303" i="62" s="1"/>
  <c r="C353" i="62" s="1"/>
  <c r="G41" i="62"/>
  <c r="G302" i="62" s="1"/>
  <c r="G352" i="62" s="1"/>
  <c r="F41" i="62"/>
  <c r="E41" i="62"/>
  <c r="E302" i="62" s="1"/>
  <c r="E352" i="62" s="1"/>
  <c r="D41" i="62"/>
  <c r="D302" i="62" s="1"/>
  <c r="D352" i="62" s="1"/>
  <c r="C41" i="62"/>
  <c r="C302" i="62" s="1"/>
  <c r="C352" i="62" s="1"/>
  <c r="G40" i="62"/>
  <c r="G301" i="62" s="1"/>
  <c r="G351" i="62" s="1"/>
  <c r="F40" i="62"/>
  <c r="F301" i="62" s="1"/>
  <c r="F351" i="62" s="1"/>
  <c r="E40" i="62"/>
  <c r="E301" i="62" s="1"/>
  <c r="E351" i="62" s="1"/>
  <c r="D40" i="62"/>
  <c r="D301" i="62" s="1"/>
  <c r="D351" i="62" s="1"/>
  <c r="C40" i="62"/>
  <c r="C301" i="62" s="1"/>
  <c r="C351" i="62" s="1"/>
  <c r="G39" i="62"/>
  <c r="G300" i="62" s="1"/>
  <c r="G350" i="62" s="1"/>
  <c r="F39" i="62"/>
  <c r="F300" i="62" s="1"/>
  <c r="F350" i="62" s="1"/>
  <c r="E39" i="62"/>
  <c r="D39" i="62"/>
  <c r="D300" i="62" s="1"/>
  <c r="D350" i="62" s="1"/>
  <c r="C39" i="62"/>
  <c r="C300" i="62" s="1"/>
  <c r="C350" i="62" s="1"/>
  <c r="G38" i="62"/>
  <c r="G299" i="62" s="1"/>
  <c r="G349" i="62" s="1"/>
  <c r="F38" i="62"/>
  <c r="F299" i="62" s="1"/>
  <c r="F349" i="62" s="1"/>
  <c r="E38" i="62"/>
  <c r="D38" i="62"/>
  <c r="C38" i="62"/>
  <c r="G37" i="62"/>
  <c r="G298" i="62" s="1"/>
  <c r="G348" i="62" s="1"/>
  <c r="F37" i="62"/>
  <c r="F298" i="62" s="1"/>
  <c r="F348" i="62" s="1"/>
  <c r="E37" i="62"/>
  <c r="D37" i="62"/>
  <c r="C37" i="62"/>
  <c r="G36" i="62"/>
  <c r="G297" i="62" s="1"/>
  <c r="G347" i="62" s="1"/>
  <c r="F36" i="62"/>
  <c r="E36" i="62"/>
  <c r="E297" i="62" s="1"/>
  <c r="E347" i="62" s="1"/>
  <c r="D36" i="62"/>
  <c r="D297" i="62" s="1"/>
  <c r="D347" i="62" s="1"/>
  <c r="C36" i="62"/>
  <c r="C297" i="62" s="1"/>
  <c r="C347" i="62" s="1"/>
  <c r="G35" i="62"/>
  <c r="G296" i="62" s="1"/>
  <c r="G346" i="62" s="1"/>
  <c r="F35" i="62"/>
  <c r="F296" i="62" s="1"/>
  <c r="F346" i="62" s="1"/>
  <c r="E35" i="62"/>
  <c r="D35" i="62"/>
  <c r="C35" i="62"/>
  <c r="G34" i="62"/>
  <c r="G295" i="62" s="1"/>
  <c r="G345" i="62" s="1"/>
  <c r="F34" i="62"/>
  <c r="F295" i="62" s="1"/>
  <c r="F345" i="62" s="1"/>
  <c r="E34" i="62"/>
  <c r="E295" i="62" s="1"/>
  <c r="E345" i="62" s="1"/>
  <c r="D34" i="62"/>
  <c r="C34" i="62"/>
  <c r="G33" i="62"/>
  <c r="F33" i="62"/>
  <c r="E33" i="62"/>
  <c r="D33" i="62"/>
  <c r="C33" i="62"/>
  <c r="G32" i="62"/>
  <c r="G293" i="62" s="1"/>
  <c r="G343" i="62" s="1"/>
  <c r="F32" i="62"/>
  <c r="F293" i="62" s="1"/>
  <c r="F343" i="62" s="1"/>
  <c r="E32" i="62"/>
  <c r="D32" i="62"/>
  <c r="C32" i="62"/>
  <c r="H28" i="62"/>
  <c r="G28" i="62"/>
  <c r="D28" i="62"/>
  <c r="G25" i="62"/>
  <c r="F25" i="62"/>
  <c r="E25" i="62"/>
  <c r="D25" i="62"/>
  <c r="C25" i="62"/>
  <c r="H21" i="62"/>
  <c r="G21" i="62"/>
  <c r="D21" i="62"/>
  <c r="H215" i="62"/>
  <c r="B363" i="62"/>
  <c r="B362" i="62"/>
  <c r="B361" i="62"/>
  <c r="B360" i="62"/>
  <c r="B359" i="62"/>
  <c r="B358" i="62"/>
  <c r="B357" i="62"/>
  <c r="B356" i="62"/>
  <c r="B355" i="62"/>
  <c r="B354" i="62"/>
  <c r="B353" i="62"/>
  <c r="B352" i="62"/>
  <c r="B351" i="62"/>
  <c r="B350" i="62"/>
  <c r="B349" i="62"/>
  <c r="B348" i="62"/>
  <c r="B347" i="62"/>
  <c r="B346" i="62"/>
  <c r="B345" i="62"/>
  <c r="B344" i="62"/>
  <c r="B343" i="62"/>
  <c r="B338" i="62"/>
  <c r="B337" i="62"/>
  <c r="B336" i="62"/>
  <c r="B335" i="62"/>
  <c r="B334" i="62"/>
  <c r="B333" i="62"/>
  <c r="B332" i="62"/>
  <c r="B331" i="62"/>
  <c r="B330" i="62"/>
  <c r="B329" i="62"/>
  <c r="B328" i="62"/>
  <c r="B327" i="62"/>
  <c r="B326" i="62"/>
  <c r="B325" i="62"/>
  <c r="B324" i="62"/>
  <c r="B323" i="62"/>
  <c r="B322" i="62"/>
  <c r="B321" i="62"/>
  <c r="B320" i="62"/>
  <c r="B319" i="62"/>
  <c r="B318" i="62"/>
  <c r="B313" i="62"/>
  <c r="B312" i="62"/>
  <c r="B311" i="62"/>
  <c r="B310" i="62"/>
  <c r="B309" i="62"/>
  <c r="B308" i="62"/>
  <c r="B307" i="62"/>
  <c r="B306" i="62"/>
  <c r="B305" i="62"/>
  <c r="B304" i="62"/>
  <c r="B303" i="62"/>
  <c r="B302" i="62"/>
  <c r="B301" i="62"/>
  <c r="B300" i="62"/>
  <c r="B299" i="62"/>
  <c r="B298" i="62"/>
  <c r="B297" i="62"/>
  <c r="B296" i="62"/>
  <c r="B295" i="62"/>
  <c r="B294" i="62"/>
  <c r="B293" i="62"/>
  <c r="B288" i="62"/>
  <c r="B287" i="62"/>
  <c r="B286" i="62"/>
  <c r="B285" i="62"/>
  <c r="B284" i="62"/>
  <c r="B283" i="62"/>
  <c r="B282" i="62"/>
  <c r="B281" i="62"/>
  <c r="B280" i="62"/>
  <c r="B279" i="62"/>
  <c r="B278" i="62"/>
  <c r="B277" i="62"/>
  <c r="B276" i="62"/>
  <c r="B275" i="62"/>
  <c r="B274" i="62"/>
  <c r="B273" i="62"/>
  <c r="B272" i="62"/>
  <c r="B271" i="62"/>
  <c r="B270" i="62"/>
  <c r="B269" i="62"/>
  <c r="B268" i="62"/>
  <c r="B263" i="62"/>
  <c r="B262" i="62"/>
  <c r="B261" i="62"/>
  <c r="B260" i="62"/>
  <c r="B259" i="62"/>
  <c r="B258" i="62"/>
  <c r="B257" i="62"/>
  <c r="B256" i="62"/>
  <c r="B255" i="62"/>
  <c r="B254" i="62"/>
  <c r="B253" i="62"/>
  <c r="B252" i="62"/>
  <c r="B251" i="62"/>
  <c r="B250" i="62"/>
  <c r="B249" i="62"/>
  <c r="B248" i="62"/>
  <c r="B247" i="62"/>
  <c r="B246" i="62"/>
  <c r="B245" i="62"/>
  <c r="B244" i="62"/>
  <c r="B243" i="62"/>
  <c r="B238" i="62"/>
  <c r="B237" i="62"/>
  <c r="B236" i="62"/>
  <c r="B235" i="62"/>
  <c r="B234" i="62"/>
  <c r="B233" i="62"/>
  <c r="B232" i="62"/>
  <c r="B231" i="62"/>
  <c r="B230" i="62"/>
  <c r="B229" i="62"/>
  <c r="B228" i="62"/>
  <c r="B227" i="62"/>
  <c r="B226" i="62"/>
  <c r="B225" i="62"/>
  <c r="B224" i="62"/>
  <c r="B223" i="62"/>
  <c r="B222" i="62"/>
  <c r="B221" i="62"/>
  <c r="B220" i="62"/>
  <c r="B219" i="62"/>
  <c r="B218" i="62"/>
  <c r="B213" i="62"/>
  <c r="B212" i="62"/>
  <c r="B211" i="62"/>
  <c r="B210" i="62"/>
  <c r="B209" i="62"/>
  <c r="B208" i="62"/>
  <c r="B207" i="62"/>
  <c r="B206" i="62"/>
  <c r="B205" i="62"/>
  <c r="B204" i="62"/>
  <c r="B203" i="62"/>
  <c r="B202" i="62"/>
  <c r="B201" i="62"/>
  <c r="B200" i="62"/>
  <c r="B199" i="62"/>
  <c r="B198" i="62"/>
  <c r="B197" i="62"/>
  <c r="B196" i="62"/>
  <c r="B195" i="62"/>
  <c r="B194" i="62"/>
  <c r="B193" i="62"/>
  <c r="B188" i="62"/>
  <c r="B187" i="62"/>
  <c r="B186" i="62"/>
  <c r="B185" i="62"/>
  <c r="B184" i="62"/>
  <c r="B183" i="62"/>
  <c r="B182" i="62"/>
  <c r="B181" i="62"/>
  <c r="B180" i="62"/>
  <c r="B179" i="62"/>
  <c r="B178" i="62"/>
  <c r="B177" i="62"/>
  <c r="B176" i="62"/>
  <c r="B175" i="62"/>
  <c r="B174" i="62"/>
  <c r="B173" i="62"/>
  <c r="B172" i="62"/>
  <c r="B171" i="62"/>
  <c r="B170" i="62"/>
  <c r="B169" i="62"/>
  <c r="B168" i="62"/>
  <c r="B163" i="62"/>
  <c r="B162" i="62"/>
  <c r="B161" i="62"/>
  <c r="B160" i="62"/>
  <c r="B159" i="62"/>
  <c r="B158" i="62"/>
  <c r="B157" i="62"/>
  <c r="B156" i="62"/>
  <c r="B155" i="62"/>
  <c r="B154" i="62"/>
  <c r="B153" i="62"/>
  <c r="B152" i="62"/>
  <c r="B151" i="62"/>
  <c r="B150" i="62"/>
  <c r="B149" i="62"/>
  <c r="B148" i="62"/>
  <c r="B147" i="62"/>
  <c r="B146" i="62"/>
  <c r="B145" i="62"/>
  <c r="B144" i="62"/>
  <c r="B143" i="62"/>
  <c r="B136" i="62"/>
  <c r="B135" i="62"/>
  <c r="B134" i="62"/>
  <c r="B133" i="62"/>
  <c r="B132" i="62"/>
  <c r="B131" i="62"/>
  <c r="B130" i="62"/>
  <c r="B129" i="62"/>
  <c r="B128" i="62"/>
  <c r="B127" i="62"/>
  <c r="B126" i="62"/>
  <c r="B125" i="62"/>
  <c r="B124" i="62"/>
  <c r="B123" i="62"/>
  <c r="B122" i="62"/>
  <c r="B121" i="62"/>
  <c r="B120" i="62"/>
  <c r="B119" i="62"/>
  <c r="B118" i="62"/>
  <c r="B117" i="62"/>
  <c r="B116" i="62"/>
  <c r="B111" i="62"/>
  <c r="B110" i="62"/>
  <c r="B109" i="62"/>
  <c r="B108" i="62"/>
  <c r="B107" i="62"/>
  <c r="B106" i="62"/>
  <c r="B105" i="62"/>
  <c r="B104" i="62"/>
  <c r="B103" i="62"/>
  <c r="B102" i="62"/>
  <c r="B101" i="62"/>
  <c r="B100" i="62"/>
  <c r="B99" i="62"/>
  <c r="B98" i="62"/>
  <c r="B97" i="62"/>
  <c r="B96" i="62"/>
  <c r="B95" i="62"/>
  <c r="B94" i="62"/>
  <c r="B93" i="62"/>
  <c r="B92" i="62"/>
  <c r="B91" i="62"/>
  <c r="B81" i="62"/>
  <c r="B80" i="62"/>
  <c r="B79" i="62"/>
  <c r="B78" i="62"/>
  <c r="B77" i="62"/>
  <c r="B76" i="62"/>
  <c r="B75" i="62"/>
  <c r="B74" i="62"/>
  <c r="B73" i="62"/>
  <c r="B72" i="62"/>
  <c r="B71" i="62"/>
  <c r="B70" i="62"/>
  <c r="B69" i="62"/>
  <c r="B68" i="62"/>
  <c r="B67" i="62"/>
  <c r="B66" i="62"/>
  <c r="B65" i="62"/>
  <c r="B64" i="62"/>
  <c r="B63" i="62"/>
  <c r="B62" i="62"/>
  <c r="B61" i="62"/>
  <c r="W39" i="56"/>
  <c r="X39" i="56"/>
  <c r="Y39" i="56"/>
  <c r="Z39" i="56"/>
  <c r="AA39" i="56"/>
  <c r="AB39" i="56"/>
  <c r="AC39" i="56"/>
  <c r="AD39" i="56"/>
  <c r="AE39" i="56"/>
  <c r="AF39" i="56"/>
  <c r="AG39" i="56"/>
  <c r="AH39" i="56"/>
  <c r="AI39" i="56"/>
  <c r="AJ39" i="56"/>
  <c r="AK39" i="56"/>
  <c r="AL39" i="56"/>
  <c r="AM39" i="56"/>
  <c r="AN39" i="56"/>
  <c r="AO39" i="56"/>
  <c r="AP39" i="56"/>
  <c r="AQ39" i="56"/>
  <c r="AR39" i="56"/>
  <c r="AS39" i="56"/>
  <c r="AT39" i="56"/>
  <c r="AU39" i="56"/>
  <c r="AV39" i="56"/>
  <c r="AW39" i="56"/>
  <c r="AX39" i="56"/>
  <c r="AY39" i="56"/>
  <c r="AZ39" i="56"/>
  <c r="BA39" i="56"/>
  <c r="BB39" i="56"/>
  <c r="BC39" i="56"/>
  <c r="BD39" i="56"/>
  <c r="BE39" i="56"/>
  <c r="BF39" i="56"/>
  <c r="BG39" i="56"/>
  <c r="BH39" i="56"/>
  <c r="BI39" i="56"/>
  <c r="BJ39" i="56"/>
  <c r="BK39" i="56"/>
  <c r="BL39" i="56"/>
  <c r="BM39" i="56"/>
  <c r="BN39" i="56"/>
  <c r="BO39" i="56"/>
  <c r="BP39" i="56"/>
  <c r="BQ39" i="56"/>
  <c r="BR39" i="56"/>
  <c r="BS39" i="56"/>
  <c r="BT39" i="56"/>
  <c r="BU39" i="56"/>
  <c r="BV39" i="56"/>
  <c r="BW39" i="56"/>
  <c r="BX39" i="56"/>
  <c r="BY39" i="56"/>
  <c r="BZ39" i="56"/>
  <c r="CA39" i="56"/>
  <c r="CB39" i="56"/>
  <c r="CC39" i="56"/>
  <c r="CD39" i="56"/>
  <c r="CE39" i="56"/>
  <c r="CF39" i="56"/>
  <c r="CG39" i="56"/>
  <c r="CH39" i="56"/>
  <c r="CI39" i="56"/>
  <c r="CJ39" i="56"/>
  <c r="CK39" i="56"/>
  <c r="CL39" i="56"/>
  <c r="CM39" i="56"/>
  <c r="CN39" i="56"/>
  <c r="CO39" i="56"/>
  <c r="CP39" i="56"/>
  <c r="CQ39" i="56"/>
  <c r="CR39" i="56"/>
  <c r="CS39" i="56"/>
  <c r="CT39" i="56"/>
  <c r="CU39" i="56"/>
  <c r="CV39" i="56"/>
  <c r="CW39" i="56"/>
  <c r="CX39" i="56"/>
  <c r="CY39" i="56"/>
  <c r="CZ39" i="56"/>
  <c r="DA39" i="56"/>
  <c r="DB39" i="56"/>
  <c r="DC39" i="56"/>
  <c r="DD39" i="56"/>
  <c r="DE39" i="56"/>
  <c r="DF39" i="56"/>
  <c r="DG39" i="56"/>
  <c r="DH39" i="56"/>
  <c r="DI39" i="56"/>
  <c r="DJ39" i="56"/>
  <c r="DK39" i="56"/>
  <c r="DL39" i="56"/>
  <c r="DM39" i="56"/>
  <c r="DN39" i="56"/>
  <c r="DO39" i="56"/>
  <c r="DP39" i="56"/>
  <c r="DQ39" i="56"/>
  <c r="DR39" i="56"/>
  <c r="DS39" i="56"/>
  <c r="DT39" i="56"/>
  <c r="DU39" i="56"/>
  <c r="DV39" i="56"/>
  <c r="DW39" i="56"/>
  <c r="DX39" i="56"/>
  <c r="DY39" i="56"/>
  <c r="DZ39" i="56"/>
  <c r="EA39" i="56"/>
  <c r="EB39" i="56"/>
  <c r="EC39" i="56"/>
  <c r="ED39" i="56"/>
  <c r="EE39" i="56"/>
  <c r="EF39" i="56"/>
  <c r="EG39" i="56"/>
  <c r="EH39" i="56"/>
  <c r="EI39" i="56"/>
  <c r="EJ39" i="56"/>
  <c r="EK39" i="56"/>
  <c r="EL39" i="56"/>
  <c r="EM39" i="56"/>
  <c r="EN39" i="56"/>
  <c r="EO39" i="56"/>
  <c r="EP39" i="56"/>
  <c r="EQ39" i="56"/>
  <c r="ER39" i="56"/>
  <c r="ES39" i="56"/>
  <c r="ET39" i="56"/>
  <c r="EU39" i="56"/>
  <c r="EV39" i="56"/>
  <c r="EW39" i="56"/>
  <c r="EX39" i="56"/>
  <c r="EY39" i="56"/>
  <c r="EZ39" i="56"/>
  <c r="FA39" i="56"/>
  <c r="FB39" i="56"/>
  <c r="FC39" i="56"/>
  <c r="FD39" i="56"/>
  <c r="FE39" i="56"/>
  <c r="FF39" i="56"/>
  <c r="FG39" i="56"/>
  <c r="FH39" i="56"/>
  <c r="FI39" i="56"/>
  <c r="FJ39" i="56"/>
  <c r="FK39" i="56"/>
  <c r="FL39" i="56"/>
  <c r="FM39" i="56"/>
  <c r="FN39" i="56"/>
  <c r="FO39" i="56"/>
  <c r="FP39" i="56"/>
  <c r="FQ39" i="56"/>
  <c r="FR39" i="56"/>
  <c r="FS39" i="56"/>
  <c r="FT39" i="56"/>
  <c r="FU39" i="56"/>
  <c r="FV39" i="56"/>
  <c r="FW39" i="56"/>
  <c r="FX39" i="56"/>
  <c r="FY39" i="56"/>
  <c r="FZ39" i="56"/>
  <c r="GA39" i="56"/>
  <c r="GB39" i="56"/>
  <c r="GC39" i="56"/>
  <c r="GD39" i="56"/>
  <c r="GE39" i="56"/>
  <c r="GF39" i="56"/>
  <c r="GG39" i="56"/>
  <c r="GH39" i="56"/>
  <c r="GI39" i="56"/>
  <c r="GJ39" i="56"/>
  <c r="GK39" i="56"/>
  <c r="GL39" i="56"/>
  <c r="GM39" i="56"/>
  <c r="GN39" i="56"/>
  <c r="GO39" i="56"/>
  <c r="GP39" i="56"/>
  <c r="GQ39" i="56"/>
  <c r="GR39" i="56"/>
  <c r="GS39" i="56"/>
  <c r="GT39" i="56"/>
  <c r="GU39" i="56"/>
  <c r="GV39" i="56"/>
  <c r="GW39" i="56"/>
  <c r="GX39" i="56"/>
  <c r="GY39" i="56"/>
  <c r="GZ39" i="56"/>
  <c r="HA39" i="56"/>
  <c r="HB39" i="56"/>
  <c r="HC39" i="56"/>
  <c r="HD39" i="56"/>
  <c r="HE39" i="56"/>
  <c r="HF39" i="56"/>
  <c r="HG39" i="56"/>
  <c r="HH39" i="56"/>
  <c r="HI39" i="56"/>
  <c r="HJ39" i="56"/>
  <c r="HK39" i="56"/>
  <c r="HL39" i="56"/>
  <c r="HM39" i="56"/>
  <c r="HN39" i="56"/>
  <c r="O39" i="56"/>
  <c r="P39" i="56"/>
  <c r="Q39" i="56"/>
  <c r="R39" i="56"/>
  <c r="S39" i="56"/>
  <c r="AI111" i="60"/>
  <c r="AI110" i="60"/>
  <c r="AI109" i="60"/>
  <c r="AI108" i="60"/>
  <c r="AI107" i="60"/>
  <c r="AI106" i="60"/>
  <c r="AI105" i="60"/>
  <c r="AI104" i="60"/>
  <c r="AI103" i="60"/>
  <c r="AI102" i="60"/>
  <c r="AI101" i="60"/>
  <c r="AI100" i="60"/>
  <c r="AI99" i="60"/>
  <c r="AJ99" i="60"/>
  <c r="AI98" i="60"/>
  <c r="AJ98" i="60"/>
  <c r="AI97" i="60"/>
  <c r="AJ97" i="60"/>
  <c r="AI96" i="60"/>
  <c r="AJ96" i="60"/>
  <c r="AI95" i="60"/>
  <c r="AJ95" i="60"/>
  <c r="AI94" i="60"/>
  <c r="AJ94" i="60"/>
  <c r="AI93" i="60"/>
  <c r="AJ93" i="60"/>
  <c r="AI92" i="60"/>
  <c r="AJ92" i="60"/>
  <c r="AI89" i="60"/>
  <c r="AI88" i="60"/>
  <c r="AJ88" i="60"/>
  <c r="AI87" i="60"/>
  <c r="AJ87" i="60"/>
  <c r="AI86" i="60"/>
  <c r="AJ86" i="60"/>
  <c r="AI85" i="60"/>
  <c r="AI84" i="60"/>
  <c r="AI83" i="60"/>
  <c r="AI82" i="60"/>
  <c r="AI81" i="60"/>
  <c r="AI80" i="60"/>
  <c r="AI79" i="60"/>
  <c r="AI78" i="60"/>
  <c r="AI77" i="60"/>
  <c r="AI76" i="60"/>
  <c r="AI75" i="60"/>
  <c r="AI74" i="60"/>
  <c r="AI73" i="60"/>
  <c r="AI72" i="60"/>
  <c r="AI71" i="60"/>
  <c r="AI70" i="60"/>
  <c r="AJ70" i="60"/>
  <c r="AI67" i="60"/>
  <c r="AI66" i="60"/>
  <c r="AJ66" i="60"/>
  <c r="AI65" i="60"/>
  <c r="AJ65" i="60"/>
  <c r="AI64" i="60"/>
  <c r="AJ64" i="60"/>
  <c r="AI63" i="60"/>
  <c r="AI62" i="60"/>
  <c r="AI61" i="60"/>
  <c r="AI60" i="60"/>
  <c r="AI59" i="60"/>
  <c r="AI58" i="60"/>
  <c r="AI57" i="60"/>
  <c r="AI56" i="60"/>
  <c r="AI55" i="60"/>
  <c r="AI54" i="60"/>
  <c r="AI53" i="60"/>
  <c r="AI52" i="60"/>
  <c r="AI51" i="60"/>
  <c r="AI50" i="60"/>
  <c r="AI49" i="60"/>
  <c r="AI48" i="60"/>
  <c r="AJ48" i="60"/>
  <c r="AI45" i="60"/>
  <c r="AI44" i="60"/>
  <c r="AI43" i="60"/>
  <c r="AI42" i="60"/>
  <c r="AI41" i="60"/>
  <c r="AI40" i="60"/>
  <c r="AI39" i="60"/>
  <c r="AI38" i="60"/>
  <c r="AI37" i="60"/>
  <c r="AI36" i="60"/>
  <c r="AI35" i="60"/>
  <c r="AI34" i="60"/>
  <c r="AI33" i="60"/>
  <c r="AI32" i="60"/>
  <c r="AI31" i="60"/>
  <c r="AI30" i="60"/>
  <c r="AI29" i="60"/>
  <c r="AI28" i="60"/>
  <c r="AI27" i="60"/>
  <c r="AI26" i="60"/>
  <c r="AJ26" i="60"/>
  <c r="AI23" i="60"/>
  <c r="AJ23" i="60"/>
  <c r="AI22" i="60"/>
  <c r="AJ22" i="60"/>
  <c r="AI21" i="60"/>
  <c r="AJ21" i="60"/>
  <c r="AI20" i="60"/>
  <c r="AJ20" i="60"/>
  <c r="AI19" i="60"/>
  <c r="AJ19" i="60"/>
  <c r="AI18" i="60"/>
  <c r="AJ18" i="60"/>
  <c r="AI17" i="60"/>
  <c r="AJ17" i="60"/>
  <c r="AI16" i="60"/>
  <c r="AJ16" i="60"/>
  <c r="AI15" i="60"/>
  <c r="AJ15" i="60"/>
  <c r="AI14" i="60"/>
  <c r="AJ14" i="60"/>
  <c r="AI13" i="60"/>
  <c r="AJ13" i="60"/>
  <c r="AI12" i="60"/>
  <c r="AJ12" i="60"/>
  <c r="AI11" i="60"/>
  <c r="AJ11" i="60"/>
  <c r="AI10" i="60"/>
  <c r="AJ10" i="60"/>
  <c r="AI9" i="60"/>
  <c r="AJ9" i="60"/>
  <c r="AI8" i="60"/>
  <c r="AJ8" i="60"/>
  <c r="AI7" i="60"/>
  <c r="AJ7" i="60"/>
  <c r="AI6" i="60"/>
  <c r="AJ6" i="60"/>
  <c r="AI5" i="60"/>
  <c r="AJ5" i="60"/>
  <c r="AJ2" i="60"/>
  <c r="AJ113" i="60" s="1"/>
  <c r="N113" i="60"/>
  <c r="H162" i="36"/>
  <c r="G162" i="36"/>
  <c r="F162" i="36"/>
  <c r="E162" i="36"/>
  <c r="D162" i="36"/>
  <c r="C162" i="36"/>
  <c r="H161" i="36"/>
  <c r="G161" i="36"/>
  <c r="F161" i="36"/>
  <c r="E161" i="36"/>
  <c r="D161" i="36"/>
  <c r="C161" i="36"/>
  <c r="H160" i="36"/>
  <c r="G160" i="36"/>
  <c r="F160" i="36"/>
  <c r="E160" i="36"/>
  <c r="D160" i="36"/>
  <c r="C160" i="36"/>
  <c r="H159" i="36"/>
  <c r="G159" i="36"/>
  <c r="F159" i="36"/>
  <c r="E159" i="36"/>
  <c r="D159" i="36"/>
  <c r="C159" i="36"/>
  <c r="H158" i="36"/>
  <c r="G158" i="36"/>
  <c r="F158" i="36"/>
  <c r="E158" i="36"/>
  <c r="D158" i="36"/>
  <c r="C158" i="36"/>
  <c r="H157" i="36"/>
  <c r="G157" i="36"/>
  <c r="F157" i="36"/>
  <c r="E157" i="36"/>
  <c r="D157" i="36"/>
  <c r="C157" i="36"/>
  <c r="H156" i="36"/>
  <c r="G156" i="36"/>
  <c r="F156" i="36"/>
  <c r="E156" i="36"/>
  <c r="D156" i="36"/>
  <c r="C156" i="36"/>
  <c r="H155" i="36"/>
  <c r="G155" i="36"/>
  <c r="F155" i="36"/>
  <c r="E155" i="36"/>
  <c r="D155" i="36"/>
  <c r="C155" i="36"/>
  <c r="H154" i="36"/>
  <c r="G154" i="36"/>
  <c r="F154" i="36"/>
  <c r="E154" i="36"/>
  <c r="D154" i="36"/>
  <c r="C154" i="36"/>
  <c r="H153" i="36"/>
  <c r="G153" i="36"/>
  <c r="F153" i="36"/>
  <c r="E153" i="36"/>
  <c r="D153" i="36"/>
  <c r="C153" i="36"/>
  <c r="H152" i="36"/>
  <c r="G152" i="36"/>
  <c r="F152" i="36"/>
  <c r="E152" i="36"/>
  <c r="D152" i="36"/>
  <c r="C152" i="36"/>
  <c r="H151" i="36"/>
  <c r="G151" i="36"/>
  <c r="F151" i="36"/>
  <c r="E151" i="36"/>
  <c r="D151" i="36"/>
  <c r="C151" i="36"/>
  <c r="H150" i="36"/>
  <c r="G150" i="36"/>
  <c r="F150" i="36"/>
  <c r="E150" i="36"/>
  <c r="D150" i="36"/>
  <c r="C150" i="36"/>
  <c r="H149" i="36"/>
  <c r="G149" i="36"/>
  <c r="F149" i="36"/>
  <c r="E149" i="36"/>
  <c r="D149" i="36"/>
  <c r="C149" i="36"/>
  <c r="H148" i="36"/>
  <c r="G148" i="36"/>
  <c r="F148" i="36"/>
  <c r="E148" i="36"/>
  <c r="D148" i="36"/>
  <c r="C148" i="36"/>
  <c r="H147" i="36"/>
  <c r="G147" i="36"/>
  <c r="F147" i="36"/>
  <c r="E147" i="36"/>
  <c r="D147" i="36"/>
  <c r="C147" i="36"/>
  <c r="H146" i="36"/>
  <c r="G146" i="36"/>
  <c r="F146" i="36"/>
  <c r="E146" i="36"/>
  <c r="D146" i="36"/>
  <c r="C146" i="36"/>
  <c r="H145" i="36"/>
  <c r="G145" i="36"/>
  <c r="F145" i="36"/>
  <c r="E145" i="36"/>
  <c r="D145" i="36"/>
  <c r="C145" i="36"/>
  <c r="H144" i="36"/>
  <c r="G144" i="36"/>
  <c r="F144" i="36"/>
  <c r="E144" i="36"/>
  <c r="D144" i="36"/>
  <c r="C144" i="36"/>
  <c r="H143" i="36"/>
  <c r="G143" i="36"/>
  <c r="F143" i="36"/>
  <c r="E143" i="36"/>
  <c r="D143" i="36"/>
  <c r="C143" i="36"/>
  <c r="G110" i="36"/>
  <c r="F110" i="36"/>
  <c r="E110" i="36"/>
  <c r="D110" i="36"/>
  <c r="C110" i="36"/>
  <c r="G109" i="36"/>
  <c r="F109" i="36"/>
  <c r="E109" i="36"/>
  <c r="D109" i="36"/>
  <c r="C109" i="36"/>
  <c r="G108" i="36"/>
  <c r="F108" i="36"/>
  <c r="E108" i="36"/>
  <c r="D108" i="36"/>
  <c r="C108" i="36"/>
  <c r="G107" i="36"/>
  <c r="F107" i="36"/>
  <c r="E107" i="36"/>
  <c r="D107" i="36"/>
  <c r="C107" i="36"/>
  <c r="G106" i="36"/>
  <c r="F106" i="36"/>
  <c r="E106" i="36"/>
  <c r="D106" i="36"/>
  <c r="C106" i="36"/>
  <c r="G105" i="36"/>
  <c r="F105" i="36"/>
  <c r="E105" i="36"/>
  <c r="D105" i="36"/>
  <c r="C105" i="36"/>
  <c r="G104" i="36"/>
  <c r="F104" i="36"/>
  <c r="E104" i="36"/>
  <c r="D104" i="36"/>
  <c r="C104" i="36"/>
  <c r="G103" i="36"/>
  <c r="F103" i="36"/>
  <c r="E103" i="36"/>
  <c r="D103" i="36"/>
  <c r="C103" i="36"/>
  <c r="G102" i="36"/>
  <c r="F102" i="36"/>
  <c r="E102" i="36"/>
  <c r="D102" i="36"/>
  <c r="C102" i="36"/>
  <c r="G101" i="36"/>
  <c r="F101" i="36"/>
  <c r="E101" i="36"/>
  <c r="D101" i="36"/>
  <c r="C101" i="36"/>
  <c r="G100" i="36"/>
  <c r="F100" i="36"/>
  <c r="E100" i="36"/>
  <c r="D100" i="36"/>
  <c r="C100" i="36"/>
  <c r="G99" i="36"/>
  <c r="F99" i="36"/>
  <c r="E99" i="36"/>
  <c r="D99" i="36"/>
  <c r="C99" i="36"/>
  <c r="G98" i="36"/>
  <c r="F98" i="36"/>
  <c r="E98" i="36"/>
  <c r="D98" i="36"/>
  <c r="C98" i="36"/>
  <c r="G97" i="36"/>
  <c r="F97" i="36"/>
  <c r="E97" i="36"/>
  <c r="D97" i="36"/>
  <c r="C97" i="36"/>
  <c r="G96" i="36"/>
  <c r="F96" i="36"/>
  <c r="E96" i="36"/>
  <c r="D96" i="36"/>
  <c r="C96" i="36"/>
  <c r="G95" i="36"/>
  <c r="F95" i="36"/>
  <c r="E95" i="36"/>
  <c r="D95" i="36"/>
  <c r="C95" i="36"/>
  <c r="G94" i="36"/>
  <c r="F94" i="36"/>
  <c r="E94" i="36"/>
  <c r="D94" i="36"/>
  <c r="C94" i="36"/>
  <c r="G93" i="36"/>
  <c r="F93" i="36"/>
  <c r="E93" i="36"/>
  <c r="D93" i="36"/>
  <c r="C93" i="36"/>
  <c r="G92" i="36"/>
  <c r="F92" i="36"/>
  <c r="E92" i="36"/>
  <c r="D92" i="36"/>
  <c r="C92" i="36"/>
  <c r="G91" i="36"/>
  <c r="F91" i="36"/>
  <c r="E91" i="36"/>
  <c r="D91" i="36"/>
  <c r="C91" i="36"/>
  <c r="H162" i="30"/>
  <c r="G162" i="30"/>
  <c r="F162" i="30"/>
  <c r="E162" i="30"/>
  <c r="D162" i="30"/>
  <c r="C162" i="30"/>
  <c r="H161" i="30"/>
  <c r="G161" i="30"/>
  <c r="F161" i="30"/>
  <c r="E161" i="30"/>
  <c r="D161" i="30"/>
  <c r="C161" i="30"/>
  <c r="H160" i="30"/>
  <c r="G160" i="30"/>
  <c r="F160" i="30"/>
  <c r="E160" i="30"/>
  <c r="D160" i="30"/>
  <c r="C160" i="30"/>
  <c r="H159" i="30"/>
  <c r="G159" i="30"/>
  <c r="F159" i="30"/>
  <c r="E159" i="30"/>
  <c r="D159" i="30"/>
  <c r="C159" i="30"/>
  <c r="H158" i="30"/>
  <c r="G158" i="30"/>
  <c r="F158" i="30"/>
  <c r="E158" i="30"/>
  <c r="D158" i="30"/>
  <c r="C158" i="30"/>
  <c r="H157" i="30"/>
  <c r="G157" i="30"/>
  <c r="F157" i="30"/>
  <c r="E157" i="30"/>
  <c r="D157" i="30"/>
  <c r="C157" i="30"/>
  <c r="H156" i="30"/>
  <c r="G156" i="30"/>
  <c r="F156" i="30"/>
  <c r="E156" i="30"/>
  <c r="D156" i="30"/>
  <c r="C156" i="30"/>
  <c r="H155" i="30"/>
  <c r="G155" i="30"/>
  <c r="F155" i="30"/>
  <c r="E155" i="30"/>
  <c r="D155" i="30"/>
  <c r="C155" i="30"/>
  <c r="H154" i="30"/>
  <c r="G154" i="30"/>
  <c r="F154" i="30"/>
  <c r="E154" i="30"/>
  <c r="D154" i="30"/>
  <c r="C154" i="30"/>
  <c r="H153" i="30"/>
  <c r="G153" i="30"/>
  <c r="F153" i="30"/>
  <c r="E153" i="30"/>
  <c r="D153" i="30"/>
  <c r="C153" i="30"/>
  <c r="H152" i="30"/>
  <c r="G152" i="30"/>
  <c r="F152" i="30"/>
  <c r="E152" i="30"/>
  <c r="D152" i="30"/>
  <c r="C152" i="30"/>
  <c r="H151" i="30"/>
  <c r="G151" i="30"/>
  <c r="F151" i="30"/>
  <c r="E151" i="30"/>
  <c r="D151" i="30"/>
  <c r="C151" i="30"/>
  <c r="H150" i="30"/>
  <c r="G150" i="30"/>
  <c r="F150" i="30"/>
  <c r="E150" i="30"/>
  <c r="D150" i="30"/>
  <c r="C150" i="30"/>
  <c r="H149" i="30"/>
  <c r="G149" i="30"/>
  <c r="F149" i="30"/>
  <c r="E149" i="30"/>
  <c r="D149" i="30"/>
  <c r="C149" i="30"/>
  <c r="H148" i="30"/>
  <c r="G148" i="30"/>
  <c r="F148" i="30"/>
  <c r="E148" i="30"/>
  <c r="D148" i="30"/>
  <c r="C148" i="30"/>
  <c r="H147" i="30"/>
  <c r="G147" i="30"/>
  <c r="F147" i="30"/>
  <c r="E147" i="30"/>
  <c r="D147" i="30"/>
  <c r="C147" i="30"/>
  <c r="H146" i="30"/>
  <c r="G146" i="30"/>
  <c r="F146" i="30"/>
  <c r="E146" i="30"/>
  <c r="D146" i="30"/>
  <c r="C146" i="30"/>
  <c r="H145" i="30"/>
  <c r="G145" i="30"/>
  <c r="F145" i="30"/>
  <c r="E145" i="30"/>
  <c r="D145" i="30"/>
  <c r="C145" i="30"/>
  <c r="H144" i="30"/>
  <c r="G144" i="30"/>
  <c r="F144" i="30"/>
  <c r="E144" i="30"/>
  <c r="D144" i="30"/>
  <c r="C144" i="30"/>
  <c r="H143" i="30"/>
  <c r="G143" i="30"/>
  <c r="F143" i="30"/>
  <c r="E143" i="30"/>
  <c r="D143" i="30"/>
  <c r="C143" i="30"/>
  <c r="G110" i="30"/>
  <c r="F110" i="30"/>
  <c r="E110" i="30"/>
  <c r="D110" i="30"/>
  <c r="C110" i="30"/>
  <c r="G109" i="30"/>
  <c r="F109" i="30"/>
  <c r="E109" i="30"/>
  <c r="D109" i="30"/>
  <c r="C109" i="30"/>
  <c r="G108" i="30"/>
  <c r="F108" i="30"/>
  <c r="E108" i="30"/>
  <c r="D108" i="30"/>
  <c r="C108" i="30"/>
  <c r="G107" i="30"/>
  <c r="F107" i="30"/>
  <c r="E107" i="30"/>
  <c r="D107" i="30"/>
  <c r="C107" i="30"/>
  <c r="G106" i="30"/>
  <c r="F106" i="30"/>
  <c r="E106" i="30"/>
  <c r="D106" i="30"/>
  <c r="C106" i="30"/>
  <c r="G105" i="30"/>
  <c r="F105" i="30"/>
  <c r="E105" i="30"/>
  <c r="D105" i="30"/>
  <c r="C105" i="30"/>
  <c r="G104" i="30"/>
  <c r="F104" i="30"/>
  <c r="E104" i="30"/>
  <c r="D104" i="30"/>
  <c r="C104" i="30"/>
  <c r="G103" i="30"/>
  <c r="F103" i="30"/>
  <c r="E103" i="30"/>
  <c r="D103" i="30"/>
  <c r="C103" i="30"/>
  <c r="G102" i="30"/>
  <c r="F102" i="30"/>
  <c r="E102" i="30"/>
  <c r="D102" i="30"/>
  <c r="C102" i="30"/>
  <c r="G101" i="30"/>
  <c r="F101" i="30"/>
  <c r="E101" i="30"/>
  <c r="D101" i="30"/>
  <c r="C101" i="30"/>
  <c r="G100" i="30"/>
  <c r="F100" i="30"/>
  <c r="E100" i="30"/>
  <c r="D100" i="30"/>
  <c r="C100" i="30"/>
  <c r="G99" i="30"/>
  <c r="F99" i="30"/>
  <c r="E99" i="30"/>
  <c r="D99" i="30"/>
  <c r="C99" i="30"/>
  <c r="G98" i="30"/>
  <c r="F98" i="30"/>
  <c r="E98" i="30"/>
  <c r="D98" i="30"/>
  <c r="C98" i="30"/>
  <c r="G97" i="30"/>
  <c r="F97" i="30"/>
  <c r="E97" i="30"/>
  <c r="D97" i="30"/>
  <c r="C97" i="30"/>
  <c r="G96" i="30"/>
  <c r="F96" i="30"/>
  <c r="E96" i="30"/>
  <c r="D96" i="30"/>
  <c r="C96" i="30"/>
  <c r="G95" i="30"/>
  <c r="F95" i="30"/>
  <c r="E95" i="30"/>
  <c r="D95" i="30"/>
  <c r="C95" i="30"/>
  <c r="G94" i="30"/>
  <c r="F94" i="30"/>
  <c r="E94" i="30"/>
  <c r="D94" i="30"/>
  <c r="C94" i="30"/>
  <c r="G93" i="30"/>
  <c r="F93" i="30"/>
  <c r="E93" i="30"/>
  <c r="D93" i="30"/>
  <c r="C93" i="30"/>
  <c r="G92" i="30"/>
  <c r="F92" i="30"/>
  <c r="E92" i="30"/>
  <c r="D92" i="30"/>
  <c r="C92" i="30"/>
  <c r="G91" i="30"/>
  <c r="F91" i="30"/>
  <c r="E91" i="30"/>
  <c r="D91" i="30"/>
  <c r="C91" i="30"/>
  <c r="C91" i="31"/>
  <c r="D91" i="31"/>
  <c r="E91" i="31"/>
  <c r="F91" i="31"/>
  <c r="G91" i="31"/>
  <c r="C92" i="31"/>
  <c r="D92" i="31"/>
  <c r="E92" i="31"/>
  <c r="F92" i="31"/>
  <c r="G92" i="31"/>
  <c r="C93" i="31"/>
  <c r="D93" i="31"/>
  <c r="E93" i="31"/>
  <c r="F93" i="31"/>
  <c r="G93" i="31"/>
  <c r="C94" i="31"/>
  <c r="D94" i="31"/>
  <c r="E94" i="31"/>
  <c r="F94" i="31"/>
  <c r="G94" i="31"/>
  <c r="C95" i="31"/>
  <c r="D95" i="31"/>
  <c r="E95" i="31"/>
  <c r="F95" i="31"/>
  <c r="G95" i="31"/>
  <c r="C96" i="31"/>
  <c r="D96" i="31"/>
  <c r="E96" i="31"/>
  <c r="F96" i="31"/>
  <c r="G96" i="31"/>
  <c r="C97" i="31"/>
  <c r="D97" i="31"/>
  <c r="E97" i="31"/>
  <c r="F97" i="31"/>
  <c r="G97" i="31"/>
  <c r="C98" i="31"/>
  <c r="D98" i="31"/>
  <c r="E98" i="31"/>
  <c r="F98" i="31"/>
  <c r="G98" i="31"/>
  <c r="C99" i="31"/>
  <c r="D99" i="31"/>
  <c r="E99" i="31"/>
  <c r="F99" i="31"/>
  <c r="G99" i="31"/>
  <c r="C100" i="31"/>
  <c r="D100" i="31"/>
  <c r="E100" i="31"/>
  <c r="F100" i="31"/>
  <c r="G100" i="31"/>
  <c r="C101" i="31"/>
  <c r="D101" i="31"/>
  <c r="E101" i="31"/>
  <c r="F101" i="31"/>
  <c r="G101" i="31"/>
  <c r="C102" i="31"/>
  <c r="D102" i="31"/>
  <c r="E102" i="31"/>
  <c r="F102" i="31"/>
  <c r="G102" i="31"/>
  <c r="C103" i="31"/>
  <c r="D103" i="31"/>
  <c r="E103" i="31"/>
  <c r="F103" i="31"/>
  <c r="G103" i="31"/>
  <c r="C104" i="31"/>
  <c r="D104" i="31"/>
  <c r="E104" i="31"/>
  <c r="F104" i="31"/>
  <c r="G104" i="31"/>
  <c r="C105" i="31"/>
  <c r="D105" i="31"/>
  <c r="E105" i="31"/>
  <c r="F105" i="31"/>
  <c r="G105" i="31"/>
  <c r="C106" i="31"/>
  <c r="D106" i="31"/>
  <c r="E106" i="31"/>
  <c r="F106" i="31"/>
  <c r="G106" i="31"/>
  <c r="C107" i="31"/>
  <c r="D107" i="31"/>
  <c r="E107" i="31"/>
  <c r="F107" i="31"/>
  <c r="G107" i="31"/>
  <c r="C108" i="31"/>
  <c r="D108" i="31"/>
  <c r="E108" i="31"/>
  <c r="F108" i="31"/>
  <c r="G108" i="31"/>
  <c r="G133" i="31" s="1"/>
  <c r="C109" i="31"/>
  <c r="D109" i="31"/>
  <c r="E109" i="31"/>
  <c r="F109" i="31"/>
  <c r="G109" i="31"/>
  <c r="C110" i="31"/>
  <c r="D110" i="31"/>
  <c r="E110" i="31"/>
  <c r="F110" i="31"/>
  <c r="G110" i="31"/>
  <c r="AI2" i="60"/>
  <c r="AI113" i="60" s="1"/>
  <c r="H190" i="36"/>
  <c r="H215" i="36"/>
  <c r="D21" i="36"/>
  <c r="G21" i="36"/>
  <c r="H21" i="36"/>
  <c r="C25" i="36"/>
  <c r="D25" i="36"/>
  <c r="E25" i="36"/>
  <c r="F25" i="36"/>
  <c r="G25" i="36"/>
  <c r="D28" i="36"/>
  <c r="G28" i="36"/>
  <c r="H28" i="36"/>
  <c r="C32" i="36"/>
  <c r="D32" i="36"/>
  <c r="E32" i="36"/>
  <c r="F32" i="36"/>
  <c r="F293" i="36" s="1"/>
  <c r="F343" i="36" s="1"/>
  <c r="G32" i="36"/>
  <c r="G293" i="36" s="1"/>
  <c r="G343" i="36" s="1"/>
  <c r="C33" i="36"/>
  <c r="D33" i="36"/>
  <c r="E33" i="36"/>
  <c r="F33" i="36"/>
  <c r="F294" i="36" s="1"/>
  <c r="F344" i="36" s="1"/>
  <c r="G33" i="36"/>
  <c r="G294" i="36" s="1"/>
  <c r="G344" i="36" s="1"/>
  <c r="C34" i="36"/>
  <c r="D34" i="36"/>
  <c r="E34" i="36"/>
  <c r="E295" i="36" s="1"/>
  <c r="E345" i="36" s="1"/>
  <c r="F34" i="36"/>
  <c r="F295" i="36" s="1"/>
  <c r="F345" i="36" s="1"/>
  <c r="G34" i="36"/>
  <c r="G295" i="36" s="1"/>
  <c r="G345" i="36" s="1"/>
  <c r="C35" i="36"/>
  <c r="D35" i="36"/>
  <c r="E35" i="36"/>
  <c r="F35" i="36"/>
  <c r="F296" i="36" s="1"/>
  <c r="F346" i="36" s="1"/>
  <c r="G35" i="36"/>
  <c r="G296" i="36" s="1"/>
  <c r="G346" i="36" s="1"/>
  <c r="C36" i="36"/>
  <c r="D36" i="36"/>
  <c r="E36" i="36"/>
  <c r="F36" i="36"/>
  <c r="F297" i="36" s="1"/>
  <c r="F347" i="36" s="1"/>
  <c r="G36" i="36"/>
  <c r="G297" i="36" s="1"/>
  <c r="G347" i="36" s="1"/>
  <c r="C37" i="36"/>
  <c r="D37" i="36"/>
  <c r="E37" i="36"/>
  <c r="E298" i="36" s="1"/>
  <c r="E348" i="36" s="1"/>
  <c r="F37" i="36"/>
  <c r="F298" i="36" s="1"/>
  <c r="F348" i="36" s="1"/>
  <c r="G37" i="36"/>
  <c r="G298" i="36" s="1"/>
  <c r="G348" i="36" s="1"/>
  <c r="C38" i="36"/>
  <c r="D38" i="36"/>
  <c r="E38" i="36"/>
  <c r="F38" i="36"/>
  <c r="F299" i="36" s="1"/>
  <c r="F349" i="36" s="1"/>
  <c r="G38" i="36"/>
  <c r="G299" i="36" s="1"/>
  <c r="G349" i="36" s="1"/>
  <c r="C39" i="36"/>
  <c r="C300" i="36" s="1"/>
  <c r="C350" i="36" s="1"/>
  <c r="D39" i="36"/>
  <c r="D300" i="36" s="1"/>
  <c r="D350" i="36" s="1"/>
  <c r="E39" i="36"/>
  <c r="E300" i="36" s="1"/>
  <c r="E350" i="36" s="1"/>
  <c r="F39" i="36"/>
  <c r="F300" i="36" s="1"/>
  <c r="F350" i="36" s="1"/>
  <c r="G39" i="36"/>
  <c r="C40" i="36"/>
  <c r="D40" i="36"/>
  <c r="E40" i="36"/>
  <c r="F40" i="36"/>
  <c r="F301" i="36" s="1"/>
  <c r="F351" i="36" s="1"/>
  <c r="G40" i="36"/>
  <c r="G301" i="36" s="1"/>
  <c r="G351" i="36" s="1"/>
  <c r="C41" i="36"/>
  <c r="D41" i="36"/>
  <c r="D302" i="36" s="1"/>
  <c r="D352" i="36" s="1"/>
  <c r="E41" i="36"/>
  <c r="E302" i="36" s="1"/>
  <c r="E352" i="36" s="1"/>
  <c r="F41" i="36"/>
  <c r="F302" i="36" s="1"/>
  <c r="F352" i="36" s="1"/>
  <c r="G41" i="36"/>
  <c r="G302" i="36" s="1"/>
  <c r="G352" i="36" s="1"/>
  <c r="C42" i="36"/>
  <c r="C303" i="36" s="1"/>
  <c r="C353" i="36" s="1"/>
  <c r="D42" i="36"/>
  <c r="D303" i="36" s="1"/>
  <c r="D353" i="36" s="1"/>
  <c r="E42" i="36"/>
  <c r="E303" i="36" s="1"/>
  <c r="E353" i="36" s="1"/>
  <c r="F42" i="36"/>
  <c r="F303" i="36" s="1"/>
  <c r="F353" i="36" s="1"/>
  <c r="G42" i="36"/>
  <c r="G303" i="36" s="1"/>
  <c r="G353" i="36" s="1"/>
  <c r="C43" i="36"/>
  <c r="C304" i="36" s="1"/>
  <c r="C354" i="36" s="1"/>
  <c r="D43" i="36"/>
  <c r="D304" i="36" s="1"/>
  <c r="D354" i="36" s="1"/>
  <c r="E43" i="36"/>
  <c r="E304" i="36" s="1"/>
  <c r="E354" i="36" s="1"/>
  <c r="F43" i="36"/>
  <c r="F304" i="36" s="1"/>
  <c r="F354" i="36" s="1"/>
  <c r="G43" i="36"/>
  <c r="C44" i="36"/>
  <c r="D44" i="36"/>
  <c r="D305" i="36" s="1"/>
  <c r="D355" i="36" s="1"/>
  <c r="E44" i="36"/>
  <c r="E305" i="36" s="1"/>
  <c r="E355" i="36" s="1"/>
  <c r="F44" i="36"/>
  <c r="G44" i="36"/>
  <c r="G305" i="36" s="1"/>
  <c r="G355" i="36" s="1"/>
  <c r="C45" i="36"/>
  <c r="D45" i="36"/>
  <c r="E45" i="36"/>
  <c r="F45" i="36"/>
  <c r="G45" i="36"/>
  <c r="C46" i="36"/>
  <c r="C307" i="36" s="1"/>
  <c r="C357" i="36" s="1"/>
  <c r="D46" i="36"/>
  <c r="D307" i="36" s="1"/>
  <c r="D357" i="36" s="1"/>
  <c r="E46" i="36"/>
  <c r="E307" i="36" s="1"/>
  <c r="E357" i="36" s="1"/>
  <c r="F46" i="36"/>
  <c r="F307" i="36" s="1"/>
  <c r="F357" i="36" s="1"/>
  <c r="G46" i="36"/>
  <c r="G307" i="36" s="1"/>
  <c r="G357" i="36" s="1"/>
  <c r="C47" i="36"/>
  <c r="D47" i="36"/>
  <c r="E47" i="36"/>
  <c r="F47" i="36"/>
  <c r="F308" i="36" s="1"/>
  <c r="F358" i="36" s="1"/>
  <c r="G47" i="36"/>
  <c r="C48" i="36"/>
  <c r="D48" i="36"/>
  <c r="E48" i="36"/>
  <c r="E309" i="36" s="1"/>
  <c r="E359" i="36" s="1"/>
  <c r="F48" i="36"/>
  <c r="F309" i="36" s="1"/>
  <c r="F359" i="36" s="1"/>
  <c r="G48" i="36"/>
  <c r="G309" i="36" s="1"/>
  <c r="G359" i="36" s="1"/>
  <c r="C49" i="36"/>
  <c r="D49" i="36"/>
  <c r="E49" i="36"/>
  <c r="E310" i="36" s="1"/>
  <c r="E360" i="36" s="1"/>
  <c r="F49" i="36"/>
  <c r="F310" i="36" s="1"/>
  <c r="F360" i="36" s="1"/>
  <c r="G49" i="36"/>
  <c r="G310" i="36" s="1"/>
  <c r="G360" i="36" s="1"/>
  <c r="C50" i="36"/>
  <c r="D50" i="36"/>
  <c r="E50" i="36"/>
  <c r="F50" i="36"/>
  <c r="F311" i="36" s="1"/>
  <c r="F361" i="36" s="1"/>
  <c r="G50" i="36"/>
  <c r="G311" i="36" s="1"/>
  <c r="G361" i="36" s="1"/>
  <c r="C51" i="36"/>
  <c r="D51" i="36"/>
  <c r="E51" i="36"/>
  <c r="F51" i="36"/>
  <c r="F312" i="36" s="1"/>
  <c r="F362" i="36" s="1"/>
  <c r="G51" i="36"/>
  <c r="G312" i="36" s="1"/>
  <c r="G362" i="36" s="1"/>
  <c r="D55" i="36"/>
  <c r="G55" i="36"/>
  <c r="H55" i="36"/>
  <c r="B61" i="36"/>
  <c r="C61" i="36"/>
  <c r="D61" i="36"/>
  <c r="E61" i="36"/>
  <c r="F61" i="36"/>
  <c r="G61" i="36"/>
  <c r="B62" i="36"/>
  <c r="C62" i="36"/>
  <c r="D62" i="36"/>
  <c r="E62" i="36"/>
  <c r="F62" i="36"/>
  <c r="G62" i="36"/>
  <c r="B63" i="36"/>
  <c r="C63" i="36"/>
  <c r="D63" i="36"/>
  <c r="E63" i="36"/>
  <c r="F63" i="36"/>
  <c r="G63" i="36"/>
  <c r="B64" i="36"/>
  <c r="C64" i="36"/>
  <c r="D64" i="36"/>
  <c r="E64" i="36"/>
  <c r="F64" i="36"/>
  <c r="G64" i="36"/>
  <c r="B65" i="36"/>
  <c r="C65" i="36"/>
  <c r="D65" i="36"/>
  <c r="E65" i="36"/>
  <c r="F65" i="36"/>
  <c r="G65" i="36"/>
  <c r="B66" i="36"/>
  <c r="C66" i="36"/>
  <c r="D66" i="36"/>
  <c r="E66" i="36"/>
  <c r="F66" i="36"/>
  <c r="G66" i="36"/>
  <c r="B67" i="36"/>
  <c r="C67" i="36"/>
  <c r="D67" i="36"/>
  <c r="E67" i="36"/>
  <c r="F67" i="36"/>
  <c r="G67" i="36"/>
  <c r="B68" i="36"/>
  <c r="C68" i="36"/>
  <c r="D68" i="36"/>
  <c r="E68" i="36"/>
  <c r="F68" i="36"/>
  <c r="G68" i="36"/>
  <c r="B69" i="36"/>
  <c r="C69" i="36"/>
  <c r="D69" i="36"/>
  <c r="E69" i="36"/>
  <c r="F69" i="36"/>
  <c r="G69" i="36"/>
  <c r="B70" i="36"/>
  <c r="C70" i="36"/>
  <c r="D70" i="36"/>
  <c r="E70" i="36"/>
  <c r="F70" i="36"/>
  <c r="G70" i="36"/>
  <c r="B71" i="36"/>
  <c r="C71" i="36"/>
  <c r="D71" i="36"/>
  <c r="E71" i="36"/>
  <c r="F71" i="36"/>
  <c r="G71" i="36"/>
  <c r="B72" i="36"/>
  <c r="C72" i="36"/>
  <c r="D72" i="36"/>
  <c r="E72" i="36"/>
  <c r="F72" i="36"/>
  <c r="G72" i="36"/>
  <c r="B73" i="36"/>
  <c r="C73" i="36"/>
  <c r="D73" i="36"/>
  <c r="E73" i="36"/>
  <c r="F73" i="36"/>
  <c r="G73" i="36"/>
  <c r="B74" i="36"/>
  <c r="C74" i="36"/>
  <c r="D74" i="36"/>
  <c r="E74" i="36"/>
  <c r="F74" i="36"/>
  <c r="G74" i="36"/>
  <c r="B75" i="36"/>
  <c r="C75" i="36"/>
  <c r="D75" i="36"/>
  <c r="E75" i="36"/>
  <c r="F75" i="36"/>
  <c r="G75" i="36"/>
  <c r="B76" i="36"/>
  <c r="C76" i="36"/>
  <c r="D76" i="36"/>
  <c r="E76" i="36"/>
  <c r="F76" i="36"/>
  <c r="G76" i="36"/>
  <c r="B77" i="36"/>
  <c r="C77" i="36"/>
  <c r="D77" i="36"/>
  <c r="E77" i="36"/>
  <c r="F77" i="36"/>
  <c r="G77" i="36"/>
  <c r="B78" i="36"/>
  <c r="C78" i="36"/>
  <c r="D78" i="36"/>
  <c r="E78" i="36"/>
  <c r="F78" i="36"/>
  <c r="G78" i="36"/>
  <c r="B79" i="36"/>
  <c r="C79" i="36"/>
  <c r="D79" i="36"/>
  <c r="E79" i="36"/>
  <c r="F79" i="36"/>
  <c r="G79" i="36"/>
  <c r="B80" i="36"/>
  <c r="C80" i="36"/>
  <c r="D80" i="36"/>
  <c r="E80" i="36"/>
  <c r="F80" i="36"/>
  <c r="G80" i="36"/>
  <c r="B81" i="36"/>
  <c r="D84" i="36"/>
  <c r="G84" i="36"/>
  <c r="H84" i="36"/>
  <c r="B91" i="36"/>
  <c r="B92" i="36"/>
  <c r="B93" i="36"/>
  <c r="B94" i="36"/>
  <c r="B95" i="36"/>
  <c r="B96" i="36"/>
  <c r="B97" i="36"/>
  <c r="B98" i="36"/>
  <c r="B99" i="36"/>
  <c r="B100" i="36"/>
  <c r="B101" i="36"/>
  <c r="B102" i="36"/>
  <c r="B103" i="36"/>
  <c r="B104" i="36"/>
  <c r="B105" i="36"/>
  <c r="B106" i="36"/>
  <c r="B107" i="36"/>
  <c r="B108" i="36"/>
  <c r="B109" i="36"/>
  <c r="B110" i="36"/>
  <c r="B111" i="36"/>
  <c r="B116" i="36"/>
  <c r="B117" i="36"/>
  <c r="B118" i="36"/>
  <c r="B119" i="36"/>
  <c r="B120" i="36"/>
  <c r="B121" i="36"/>
  <c r="B122" i="36"/>
  <c r="B123" i="36"/>
  <c r="B124" i="36"/>
  <c r="B125" i="36"/>
  <c r="B126" i="36"/>
  <c r="B127" i="36"/>
  <c r="B128" i="36"/>
  <c r="B129" i="36"/>
  <c r="B130" i="36"/>
  <c r="B131" i="36"/>
  <c r="B132" i="36"/>
  <c r="B133" i="36"/>
  <c r="B134" i="36"/>
  <c r="B135" i="36"/>
  <c r="B136" i="36"/>
  <c r="B143" i="36"/>
  <c r="B144" i="36"/>
  <c r="B145" i="36"/>
  <c r="B146" i="36"/>
  <c r="B147" i="36"/>
  <c r="B148" i="36"/>
  <c r="B149" i="36"/>
  <c r="B150" i="36"/>
  <c r="B151" i="36"/>
  <c r="B152" i="36"/>
  <c r="B153" i="36"/>
  <c r="B154" i="36"/>
  <c r="B155" i="36"/>
  <c r="B156" i="36"/>
  <c r="B157" i="36"/>
  <c r="B158" i="36"/>
  <c r="B159" i="36"/>
  <c r="B160" i="36"/>
  <c r="B161" i="36"/>
  <c r="B162" i="36"/>
  <c r="B163" i="36"/>
  <c r="B168" i="36"/>
  <c r="B169" i="36"/>
  <c r="B170" i="36"/>
  <c r="B171" i="36"/>
  <c r="B172" i="36"/>
  <c r="B173" i="36"/>
  <c r="B174" i="36"/>
  <c r="B175" i="36"/>
  <c r="B176" i="36"/>
  <c r="B177" i="36"/>
  <c r="B178" i="36"/>
  <c r="B179" i="36"/>
  <c r="B180" i="36"/>
  <c r="B181" i="36"/>
  <c r="B182" i="36"/>
  <c r="B183" i="36"/>
  <c r="B184" i="36"/>
  <c r="B185" i="36"/>
  <c r="B186" i="36"/>
  <c r="B187" i="36"/>
  <c r="B188" i="36"/>
  <c r="B193" i="36"/>
  <c r="B194" i="36"/>
  <c r="B195" i="36"/>
  <c r="B196" i="36"/>
  <c r="B197" i="36"/>
  <c r="B198" i="36"/>
  <c r="B199" i="36"/>
  <c r="B200" i="36"/>
  <c r="B201" i="36"/>
  <c r="B202" i="36"/>
  <c r="B203" i="36"/>
  <c r="B204" i="36"/>
  <c r="B205" i="36"/>
  <c r="B206" i="36"/>
  <c r="B207" i="36"/>
  <c r="B208" i="36"/>
  <c r="B209" i="36"/>
  <c r="B210" i="36"/>
  <c r="B211" i="36"/>
  <c r="B212" i="36"/>
  <c r="B213" i="36"/>
  <c r="B218" i="36"/>
  <c r="B219" i="36"/>
  <c r="B220" i="36"/>
  <c r="B221" i="36"/>
  <c r="B222" i="36"/>
  <c r="B223" i="36"/>
  <c r="B224" i="36"/>
  <c r="B225" i="36"/>
  <c r="B226" i="36"/>
  <c r="B227" i="36"/>
  <c r="B228" i="36"/>
  <c r="B229" i="36"/>
  <c r="B230" i="36"/>
  <c r="B231" i="36"/>
  <c r="B232" i="36"/>
  <c r="B233" i="36"/>
  <c r="B234" i="36"/>
  <c r="B235" i="36"/>
  <c r="B236" i="36"/>
  <c r="B237" i="36"/>
  <c r="B238" i="36"/>
  <c r="B243" i="36"/>
  <c r="B244" i="36"/>
  <c r="B245" i="36"/>
  <c r="B246" i="36"/>
  <c r="B247" i="36"/>
  <c r="B248" i="36"/>
  <c r="B249" i="36"/>
  <c r="B250" i="36"/>
  <c r="B251" i="36"/>
  <c r="B252" i="36"/>
  <c r="B253" i="36"/>
  <c r="B254" i="36"/>
  <c r="B255" i="36"/>
  <c r="B256" i="36"/>
  <c r="B257" i="36"/>
  <c r="B258" i="36"/>
  <c r="B259" i="36"/>
  <c r="B260" i="36"/>
  <c r="B261" i="36"/>
  <c r="B262" i="36"/>
  <c r="B263" i="36"/>
  <c r="B268" i="36"/>
  <c r="B269" i="36"/>
  <c r="B270" i="36"/>
  <c r="B271" i="36"/>
  <c r="B272" i="36"/>
  <c r="B273" i="36"/>
  <c r="B274" i="36"/>
  <c r="B275" i="36"/>
  <c r="B276" i="36"/>
  <c r="B277" i="36"/>
  <c r="B278" i="36"/>
  <c r="B279" i="36"/>
  <c r="B280" i="36"/>
  <c r="B281" i="36"/>
  <c r="B282" i="36"/>
  <c r="B283" i="36"/>
  <c r="B284" i="36"/>
  <c r="B285" i="36"/>
  <c r="B286" i="36"/>
  <c r="B287" i="36"/>
  <c r="B288" i="36"/>
  <c r="B293" i="36"/>
  <c r="B294" i="36"/>
  <c r="B295" i="36"/>
  <c r="B296" i="36"/>
  <c r="B297" i="36"/>
  <c r="B298" i="36"/>
  <c r="B299" i="36"/>
  <c r="B300" i="36"/>
  <c r="B301" i="36"/>
  <c r="B302" i="36"/>
  <c r="B303" i="36"/>
  <c r="B304" i="36"/>
  <c r="B305" i="36"/>
  <c r="B306" i="36"/>
  <c r="B307" i="36"/>
  <c r="B308" i="36"/>
  <c r="B309" i="36"/>
  <c r="B310" i="36"/>
  <c r="B311" i="36"/>
  <c r="B312" i="36"/>
  <c r="B313" i="36"/>
  <c r="B318" i="36"/>
  <c r="B319" i="36"/>
  <c r="B320" i="36"/>
  <c r="B321" i="36"/>
  <c r="B322" i="36"/>
  <c r="B323" i="36"/>
  <c r="B324" i="36"/>
  <c r="B325" i="36"/>
  <c r="B326" i="36"/>
  <c r="B327" i="36"/>
  <c r="B328" i="36"/>
  <c r="B329" i="36"/>
  <c r="B330" i="36"/>
  <c r="B331" i="36"/>
  <c r="B332" i="36"/>
  <c r="B333" i="36"/>
  <c r="B334" i="36"/>
  <c r="B335" i="36"/>
  <c r="B336" i="36"/>
  <c r="B337" i="36"/>
  <c r="B338" i="36"/>
  <c r="B343" i="36"/>
  <c r="B344" i="36"/>
  <c r="B345" i="36"/>
  <c r="B346" i="36"/>
  <c r="B347" i="36"/>
  <c r="B348" i="36"/>
  <c r="B349" i="36"/>
  <c r="B350" i="36"/>
  <c r="B351" i="36"/>
  <c r="B352" i="36"/>
  <c r="B353" i="36"/>
  <c r="B354" i="36"/>
  <c r="B355" i="36"/>
  <c r="B356" i="36"/>
  <c r="B357" i="36"/>
  <c r="B358" i="36"/>
  <c r="B359" i="36"/>
  <c r="B360" i="36"/>
  <c r="B361" i="36"/>
  <c r="B362" i="36"/>
  <c r="B363" i="36"/>
  <c r="Y2" i="60"/>
  <c r="Y113" i="60" s="1"/>
  <c r="AA2" i="60"/>
  <c r="AB2" i="60"/>
  <c r="AB113" i="60" s="1"/>
  <c r="AC2" i="60"/>
  <c r="AC113" i="60" s="1"/>
  <c r="AD2" i="60"/>
  <c r="AD113" i="60" s="1"/>
  <c r="AE2" i="60"/>
  <c r="AE113" i="60" s="1"/>
  <c r="AF2" i="60"/>
  <c r="AG2" i="60"/>
  <c r="AH2" i="60"/>
  <c r="AH113" i="60" s="1"/>
  <c r="AH111" i="60"/>
  <c r="AH110" i="60"/>
  <c r="AH109" i="60"/>
  <c r="AH108" i="60"/>
  <c r="AH107" i="60"/>
  <c r="AH106" i="60"/>
  <c r="AH105" i="60"/>
  <c r="AH104" i="60"/>
  <c r="AH103" i="60"/>
  <c r="AH102" i="60"/>
  <c r="AH101" i="60"/>
  <c r="AH100" i="60"/>
  <c r="AH99" i="60"/>
  <c r="AH98" i="60"/>
  <c r="AH97" i="60"/>
  <c r="AH96" i="60"/>
  <c r="AH95" i="60"/>
  <c r="AH94" i="60"/>
  <c r="AH93" i="60"/>
  <c r="AH92" i="60"/>
  <c r="AH89" i="60"/>
  <c r="AH88" i="60"/>
  <c r="AH87" i="60"/>
  <c r="AH86" i="60"/>
  <c r="AH85" i="60"/>
  <c r="AH84" i="60"/>
  <c r="AH83" i="60"/>
  <c r="AH82" i="60"/>
  <c r="AH81" i="60"/>
  <c r="AH80" i="60"/>
  <c r="AH79" i="60"/>
  <c r="AH78" i="60"/>
  <c r="AH77" i="60"/>
  <c r="AH76" i="60"/>
  <c r="AH75" i="60"/>
  <c r="AH74" i="60"/>
  <c r="AH73" i="60"/>
  <c r="AH72" i="60"/>
  <c r="AH71" i="60"/>
  <c r="AH70" i="60"/>
  <c r="AH67" i="60"/>
  <c r="AH66" i="60"/>
  <c r="AH65" i="60"/>
  <c r="AH64" i="60"/>
  <c r="AH63" i="60"/>
  <c r="AH62" i="60"/>
  <c r="AH61" i="60"/>
  <c r="AH60" i="60"/>
  <c r="AH59" i="60"/>
  <c r="AH58" i="60"/>
  <c r="AH57" i="60"/>
  <c r="AH56" i="60"/>
  <c r="AH55" i="60"/>
  <c r="AH54" i="60"/>
  <c r="AH53" i="60"/>
  <c r="AH52" i="60"/>
  <c r="AH51" i="60"/>
  <c r="AH50" i="60"/>
  <c r="AH49" i="60"/>
  <c r="AH48" i="60"/>
  <c r="AH45" i="60"/>
  <c r="AH44" i="60"/>
  <c r="AH43" i="60"/>
  <c r="AH42" i="60"/>
  <c r="AH41" i="60"/>
  <c r="AH40" i="60"/>
  <c r="AH39" i="60"/>
  <c r="AH38" i="60"/>
  <c r="AH37" i="60"/>
  <c r="AH36" i="60"/>
  <c r="AH35" i="60"/>
  <c r="AH34" i="60"/>
  <c r="AH33" i="60"/>
  <c r="AH32" i="60"/>
  <c r="AH31" i="60"/>
  <c r="AH30" i="60"/>
  <c r="AH29" i="60"/>
  <c r="AH28" i="60"/>
  <c r="AH27" i="60"/>
  <c r="AH26" i="60"/>
  <c r="AH23" i="60"/>
  <c r="AH22" i="60"/>
  <c r="AH21" i="60"/>
  <c r="AH20" i="60"/>
  <c r="AH19" i="60"/>
  <c r="AH18" i="60"/>
  <c r="AH17" i="60"/>
  <c r="AH16" i="60"/>
  <c r="AH15" i="60"/>
  <c r="AH14" i="60"/>
  <c r="AH13" i="60"/>
  <c r="AH12" i="60"/>
  <c r="AH11" i="60"/>
  <c r="AH10" i="60"/>
  <c r="AH9" i="60"/>
  <c r="AH8" i="60"/>
  <c r="AH7" i="60"/>
  <c r="AH6" i="60"/>
  <c r="AH5" i="60"/>
  <c r="L113" i="60"/>
  <c r="Y111" i="60"/>
  <c r="AB111" i="60"/>
  <c r="AC111" i="60"/>
  <c r="AD111" i="60"/>
  <c r="AE111" i="60"/>
  <c r="AF111" i="60"/>
  <c r="AG111" i="60"/>
  <c r="Y110" i="60"/>
  <c r="AB110" i="60"/>
  <c r="AC110" i="60"/>
  <c r="AD110" i="60"/>
  <c r="AE110" i="60"/>
  <c r="AF110" i="60"/>
  <c r="AG110" i="60"/>
  <c r="Y109" i="60"/>
  <c r="AB109" i="60"/>
  <c r="AC109" i="60"/>
  <c r="AD109" i="60"/>
  <c r="AE109" i="60"/>
  <c r="AF109" i="60"/>
  <c r="AG109" i="60"/>
  <c r="Y108" i="60"/>
  <c r="AB108" i="60"/>
  <c r="AC108" i="60"/>
  <c r="AD108" i="60"/>
  <c r="AE108" i="60"/>
  <c r="AF108" i="60"/>
  <c r="AG108" i="60"/>
  <c r="Y107" i="60"/>
  <c r="AB107" i="60"/>
  <c r="AC107" i="60"/>
  <c r="AD107" i="60"/>
  <c r="AE107" i="60"/>
  <c r="AF107" i="60"/>
  <c r="AG107" i="60"/>
  <c r="Y106" i="60"/>
  <c r="AB106" i="60"/>
  <c r="AC106" i="60"/>
  <c r="AD106" i="60"/>
  <c r="AE106" i="60"/>
  <c r="AF106" i="60"/>
  <c r="AG106" i="60"/>
  <c r="Y105" i="60"/>
  <c r="AB105" i="60"/>
  <c r="AC105" i="60"/>
  <c r="AD105" i="60"/>
  <c r="AE105" i="60"/>
  <c r="AF105" i="60"/>
  <c r="AG105" i="60"/>
  <c r="Y104" i="60"/>
  <c r="AB104" i="60"/>
  <c r="AC104" i="60"/>
  <c r="AD104" i="60"/>
  <c r="AE104" i="60"/>
  <c r="AF104" i="60"/>
  <c r="AG104" i="60"/>
  <c r="Y103" i="60"/>
  <c r="AB103" i="60"/>
  <c r="AC103" i="60"/>
  <c r="AD103" i="60"/>
  <c r="AE103" i="60"/>
  <c r="AF103" i="60"/>
  <c r="AG103" i="60"/>
  <c r="Y102" i="60"/>
  <c r="AB102" i="60"/>
  <c r="AC102" i="60"/>
  <c r="AD102" i="60"/>
  <c r="AE102" i="60"/>
  <c r="AF102" i="60"/>
  <c r="AG102" i="60"/>
  <c r="Y101" i="60"/>
  <c r="AB101" i="60"/>
  <c r="AC101" i="60"/>
  <c r="AD101" i="60"/>
  <c r="AE101" i="60"/>
  <c r="AF101" i="60"/>
  <c r="AG101" i="60"/>
  <c r="Y100" i="60"/>
  <c r="AB100" i="60"/>
  <c r="AC100" i="60"/>
  <c r="AD100" i="60"/>
  <c r="AE100" i="60"/>
  <c r="AF100" i="60"/>
  <c r="AG100" i="60"/>
  <c r="Y99" i="60"/>
  <c r="AB99" i="60"/>
  <c r="AC99" i="60"/>
  <c r="AD99" i="60"/>
  <c r="AE99" i="60"/>
  <c r="AF99" i="60"/>
  <c r="AG99" i="60"/>
  <c r="Y98" i="60"/>
  <c r="AB98" i="60"/>
  <c r="AC98" i="60"/>
  <c r="AD98" i="60"/>
  <c r="AE98" i="60"/>
  <c r="AF98" i="60"/>
  <c r="AG98" i="60"/>
  <c r="Y97" i="60"/>
  <c r="AB97" i="60"/>
  <c r="AC97" i="60"/>
  <c r="AD97" i="60"/>
  <c r="AE97" i="60"/>
  <c r="AF97" i="60"/>
  <c r="AG97" i="60"/>
  <c r="Y96" i="60"/>
  <c r="AB96" i="60"/>
  <c r="AC96" i="60"/>
  <c r="AD96" i="60"/>
  <c r="AE96" i="60"/>
  <c r="AF96" i="60"/>
  <c r="AG96" i="60"/>
  <c r="Y95" i="60"/>
  <c r="AB95" i="60"/>
  <c r="AC95" i="60"/>
  <c r="AD95" i="60"/>
  <c r="AE95" i="60"/>
  <c r="AF95" i="60"/>
  <c r="AG95" i="60"/>
  <c r="Y94" i="60"/>
  <c r="AB94" i="60"/>
  <c r="AC94" i="60"/>
  <c r="AD94" i="60"/>
  <c r="AE94" i="60"/>
  <c r="AF94" i="60"/>
  <c r="AG94" i="60"/>
  <c r="Y93" i="60"/>
  <c r="AB93" i="60"/>
  <c r="AC93" i="60"/>
  <c r="AD93" i="60"/>
  <c r="AE93" i="60"/>
  <c r="AF93" i="60"/>
  <c r="AG93" i="60"/>
  <c r="Y92" i="60"/>
  <c r="AB92" i="60"/>
  <c r="AC92" i="60"/>
  <c r="AD92" i="60"/>
  <c r="AE92" i="60"/>
  <c r="AF92" i="60"/>
  <c r="AG92" i="60"/>
  <c r="Y89" i="60"/>
  <c r="AB89" i="60"/>
  <c r="AC89" i="60"/>
  <c r="AD89" i="60"/>
  <c r="AE89" i="60"/>
  <c r="AF89" i="60"/>
  <c r="AG89" i="60"/>
  <c r="Y88" i="60"/>
  <c r="AB88" i="60"/>
  <c r="AC88" i="60"/>
  <c r="AD88" i="60"/>
  <c r="AE88" i="60"/>
  <c r="AF88" i="60"/>
  <c r="AG88" i="60"/>
  <c r="Y87" i="60"/>
  <c r="AB87" i="60"/>
  <c r="AC87" i="60"/>
  <c r="AD87" i="60"/>
  <c r="AE87" i="60"/>
  <c r="AF87" i="60"/>
  <c r="AG87" i="60"/>
  <c r="Y86" i="60"/>
  <c r="AB86" i="60"/>
  <c r="AC86" i="60"/>
  <c r="AD86" i="60"/>
  <c r="AE86" i="60"/>
  <c r="AF86" i="60"/>
  <c r="AG86" i="60"/>
  <c r="Y85" i="60"/>
  <c r="AB85" i="60"/>
  <c r="AC85" i="60"/>
  <c r="AD85" i="60"/>
  <c r="AE85" i="60"/>
  <c r="AF85" i="60"/>
  <c r="AG85" i="60"/>
  <c r="Y84" i="60"/>
  <c r="AB84" i="60"/>
  <c r="AC84" i="60"/>
  <c r="AD84" i="60"/>
  <c r="AE84" i="60"/>
  <c r="AF84" i="60"/>
  <c r="AG84" i="60"/>
  <c r="Y83" i="60"/>
  <c r="AB83" i="60"/>
  <c r="AC83" i="60"/>
  <c r="AD83" i="60"/>
  <c r="AE83" i="60"/>
  <c r="AF83" i="60"/>
  <c r="AG83" i="60"/>
  <c r="Y82" i="60"/>
  <c r="AB82" i="60"/>
  <c r="AC82" i="60"/>
  <c r="AD82" i="60"/>
  <c r="AE82" i="60"/>
  <c r="AF82" i="60"/>
  <c r="AG82" i="60"/>
  <c r="Y81" i="60"/>
  <c r="AB81" i="60"/>
  <c r="AC81" i="60"/>
  <c r="AD81" i="60"/>
  <c r="AE81" i="60"/>
  <c r="AF81" i="60"/>
  <c r="AG81" i="60"/>
  <c r="Y80" i="60"/>
  <c r="AB80" i="60"/>
  <c r="AC80" i="60"/>
  <c r="AD80" i="60"/>
  <c r="AE80" i="60"/>
  <c r="AF80" i="60"/>
  <c r="AG80" i="60"/>
  <c r="Y79" i="60"/>
  <c r="AB79" i="60"/>
  <c r="AC79" i="60"/>
  <c r="AD79" i="60"/>
  <c r="AE79" i="60"/>
  <c r="AF79" i="60"/>
  <c r="AG79" i="60"/>
  <c r="Y78" i="60"/>
  <c r="AB78" i="60"/>
  <c r="AC78" i="60"/>
  <c r="AD78" i="60"/>
  <c r="AE78" i="60"/>
  <c r="AF78" i="60"/>
  <c r="AG78" i="60"/>
  <c r="Y77" i="60"/>
  <c r="AB77" i="60"/>
  <c r="AC77" i="60"/>
  <c r="AD77" i="60"/>
  <c r="AE77" i="60"/>
  <c r="AF77" i="60"/>
  <c r="AG77" i="60"/>
  <c r="Y76" i="60"/>
  <c r="AB76" i="60"/>
  <c r="AC76" i="60"/>
  <c r="AD76" i="60"/>
  <c r="AE76" i="60"/>
  <c r="AF76" i="60"/>
  <c r="AG76" i="60"/>
  <c r="Y75" i="60"/>
  <c r="AB75" i="60"/>
  <c r="AC75" i="60"/>
  <c r="AD75" i="60"/>
  <c r="AE75" i="60"/>
  <c r="AF75" i="60"/>
  <c r="AG75" i="60"/>
  <c r="Y74" i="60"/>
  <c r="AB74" i="60"/>
  <c r="AC74" i="60"/>
  <c r="AD74" i="60"/>
  <c r="AE74" i="60"/>
  <c r="AF74" i="60"/>
  <c r="AG74" i="60"/>
  <c r="Y73" i="60"/>
  <c r="AB73" i="60"/>
  <c r="AC73" i="60"/>
  <c r="AD73" i="60"/>
  <c r="AE73" i="60"/>
  <c r="AF73" i="60"/>
  <c r="AG73" i="60"/>
  <c r="Y72" i="60"/>
  <c r="AB72" i="60"/>
  <c r="AC72" i="60"/>
  <c r="AD72" i="60"/>
  <c r="AE72" i="60"/>
  <c r="AF72" i="60"/>
  <c r="AG72" i="60"/>
  <c r="Y71" i="60"/>
  <c r="AB71" i="60"/>
  <c r="AC71" i="60"/>
  <c r="AD71" i="60"/>
  <c r="AE71" i="60"/>
  <c r="AF71" i="60"/>
  <c r="AG71" i="60"/>
  <c r="Y70" i="60"/>
  <c r="AB70" i="60"/>
  <c r="AC70" i="60"/>
  <c r="AD70" i="60"/>
  <c r="AE70" i="60"/>
  <c r="AF70" i="60"/>
  <c r="AG70" i="60"/>
  <c r="Y67" i="60"/>
  <c r="AB67" i="60"/>
  <c r="AC67" i="60"/>
  <c r="AD67" i="60"/>
  <c r="AE67" i="60"/>
  <c r="AF67" i="60"/>
  <c r="AG67" i="60"/>
  <c r="Y66" i="60"/>
  <c r="AB66" i="60"/>
  <c r="AC66" i="60"/>
  <c r="AD66" i="60"/>
  <c r="AE66" i="60"/>
  <c r="AF66" i="60"/>
  <c r="AG66" i="60"/>
  <c r="Y65" i="60"/>
  <c r="AB65" i="60"/>
  <c r="AC65" i="60"/>
  <c r="AD65" i="60"/>
  <c r="AE65" i="60"/>
  <c r="AF65" i="60"/>
  <c r="AG65" i="60"/>
  <c r="Y64" i="60"/>
  <c r="AB64" i="60"/>
  <c r="AC64" i="60"/>
  <c r="AD64" i="60"/>
  <c r="AE64" i="60"/>
  <c r="AF64" i="60"/>
  <c r="AG64" i="60"/>
  <c r="Y63" i="60"/>
  <c r="AB63" i="60"/>
  <c r="AC63" i="60"/>
  <c r="AD63" i="60"/>
  <c r="AE63" i="60"/>
  <c r="AF63" i="60"/>
  <c r="AG63" i="60"/>
  <c r="Y62" i="60"/>
  <c r="AB62" i="60"/>
  <c r="AC62" i="60"/>
  <c r="AD62" i="60"/>
  <c r="AE62" i="60"/>
  <c r="AF62" i="60"/>
  <c r="AG62" i="60"/>
  <c r="Y61" i="60"/>
  <c r="AB61" i="60"/>
  <c r="AC61" i="60"/>
  <c r="AD61" i="60"/>
  <c r="AE61" i="60"/>
  <c r="AF61" i="60"/>
  <c r="AG61" i="60"/>
  <c r="Y60" i="60"/>
  <c r="AB60" i="60"/>
  <c r="AC60" i="60"/>
  <c r="AD60" i="60"/>
  <c r="AE60" i="60"/>
  <c r="AF60" i="60"/>
  <c r="AG60" i="60"/>
  <c r="Y59" i="60"/>
  <c r="AB59" i="60"/>
  <c r="AC59" i="60"/>
  <c r="AD59" i="60"/>
  <c r="AE59" i="60"/>
  <c r="AF59" i="60"/>
  <c r="AG59" i="60"/>
  <c r="Y58" i="60"/>
  <c r="AB58" i="60"/>
  <c r="AC58" i="60"/>
  <c r="AD58" i="60"/>
  <c r="AE58" i="60"/>
  <c r="AF58" i="60"/>
  <c r="AG58" i="60"/>
  <c r="Y57" i="60"/>
  <c r="AB57" i="60"/>
  <c r="AC57" i="60"/>
  <c r="AD57" i="60"/>
  <c r="AE57" i="60"/>
  <c r="AF57" i="60"/>
  <c r="AG57" i="60"/>
  <c r="Y56" i="60"/>
  <c r="AB56" i="60"/>
  <c r="AC56" i="60"/>
  <c r="AD56" i="60"/>
  <c r="AE56" i="60"/>
  <c r="AF56" i="60"/>
  <c r="AG56" i="60"/>
  <c r="Y55" i="60"/>
  <c r="AB55" i="60"/>
  <c r="AC55" i="60"/>
  <c r="AD55" i="60"/>
  <c r="AE55" i="60"/>
  <c r="AF55" i="60"/>
  <c r="AG55" i="60"/>
  <c r="Y54" i="60"/>
  <c r="AB54" i="60"/>
  <c r="AC54" i="60"/>
  <c r="AD54" i="60"/>
  <c r="AE54" i="60"/>
  <c r="AF54" i="60"/>
  <c r="AG54" i="60"/>
  <c r="Y53" i="60"/>
  <c r="AB53" i="60"/>
  <c r="AC53" i="60"/>
  <c r="AD53" i="60"/>
  <c r="AE53" i="60"/>
  <c r="AF53" i="60"/>
  <c r="AG53" i="60"/>
  <c r="Y52" i="60"/>
  <c r="AB52" i="60"/>
  <c r="AC52" i="60"/>
  <c r="AD52" i="60"/>
  <c r="AE52" i="60"/>
  <c r="AF52" i="60"/>
  <c r="AG52" i="60"/>
  <c r="Y51" i="60"/>
  <c r="AB51" i="60"/>
  <c r="AC51" i="60"/>
  <c r="AD51" i="60"/>
  <c r="AE51" i="60"/>
  <c r="AF51" i="60"/>
  <c r="AG51" i="60"/>
  <c r="Y50" i="60"/>
  <c r="AB50" i="60"/>
  <c r="AC50" i="60"/>
  <c r="AD50" i="60"/>
  <c r="AE50" i="60"/>
  <c r="AF50" i="60"/>
  <c r="AG50" i="60"/>
  <c r="Y49" i="60"/>
  <c r="AB49" i="60"/>
  <c r="AC49" i="60"/>
  <c r="AD49" i="60"/>
  <c r="AE49" i="60"/>
  <c r="AF49" i="60"/>
  <c r="AG49" i="60"/>
  <c r="Y48" i="60"/>
  <c r="AB48" i="60"/>
  <c r="AC48" i="60"/>
  <c r="AD48" i="60"/>
  <c r="AE48" i="60"/>
  <c r="AF48" i="60"/>
  <c r="AG48" i="60"/>
  <c r="Y45" i="60"/>
  <c r="AB45" i="60"/>
  <c r="AC45" i="60"/>
  <c r="AD45" i="60"/>
  <c r="AE45" i="60"/>
  <c r="AF45" i="60"/>
  <c r="AG45" i="60"/>
  <c r="Y44" i="60"/>
  <c r="AB44" i="60"/>
  <c r="AC44" i="60"/>
  <c r="AD44" i="60"/>
  <c r="AE44" i="60"/>
  <c r="AF44" i="60"/>
  <c r="AG44" i="60"/>
  <c r="Y43" i="60"/>
  <c r="AB43" i="60"/>
  <c r="AC43" i="60"/>
  <c r="AD43" i="60"/>
  <c r="AE43" i="60"/>
  <c r="AF43" i="60"/>
  <c r="AG43" i="60"/>
  <c r="Y42" i="60"/>
  <c r="AB42" i="60"/>
  <c r="AC42" i="60"/>
  <c r="AD42" i="60"/>
  <c r="AE42" i="60"/>
  <c r="AF42" i="60"/>
  <c r="AG42" i="60"/>
  <c r="Y41" i="60"/>
  <c r="AB41" i="60"/>
  <c r="AC41" i="60"/>
  <c r="AD41" i="60"/>
  <c r="AE41" i="60"/>
  <c r="AF41" i="60"/>
  <c r="AG41" i="60"/>
  <c r="Y40" i="60"/>
  <c r="AB40" i="60"/>
  <c r="AC40" i="60"/>
  <c r="AD40" i="60"/>
  <c r="AE40" i="60"/>
  <c r="AF40" i="60"/>
  <c r="AG40" i="60"/>
  <c r="Y39" i="60"/>
  <c r="AB39" i="60"/>
  <c r="AC39" i="60"/>
  <c r="AD39" i="60"/>
  <c r="AE39" i="60"/>
  <c r="AF39" i="60"/>
  <c r="AG39" i="60"/>
  <c r="Y38" i="60"/>
  <c r="AB38" i="60"/>
  <c r="AC38" i="60"/>
  <c r="AD38" i="60"/>
  <c r="AE38" i="60"/>
  <c r="AF38" i="60"/>
  <c r="AG38" i="60"/>
  <c r="Y37" i="60"/>
  <c r="AB37" i="60"/>
  <c r="AC37" i="60"/>
  <c r="AD37" i="60"/>
  <c r="AE37" i="60"/>
  <c r="AF37" i="60"/>
  <c r="AG37" i="60"/>
  <c r="Y36" i="60"/>
  <c r="AB36" i="60"/>
  <c r="AC36" i="60"/>
  <c r="AD36" i="60"/>
  <c r="AE36" i="60"/>
  <c r="AF36" i="60"/>
  <c r="AG36" i="60"/>
  <c r="Y35" i="60"/>
  <c r="AB35" i="60"/>
  <c r="AC35" i="60"/>
  <c r="AD35" i="60"/>
  <c r="AE35" i="60"/>
  <c r="AF35" i="60"/>
  <c r="AG35" i="60"/>
  <c r="Y34" i="60"/>
  <c r="AB34" i="60"/>
  <c r="AC34" i="60"/>
  <c r="AD34" i="60"/>
  <c r="AE34" i="60"/>
  <c r="AF34" i="60"/>
  <c r="AG34" i="60"/>
  <c r="Y33" i="60"/>
  <c r="AB33" i="60"/>
  <c r="AC33" i="60"/>
  <c r="AD33" i="60"/>
  <c r="AE33" i="60"/>
  <c r="AF33" i="60"/>
  <c r="AG33" i="60"/>
  <c r="Y32" i="60"/>
  <c r="AB32" i="60"/>
  <c r="AC32" i="60"/>
  <c r="AD32" i="60"/>
  <c r="AE32" i="60"/>
  <c r="AF32" i="60"/>
  <c r="AG32" i="60"/>
  <c r="Y31" i="60"/>
  <c r="AB31" i="60"/>
  <c r="AC31" i="60"/>
  <c r="AD31" i="60"/>
  <c r="AE31" i="60"/>
  <c r="AF31" i="60"/>
  <c r="AG31" i="60"/>
  <c r="Y30" i="60"/>
  <c r="AB30" i="60"/>
  <c r="AC30" i="60"/>
  <c r="AD30" i="60"/>
  <c r="AE30" i="60"/>
  <c r="AF30" i="60"/>
  <c r="AG30" i="60"/>
  <c r="Y29" i="60"/>
  <c r="AB29" i="60"/>
  <c r="AC29" i="60"/>
  <c r="AD29" i="60"/>
  <c r="AE29" i="60"/>
  <c r="AF29" i="60"/>
  <c r="AG29" i="60"/>
  <c r="Y28" i="60"/>
  <c r="AB28" i="60"/>
  <c r="AC28" i="60"/>
  <c r="AD28" i="60"/>
  <c r="AE28" i="60"/>
  <c r="AF28" i="60"/>
  <c r="AG28" i="60"/>
  <c r="Y27" i="60"/>
  <c r="AB27" i="60"/>
  <c r="AC27" i="60"/>
  <c r="AD27" i="60"/>
  <c r="AE27" i="60"/>
  <c r="AF27" i="60"/>
  <c r="AG27" i="60"/>
  <c r="Y26" i="60"/>
  <c r="AB26" i="60"/>
  <c r="AC26" i="60"/>
  <c r="AD26" i="60"/>
  <c r="AE26" i="60"/>
  <c r="AF26" i="60"/>
  <c r="AG26" i="60"/>
  <c r="AB23" i="60"/>
  <c r="AC23" i="60"/>
  <c r="AD23" i="60"/>
  <c r="AE23" i="60"/>
  <c r="AF23" i="60"/>
  <c r="AG23" i="60"/>
  <c r="AB22" i="60"/>
  <c r="AC22" i="60"/>
  <c r="AD22" i="60"/>
  <c r="AE22" i="60"/>
  <c r="AF22" i="60"/>
  <c r="AG22" i="60"/>
  <c r="AB21" i="60"/>
  <c r="AC21" i="60"/>
  <c r="AD21" i="60"/>
  <c r="AE21" i="60"/>
  <c r="AF21" i="60"/>
  <c r="AG21" i="60"/>
  <c r="AB20" i="60"/>
  <c r="AC20" i="60"/>
  <c r="AD20" i="60"/>
  <c r="AE20" i="60"/>
  <c r="AF20" i="60"/>
  <c r="AG20" i="60"/>
  <c r="AB19" i="60"/>
  <c r="AC19" i="60"/>
  <c r="AD19" i="60"/>
  <c r="AE19" i="60"/>
  <c r="AF19" i="60"/>
  <c r="AG19" i="60"/>
  <c r="AB18" i="60"/>
  <c r="AC18" i="60"/>
  <c r="AD18" i="60"/>
  <c r="AE18" i="60"/>
  <c r="AF18" i="60"/>
  <c r="AG18" i="60"/>
  <c r="AB17" i="60"/>
  <c r="AC17" i="60"/>
  <c r="AD17" i="60"/>
  <c r="AE17" i="60"/>
  <c r="AF17" i="60"/>
  <c r="AG17" i="60"/>
  <c r="AB16" i="60"/>
  <c r="AC16" i="60"/>
  <c r="AD16" i="60"/>
  <c r="AE16" i="60"/>
  <c r="AF16" i="60"/>
  <c r="AG16" i="60"/>
  <c r="AB15" i="60"/>
  <c r="AC15" i="60"/>
  <c r="AD15" i="60"/>
  <c r="AE15" i="60"/>
  <c r="AF15" i="60"/>
  <c r="AG15" i="60"/>
  <c r="AB14" i="60"/>
  <c r="AC14" i="60"/>
  <c r="AD14" i="60"/>
  <c r="AE14" i="60"/>
  <c r="AF14" i="60"/>
  <c r="AG14" i="60"/>
  <c r="AB13" i="60"/>
  <c r="AC13" i="60"/>
  <c r="AD13" i="60"/>
  <c r="AE13" i="60"/>
  <c r="AF13" i="60"/>
  <c r="AG13" i="60"/>
  <c r="AB12" i="60"/>
  <c r="AC12" i="60"/>
  <c r="AD12" i="60"/>
  <c r="AE12" i="60"/>
  <c r="AF12" i="60"/>
  <c r="AG12" i="60"/>
  <c r="AB11" i="60"/>
  <c r="AC11" i="60"/>
  <c r="AD11" i="60"/>
  <c r="AE11" i="60"/>
  <c r="AF11" i="60"/>
  <c r="AG11" i="60"/>
  <c r="AB10" i="60"/>
  <c r="AC10" i="60"/>
  <c r="AD10" i="60"/>
  <c r="AE10" i="60"/>
  <c r="AF10" i="60"/>
  <c r="AG10" i="60"/>
  <c r="AB9" i="60"/>
  <c r="AC9" i="60"/>
  <c r="AD9" i="60"/>
  <c r="AE9" i="60"/>
  <c r="AF9" i="60"/>
  <c r="AG9" i="60"/>
  <c r="AB8" i="60"/>
  <c r="AC8" i="60"/>
  <c r="AD8" i="60"/>
  <c r="AE8" i="60"/>
  <c r="AF8" i="60"/>
  <c r="AG8" i="60"/>
  <c r="AB7" i="60"/>
  <c r="AC7" i="60"/>
  <c r="AD7" i="60"/>
  <c r="AE7" i="60"/>
  <c r="AF7" i="60"/>
  <c r="AG7" i="60"/>
  <c r="AB6" i="60"/>
  <c r="AC6" i="60"/>
  <c r="AD6" i="60"/>
  <c r="AE6" i="60"/>
  <c r="AF6" i="60"/>
  <c r="AG6" i="60"/>
  <c r="AB5" i="60"/>
  <c r="AC5" i="60"/>
  <c r="AD5" i="60"/>
  <c r="AE5" i="60"/>
  <c r="AF5" i="60"/>
  <c r="AG5" i="60"/>
  <c r="G110" i="28"/>
  <c r="G109" i="28"/>
  <c r="G108" i="28"/>
  <c r="G107" i="28"/>
  <c r="G106" i="28"/>
  <c r="G105" i="28"/>
  <c r="G104" i="28"/>
  <c r="G103" i="28"/>
  <c r="G102" i="28"/>
  <c r="G101" i="28"/>
  <c r="G100" i="28"/>
  <c r="G99" i="28"/>
  <c r="G98" i="28"/>
  <c r="G97" i="28"/>
  <c r="C91" i="34"/>
  <c r="D91" i="34"/>
  <c r="E91" i="34"/>
  <c r="F91" i="34"/>
  <c r="G91" i="34"/>
  <c r="C92" i="34"/>
  <c r="D92" i="34"/>
  <c r="E92" i="34"/>
  <c r="F92" i="34"/>
  <c r="G92" i="34"/>
  <c r="C93" i="34"/>
  <c r="D93" i="34"/>
  <c r="E93" i="34"/>
  <c r="F93" i="34"/>
  <c r="G93" i="34"/>
  <c r="C94" i="34"/>
  <c r="D94" i="34"/>
  <c r="E94" i="34"/>
  <c r="F94" i="34"/>
  <c r="G94" i="34"/>
  <c r="C95" i="34"/>
  <c r="D95" i="34"/>
  <c r="E95" i="34"/>
  <c r="F95" i="34"/>
  <c r="G95" i="34"/>
  <c r="C96" i="34"/>
  <c r="D96" i="34"/>
  <c r="E96" i="34"/>
  <c r="F96" i="34"/>
  <c r="G96" i="34"/>
  <c r="C97" i="34"/>
  <c r="D97" i="34"/>
  <c r="E97" i="34"/>
  <c r="F97" i="34"/>
  <c r="G97" i="34"/>
  <c r="C98" i="34"/>
  <c r="D98" i="34"/>
  <c r="E98" i="34"/>
  <c r="F98" i="34"/>
  <c r="G98" i="34"/>
  <c r="C99" i="34"/>
  <c r="D99" i="34"/>
  <c r="E99" i="34"/>
  <c r="F99" i="34"/>
  <c r="G99" i="34"/>
  <c r="C100" i="34"/>
  <c r="D100" i="34"/>
  <c r="E100" i="34"/>
  <c r="F100" i="34"/>
  <c r="G100" i="34"/>
  <c r="C101" i="34"/>
  <c r="D101" i="34"/>
  <c r="E101" i="34"/>
  <c r="F101" i="34"/>
  <c r="G101" i="34"/>
  <c r="C102" i="34"/>
  <c r="D102" i="34"/>
  <c r="E102" i="34"/>
  <c r="F102" i="34"/>
  <c r="G102" i="34"/>
  <c r="C103" i="34"/>
  <c r="D103" i="34"/>
  <c r="E103" i="34"/>
  <c r="F103" i="34"/>
  <c r="G103" i="34"/>
  <c r="G128" i="34" s="1"/>
  <c r="C104" i="34"/>
  <c r="D104" i="34"/>
  <c r="E104" i="34"/>
  <c r="F104" i="34"/>
  <c r="G104" i="34"/>
  <c r="C105" i="34"/>
  <c r="D105" i="34"/>
  <c r="E105" i="34"/>
  <c r="E130" i="34" s="1"/>
  <c r="F105" i="34"/>
  <c r="G105" i="34"/>
  <c r="C106" i="34"/>
  <c r="D106" i="34"/>
  <c r="E106" i="34"/>
  <c r="F106" i="34"/>
  <c r="G106" i="34"/>
  <c r="C107" i="34"/>
  <c r="C132" i="34" s="1"/>
  <c r="D107" i="34"/>
  <c r="E107" i="34"/>
  <c r="F107" i="34"/>
  <c r="G107" i="34"/>
  <c r="C108" i="34"/>
  <c r="D108" i="34"/>
  <c r="E108" i="34"/>
  <c r="F108" i="34"/>
  <c r="F133" i="34" s="1"/>
  <c r="G108" i="34"/>
  <c r="C109" i="34"/>
  <c r="D109" i="34"/>
  <c r="E109" i="34"/>
  <c r="F109" i="34"/>
  <c r="G109" i="34"/>
  <c r="C110" i="34"/>
  <c r="D110" i="34"/>
  <c r="D135" i="34" s="1"/>
  <c r="E110" i="34"/>
  <c r="F110" i="34"/>
  <c r="G110" i="34"/>
  <c r="H143" i="34"/>
  <c r="H144" i="34"/>
  <c r="H145" i="34"/>
  <c r="H146" i="34"/>
  <c r="H147" i="34"/>
  <c r="H148" i="34"/>
  <c r="H149" i="34"/>
  <c r="H150" i="34"/>
  <c r="H151" i="34"/>
  <c r="H152" i="34"/>
  <c r="H153" i="34"/>
  <c r="H154" i="34"/>
  <c r="H155" i="34"/>
  <c r="H156" i="34"/>
  <c r="H157" i="34"/>
  <c r="H158" i="34"/>
  <c r="H159" i="34"/>
  <c r="H160" i="34"/>
  <c r="H161" i="34"/>
  <c r="H162" i="34"/>
  <c r="C154" i="31"/>
  <c r="C153" i="31"/>
  <c r="C152" i="31"/>
  <c r="C151" i="31"/>
  <c r="C150" i="31"/>
  <c r="C149" i="31"/>
  <c r="C148" i="31"/>
  <c r="C147" i="31"/>
  <c r="C146" i="31"/>
  <c r="C145" i="31"/>
  <c r="C144" i="31"/>
  <c r="C143" i="31"/>
  <c r="H84" i="41"/>
  <c r="G84" i="41"/>
  <c r="H55" i="41"/>
  <c r="G55" i="41"/>
  <c r="H84" i="40"/>
  <c r="G84" i="40"/>
  <c r="H55" i="40"/>
  <c r="G55" i="40"/>
  <c r="H84" i="39"/>
  <c r="G84" i="39"/>
  <c r="H55" i="39"/>
  <c r="G55" i="39"/>
  <c r="H84" i="38"/>
  <c r="G84" i="38"/>
  <c r="H55" i="38"/>
  <c r="G55" i="38"/>
  <c r="H84" i="35"/>
  <c r="G84" i="35"/>
  <c r="H55" i="35"/>
  <c r="G55" i="35"/>
  <c r="H84" i="34"/>
  <c r="G84" i="34"/>
  <c r="H55" i="34"/>
  <c r="G55" i="34"/>
  <c r="H84" i="33"/>
  <c r="G84" i="33"/>
  <c r="H55" i="33"/>
  <c r="G55" i="33"/>
  <c r="H84" i="59"/>
  <c r="G84" i="59"/>
  <c r="H55" i="59"/>
  <c r="G55" i="59"/>
  <c r="H84" i="32"/>
  <c r="G84" i="32"/>
  <c r="H55" i="32"/>
  <c r="G55" i="32"/>
  <c r="H84" i="31"/>
  <c r="G84" i="31"/>
  <c r="H55" i="31"/>
  <c r="G55" i="31"/>
  <c r="H84" i="30"/>
  <c r="G84" i="30"/>
  <c r="H55" i="30"/>
  <c r="G55" i="30"/>
  <c r="H84" i="29"/>
  <c r="G84" i="29"/>
  <c r="H55" i="29"/>
  <c r="G55" i="29"/>
  <c r="H84" i="28"/>
  <c r="G84" i="28"/>
  <c r="H55" i="28"/>
  <c r="G55" i="28"/>
  <c r="H84" i="27"/>
  <c r="G84" i="27"/>
  <c r="H55" i="27"/>
  <c r="G55" i="27"/>
  <c r="H84" i="26"/>
  <c r="G84" i="26"/>
  <c r="H55" i="26"/>
  <c r="G55" i="26"/>
  <c r="H84" i="25"/>
  <c r="G84" i="25"/>
  <c r="H55" i="25"/>
  <c r="G55" i="25"/>
  <c r="H84" i="24"/>
  <c r="G84" i="24"/>
  <c r="H55" i="24"/>
  <c r="G55" i="24"/>
  <c r="H84" i="23"/>
  <c r="G84" i="23"/>
  <c r="G55" i="23"/>
  <c r="H55" i="23"/>
  <c r="H84" i="22"/>
  <c r="G84" i="22"/>
  <c r="H55" i="22"/>
  <c r="G55" i="22"/>
  <c r="H84" i="21"/>
  <c r="G84" i="21"/>
  <c r="H55" i="21"/>
  <c r="G55" i="21"/>
  <c r="H84" i="57"/>
  <c r="G84" i="57"/>
  <c r="H55" i="57"/>
  <c r="G55" i="57"/>
  <c r="H84" i="20"/>
  <c r="G84" i="20"/>
  <c r="H55" i="20"/>
  <c r="G55" i="20"/>
  <c r="H84" i="19"/>
  <c r="G84" i="19"/>
  <c r="H55" i="19"/>
  <c r="G55" i="19"/>
  <c r="H84" i="18"/>
  <c r="G84" i="18"/>
  <c r="H55" i="18"/>
  <c r="G55" i="18"/>
  <c r="H84" i="17"/>
  <c r="G84" i="17"/>
  <c r="H55" i="17"/>
  <c r="G55" i="17"/>
  <c r="H84" i="16"/>
  <c r="G84" i="16"/>
  <c r="H55" i="16"/>
  <c r="G55" i="16"/>
  <c r="G84" i="15"/>
  <c r="H55" i="15"/>
  <c r="G55" i="15"/>
  <c r="H84" i="14"/>
  <c r="G84" i="14"/>
  <c r="H55" i="14"/>
  <c r="G55" i="14"/>
  <c r="H84" i="12"/>
  <c r="G84" i="12"/>
  <c r="H55" i="12"/>
  <c r="G55" i="12"/>
  <c r="H84" i="11"/>
  <c r="G84" i="11"/>
  <c r="H55" i="11"/>
  <c r="G55" i="11"/>
  <c r="H84" i="10"/>
  <c r="G84" i="10"/>
  <c r="H55" i="10"/>
  <c r="G55" i="10"/>
  <c r="H84" i="9"/>
  <c r="G84" i="9"/>
  <c r="H55" i="9"/>
  <c r="G55" i="9"/>
  <c r="H84" i="6"/>
  <c r="H55" i="6"/>
  <c r="G84" i="6"/>
  <c r="G55" i="6"/>
  <c r="G28" i="6"/>
  <c r="D84" i="41"/>
  <c r="D55" i="41"/>
  <c r="D84" i="40"/>
  <c r="D55" i="40"/>
  <c r="D84" i="39"/>
  <c r="D55" i="39"/>
  <c r="D84" i="38"/>
  <c r="D55" i="38"/>
  <c r="D84" i="35"/>
  <c r="D55" i="35"/>
  <c r="D84" i="34"/>
  <c r="D55" i="34"/>
  <c r="D84" i="33"/>
  <c r="D55" i="33"/>
  <c r="D84" i="59"/>
  <c r="D55" i="59"/>
  <c r="D84" i="32"/>
  <c r="D55" i="32"/>
  <c r="D84" i="31"/>
  <c r="D55" i="31"/>
  <c r="D21" i="31"/>
  <c r="D84" i="30"/>
  <c r="D55" i="30"/>
  <c r="D84" i="29"/>
  <c r="D55" i="29"/>
  <c r="D84" i="28"/>
  <c r="D55" i="28"/>
  <c r="D21" i="28"/>
  <c r="D84" i="27"/>
  <c r="D55" i="27"/>
  <c r="D84" i="26"/>
  <c r="D55" i="26"/>
  <c r="D84" i="25"/>
  <c r="D55" i="25"/>
  <c r="D84" i="24"/>
  <c r="D55" i="24"/>
  <c r="D84" i="23"/>
  <c r="D55" i="23"/>
  <c r="D84" i="22"/>
  <c r="D55" i="22"/>
  <c r="D84" i="21"/>
  <c r="D55" i="21"/>
  <c r="D84" i="57"/>
  <c r="D55" i="57"/>
  <c r="D84" i="20"/>
  <c r="D55" i="20"/>
  <c r="D84" i="19"/>
  <c r="D55" i="19"/>
  <c r="D84" i="18"/>
  <c r="D55" i="18"/>
  <c r="D84" i="17"/>
  <c r="D55" i="17"/>
  <c r="D84" i="16"/>
  <c r="D55" i="16"/>
  <c r="D84" i="15"/>
  <c r="D55" i="15"/>
  <c r="D84" i="14"/>
  <c r="D55" i="14"/>
  <c r="D84" i="12"/>
  <c r="D55" i="12"/>
  <c r="D84" i="11"/>
  <c r="D55" i="11"/>
  <c r="D84" i="10"/>
  <c r="D55" i="10"/>
  <c r="D84" i="9"/>
  <c r="D55" i="9"/>
  <c r="C154" i="9"/>
  <c r="C153" i="9"/>
  <c r="C152" i="9"/>
  <c r="C151" i="9"/>
  <c r="C150" i="9"/>
  <c r="C149" i="9"/>
  <c r="C148" i="9"/>
  <c r="C147" i="9"/>
  <c r="C146" i="9"/>
  <c r="C145" i="9"/>
  <c r="C144" i="9"/>
  <c r="C143" i="9"/>
  <c r="G109" i="9"/>
  <c r="G108" i="9"/>
  <c r="G107" i="9"/>
  <c r="G106" i="9"/>
  <c r="G105" i="9"/>
  <c r="G104" i="9"/>
  <c r="G103" i="9"/>
  <c r="G102" i="9"/>
  <c r="G101" i="9"/>
  <c r="G100" i="9"/>
  <c r="G99" i="9"/>
  <c r="G98" i="9"/>
  <c r="G97" i="9"/>
  <c r="D21" i="9"/>
  <c r="D84" i="6"/>
  <c r="D55" i="6"/>
  <c r="F158" i="9"/>
  <c r="E152" i="9"/>
  <c r="D146" i="9"/>
  <c r="H144" i="9"/>
  <c r="J144" i="9" s="1"/>
  <c r="G110" i="9"/>
  <c r="C110" i="9"/>
  <c r="F102" i="9"/>
  <c r="E96" i="9"/>
  <c r="C80" i="9"/>
  <c r="G78" i="9"/>
  <c r="F72" i="9"/>
  <c r="E66" i="9"/>
  <c r="C47" i="9"/>
  <c r="G45" i="9"/>
  <c r="F39" i="9"/>
  <c r="F300" i="9" s="1"/>
  <c r="F350" i="9" s="1"/>
  <c r="E33" i="9"/>
  <c r="F158" i="10"/>
  <c r="C154" i="10"/>
  <c r="C153" i="10"/>
  <c r="E152" i="10"/>
  <c r="C152" i="10"/>
  <c r="C151" i="10"/>
  <c r="C150" i="10"/>
  <c r="C149" i="10"/>
  <c r="C148" i="10"/>
  <c r="C147" i="10"/>
  <c r="D146" i="10"/>
  <c r="C146" i="10"/>
  <c r="C145" i="10"/>
  <c r="H144" i="10"/>
  <c r="C144" i="10"/>
  <c r="C143" i="10"/>
  <c r="G110" i="10"/>
  <c r="G135" i="10" s="1"/>
  <c r="C110" i="10"/>
  <c r="C135" i="10" s="1"/>
  <c r="G109" i="10"/>
  <c r="G108" i="10"/>
  <c r="G133" i="10" s="1"/>
  <c r="G107" i="10"/>
  <c r="G106" i="10"/>
  <c r="G105" i="10"/>
  <c r="G130" i="10" s="1"/>
  <c r="G104" i="10"/>
  <c r="G129" i="10" s="1"/>
  <c r="G103" i="10"/>
  <c r="G128" i="10" s="1"/>
  <c r="G102" i="10"/>
  <c r="F102" i="10"/>
  <c r="G101" i="10"/>
  <c r="G126" i="10" s="1"/>
  <c r="G100" i="10"/>
  <c r="G125" i="10" s="1"/>
  <c r="G99" i="10"/>
  <c r="G98" i="10"/>
  <c r="G97" i="10"/>
  <c r="G122" i="10" s="1"/>
  <c r="E96" i="10"/>
  <c r="C47" i="10"/>
  <c r="G45" i="10"/>
  <c r="F39" i="10"/>
  <c r="E33" i="10"/>
  <c r="D21" i="10"/>
  <c r="F158" i="11"/>
  <c r="C154" i="11"/>
  <c r="C153" i="11"/>
  <c r="E152" i="11"/>
  <c r="C152" i="11"/>
  <c r="C151" i="11"/>
  <c r="C150" i="11"/>
  <c r="C149" i="11"/>
  <c r="C148" i="11"/>
  <c r="C147" i="11"/>
  <c r="D146" i="11"/>
  <c r="C146" i="11"/>
  <c r="C145" i="11"/>
  <c r="H144" i="11"/>
  <c r="C144" i="11"/>
  <c r="C143" i="11"/>
  <c r="G110" i="11"/>
  <c r="C110" i="11"/>
  <c r="G109" i="11"/>
  <c r="G108" i="11"/>
  <c r="G107" i="11"/>
  <c r="G132" i="11" s="1"/>
  <c r="G106" i="11"/>
  <c r="G105" i="11"/>
  <c r="G104" i="11"/>
  <c r="G103" i="11"/>
  <c r="G102" i="11"/>
  <c r="F102" i="11"/>
  <c r="G101" i="11"/>
  <c r="G100" i="11"/>
  <c r="G99" i="11"/>
  <c r="G98" i="11"/>
  <c r="G97" i="11"/>
  <c r="E96" i="11"/>
  <c r="C80" i="11"/>
  <c r="G78" i="11"/>
  <c r="F72" i="11"/>
  <c r="E66" i="11"/>
  <c r="C47" i="11"/>
  <c r="G45" i="11"/>
  <c r="F39" i="11"/>
  <c r="E33" i="11"/>
  <c r="D21" i="11"/>
  <c r="F158" i="12"/>
  <c r="C154" i="12"/>
  <c r="C153" i="12"/>
  <c r="E152" i="12"/>
  <c r="C152" i="12"/>
  <c r="C151" i="12"/>
  <c r="C150" i="12"/>
  <c r="C149" i="12"/>
  <c r="C148" i="12"/>
  <c r="C147" i="12"/>
  <c r="D146" i="12"/>
  <c r="C146" i="12"/>
  <c r="C145" i="12"/>
  <c r="H144" i="12"/>
  <c r="C144" i="12"/>
  <c r="C143" i="12"/>
  <c r="G110" i="12"/>
  <c r="C110" i="12"/>
  <c r="C135" i="12" s="1"/>
  <c r="G109" i="12"/>
  <c r="G108" i="12"/>
  <c r="G107" i="12"/>
  <c r="G106" i="12"/>
  <c r="G105" i="12"/>
  <c r="G104" i="12"/>
  <c r="G103" i="12"/>
  <c r="G102" i="12"/>
  <c r="F102" i="12"/>
  <c r="F127" i="12" s="1"/>
  <c r="G101" i="12"/>
  <c r="G100" i="12"/>
  <c r="G99" i="12"/>
  <c r="G98" i="12"/>
  <c r="G97" i="12"/>
  <c r="E96" i="12"/>
  <c r="C80" i="12"/>
  <c r="G78" i="12"/>
  <c r="F72" i="12"/>
  <c r="E66" i="12"/>
  <c r="C47" i="12"/>
  <c r="G45" i="12"/>
  <c r="F39" i="12"/>
  <c r="F300" i="12" s="1"/>
  <c r="F350" i="12" s="1"/>
  <c r="E33" i="12"/>
  <c r="D21" i="12"/>
  <c r="F158" i="14"/>
  <c r="C154" i="14"/>
  <c r="C153" i="14"/>
  <c r="E152" i="14"/>
  <c r="C152" i="14"/>
  <c r="C151" i="14"/>
  <c r="C150" i="14"/>
  <c r="C149" i="14"/>
  <c r="C148" i="14"/>
  <c r="C147" i="14"/>
  <c r="D146" i="14"/>
  <c r="C146" i="14"/>
  <c r="C145" i="14"/>
  <c r="H144" i="14"/>
  <c r="C144" i="14"/>
  <c r="C143" i="14"/>
  <c r="G110" i="14"/>
  <c r="C110" i="14"/>
  <c r="G109" i="14"/>
  <c r="G108" i="14"/>
  <c r="G107" i="14"/>
  <c r="G106" i="14"/>
  <c r="G105" i="14"/>
  <c r="G104" i="14"/>
  <c r="G103" i="14"/>
  <c r="G102" i="14"/>
  <c r="F102" i="14"/>
  <c r="G101" i="14"/>
  <c r="G100" i="14"/>
  <c r="G99" i="14"/>
  <c r="G98" i="14"/>
  <c r="G97" i="14"/>
  <c r="E96" i="14"/>
  <c r="C80" i="14"/>
  <c r="G78" i="14"/>
  <c r="F72" i="14"/>
  <c r="E66" i="14"/>
  <c r="C47" i="14"/>
  <c r="G45" i="14"/>
  <c r="G306" i="14" s="1"/>
  <c r="G356" i="14" s="1"/>
  <c r="F39" i="14"/>
  <c r="E33" i="14"/>
  <c r="D21" i="14"/>
  <c r="F158" i="15"/>
  <c r="C154" i="15"/>
  <c r="C153" i="15"/>
  <c r="E152" i="15"/>
  <c r="C152" i="15"/>
  <c r="C151" i="15"/>
  <c r="C150" i="15"/>
  <c r="C149" i="15"/>
  <c r="C148" i="15"/>
  <c r="C147" i="15"/>
  <c r="D146" i="15"/>
  <c r="C146" i="15"/>
  <c r="C145" i="15"/>
  <c r="H144" i="15"/>
  <c r="C144" i="15"/>
  <c r="C143" i="15"/>
  <c r="G110" i="15"/>
  <c r="C110" i="15"/>
  <c r="G109" i="15"/>
  <c r="G108" i="15"/>
  <c r="G107" i="15"/>
  <c r="G106" i="15"/>
  <c r="G105" i="15"/>
  <c r="G104" i="15"/>
  <c r="G103" i="15"/>
  <c r="G102" i="15"/>
  <c r="F102" i="15"/>
  <c r="G101" i="15"/>
  <c r="G100" i="15"/>
  <c r="G99" i="15"/>
  <c r="G98" i="15"/>
  <c r="G97" i="15"/>
  <c r="E96" i="15"/>
  <c r="C80" i="15"/>
  <c r="C135" i="15" s="1"/>
  <c r="G78" i="15"/>
  <c r="F72" i="15"/>
  <c r="E66" i="15"/>
  <c r="C47" i="15"/>
  <c r="G45" i="15"/>
  <c r="F39" i="15"/>
  <c r="E33" i="15"/>
  <c r="D21" i="15"/>
  <c r="F158" i="16"/>
  <c r="C154" i="16"/>
  <c r="C153" i="16"/>
  <c r="E152" i="16"/>
  <c r="C152" i="16"/>
  <c r="C151" i="16"/>
  <c r="C150" i="16"/>
  <c r="C149" i="16"/>
  <c r="C148" i="16"/>
  <c r="C147" i="16"/>
  <c r="D146" i="16"/>
  <c r="C146" i="16"/>
  <c r="C145" i="16"/>
  <c r="H144" i="16"/>
  <c r="C144" i="16"/>
  <c r="C143" i="16"/>
  <c r="G110" i="16"/>
  <c r="C110" i="16"/>
  <c r="G109" i="16"/>
  <c r="G108" i="16"/>
  <c r="G107" i="16"/>
  <c r="G106" i="16"/>
  <c r="G105" i="16"/>
  <c r="G104" i="16"/>
  <c r="G103" i="16"/>
  <c r="G102" i="16"/>
  <c r="F102" i="16"/>
  <c r="G101" i="16"/>
  <c r="G100" i="16"/>
  <c r="G99" i="16"/>
  <c r="G98" i="16"/>
  <c r="G97" i="16"/>
  <c r="E96" i="16"/>
  <c r="C80" i="16"/>
  <c r="C135" i="16" s="1"/>
  <c r="G78" i="16"/>
  <c r="F72" i="16"/>
  <c r="E66" i="16"/>
  <c r="C47" i="16"/>
  <c r="G45" i="16"/>
  <c r="F39" i="16"/>
  <c r="E33" i="16"/>
  <c r="D21" i="16"/>
  <c r="F158" i="17"/>
  <c r="C154" i="17"/>
  <c r="C153" i="17"/>
  <c r="E152" i="17"/>
  <c r="C152" i="17"/>
  <c r="C151" i="17"/>
  <c r="C150" i="17"/>
  <c r="C149" i="17"/>
  <c r="C148" i="17"/>
  <c r="C147" i="17"/>
  <c r="D146" i="17"/>
  <c r="C146" i="17"/>
  <c r="C145" i="17"/>
  <c r="H144" i="17"/>
  <c r="C144" i="17"/>
  <c r="C143" i="17"/>
  <c r="G110" i="17"/>
  <c r="C110" i="17"/>
  <c r="G109" i="17"/>
  <c r="G108" i="17"/>
  <c r="G107" i="17"/>
  <c r="G106" i="17"/>
  <c r="G105" i="17"/>
  <c r="G104" i="17"/>
  <c r="G103" i="17"/>
  <c r="G102" i="17"/>
  <c r="F102" i="17"/>
  <c r="G101" i="17"/>
  <c r="G100" i="17"/>
  <c r="G99" i="17"/>
  <c r="G98" i="17"/>
  <c r="G97" i="17"/>
  <c r="E96" i="17"/>
  <c r="C80" i="17"/>
  <c r="G78" i="17"/>
  <c r="F72" i="17"/>
  <c r="E66" i="17"/>
  <c r="C47" i="17"/>
  <c r="G45" i="17"/>
  <c r="F39" i="17"/>
  <c r="F300" i="17" s="1"/>
  <c r="F350" i="17" s="1"/>
  <c r="E33" i="17"/>
  <c r="D21" i="17"/>
  <c r="F158" i="18"/>
  <c r="C154" i="18"/>
  <c r="C153" i="18"/>
  <c r="E152" i="18"/>
  <c r="C152" i="18"/>
  <c r="C151" i="18"/>
  <c r="C150" i="18"/>
  <c r="C149" i="18"/>
  <c r="C148" i="18"/>
  <c r="C147" i="18"/>
  <c r="D146" i="18"/>
  <c r="C146" i="18"/>
  <c r="C145" i="18"/>
  <c r="H144" i="18"/>
  <c r="C144" i="18"/>
  <c r="C143" i="18"/>
  <c r="G110" i="18"/>
  <c r="C110" i="18"/>
  <c r="G109" i="18"/>
  <c r="G108" i="18"/>
  <c r="G107" i="18"/>
  <c r="G106" i="18"/>
  <c r="G105" i="18"/>
  <c r="G104" i="18"/>
  <c r="G103" i="18"/>
  <c r="G102" i="18"/>
  <c r="F102" i="18"/>
  <c r="G101" i="18"/>
  <c r="G100" i="18"/>
  <c r="G99" i="18"/>
  <c r="G98" i="18"/>
  <c r="G97" i="18"/>
  <c r="E96" i="18"/>
  <c r="C80" i="18"/>
  <c r="G78" i="18"/>
  <c r="F72" i="18"/>
  <c r="E66" i="18"/>
  <c r="C47" i="18"/>
  <c r="G45" i="18"/>
  <c r="G306" i="18" s="1"/>
  <c r="G356" i="18" s="1"/>
  <c r="F39" i="18"/>
  <c r="E33" i="18"/>
  <c r="D21" i="18"/>
  <c r="F158" i="19"/>
  <c r="C154" i="19"/>
  <c r="C153" i="19"/>
  <c r="E152" i="19"/>
  <c r="C152" i="19"/>
  <c r="C151" i="19"/>
  <c r="C150" i="19"/>
  <c r="C149" i="19"/>
  <c r="C148" i="19"/>
  <c r="C147" i="19"/>
  <c r="D146" i="19"/>
  <c r="C146" i="19"/>
  <c r="C145" i="19"/>
  <c r="H144" i="19"/>
  <c r="C144" i="19"/>
  <c r="C143" i="19"/>
  <c r="G110" i="19"/>
  <c r="C110" i="19"/>
  <c r="G109" i="19"/>
  <c r="G108" i="19"/>
  <c r="G107" i="19"/>
  <c r="G106" i="19"/>
  <c r="G105" i="19"/>
  <c r="G104" i="19"/>
  <c r="G103" i="19"/>
  <c r="G102" i="19"/>
  <c r="F102" i="19"/>
  <c r="G101" i="19"/>
  <c r="G100" i="19"/>
  <c r="G99" i="19"/>
  <c r="G98" i="19"/>
  <c r="G97" i="19"/>
  <c r="E96" i="19"/>
  <c r="C80" i="19"/>
  <c r="C135" i="19" s="1"/>
  <c r="G78" i="19"/>
  <c r="F72" i="19"/>
  <c r="E66" i="19"/>
  <c r="C47" i="19"/>
  <c r="G45" i="19"/>
  <c r="F39" i="19"/>
  <c r="E33" i="19"/>
  <c r="D21" i="19"/>
  <c r="F158" i="20"/>
  <c r="C154" i="20"/>
  <c r="C153" i="20"/>
  <c r="E152" i="20"/>
  <c r="C152" i="20"/>
  <c r="C151" i="20"/>
  <c r="C150" i="20"/>
  <c r="C149" i="20"/>
  <c r="C148" i="20"/>
  <c r="C147" i="20"/>
  <c r="D146" i="20"/>
  <c r="C146" i="20"/>
  <c r="C145" i="20"/>
  <c r="H144" i="20"/>
  <c r="C144" i="20"/>
  <c r="C143" i="20"/>
  <c r="G110" i="20"/>
  <c r="C110" i="20"/>
  <c r="G109" i="20"/>
  <c r="G108" i="20"/>
  <c r="G107" i="20"/>
  <c r="G106" i="20"/>
  <c r="G105" i="20"/>
  <c r="G104" i="20"/>
  <c r="G103" i="20"/>
  <c r="G102" i="20"/>
  <c r="F102" i="20"/>
  <c r="G101" i="20"/>
  <c r="G100" i="20"/>
  <c r="G99" i="20"/>
  <c r="G98" i="20"/>
  <c r="G97" i="20"/>
  <c r="E96" i="20"/>
  <c r="C80" i="20"/>
  <c r="G78" i="20"/>
  <c r="F72" i="20"/>
  <c r="E66" i="20"/>
  <c r="C47" i="20"/>
  <c r="G45" i="20"/>
  <c r="F39" i="20"/>
  <c r="E33" i="20"/>
  <c r="D21" i="20"/>
  <c r="F158" i="57"/>
  <c r="C154" i="57"/>
  <c r="C153" i="57"/>
  <c r="E152" i="57"/>
  <c r="C152" i="57"/>
  <c r="C151" i="57"/>
  <c r="C150" i="57"/>
  <c r="C149" i="57"/>
  <c r="C148" i="57"/>
  <c r="C147" i="57"/>
  <c r="D146" i="57"/>
  <c r="C146" i="57"/>
  <c r="C145" i="57"/>
  <c r="H144" i="57"/>
  <c r="C144" i="57"/>
  <c r="C143" i="57"/>
  <c r="G110" i="57"/>
  <c r="C110" i="57"/>
  <c r="G109" i="57"/>
  <c r="G108" i="57"/>
  <c r="G107" i="57"/>
  <c r="G106" i="57"/>
  <c r="G105" i="57"/>
  <c r="G104" i="57"/>
  <c r="G103" i="57"/>
  <c r="G102" i="57"/>
  <c r="F102" i="57"/>
  <c r="G101" i="57"/>
  <c r="G100" i="57"/>
  <c r="G99" i="57"/>
  <c r="G98" i="57"/>
  <c r="G97" i="57"/>
  <c r="E96" i="57"/>
  <c r="C80" i="57"/>
  <c r="C135" i="57" s="1"/>
  <c r="G78" i="57"/>
  <c r="F72" i="57"/>
  <c r="E66" i="57"/>
  <c r="C47" i="57"/>
  <c r="G45" i="57"/>
  <c r="F39" i="57"/>
  <c r="E33" i="57"/>
  <c r="D21" i="57"/>
  <c r="F158" i="21"/>
  <c r="C154" i="21"/>
  <c r="C153" i="21"/>
  <c r="E152" i="21"/>
  <c r="C152" i="21"/>
  <c r="C151" i="21"/>
  <c r="C150" i="21"/>
  <c r="C149" i="21"/>
  <c r="C148" i="21"/>
  <c r="C147" i="21"/>
  <c r="D146" i="21"/>
  <c r="C146" i="21"/>
  <c r="C145" i="21"/>
  <c r="H144" i="21"/>
  <c r="C144" i="21"/>
  <c r="C143" i="21"/>
  <c r="G110" i="21"/>
  <c r="C110" i="21"/>
  <c r="G109" i="21"/>
  <c r="G108" i="21"/>
  <c r="G107" i="21"/>
  <c r="G106" i="21"/>
  <c r="G105" i="21"/>
  <c r="G104" i="21"/>
  <c r="G103" i="21"/>
  <c r="G102" i="21"/>
  <c r="F102" i="21"/>
  <c r="G101" i="21"/>
  <c r="G100" i="21"/>
  <c r="G99" i="21"/>
  <c r="G98" i="21"/>
  <c r="G97" i="21"/>
  <c r="E96" i="21"/>
  <c r="C80" i="21"/>
  <c r="G78" i="21"/>
  <c r="F72" i="21"/>
  <c r="E66" i="21"/>
  <c r="C47" i="21"/>
  <c r="G45" i="21"/>
  <c r="G306" i="21" s="1"/>
  <c r="G356" i="21" s="1"/>
  <c r="F39" i="21"/>
  <c r="E33" i="21"/>
  <c r="D21" i="21"/>
  <c r="F158" i="22"/>
  <c r="C154" i="22"/>
  <c r="C153" i="22"/>
  <c r="E152" i="22"/>
  <c r="C152" i="22"/>
  <c r="C151" i="22"/>
  <c r="C150" i="22"/>
  <c r="C149" i="22"/>
  <c r="C148" i="22"/>
  <c r="C147" i="22"/>
  <c r="D146" i="22"/>
  <c r="C146" i="22"/>
  <c r="C145" i="22"/>
  <c r="H144" i="22"/>
  <c r="C144" i="22"/>
  <c r="C143" i="22"/>
  <c r="G110" i="22"/>
  <c r="C110" i="22"/>
  <c r="G109" i="22"/>
  <c r="G108" i="22"/>
  <c r="G107" i="22"/>
  <c r="G106" i="22"/>
  <c r="G105" i="22"/>
  <c r="G104" i="22"/>
  <c r="G103" i="22"/>
  <c r="G102" i="22"/>
  <c r="F102" i="22"/>
  <c r="G101" i="22"/>
  <c r="G100" i="22"/>
  <c r="G99" i="22"/>
  <c r="G98" i="22"/>
  <c r="G97" i="22"/>
  <c r="E96" i="22"/>
  <c r="C80" i="22"/>
  <c r="G78" i="22"/>
  <c r="F72" i="22"/>
  <c r="E66" i="22"/>
  <c r="C47" i="22"/>
  <c r="G45" i="22"/>
  <c r="F39" i="22"/>
  <c r="E33" i="22"/>
  <c r="D21" i="22"/>
  <c r="F158" i="23"/>
  <c r="C154" i="23"/>
  <c r="C153" i="23"/>
  <c r="E152" i="23"/>
  <c r="C152" i="23"/>
  <c r="C151" i="23"/>
  <c r="C150" i="23"/>
  <c r="C149" i="23"/>
  <c r="C148" i="23"/>
  <c r="C147" i="23"/>
  <c r="D146" i="23"/>
  <c r="C146" i="23"/>
  <c r="C145" i="23"/>
  <c r="H144" i="23"/>
  <c r="C144" i="23"/>
  <c r="C143" i="23"/>
  <c r="G110" i="23"/>
  <c r="C110" i="23"/>
  <c r="G109" i="23"/>
  <c r="G108" i="23"/>
  <c r="G107" i="23"/>
  <c r="G106" i="23"/>
  <c r="G105" i="23"/>
  <c r="G104" i="23"/>
  <c r="G103" i="23"/>
  <c r="G102" i="23"/>
  <c r="F102" i="23"/>
  <c r="G101" i="23"/>
  <c r="G100" i="23"/>
  <c r="G99" i="23"/>
  <c r="G98" i="23"/>
  <c r="G97" i="23"/>
  <c r="E96" i="23"/>
  <c r="C80" i="23"/>
  <c r="G78" i="23"/>
  <c r="F72" i="23"/>
  <c r="E66" i="23"/>
  <c r="C47" i="23"/>
  <c r="G45" i="23"/>
  <c r="F39" i="23"/>
  <c r="E33" i="23"/>
  <c r="D21" i="23"/>
  <c r="F158" i="24"/>
  <c r="C154" i="24"/>
  <c r="C153" i="24"/>
  <c r="E152" i="24"/>
  <c r="C152" i="24"/>
  <c r="C151" i="24"/>
  <c r="C150" i="24"/>
  <c r="C149" i="24"/>
  <c r="C148" i="24"/>
  <c r="C147" i="24"/>
  <c r="D146" i="24"/>
  <c r="C146" i="24"/>
  <c r="C145" i="24"/>
  <c r="H144" i="24"/>
  <c r="C144" i="24"/>
  <c r="C143" i="24"/>
  <c r="G110" i="24"/>
  <c r="C110" i="24"/>
  <c r="G109" i="24"/>
  <c r="G108" i="24"/>
  <c r="G107" i="24"/>
  <c r="G106" i="24"/>
  <c r="G105" i="24"/>
  <c r="G104" i="24"/>
  <c r="G103" i="24"/>
  <c r="G102" i="24"/>
  <c r="F102" i="24"/>
  <c r="G101" i="24"/>
  <c r="G100" i="24"/>
  <c r="G99" i="24"/>
  <c r="G98" i="24"/>
  <c r="G97" i="24"/>
  <c r="E96" i="24"/>
  <c r="C80" i="24"/>
  <c r="G78" i="24"/>
  <c r="F72" i="24"/>
  <c r="E66" i="24"/>
  <c r="C47" i="24"/>
  <c r="G45" i="24"/>
  <c r="F39" i="24"/>
  <c r="E33" i="24"/>
  <c r="D21" i="24"/>
  <c r="F158" i="25"/>
  <c r="C154" i="25"/>
  <c r="C153" i="25"/>
  <c r="E152" i="25"/>
  <c r="C152" i="25"/>
  <c r="C151" i="25"/>
  <c r="C150" i="25"/>
  <c r="C149" i="25"/>
  <c r="C148" i="25"/>
  <c r="C147" i="25"/>
  <c r="D146" i="25"/>
  <c r="C146" i="25"/>
  <c r="C145" i="25"/>
  <c r="H144" i="25"/>
  <c r="C144" i="25"/>
  <c r="C143" i="25"/>
  <c r="G110" i="25"/>
  <c r="C110" i="25"/>
  <c r="G109" i="25"/>
  <c r="G108" i="25"/>
  <c r="G107" i="25"/>
  <c r="G106" i="25"/>
  <c r="G105" i="25"/>
  <c r="G104" i="25"/>
  <c r="G103" i="25"/>
  <c r="G102" i="25"/>
  <c r="F102" i="25"/>
  <c r="G101" i="25"/>
  <c r="G100" i="25"/>
  <c r="G99" i="25"/>
  <c r="G98" i="25"/>
  <c r="G97" i="25"/>
  <c r="E96" i="25"/>
  <c r="C80" i="25"/>
  <c r="G78" i="25"/>
  <c r="F72" i="25"/>
  <c r="E66" i="25"/>
  <c r="C47" i="25"/>
  <c r="G45" i="25"/>
  <c r="G306" i="25" s="1"/>
  <c r="G356" i="25" s="1"/>
  <c r="F39" i="25"/>
  <c r="E33" i="25"/>
  <c r="D21" i="25"/>
  <c r="F158" i="26"/>
  <c r="C154" i="26"/>
  <c r="C153" i="26"/>
  <c r="E152" i="26"/>
  <c r="C152" i="26"/>
  <c r="C151" i="26"/>
  <c r="C150" i="26"/>
  <c r="C149" i="26"/>
  <c r="C148" i="26"/>
  <c r="C147" i="26"/>
  <c r="D146" i="26"/>
  <c r="C146" i="26"/>
  <c r="C145" i="26"/>
  <c r="H144" i="26"/>
  <c r="C144" i="26"/>
  <c r="C143" i="26"/>
  <c r="G110" i="26"/>
  <c r="C110" i="26"/>
  <c r="G109" i="26"/>
  <c r="G108" i="26"/>
  <c r="G107" i="26"/>
  <c r="G106" i="26"/>
  <c r="G105" i="26"/>
  <c r="G104" i="26"/>
  <c r="G103" i="26"/>
  <c r="G102" i="26"/>
  <c r="F102" i="26"/>
  <c r="G101" i="26"/>
  <c r="G100" i="26"/>
  <c r="G99" i="26"/>
  <c r="G98" i="26"/>
  <c r="G123" i="26" s="1"/>
  <c r="G97" i="26"/>
  <c r="E96" i="26"/>
  <c r="C80" i="26"/>
  <c r="G78" i="26"/>
  <c r="F72" i="26"/>
  <c r="E66" i="26"/>
  <c r="C47" i="26"/>
  <c r="G45" i="26"/>
  <c r="G306" i="26" s="1"/>
  <c r="G356" i="26" s="1"/>
  <c r="F39" i="26"/>
  <c r="F300" i="26" s="1"/>
  <c r="F350" i="26" s="1"/>
  <c r="E33" i="26"/>
  <c r="D21" i="26"/>
  <c r="F158" i="27"/>
  <c r="C154" i="27"/>
  <c r="C153" i="27"/>
  <c r="E152" i="27"/>
  <c r="C152" i="27"/>
  <c r="C151" i="27"/>
  <c r="C150" i="27"/>
  <c r="C149" i="27"/>
  <c r="C148" i="27"/>
  <c r="C147" i="27"/>
  <c r="D146" i="27"/>
  <c r="C146" i="27"/>
  <c r="C145" i="27"/>
  <c r="H144" i="27"/>
  <c r="C144" i="27"/>
  <c r="C143" i="27"/>
  <c r="G110" i="27"/>
  <c r="C110" i="27"/>
  <c r="G109" i="27"/>
  <c r="G108" i="27"/>
  <c r="G107" i="27"/>
  <c r="G106" i="27"/>
  <c r="G105" i="27"/>
  <c r="G104" i="27"/>
  <c r="G103" i="27"/>
  <c r="G102" i="27"/>
  <c r="F102" i="27"/>
  <c r="G101" i="27"/>
  <c r="G100" i="27"/>
  <c r="G99" i="27"/>
  <c r="G98" i="27"/>
  <c r="G97" i="27"/>
  <c r="E96" i="27"/>
  <c r="C80" i="27"/>
  <c r="G78" i="27"/>
  <c r="F72" i="27"/>
  <c r="E66" i="27"/>
  <c r="C47" i="27"/>
  <c r="G45" i="27"/>
  <c r="F39" i="27"/>
  <c r="E33" i="27"/>
  <c r="D21" i="27"/>
  <c r="C110" i="28"/>
  <c r="F102" i="28"/>
  <c r="E96" i="28"/>
  <c r="C80" i="28"/>
  <c r="G78" i="28"/>
  <c r="F72" i="28"/>
  <c r="E66" i="28"/>
  <c r="C47" i="28"/>
  <c r="G45" i="28"/>
  <c r="G306" i="28" s="1"/>
  <c r="G356" i="28" s="1"/>
  <c r="F39" i="28"/>
  <c r="E33" i="28"/>
  <c r="F158" i="29"/>
  <c r="C154" i="29"/>
  <c r="C153" i="29"/>
  <c r="E152" i="29"/>
  <c r="C152" i="29"/>
  <c r="C151" i="29"/>
  <c r="C150" i="29"/>
  <c r="C149" i="29"/>
  <c r="C148" i="29"/>
  <c r="C147" i="29"/>
  <c r="D146" i="29"/>
  <c r="C146" i="29"/>
  <c r="C145" i="29"/>
  <c r="H144" i="29"/>
  <c r="C144" i="29"/>
  <c r="C143" i="29"/>
  <c r="G110" i="29"/>
  <c r="C110" i="29"/>
  <c r="G109" i="29"/>
  <c r="G108" i="29"/>
  <c r="G107" i="29"/>
  <c r="G106" i="29"/>
  <c r="G105" i="29"/>
  <c r="G104" i="29"/>
  <c r="G103" i="29"/>
  <c r="G102" i="29"/>
  <c r="F102" i="29"/>
  <c r="G101" i="29"/>
  <c r="G100" i="29"/>
  <c r="G99" i="29"/>
  <c r="G98" i="29"/>
  <c r="G97" i="29"/>
  <c r="E96" i="29"/>
  <c r="C80" i="29"/>
  <c r="G78" i="29"/>
  <c r="F72" i="29"/>
  <c r="E66" i="29"/>
  <c r="C47" i="29"/>
  <c r="G45" i="29"/>
  <c r="F39" i="29"/>
  <c r="E33" i="29"/>
  <c r="D21" i="29"/>
  <c r="C80" i="30"/>
  <c r="G78" i="30"/>
  <c r="F72" i="30"/>
  <c r="E66" i="30"/>
  <c r="C47" i="30"/>
  <c r="G45" i="30"/>
  <c r="F39" i="30"/>
  <c r="E33" i="30"/>
  <c r="D21" i="30"/>
  <c r="F158" i="31"/>
  <c r="E152" i="31"/>
  <c r="D146" i="31"/>
  <c r="H144" i="31"/>
  <c r="C80" i="31"/>
  <c r="G78" i="31"/>
  <c r="F72" i="31"/>
  <c r="E66" i="31"/>
  <c r="E121" i="31" s="1"/>
  <c r="C47" i="31"/>
  <c r="G45" i="31"/>
  <c r="G306" i="31" s="1"/>
  <c r="G356" i="31" s="1"/>
  <c r="F39" i="31"/>
  <c r="F300" i="31" s="1"/>
  <c r="F350" i="31" s="1"/>
  <c r="E33" i="31"/>
  <c r="F158" i="32"/>
  <c r="C154" i="32"/>
  <c r="C153" i="32"/>
  <c r="E152" i="32"/>
  <c r="C152" i="32"/>
  <c r="C151" i="32"/>
  <c r="C150" i="32"/>
  <c r="C149" i="32"/>
  <c r="C148" i="32"/>
  <c r="C147" i="32"/>
  <c r="D146" i="32"/>
  <c r="C146" i="32"/>
  <c r="C145" i="32"/>
  <c r="H144" i="32"/>
  <c r="C144" i="32"/>
  <c r="C143" i="32"/>
  <c r="G110" i="32"/>
  <c r="C110" i="32"/>
  <c r="G109" i="32"/>
  <c r="G108" i="32"/>
  <c r="G107" i="32"/>
  <c r="G106" i="32"/>
  <c r="G105" i="32"/>
  <c r="G104" i="32"/>
  <c r="G103" i="32"/>
  <c r="G102" i="32"/>
  <c r="F102" i="32"/>
  <c r="G101" i="32"/>
  <c r="G100" i="32"/>
  <c r="G99" i="32"/>
  <c r="G98" i="32"/>
  <c r="G97" i="32"/>
  <c r="E96" i="32"/>
  <c r="C80" i="32"/>
  <c r="G78" i="32"/>
  <c r="F72" i="32"/>
  <c r="E66" i="32"/>
  <c r="E121" i="32" s="1"/>
  <c r="C47" i="32"/>
  <c r="G45" i="32"/>
  <c r="F39" i="32"/>
  <c r="E33" i="32"/>
  <c r="F158" i="59"/>
  <c r="C154" i="59"/>
  <c r="C153" i="59"/>
  <c r="E152" i="59"/>
  <c r="C152" i="59"/>
  <c r="C151" i="59"/>
  <c r="C150" i="59"/>
  <c r="C149" i="59"/>
  <c r="C148" i="59"/>
  <c r="C147" i="59"/>
  <c r="D146" i="59"/>
  <c r="C146" i="59"/>
  <c r="C145" i="59"/>
  <c r="H144" i="59"/>
  <c r="C144" i="59"/>
  <c r="C143" i="59"/>
  <c r="G110" i="59"/>
  <c r="C110" i="59"/>
  <c r="G109" i="59"/>
  <c r="G108" i="59"/>
  <c r="G107" i="59"/>
  <c r="G106" i="59"/>
  <c r="G105" i="59"/>
  <c r="G104" i="59"/>
  <c r="G103" i="59"/>
  <c r="G102" i="59"/>
  <c r="F102" i="59"/>
  <c r="G101" i="59"/>
  <c r="G100" i="59"/>
  <c r="G99" i="59"/>
  <c r="G98" i="59"/>
  <c r="G97" i="59"/>
  <c r="E96" i="59"/>
  <c r="C80" i="59"/>
  <c r="G78" i="59"/>
  <c r="F72" i="59"/>
  <c r="E66" i="59"/>
  <c r="C47" i="59"/>
  <c r="G45" i="59"/>
  <c r="F39" i="59"/>
  <c r="F300" i="59" s="1"/>
  <c r="F350" i="59" s="1"/>
  <c r="E33" i="59"/>
  <c r="D21" i="59"/>
  <c r="F158" i="33"/>
  <c r="C154" i="33"/>
  <c r="C153" i="33"/>
  <c r="E152" i="33"/>
  <c r="C152" i="33"/>
  <c r="C151" i="33"/>
  <c r="C150" i="33"/>
  <c r="C149" i="33"/>
  <c r="C148" i="33"/>
  <c r="C147" i="33"/>
  <c r="D146" i="33"/>
  <c r="C146" i="33"/>
  <c r="C145" i="33"/>
  <c r="H144" i="33"/>
  <c r="C144" i="33"/>
  <c r="C143" i="33"/>
  <c r="G110" i="33"/>
  <c r="C110" i="33"/>
  <c r="G109" i="33"/>
  <c r="G108" i="33"/>
  <c r="G107" i="33"/>
  <c r="G106" i="33"/>
  <c r="G105" i="33"/>
  <c r="G104" i="33"/>
  <c r="G103" i="33"/>
  <c r="G102" i="33"/>
  <c r="F102" i="33"/>
  <c r="G101" i="33"/>
  <c r="G100" i="33"/>
  <c r="G99" i="33"/>
  <c r="G98" i="33"/>
  <c r="G97" i="33"/>
  <c r="E96" i="33"/>
  <c r="C80" i="33"/>
  <c r="G78" i="33"/>
  <c r="F72" i="33"/>
  <c r="E66" i="33"/>
  <c r="C47" i="33"/>
  <c r="G45" i="33"/>
  <c r="F39" i="33"/>
  <c r="E33" i="33"/>
  <c r="D21" i="33"/>
  <c r="F158" i="34"/>
  <c r="C154" i="34"/>
  <c r="C153" i="34"/>
  <c r="E152" i="34"/>
  <c r="C152" i="34"/>
  <c r="C151" i="34"/>
  <c r="C150" i="34"/>
  <c r="C149" i="34"/>
  <c r="C148" i="34"/>
  <c r="C147" i="34"/>
  <c r="D146" i="34"/>
  <c r="C146" i="34"/>
  <c r="C145" i="34"/>
  <c r="C144" i="34"/>
  <c r="C143" i="34"/>
  <c r="C80" i="34"/>
  <c r="C135" i="34" s="1"/>
  <c r="G78" i="34"/>
  <c r="F72" i="34"/>
  <c r="F127" i="34" s="1"/>
  <c r="E66" i="34"/>
  <c r="C47" i="34"/>
  <c r="G45" i="34"/>
  <c r="F39" i="34"/>
  <c r="E33" i="34"/>
  <c r="D21" i="34"/>
  <c r="F158" i="35"/>
  <c r="C154" i="35"/>
  <c r="C153" i="35"/>
  <c r="E152" i="35"/>
  <c r="C152" i="35"/>
  <c r="C151" i="35"/>
  <c r="C150" i="35"/>
  <c r="C149" i="35"/>
  <c r="C148" i="35"/>
  <c r="C147" i="35"/>
  <c r="D146" i="35"/>
  <c r="C146" i="35"/>
  <c r="C145" i="35"/>
  <c r="H144" i="35"/>
  <c r="C144" i="35"/>
  <c r="C143" i="35"/>
  <c r="G110" i="35"/>
  <c r="C110" i="35"/>
  <c r="G109" i="35"/>
  <c r="G108" i="35"/>
  <c r="G107" i="35"/>
  <c r="G106" i="35"/>
  <c r="G105" i="35"/>
  <c r="G104" i="35"/>
  <c r="G103" i="35"/>
  <c r="G102" i="35"/>
  <c r="F102" i="35"/>
  <c r="G101" i="35"/>
  <c r="G100" i="35"/>
  <c r="G99" i="35"/>
  <c r="G98" i="35"/>
  <c r="G97" i="35"/>
  <c r="E96" i="35"/>
  <c r="C80" i="35"/>
  <c r="G78" i="35"/>
  <c r="F72" i="35"/>
  <c r="E66" i="35"/>
  <c r="C47" i="35"/>
  <c r="G45" i="35"/>
  <c r="F39" i="35"/>
  <c r="E33" i="35"/>
  <c r="D21" i="35"/>
  <c r="F158" i="38"/>
  <c r="C154" i="38"/>
  <c r="C153" i="38"/>
  <c r="E152" i="38"/>
  <c r="C152" i="38"/>
  <c r="C151" i="38"/>
  <c r="C150" i="38"/>
  <c r="C149" i="38"/>
  <c r="C148" i="38"/>
  <c r="C147" i="38"/>
  <c r="D146" i="38"/>
  <c r="C146" i="38"/>
  <c r="C145" i="38"/>
  <c r="H144" i="38"/>
  <c r="C144" i="38"/>
  <c r="C143" i="38"/>
  <c r="G110" i="38"/>
  <c r="C110" i="38"/>
  <c r="G109" i="38"/>
  <c r="G108" i="38"/>
  <c r="G107" i="38"/>
  <c r="G106" i="38"/>
  <c r="G105" i="38"/>
  <c r="G104" i="38"/>
  <c r="G103" i="38"/>
  <c r="G102" i="38"/>
  <c r="F102" i="38"/>
  <c r="G101" i="38"/>
  <c r="G100" i="38"/>
  <c r="G99" i="38"/>
  <c r="G98" i="38"/>
  <c r="G97" i="38"/>
  <c r="E96" i="38"/>
  <c r="C80" i="38"/>
  <c r="G78" i="38"/>
  <c r="F72" i="38"/>
  <c r="E66" i="38"/>
  <c r="C47" i="38"/>
  <c r="G45" i="38"/>
  <c r="F39" i="38"/>
  <c r="F300" i="38" s="1"/>
  <c r="F350" i="38" s="1"/>
  <c r="E33" i="38"/>
  <c r="D21" i="38"/>
  <c r="F158" i="39"/>
  <c r="C154" i="39"/>
  <c r="C153" i="39"/>
  <c r="E152" i="39"/>
  <c r="C152" i="39"/>
  <c r="C151" i="39"/>
  <c r="C150" i="39"/>
  <c r="C149" i="39"/>
  <c r="C148" i="39"/>
  <c r="C147" i="39"/>
  <c r="D146" i="39"/>
  <c r="C146" i="39"/>
  <c r="C145" i="39"/>
  <c r="H144" i="39"/>
  <c r="C144" i="39"/>
  <c r="C143" i="39"/>
  <c r="G110" i="39"/>
  <c r="C110" i="39"/>
  <c r="G109" i="39"/>
  <c r="G108" i="39"/>
  <c r="G107" i="39"/>
  <c r="G106" i="39"/>
  <c r="G105" i="39"/>
  <c r="G104" i="39"/>
  <c r="G103" i="39"/>
  <c r="G102" i="39"/>
  <c r="F102" i="39"/>
  <c r="G101" i="39"/>
  <c r="G100" i="39"/>
  <c r="G99" i="39"/>
  <c r="G98" i="39"/>
  <c r="G97" i="39"/>
  <c r="E96" i="39"/>
  <c r="C80" i="39"/>
  <c r="G78" i="39"/>
  <c r="F72" i="39"/>
  <c r="E66" i="39"/>
  <c r="C47" i="39"/>
  <c r="G45" i="39"/>
  <c r="F39" i="39"/>
  <c r="E33" i="39"/>
  <c r="D21" i="39"/>
  <c r="F158" i="40"/>
  <c r="C154" i="40"/>
  <c r="C153" i="40"/>
  <c r="E152" i="40"/>
  <c r="C152" i="40"/>
  <c r="C151" i="40"/>
  <c r="C150" i="40"/>
  <c r="C149" i="40"/>
  <c r="C148" i="40"/>
  <c r="C147" i="40"/>
  <c r="D146" i="40"/>
  <c r="C146" i="40"/>
  <c r="C145" i="40"/>
  <c r="H144" i="40"/>
  <c r="C144" i="40"/>
  <c r="C143" i="40"/>
  <c r="G110" i="40"/>
  <c r="C110" i="40"/>
  <c r="G109" i="40"/>
  <c r="G108" i="40"/>
  <c r="G107" i="40"/>
  <c r="G106" i="40"/>
  <c r="G105" i="40"/>
  <c r="G104" i="40"/>
  <c r="G103" i="40"/>
  <c r="G102" i="40"/>
  <c r="F102" i="40"/>
  <c r="G101" i="40"/>
  <c r="G100" i="40"/>
  <c r="G99" i="40"/>
  <c r="G98" i="40"/>
  <c r="G97" i="40"/>
  <c r="E96" i="40"/>
  <c r="C80" i="40"/>
  <c r="G78" i="40"/>
  <c r="F72" i="40"/>
  <c r="E66" i="40"/>
  <c r="C47" i="40"/>
  <c r="G45" i="40"/>
  <c r="F39" i="40"/>
  <c r="E33" i="40"/>
  <c r="D21" i="40"/>
  <c r="F158" i="41"/>
  <c r="C154" i="41"/>
  <c r="C153" i="41"/>
  <c r="E152" i="41"/>
  <c r="C152" i="41"/>
  <c r="C151" i="41"/>
  <c r="C150" i="41"/>
  <c r="C149" i="41"/>
  <c r="C148" i="41"/>
  <c r="C147" i="41"/>
  <c r="D146" i="41"/>
  <c r="C146" i="41"/>
  <c r="C145" i="41"/>
  <c r="H144" i="41"/>
  <c r="C144" i="41"/>
  <c r="C143" i="41"/>
  <c r="G110" i="41"/>
  <c r="C110" i="41"/>
  <c r="G109" i="41"/>
  <c r="G108" i="41"/>
  <c r="G107" i="41"/>
  <c r="G106" i="41"/>
  <c r="G105" i="41"/>
  <c r="G104" i="41"/>
  <c r="G103" i="41"/>
  <c r="G102" i="41"/>
  <c r="F102" i="41"/>
  <c r="G101" i="41"/>
  <c r="G100" i="41"/>
  <c r="G99" i="41"/>
  <c r="G98" i="41"/>
  <c r="G97" i="41"/>
  <c r="E96" i="41"/>
  <c r="C80" i="41"/>
  <c r="G78" i="41"/>
  <c r="F72" i="41"/>
  <c r="E66" i="41"/>
  <c r="C47" i="41"/>
  <c r="G45" i="41"/>
  <c r="F39" i="41"/>
  <c r="F300" i="41" s="1"/>
  <c r="F350" i="41" s="1"/>
  <c r="E33" i="41"/>
  <c r="D21" i="41"/>
  <c r="F158" i="6"/>
  <c r="C154" i="6"/>
  <c r="C153" i="6"/>
  <c r="E152" i="6"/>
  <c r="C152" i="6"/>
  <c r="C151" i="6"/>
  <c r="C150" i="6"/>
  <c r="C149" i="6"/>
  <c r="C148" i="6"/>
  <c r="C147" i="6"/>
  <c r="D146" i="6"/>
  <c r="C146" i="6"/>
  <c r="C145" i="6"/>
  <c r="H144" i="6"/>
  <c r="C144" i="6"/>
  <c r="C143" i="6"/>
  <c r="G110" i="6"/>
  <c r="C110" i="6"/>
  <c r="G109" i="6"/>
  <c r="G108" i="6"/>
  <c r="G107" i="6"/>
  <c r="G106" i="6"/>
  <c r="G105" i="6"/>
  <c r="G130" i="6" s="1"/>
  <c r="G104" i="6"/>
  <c r="G129" i="6" s="1"/>
  <c r="G103" i="6"/>
  <c r="G102" i="6"/>
  <c r="F102" i="6"/>
  <c r="G101" i="6"/>
  <c r="G100" i="6"/>
  <c r="G99" i="6"/>
  <c r="G98" i="6"/>
  <c r="G97" i="6"/>
  <c r="G122" i="6" s="1"/>
  <c r="E96" i="6"/>
  <c r="E121" i="6" s="1"/>
  <c r="C47" i="6"/>
  <c r="G45" i="6"/>
  <c r="F39" i="6"/>
  <c r="E33" i="6"/>
  <c r="D21" i="6"/>
  <c r="H162" i="59"/>
  <c r="G162" i="59"/>
  <c r="F162" i="59"/>
  <c r="E162" i="59"/>
  <c r="D162" i="59"/>
  <c r="C162" i="59"/>
  <c r="H161" i="59"/>
  <c r="G161" i="59"/>
  <c r="F161" i="59"/>
  <c r="E161" i="59"/>
  <c r="D161" i="59"/>
  <c r="C161" i="59"/>
  <c r="H160" i="59"/>
  <c r="G160" i="59"/>
  <c r="F160" i="59"/>
  <c r="E160" i="59"/>
  <c r="D160" i="59"/>
  <c r="C160" i="59"/>
  <c r="H159" i="59"/>
  <c r="G159" i="59"/>
  <c r="F159" i="59"/>
  <c r="E159" i="59"/>
  <c r="D159" i="59"/>
  <c r="C159" i="59"/>
  <c r="H158" i="59"/>
  <c r="G158" i="59"/>
  <c r="E158" i="59"/>
  <c r="D158" i="59"/>
  <c r="C158" i="59"/>
  <c r="H157" i="59"/>
  <c r="G157" i="59"/>
  <c r="F157" i="59"/>
  <c r="E157" i="59"/>
  <c r="D157" i="59"/>
  <c r="C157" i="59"/>
  <c r="H156" i="59"/>
  <c r="G156" i="59"/>
  <c r="F156" i="59"/>
  <c r="E156" i="59"/>
  <c r="D156" i="59"/>
  <c r="C156" i="59"/>
  <c r="H155" i="59"/>
  <c r="G155" i="59"/>
  <c r="F155" i="59"/>
  <c r="E155" i="59"/>
  <c r="D155" i="59"/>
  <c r="C155" i="59"/>
  <c r="H154" i="59"/>
  <c r="G154" i="59"/>
  <c r="F154" i="59"/>
  <c r="E154" i="59"/>
  <c r="D154" i="59"/>
  <c r="H153" i="59"/>
  <c r="G153" i="59"/>
  <c r="F153" i="59"/>
  <c r="E153" i="59"/>
  <c r="D153" i="59"/>
  <c r="H152" i="59"/>
  <c r="G152" i="59"/>
  <c r="F152" i="59"/>
  <c r="D152" i="59"/>
  <c r="H151" i="59"/>
  <c r="G151" i="59"/>
  <c r="F151" i="59"/>
  <c r="E151" i="59"/>
  <c r="D151" i="59"/>
  <c r="H150" i="59"/>
  <c r="G150" i="59"/>
  <c r="F150" i="59"/>
  <c r="E150" i="59"/>
  <c r="D150" i="59"/>
  <c r="H149" i="59"/>
  <c r="G149" i="59"/>
  <c r="F149" i="59"/>
  <c r="E149" i="59"/>
  <c r="D149" i="59"/>
  <c r="H148" i="59"/>
  <c r="G148" i="59"/>
  <c r="F148" i="59"/>
  <c r="E148" i="59"/>
  <c r="D148" i="59"/>
  <c r="H147" i="59"/>
  <c r="G147" i="59"/>
  <c r="F147" i="59"/>
  <c r="E147" i="59"/>
  <c r="D147" i="59"/>
  <c r="H146" i="59"/>
  <c r="G146" i="59"/>
  <c r="F146" i="59"/>
  <c r="E146" i="59"/>
  <c r="H145" i="59"/>
  <c r="G145" i="59"/>
  <c r="F145" i="59"/>
  <c r="E145" i="59"/>
  <c r="D145" i="59"/>
  <c r="G144" i="59"/>
  <c r="F144" i="59"/>
  <c r="E144" i="59"/>
  <c r="D144" i="59"/>
  <c r="H143" i="59"/>
  <c r="G143" i="59"/>
  <c r="F143" i="59"/>
  <c r="E143" i="59"/>
  <c r="D143" i="59"/>
  <c r="F110" i="59"/>
  <c r="E110" i="59"/>
  <c r="D110" i="59"/>
  <c r="F109" i="59"/>
  <c r="E109" i="59"/>
  <c r="D109" i="59"/>
  <c r="C109" i="59"/>
  <c r="F108" i="59"/>
  <c r="E108" i="59"/>
  <c r="D108" i="59"/>
  <c r="C108" i="59"/>
  <c r="F107" i="59"/>
  <c r="E107" i="59"/>
  <c r="D107" i="59"/>
  <c r="C107" i="59"/>
  <c r="F106" i="59"/>
  <c r="E106" i="59"/>
  <c r="D106" i="59"/>
  <c r="C106" i="59"/>
  <c r="F105" i="59"/>
  <c r="E105" i="59"/>
  <c r="D105" i="59"/>
  <c r="C105" i="59"/>
  <c r="F104" i="59"/>
  <c r="E104" i="59"/>
  <c r="D104" i="59"/>
  <c r="C104" i="59"/>
  <c r="F103" i="59"/>
  <c r="E103" i="59"/>
  <c r="D103" i="59"/>
  <c r="C103" i="59"/>
  <c r="E102" i="59"/>
  <c r="D102" i="59"/>
  <c r="C102" i="59"/>
  <c r="F101" i="59"/>
  <c r="E101" i="59"/>
  <c r="D101" i="59"/>
  <c r="C101" i="59"/>
  <c r="F100" i="59"/>
  <c r="E100" i="59"/>
  <c r="D100" i="59"/>
  <c r="C100" i="59"/>
  <c r="F99" i="59"/>
  <c r="E99" i="59"/>
  <c r="D99" i="59"/>
  <c r="C99" i="59"/>
  <c r="F98" i="59"/>
  <c r="E98" i="59"/>
  <c r="D98" i="59"/>
  <c r="C98" i="59"/>
  <c r="F97" i="59"/>
  <c r="E97" i="59"/>
  <c r="D97" i="59"/>
  <c r="C97" i="59"/>
  <c r="G96" i="59"/>
  <c r="F96" i="59"/>
  <c r="D96" i="59"/>
  <c r="C96" i="59"/>
  <c r="G95" i="59"/>
  <c r="F95" i="59"/>
  <c r="E95" i="59"/>
  <c r="D95" i="59"/>
  <c r="C95" i="59"/>
  <c r="G94" i="59"/>
  <c r="F94" i="59"/>
  <c r="E94" i="59"/>
  <c r="D94" i="59"/>
  <c r="C94" i="59"/>
  <c r="G93" i="59"/>
  <c r="F93" i="59"/>
  <c r="E93" i="59"/>
  <c r="D93" i="59"/>
  <c r="C93" i="59"/>
  <c r="G92" i="59"/>
  <c r="F92" i="59"/>
  <c r="E92" i="59"/>
  <c r="D92" i="59"/>
  <c r="C92" i="59"/>
  <c r="G91" i="59"/>
  <c r="F91" i="59"/>
  <c r="E91" i="59"/>
  <c r="D91" i="59"/>
  <c r="C91" i="59"/>
  <c r="G80" i="59"/>
  <c r="F80" i="59"/>
  <c r="E80" i="59"/>
  <c r="D80" i="59"/>
  <c r="G79" i="59"/>
  <c r="F79" i="59"/>
  <c r="E79" i="59"/>
  <c r="D79" i="59"/>
  <c r="C79" i="59"/>
  <c r="F78" i="59"/>
  <c r="E78" i="59"/>
  <c r="D78" i="59"/>
  <c r="C78" i="59"/>
  <c r="G77" i="59"/>
  <c r="F77" i="59"/>
  <c r="E77" i="59"/>
  <c r="D77" i="59"/>
  <c r="C77" i="59"/>
  <c r="G76" i="59"/>
  <c r="F76" i="59"/>
  <c r="E76" i="59"/>
  <c r="D76" i="59"/>
  <c r="C76" i="59"/>
  <c r="G75" i="59"/>
  <c r="F75" i="59"/>
  <c r="E75" i="59"/>
  <c r="D75" i="59"/>
  <c r="C75" i="59"/>
  <c r="G74" i="59"/>
  <c r="F74" i="59"/>
  <c r="E74" i="59"/>
  <c r="D74" i="59"/>
  <c r="C74" i="59"/>
  <c r="G73" i="59"/>
  <c r="F73" i="59"/>
  <c r="E73" i="59"/>
  <c r="D73" i="59"/>
  <c r="C73" i="59"/>
  <c r="G72" i="59"/>
  <c r="E72" i="59"/>
  <c r="D72" i="59"/>
  <c r="C72" i="59"/>
  <c r="G71" i="59"/>
  <c r="F71" i="59"/>
  <c r="E71" i="59"/>
  <c r="D71" i="59"/>
  <c r="C71" i="59"/>
  <c r="G70" i="59"/>
  <c r="F70" i="59"/>
  <c r="E70" i="59"/>
  <c r="D70" i="59"/>
  <c r="C70" i="59"/>
  <c r="G69" i="59"/>
  <c r="F69" i="59"/>
  <c r="E69" i="59"/>
  <c r="D69" i="59"/>
  <c r="C69" i="59"/>
  <c r="G68" i="59"/>
  <c r="F68" i="59"/>
  <c r="E68" i="59"/>
  <c r="D68" i="59"/>
  <c r="C68" i="59"/>
  <c r="G67" i="59"/>
  <c r="F67" i="59"/>
  <c r="E67" i="59"/>
  <c r="D67" i="59"/>
  <c r="C67" i="59"/>
  <c r="G66" i="59"/>
  <c r="G121" i="59" s="1"/>
  <c r="F66" i="59"/>
  <c r="D66" i="59"/>
  <c r="C66" i="59"/>
  <c r="G65" i="59"/>
  <c r="G120" i="59" s="1"/>
  <c r="F65" i="59"/>
  <c r="E65" i="59"/>
  <c r="D65" i="59"/>
  <c r="C65" i="59"/>
  <c r="G64" i="59"/>
  <c r="F64" i="59"/>
  <c r="E64" i="59"/>
  <c r="E119" i="59" s="1"/>
  <c r="D64" i="59"/>
  <c r="C64" i="59"/>
  <c r="G63" i="59"/>
  <c r="F63" i="59"/>
  <c r="E63" i="59"/>
  <c r="D63" i="59"/>
  <c r="C63" i="59"/>
  <c r="G62" i="59"/>
  <c r="F62" i="59"/>
  <c r="F117" i="59" s="1"/>
  <c r="E62" i="59"/>
  <c r="D62" i="59"/>
  <c r="C62" i="59"/>
  <c r="G61" i="59"/>
  <c r="F61" i="59"/>
  <c r="E61" i="59"/>
  <c r="D61" i="59"/>
  <c r="C61" i="59"/>
  <c r="G51" i="59"/>
  <c r="G312" i="59" s="1"/>
  <c r="G362" i="59" s="1"/>
  <c r="F51" i="59"/>
  <c r="F312" i="59" s="1"/>
  <c r="F362" i="59" s="1"/>
  <c r="E51" i="59"/>
  <c r="E312" i="59" s="1"/>
  <c r="E362" i="59" s="1"/>
  <c r="D51" i="59"/>
  <c r="C51" i="59"/>
  <c r="G50" i="59"/>
  <c r="G311" i="59" s="1"/>
  <c r="G361" i="59" s="1"/>
  <c r="F50" i="59"/>
  <c r="F311" i="59" s="1"/>
  <c r="F361" i="59" s="1"/>
  <c r="E50" i="59"/>
  <c r="D50" i="59"/>
  <c r="C50" i="59"/>
  <c r="G49" i="59"/>
  <c r="G310" i="59" s="1"/>
  <c r="G360" i="59" s="1"/>
  <c r="F49" i="59"/>
  <c r="F310" i="59" s="1"/>
  <c r="F360" i="59" s="1"/>
  <c r="E49" i="59"/>
  <c r="E310" i="59" s="1"/>
  <c r="E360" i="59" s="1"/>
  <c r="D49" i="59"/>
  <c r="C49" i="59"/>
  <c r="G48" i="59"/>
  <c r="F48" i="59"/>
  <c r="F309" i="59" s="1"/>
  <c r="F359" i="59" s="1"/>
  <c r="E48" i="59"/>
  <c r="E309" i="59" s="1"/>
  <c r="E359" i="59" s="1"/>
  <c r="D48" i="59"/>
  <c r="D309" i="59" s="1"/>
  <c r="D359" i="59" s="1"/>
  <c r="C48" i="59"/>
  <c r="C309" i="59" s="1"/>
  <c r="C359" i="59" s="1"/>
  <c r="G47" i="59"/>
  <c r="G308" i="59" s="1"/>
  <c r="G358" i="59" s="1"/>
  <c r="F47" i="59"/>
  <c r="F308" i="59" s="1"/>
  <c r="F358" i="59" s="1"/>
  <c r="E47" i="59"/>
  <c r="D47" i="59"/>
  <c r="G46" i="59"/>
  <c r="G307" i="59" s="1"/>
  <c r="G357" i="59" s="1"/>
  <c r="F46" i="59"/>
  <c r="F307" i="59" s="1"/>
  <c r="F357" i="59" s="1"/>
  <c r="E46" i="59"/>
  <c r="E307" i="59" s="1"/>
  <c r="E357" i="59" s="1"/>
  <c r="D46" i="59"/>
  <c r="D307" i="59" s="1"/>
  <c r="D357" i="59" s="1"/>
  <c r="C46" i="59"/>
  <c r="F45" i="59"/>
  <c r="E45" i="59"/>
  <c r="D45" i="59"/>
  <c r="C45" i="59"/>
  <c r="G44" i="59"/>
  <c r="G305" i="59" s="1"/>
  <c r="G355" i="59" s="1"/>
  <c r="F44" i="59"/>
  <c r="E44" i="59"/>
  <c r="E305" i="59" s="1"/>
  <c r="E355" i="59" s="1"/>
  <c r="D44" i="59"/>
  <c r="D305" i="59" s="1"/>
  <c r="D355" i="59" s="1"/>
  <c r="C44" i="59"/>
  <c r="C305" i="59" s="1"/>
  <c r="C355" i="59" s="1"/>
  <c r="G43" i="59"/>
  <c r="G304" i="59" s="1"/>
  <c r="G354" i="59" s="1"/>
  <c r="F43" i="59"/>
  <c r="F304" i="59" s="1"/>
  <c r="F354" i="59" s="1"/>
  <c r="E43" i="59"/>
  <c r="E304" i="59" s="1"/>
  <c r="E354" i="59" s="1"/>
  <c r="D43" i="59"/>
  <c r="C43" i="59"/>
  <c r="G42" i="59"/>
  <c r="G303" i="59" s="1"/>
  <c r="G353" i="59" s="1"/>
  <c r="F42" i="59"/>
  <c r="E42" i="59"/>
  <c r="E303" i="59" s="1"/>
  <c r="E353" i="59" s="1"/>
  <c r="D42" i="59"/>
  <c r="D303" i="59" s="1"/>
  <c r="D353" i="59" s="1"/>
  <c r="C42" i="59"/>
  <c r="C303" i="59" s="1"/>
  <c r="C353" i="59" s="1"/>
  <c r="G41" i="59"/>
  <c r="F41" i="59"/>
  <c r="F302" i="59" s="1"/>
  <c r="F352" i="59" s="1"/>
  <c r="E41" i="59"/>
  <c r="E302" i="59" s="1"/>
  <c r="E352" i="59" s="1"/>
  <c r="D41" i="59"/>
  <c r="D302" i="59" s="1"/>
  <c r="D352" i="59" s="1"/>
  <c r="C41" i="59"/>
  <c r="G40" i="59"/>
  <c r="G301" i="59" s="1"/>
  <c r="G351" i="59" s="1"/>
  <c r="F40" i="59"/>
  <c r="F301" i="59" s="1"/>
  <c r="F351" i="59" s="1"/>
  <c r="E40" i="59"/>
  <c r="D40" i="59"/>
  <c r="C40" i="59"/>
  <c r="G39" i="59"/>
  <c r="E39" i="59"/>
  <c r="E300" i="59" s="1"/>
  <c r="E350" i="59" s="1"/>
  <c r="D39" i="59"/>
  <c r="C39" i="59"/>
  <c r="G38" i="59"/>
  <c r="G299" i="59" s="1"/>
  <c r="G349" i="59" s="1"/>
  <c r="F38" i="59"/>
  <c r="E38" i="59"/>
  <c r="E299" i="59" s="1"/>
  <c r="E349" i="59" s="1"/>
  <c r="D38" i="59"/>
  <c r="C38" i="59"/>
  <c r="G37" i="59"/>
  <c r="G298" i="59" s="1"/>
  <c r="G348" i="59" s="1"/>
  <c r="F37" i="59"/>
  <c r="F298" i="59" s="1"/>
  <c r="F348" i="59" s="1"/>
  <c r="E37" i="59"/>
  <c r="E298" i="59" s="1"/>
  <c r="E348" i="59" s="1"/>
  <c r="D37" i="59"/>
  <c r="C37" i="59"/>
  <c r="G36" i="59"/>
  <c r="G297" i="59" s="1"/>
  <c r="G347" i="59" s="1"/>
  <c r="F36" i="59"/>
  <c r="F297" i="59" s="1"/>
  <c r="F347" i="59" s="1"/>
  <c r="E36" i="59"/>
  <c r="E297" i="59" s="1"/>
  <c r="E347" i="59" s="1"/>
  <c r="D36" i="59"/>
  <c r="C36" i="59"/>
  <c r="G35" i="59"/>
  <c r="G296" i="59" s="1"/>
  <c r="G346" i="59" s="1"/>
  <c r="F35" i="59"/>
  <c r="F296" i="59" s="1"/>
  <c r="F346" i="59" s="1"/>
  <c r="E35" i="59"/>
  <c r="D35" i="59"/>
  <c r="C35" i="59"/>
  <c r="G34" i="59"/>
  <c r="G295" i="59" s="1"/>
  <c r="G345" i="59" s="1"/>
  <c r="F34" i="59"/>
  <c r="E34" i="59"/>
  <c r="D34" i="59"/>
  <c r="D295" i="59" s="1"/>
  <c r="D345" i="59" s="1"/>
  <c r="C34" i="59"/>
  <c r="G33" i="59"/>
  <c r="F33" i="59"/>
  <c r="D33" i="59"/>
  <c r="C33" i="59"/>
  <c r="G32" i="59"/>
  <c r="G293" i="59" s="1"/>
  <c r="G343" i="59" s="1"/>
  <c r="F32" i="59"/>
  <c r="E32" i="59"/>
  <c r="D32" i="59"/>
  <c r="C32" i="59"/>
  <c r="H28" i="59"/>
  <c r="G28" i="59"/>
  <c r="D28" i="59"/>
  <c r="G25" i="59"/>
  <c r="F25" i="59"/>
  <c r="E25" i="59"/>
  <c r="D25" i="59"/>
  <c r="C25" i="59"/>
  <c r="H21" i="59"/>
  <c r="G21" i="59"/>
  <c r="H215" i="59"/>
  <c r="H240" i="59"/>
  <c r="H190" i="59"/>
  <c r="B363" i="59"/>
  <c r="B362" i="59"/>
  <c r="B361" i="59"/>
  <c r="B360" i="59"/>
  <c r="B359" i="59"/>
  <c r="B358" i="59"/>
  <c r="B357" i="59"/>
  <c r="B356" i="59"/>
  <c r="B355" i="59"/>
  <c r="B354" i="59"/>
  <c r="B353" i="59"/>
  <c r="B352" i="59"/>
  <c r="B351" i="59"/>
  <c r="B350" i="59"/>
  <c r="B349" i="59"/>
  <c r="B348" i="59"/>
  <c r="B347" i="59"/>
  <c r="B346" i="59"/>
  <c r="B345" i="59"/>
  <c r="B344" i="59"/>
  <c r="B343" i="59"/>
  <c r="B338" i="59"/>
  <c r="B337" i="59"/>
  <c r="B336" i="59"/>
  <c r="B335" i="59"/>
  <c r="B334" i="59"/>
  <c r="B333" i="59"/>
  <c r="B332" i="59"/>
  <c r="B331" i="59"/>
  <c r="B330" i="59"/>
  <c r="B329" i="59"/>
  <c r="B328" i="59"/>
  <c r="B327" i="59"/>
  <c r="B326" i="59"/>
  <c r="B325" i="59"/>
  <c r="B324" i="59"/>
  <c r="B323" i="59"/>
  <c r="B322" i="59"/>
  <c r="B321" i="59"/>
  <c r="B320" i="59"/>
  <c r="B319" i="59"/>
  <c r="B318" i="59"/>
  <c r="B313" i="59"/>
  <c r="B312" i="59"/>
  <c r="B311" i="59"/>
  <c r="B310" i="59"/>
  <c r="B309" i="59"/>
  <c r="B308" i="59"/>
  <c r="B307" i="59"/>
  <c r="B306" i="59"/>
  <c r="B305" i="59"/>
  <c r="B304" i="59"/>
  <c r="B303" i="59"/>
  <c r="B302" i="59"/>
  <c r="B301" i="59"/>
  <c r="B300" i="59"/>
  <c r="B299" i="59"/>
  <c r="B298" i="59"/>
  <c r="B297" i="59"/>
  <c r="B296" i="59"/>
  <c r="B295" i="59"/>
  <c r="B294" i="59"/>
  <c r="B293" i="59"/>
  <c r="B288" i="59"/>
  <c r="B287" i="59"/>
  <c r="B286" i="59"/>
  <c r="B285" i="59"/>
  <c r="B284" i="59"/>
  <c r="B283" i="59"/>
  <c r="B282" i="59"/>
  <c r="B281" i="59"/>
  <c r="B280" i="59"/>
  <c r="B279" i="59"/>
  <c r="B278" i="59"/>
  <c r="B277" i="59"/>
  <c r="B276" i="59"/>
  <c r="B275" i="59"/>
  <c r="B274" i="59"/>
  <c r="B273" i="59"/>
  <c r="B272" i="59"/>
  <c r="B271" i="59"/>
  <c r="B270" i="59"/>
  <c r="B269" i="59"/>
  <c r="B268" i="59"/>
  <c r="B263" i="59"/>
  <c r="B262" i="59"/>
  <c r="B261" i="59"/>
  <c r="B260" i="59"/>
  <c r="B259" i="59"/>
  <c r="B258" i="59"/>
  <c r="B257" i="59"/>
  <c r="B256" i="59"/>
  <c r="B255" i="59"/>
  <c r="B254" i="59"/>
  <c r="B253" i="59"/>
  <c r="B252" i="59"/>
  <c r="B251" i="59"/>
  <c r="B250" i="59"/>
  <c r="B249" i="59"/>
  <c r="B248" i="59"/>
  <c r="B247" i="59"/>
  <c r="B246" i="59"/>
  <c r="B245" i="59"/>
  <c r="B244" i="59"/>
  <c r="B243" i="59"/>
  <c r="B238" i="59"/>
  <c r="B237" i="59"/>
  <c r="B236" i="59"/>
  <c r="B235" i="59"/>
  <c r="B234" i="59"/>
  <c r="B233" i="59"/>
  <c r="B232" i="59"/>
  <c r="B231" i="59"/>
  <c r="B230" i="59"/>
  <c r="B229" i="59"/>
  <c r="B228" i="59"/>
  <c r="B227" i="59"/>
  <c r="B226" i="59"/>
  <c r="B225" i="59"/>
  <c r="B224" i="59"/>
  <c r="B223" i="59"/>
  <c r="B222" i="59"/>
  <c r="B221" i="59"/>
  <c r="B220" i="59"/>
  <c r="B219" i="59"/>
  <c r="B218" i="59"/>
  <c r="B213" i="59"/>
  <c r="B212" i="59"/>
  <c r="B211" i="59"/>
  <c r="B210" i="59"/>
  <c r="B209" i="59"/>
  <c r="B208" i="59"/>
  <c r="B207" i="59"/>
  <c r="B206" i="59"/>
  <c r="B205" i="59"/>
  <c r="B204" i="59"/>
  <c r="B203" i="59"/>
  <c r="B202" i="59"/>
  <c r="B201" i="59"/>
  <c r="B200" i="59"/>
  <c r="B199" i="59"/>
  <c r="B198" i="59"/>
  <c r="B197" i="59"/>
  <c r="B196" i="59"/>
  <c r="B195" i="59"/>
  <c r="B194" i="59"/>
  <c r="B193" i="59"/>
  <c r="B188" i="59"/>
  <c r="B187" i="59"/>
  <c r="B186" i="59"/>
  <c r="B185" i="59"/>
  <c r="B184" i="59"/>
  <c r="B183" i="59"/>
  <c r="B182" i="59"/>
  <c r="B181" i="59"/>
  <c r="B180" i="59"/>
  <c r="B179" i="59"/>
  <c r="B178" i="59"/>
  <c r="B177" i="59"/>
  <c r="B176" i="59"/>
  <c r="B175" i="59"/>
  <c r="B174" i="59"/>
  <c r="B173" i="59"/>
  <c r="B172" i="59"/>
  <c r="B171" i="59"/>
  <c r="B170" i="59"/>
  <c r="B169" i="59"/>
  <c r="B168" i="59"/>
  <c r="B163" i="59"/>
  <c r="B162" i="59"/>
  <c r="B161" i="59"/>
  <c r="B160" i="59"/>
  <c r="B159" i="59"/>
  <c r="B158" i="59"/>
  <c r="B157" i="59"/>
  <c r="B156" i="59"/>
  <c r="B155" i="59"/>
  <c r="B154" i="59"/>
  <c r="B153" i="59"/>
  <c r="B152" i="59"/>
  <c r="B151" i="59"/>
  <c r="B150" i="59"/>
  <c r="B149" i="59"/>
  <c r="B148" i="59"/>
  <c r="B147" i="59"/>
  <c r="B146" i="59"/>
  <c r="B145" i="59"/>
  <c r="B144" i="59"/>
  <c r="B143" i="59"/>
  <c r="B136" i="59"/>
  <c r="B135" i="59"/>
  <c r="B134" i="59"/>
  <c r="B133" i="59"/>
  <c r="B132" i="59"/>
  <c r="B131" i="59"/>
  <c r="B130" i="59"/>
  <c r="B129" i="59"/>
  <c r="B128" i="59"/>
  <c r="B127" i="59"/>
  <c r="B126" i="59"/>
  <c r="B125" i="59"/>
  <c r="B124" i="59"/>
  <c r="B123" i="59"/>
  <c r="B122" i="59"/>
  <c r="B121" i="59"/>
  <c r="B120" i="59"/>
  <c r="B119" i="59"/>
  <c r="B118" i="59"/>
  <c r="B117" i="59"/>
  <c r="B116" i="59"/>
  <c r="B111" i="59"/>
  <c r="B110" i="59"/>
  <c r="B109" i="59"/>
  <c r="B108" i="59"/>
  <c r="B107" i="59"/>
  <c r="B106" i="59"/>
  <c r="B105" i="59"/>
  <c r="B104" i="59"/>
  <c r="B103" i="59"/>
  <c r="B102" i="59"/>
  <c r="B101" i="59"/>
  <c r="B100" i="59"/>
  <c r="B99" i="59"/>
  <c r="B98" i="59"/>
  <c r="B97" i="59"/>
  <c r="B96" i="59"/>
  <c r="B95" i="59"/>
  <c r="B94" i="59"/>
  <c r="B93" i="59"/>
  <c r="B92" i="59"/>
  <c r="B91" i="59"/>
  <c r="B81" i="59"/>
  <c r="B80" i="59"/>
  <c r="B79" i="59"/>
  <c r="B78" i="59"/>
  <c r="B77" i="59"/>
  <c r="B76" i="59"/>
  <c r="B75" i="59"/>
  <c r="B74" i="59"/>
  <c r="B73" i="59"/>
  <c r="B72" i="59"/>
  <c r="B71" i="59"/>
  <c r="B70" i="59"/>
  <c r="B69" i="59"/>
  <c r="B68" i="59"/>
  <c r="B67" i="59"/>
  <c r="B66" i="59"/>
  <c r="B65" i="59"/>
  <c r="B64" i="59"/>
  <c r="B63" i="59"/>
  <c r="B62" i="59"/>
  <c r="B61" i="59"/>
  <c r="H162" i="57"/>
  <c r="G162" i="57"/>
  <c r="F162" i="57"/>
  <c r="E162" i="57"/>
  <c r="D162" i="57"/>
  <c r="C162" i="57"/>
  <c r="H161" i="57"/>
  <c r="G161" i="57"/>
  <c r="F161" i="57"/>
  <c r="E161" i="57"/>
  <c r="D161" i="57"/>
  <c r="C161" i="57"/>
  <c r="H160" i="57"/>
  <c r="G160" i="57"/>
  <c r="F160" i="57"/>
  <c r="E160" i="57"/>
  <c r="D160" i="57"/>
  <c r="C160" i="57"/>
  <c r="H159" i="57"/>
  <c r="G159" i="57"/>
  <c r="F159" i="57"/>
  <c r="E159" i="57"/>
  <c r="D159" i="57"/>
  <c r="C159" i="57"/>
  <c r="H158" i="57"/>
  <c r="G158" i="57"/>
  <c r="E158" i="57"/>
  <c r="D158" i="57"/>
  <c r="C158" i="57"/>
  <c r="H157" i="57"/>
  <c r="G157" i="57"/>
  <c r="F157" i="57"/>
  <c r="E157" i="57"/>
  <c r="D157" i="57"/>
  <c r="C157" i="57"/>
  <c r="H156" i="57"/>
  <c r="G156" i="57"/>
  <c r="F156" i="57"/>
  <c r="E156" i="57"/>
  <c r="D156" i="57"/>
  <c r="C156" i="57"/>
  <c r="H155" i="57"/>
  <c r="G155" i="57"/>
  <c r="F155" i="57"/>
  <c r="E155" i="57"/>
  <c r="D155" i="57"/>
  <c r="C155" i="57"/>
  <c r="H154" i="57"/>
  <c r="G154" i="57"/>
  <c r="F154" i="57"/>
  <c r="E154" i="57"/>
  <c r="D154" i="57"/>
  <c r="H153" i="57"/>
  <c r="G153" i="57"/>
  <c r="F153" i="57"/>
  <c r="E153" i="57"/>
  <c r="D153" i="57"/>
  <c r="H152" i="57"/>
  <c r="G152" i="57"/>
  <c r="F152" i="57"/>
  <c r="D152" i="57"/>
  <c r="H151" i="57"/>
  <c r="G151" i="57"/>
  <c r="F151" i="57"/>
  <c r="E151" i="57"/>
  <c r="D151" i="57"/>
  <c r="H150" i="57"/>
  <c r="G150" i="57"/>
  <c r="F150" i="57"/>
  <c r="E150" i="57"/>
  <c r="D150" i="57"/>
  <c r="H149" i="57"/>
  <c r="G149" i="57"/>
  <c r="F149" i="57"/>
  <c r="E149" i="57"/>
  <c r="D149" i="57"/>
  <c r="H148" i="57"/>
  <c r="G148" i="57"/>
  <c r="F148" i="57"/>
  <c r="E148" i="57"/>
  <c r="D148" i="57"/>
  <c r="H147" i="57"/>
  <c r="G147" i="57"/>
  <c r="F147" i="57"/>
  <c r="E147" i="57"/>
  <c r="D147" i="57"/>
  <c r="H146" i="57"/>
  <c r="G146" i="57"/>
  <c r="F146" i="57"/>
  <c r="E146" i="57"/>
  <c r="H145" i="57"/>
  <c r="G145" i="57"/>
  <c r="F145" i="57"/>
  <c r="E145" i="57"/>
  <c r="D145" i="57"/>
  <c r="G144" i="57"/>
  <c r="F144" i="57"/>
  <c r="E144" i="57"/>
  <c r="D144" i="57"/>
  <c r="H143" i="57"/>
  <c r="G143" i="57"/>
  <c r="F143" i="57"/>
  <c r="E143" i="57"/>
  <c r="D143" i="57"/>
  <c r="F110" i="57"/>
  <c r="E110" i="57"/>
  <c r="D110" i="57"/>
  <c r="F109" i="57"/>
  <c r="E109" i="57"/>
  <c r="D109" i="57"/>
  <c r="C109" i="57"/>
  <c r="F108" i="57"/>
  <c r="E108" i="57"/>
  <c r="D108" i="57"/>
  <c r="C108" i="57"/>
  <c r="F107" i="57"/>
  <c r="E107" i="57"/>
  <c r="D107" i="57"/>
  <c r="C107" i="57"/>
  <c r="F106" i="57"/>
  <c r="E106" i="57"/>
  <c r="D106" i="57"/>
  <c r="C106" i="57"/>
  <c r="F105" i="57"/>
  <c r="E105" i="57"/>
  <c r="D105" i="57"/>
  <c r="C105" i="57"/>
  <c r="F104" i="57"/>
  <c r="E104" i="57"/>
  <c r="D104" i="57"/>
  <c r="C104" i="57"/>
  <c r="F103" i="57"/>
  <c r="E103" i="57"/>
  <c r="D103" i="57"/>
  <c r="C103" i="57"/>
  <c r="E102" i="57"/>
  <c r="D102" i="57"/>
  <c r="C102" i="57"/>
  <c r="F101" i="57"/>
  <c r="E101" i="57"/>
  <c r="D101" i="57"/>
  <c r="C101" i="57"/>
  <c r="F100" i="57"/>
  <c r="E100" i="57"/>
  <c r="D100" i="57"/>
  <c r="C100" i="57"/>
  <c r="F99" i="57"/>
  <c r="E99" i="57"/>
  <c r="D99" i="57"/>
  <c r="C99" i="57"/>
  <c r="F98" i="57"/>
  <c r="E98" i="57"/>
  <c r="D98" i="57"/>
  <c r="C98" i="57"/>
  <c r="F97" i="57"/>
  <c r="E97" i="57"/>
  <c r="D97" i="57"/>
  <c r="C97" i="57"/>
  <c r="G96" i="57"/>
  <c r="F96" i="57"/>
  <c r="D96" i="57"/>
  <c r="C96" i="57"/>
  <c r="G95" i="57"/>
  <c r="F95" i="57"/>
  <c r="E95" i="57"/>
  <c r="D95" i="57"/>
  <c r="C95" i="57"/>
  <c r="G94" i="57"/>
  <c r="F94" i="57"/>
  <c r="E94" i="57"/>
  <c r="D94" i="57"/>
  <c r="C94" i="57"/>
  <c r="G93" i="57"/>
  <c r="F93" i="57"/>
  <c r="E93" i="57"/>
  <c r="D93" i="57"/>
  <c r="C93" i="57"/>
  <c r="G92" i="57"/>
  <c r="F92" i="57"/>
  <c r="E92" i="57"/>
  <c r="D92" i="57"/>
  <c r="C92" i="57"/>
  <c r="G91" i="57"/>
  <c r="F91" i="57"/>
  <c r="E91" i="57"/>
  <c r="D91" i="57"/>
  <c r="C91" i="57"/>
  <c r="G80" i="57"/>
  <c r="F80" i="57"/>
  <c r="E80" i="57"/>
  <c r="D80" i="57"/>
  <c r="G79" i="57"/>
  <c r="F79" i="57"/>
  <c r="E79" i="57"/>
  <c r="D79" i="57"/>
  <c r="C79" i="57"/>
  <c r="F78" i="57"/>
  <c r="E78" i="57"/>
  <c r="D78" i="57"/>
  <c r="C78" i="57"/>
  <c r="G77" i="57"/>
  <c r="F77" i="57"/>
  <c r="E77" i="57"/>
  <c r="D77" i="57"/>
  <c r="C77" i="57"/>
  <c r="G76" i="57"/>
  <c r="F76" i="57"/>
  <c r="E76" i="57"/>
  <c r="D76" i="57"/>
  <c r="C76" i="57"/>
  <c r="G75" i="57"/>
  <c r="F75" i="57"/>
  <c r="F130" i="57" s="1"/>
  <c r="E75" i="57"/>
  <c r="D75" i="57"/>
  <c r="C75" i="57"/>
  <c r="G74" i="57"/>
  <c r="F74" i="57"/>
  <c r="E74" i="57"/>
  <c r="D74" i="57"/>
  <c r="C74" i="57"/>
  <c r="G73" i="57"/>
  <c r="F73" i="57"/>
  <c r="E73" i="57"/>
  <c r="D73" i="57"/>
  <c r="C73" i="57"/>
  <c r="G72" i="57"/>
  <c r="E72" i="57"/>
  <c r="D72" i="57"/>
  <c r="C72" i="57"/>
  <c r="G71" i="57"/>
  <c r="F71" i="57"/>
  <c r="E71" i="57"/>
  <c r="D71" i="57"/>
  <c r="C71" i="57"/>
  <c r="G70" i="57"/>
  <c r="F70" i="57"/>
  <c r="E70" i="57"/>
  <c r="D70" i="57"/>
  <c r="C70" i="57"/>
  <c r="G69" i="57"/>
  <c r="F69" i="57"/>
  <c r="E69" i="57"/>
  <c r="D69" i="57"/>
  <c r="C69" i="57"/>
  <c r="G68" i="57"/>
  <c r="F68" i="57"/>
  <c r="E68" i="57"/>
  <c r="D68" i="57"/>
  <c r="C68" i="57"/>
  <c r="G67" i="57"/>
  <c r="F67" i="57"/>
  <c r="E67" i="57"/>
  <c r="D67" i="57"/>
  <c r="C67" i="57"/>
  <c r="G66" i="57"/>
  <c r="F66" i="57"/>
  <c r="D66" i="57"/>
  <c r="C66" i="57"/>
  <c r="G65" i="57"/>
  <c r="F65" i="57"/>
  <c r="E65" i="57"/>
  <c r="D65" i="57"/>
  <c r="C65" i="57"/>
  <c r="G64" i="57"/>
  <c r="F64" i="57"/>
  <c r="F119" i="57" s="1"/>
  <c r="E64" i="57"/>
  <c r="D64" i="57"/>
  <c r="C64" i="57"/>
  <c r="G63" i="57"/>
  <c r="G118" i="57" s="1"/>
  <c r="F63" i="57"/>
  <c r="F118" i="57" s="1"/>
  <c r="E63" i="57"/>
  <c r="D63" i="57"/>
  <c r="D118" i="57" s="1"/>
  <c r="C63" i="57"/>
  <c r="G62" i="57"/>
  <c r="F62" i="57"/>
  <c r="E62" i="57"/>
  <c r="E117" i="57" s="1"/>
  <c r="D62" i="57"/>
  <c r="C62" i="57"/>
  <c r="G61" i="57"/>
  <c r="F61" i="57"/>
  <c r="E61" i="57"/>
  <c r="D61" i="57"/>
  <c r="C61" i="57"/>
  <c r="G51" i="57"/>
  <c r="G312" i="57" s="1"/>
  <c r="G362" i="57" s="1"/>
  <c r="F51" i="57"/>
  <c r="F312" i="57" s="1"/>
  <c r="F362" i="57" s="1"/>
  <c r="E51" i="57"/>
  <c r="E312" i="57" s="1"/>
  <c r="E362" i="57" s="1"/>
  <c r="D51" i="57"/>
  <c r="C51" i="57"/>
  <c r="G50" i="57"/>
  <c r="G311" i="57" s="1"/>
  <c r="G361" i="57" s="1"/>
  <c r="F50" i="57"/>
  <c r="F311" i="57" s="1"/>
  <c r="F361" i="57" s="1"/>
  <c r="E50" i="57"/>
  <c r="D50" i="57"/>
  <c r="C50" i="57"/>
  <c r="G49" i="57"/>
  <c r="G310" i="57" s="1"/>
  <c r="G360" i="57" s="1"/>
  <c r="F49" i="57"/>
  <c r="F310" i="57" s="1"/>
  <c r="F360" i="57" s="1"/>
  <c r="E49" i="57"/>
  <c r="E310" i="57" s="1"/>
  <c r="E360" i="57" s="1"/>
  <c r="D49" i="57"/>
  <c r="C49" i="57"/>
  <c r="C310" i="57" s="1"/>
  <c r="C360" i="57" s="1"/>
  <c r="G48" i="57"/>
  <c r="G309" i="57" s="1"/>
  <c r="G359" i="57" s="1"/>
  <c r="F48" i="57"/>
  <c r="E48" i="57"/>
  <c r="E309" i="57" s="1"/>
  <c r="E359" i="57" s="1"/>
  <c r="D48" i="57"/>
  <c r="D309" i="57" s="1"/>
  <c r="D359" i="57" s="1"/>
  <c r="C48" i="57"/>
  <c r="C309" i="57" s="1"/>
  <c r="C359" i="57" s="1"/>
  <c r="G47" i="57"/>
  <c r="G308" i="57" s="1"/>
  <c r="G358" i="57" s="1"/>
  <c r="F47" i="57"/>
  <c r="F308" i="57" s="1"/>
  <c r="F358" i="57" s="1"/>
  <c r="E47" i="57"/>
  <c r="D47" i="57"/>
  <c r="G46" i="57"/>
  <c r="G307" i="57" s="1"/>
  <c r="G357" i="57" s="1"/>
  <c r="F46" i="57"/>
  <c r="F307" i="57" s="1"/>
  <c r="F357" i="57" s="1"/>
  <c r="E46" i="57"/>
  <c r="E307" i="57" s="1"/>
  <c r="E357" i="57" s="1"/>
  <c r="D46" i="57"/>
  <c r="C46" i="57"/>
  <c r="C307" i="57" s="1"/>
  <c r="C357" i="57" s="1"/>
  <c r="F45" i="57"/>
  <c r="F306" i="57" s="1"/>
  <c r="F356" i="57" s="1"/>
  <c r="E45" i="57"/>
  <c r="D45" i="57"/>
  <c r="C45" i="57"/>
  <c r="C306" i="57" s="1"/>
  <c r="C356" i="57" s="1"/>
  <c r="G44" i="57"/>
  <c r="G305" i="57" s="1"/>
  <c r="G355" i="57" s="1"/>
  <c r="F44" i="57"/>
  <c r="F305" i="57" s="1"/>
  <c r="F355" i="57" s="1"/>
  <c r="E44" i="57"/>
  <c r="E305" i="57" s="1"/>
  <c r="E355" i="57" s="1"/>
  <c r="D44" i="57"/>
  <c r="C44" i="57"/>
  <c r="C305" i="57" s="1"/>
  <c r="C355" i="57" s="1"/>
  <c r="G43" i="57"/>
  <c r="G304" i="57" s="1"/>
  <c r="G354" i="57" s="1"/>
  <c r="F43" i="57"/>
  <c r="F304" i="57" s="1"/>
  <c r="F354" i="57" s="1"/>
  <c r="E43" i="57"/>
  <c r="E304" i="57" s="1"/>
  <c r="E354" i="57" s="1"/>
  <c r="D43" i="57"/>
  <c r="D304" i="57" s="1"/>
  <c r="D354" i="57" s="1"/>
  <c r="C43" i="57"/>
  <c r="C304" i="57" s="1"/>
  <c r="C354" i="57" s="1"/>
  <c r="G42" i="57"/>
  <c r="G303" i="57" s="1"/>
  <c r="G353" i="57" s="1"/>
  <c r="F42" i="57"/>
  <c r="F303" i="57" s="1"/>
  <c r="F353" i="57" s="1"/>
  <c r="E42" i="57"/>
  <c r="E303" i="57" s="1"/>
  <c r="E353" i="57" s="1"/>
  <c r="D42" i="57"/>
  <c r="D303" i="57" s="1"/>
  <c r="D353" i="57" s="1"/>
  <c r="C42" i="57"/>
  <c r="G41" i="57"/>
  <c r="G302" i="57" s="1"/>
  <c r="G352" i="57" s="1"/>
  <c r="F41" i="57"/>
  <c r="F302" i="57" s="1"/>
  <c r="F352" i="57" s="1"/>
  <c r="E41" i="57"/>
  <c r="E302" i="57" s="1"/>
  <c r="E352" i="57" s="1"/>
  <c r="D41" i="57"/>
  <c r="D302" i="57" s="1"/>
  <c r="D352" i="57" s="1"/>
  <c r="C41" i="57"/>
  <c r="G40" i="57"/>
  <c r="G301" i="57" s="1"/>
  <c r="G351" i="57" s="1"/>
  <c r="F40" i="57"/>
  <c r="E40" i="57"/>
  <c r="E301" i="57" s="1"/>
  <c r="E351" i="57" s="1"/>
  <c r="D40" i="57"/>
  <c r="C40" i="57"/>
  <c r="G39" i="57"/>
  <c r="G300" i="57" s="1"/>
  <c r="G350" i="57" s="1"/>
  <c r="E39" i="57"/>
  <c r="E300" i="57" s="1"/>
  <c r="E350" i="57" s="1"/>
  <c r="D39" i="57"/>
  <c r="D300" i="57" s="1"/>
  <c r="D350" i="57" s="1"/>
  <c r="C39" i="57"/>
  <c r="C300" i="57" s="1"/>
  <c r="C350" i="57" s="1"/>
  <c r="G38" i="57"/>
  <c r="G299" i="57" s="1"/>
  <c r="G349" i="57" s="1"/>
  <c r="F38" i="57"/>
  <c r="F299" i="57" s="1"/>
  <c r="F349" i="57" s="1"/>
  <c r="E38" i="57"/>
  <c r="D38" i="57"/>
  <c r="D299" i="57" s="1"/>
  <c r="D349" i="57" s="1"/>
  <c r="C38" i="57"/>
  <c r="C299" i="57" s="1"/>
  <c r="C349" i="57" s="1"/>
  <c r="G37" i="57"/>
  <c r="G298" i="57" s="1"/>
  <c r="G348" i="57" s="1"/>
  <c r="F37" i="57"/>
  <c r="F298" i="57" s="1"/>
  <c r="F348" i="57" s="1"/>
  <c r="E37" i="57"/>
  <c r="D37" i="57"/>
  <c r="C37" i="57"/>
  <c r="G36" i="57"/>
  <c r="G297" i="57" s="1"/>
  <c r="G347" i="57" s="1"/>
  <c r="F36" i="57"/>
  <c r="F297" i="57" s="1"/>
  <c r="F347" i="57" s="1"/>
  <c r="E36" i="57"/>
  <c r="D36" i="57"/>
  <c r="D297" i="57" s="1"/>
  <c r="D347" i="57" s="1"/>
  <c r="C36" i="57"/>
  <c r="C297" i="57" s="1"/>
  <c r="C347" i="57" s="1"/>
  <c r="G35" i="57"/>
  <c r="F35" i="57"/>
  <c r="F296" i="57" s="1"/>
  <c r="F346" i="57" s="1"/>
  <c r="E35" i="57"/>
  <c r="D35" i="57"/>
  <c r="C35" i="57"/>
  <c r="G34" i="57"/>
  <c r="F34" i="57"/>
  <c r="F295" i="57" s="1"/>
  <c r="F345" i="57" s="1"/>
  <c r="E34" i="57"/>
  <c r="D34" i="57"/>
  <c r="C34" i="57"/>
  <c r="G33" i="57"/>
  <c r="G294" i="57" s="1"/>
  <c r="G344" i="57" s="1"/>
  <c r="F33" i="57"/>
  <c r="D33" i="57"/>
  <c r="C33" i="57"/>
  <c r="G32" i="57"/>
  <c r="G293" i="57" s="1"/>
  <c r="G343" i="57" s="1"/>
  <c r="F32" i="57"/>
  <c r="F293" i="57" s="1"/>
  <c r="F343" i="57" s="1"/>
  <c r="E32" i="57"/>
  <c r="D32" i="57"/>
  <c r="C32" i="57"/>
  <c r="H28" i="57"/>
  <c r="G28" i="57"/>
  <c r="D28" i="57"/>
  <c r="G25" i="57"/>
  <c r="F25" i="57"/>
  <c r="E25" i="57"/>
  <c r="D25" i="57"/>
  <c r="C25" i="57"/>
  <c r="H215" i="57"/>
  <c r="H240" i="57"/>
  <c r="H190" i="57"/>
  <c r="B363" i="57"/>
  <c r="B362" i="57"/>
  <c r="B361" i="57"/>
  <c r="B360" i="57"/>
  <c r="B359" i="57"/>
  <c r="B358" i="57"/>
  <c r="B357" i="57"/>
  <c r="B356" i="57"/>
  <c r="B355" i="57"/>
  <c r="B354" i="57"/>
  <c r="B353" i="57"/>
  <c r="B352" i="57"/>
  <c r="B351" i="57"/>
  <c r="B350" i="57"/>
  <c r="B349" i="57"/>
  <c r="B348" i="57"/>
  <c r="B347" i="57"/>
  <c r="B346" i="57"/>
  <c r="B345" i="57"/>
  <c r="B344" i="57"/>
  <c r="B343" i="57"/>
  <c r="B338" i="57"/>
  <c r="B337" i="57"/>
  <c r="B336" i="57"/>
  <c r="B335" i="57"/>
  <c r="B334" i="57"/>
  <c r="B333" i="57"/>
  <c r="B332" i="57"/>
  <c r="B331" i="57"/>
  <c r="B330" i="57"/>
  <c r="B329" i="57"/>
  <c r="B328" i="57"/>
  <c r="B327" i="57"/>
  <c r="B326" i="57"/>
  <c r="B325" i="57"/>
  <c r="B324" i="57"/>
  <c r="B323" i="57"/>
  <c r="B322" i="57"/>
  <c r="B321" i="57"/>
  <c r="B320" i="57"/>
  <c r="B319" i="57"/>
  <c r="B318" i="57"/>
  <c r="B313" i="57"/>
  <c r="B312" i="57"/>
  <c r="B311" i="57"/>
  <c r="B310" i="57"/>
  <c r="B309" i="57"/>
  <c r="B308" i="57"/>
  <c r="B307" i="57"/>
  <c r="B306" i="57"/>
  <c r="B305" i="57"/>
  <c r="B304" i="57"/>
  <c r="B303" i="57"/>
  <c r="B302" i="57"/>
  <c r="B301" i="57"/>
  <c r="B300" i="57"/>
  <c r="B299" i="57"/>
  <c r="B298" i="57"/>
  <c r="B297" i="57"/>
  <c r="B296" i="57"/>
  <c r="B295" i="57"/>
  <c r="B294" i="57"/>
  <c r="B293" i="57"/>
  <c r="B288" i="57"/>
  <c r="B287" i="57"/>
  <c r="B286" i="57"/>
  <c r="B285" i="57"/>
  <c r="B284" i="57"/>
  <c r="B283" i="57"/>
  <c r="B282" i="57"/>
  <c r="B281" i="57"/>
  <c r="B280" i="57"/>
  <c r="B279" i="57"/>
  <c r="B278" i="57"/>
  <c r="B277" i="57"/>
  <c r="B276" i="57"/>
  <c r="B275" i="57"/>
  <c r="B274" i="57"/>
  <c r="B273" i="57"/>
  <c r="B272" i="57"/>
  <c r="B271" i="57"/>
  <c r="B270" i="57"/>
  <c r="B269" i="57"/>
  <c r="B268" i="57"/>
  <c r="B263" i="57"/>
  <c r="B262" i="57"/>
  <c r="B261" i="57"/>
  <c r="B260" i="57"/>
  <c r="B259" i="57"/>
  <c r="B258" i="57"/>
  <c r="B257" i="57"/>
  <c r="B256" i="57"/>
  <c r="B255" i="57"/>
  <c r="B254" i="57"/>
  <c r="B253" i="57"/>
  <c r="B252" i="57"/>
  <c r="B251" i="57"/>
  <c r="B250" i="57"/>
  <c r="B249" i="57"/>
  <c r="B248" i="57"/>
  <c r="B247" i="57"/>
  <c r="B246" i="57"/>
  <c r="B245" i="57"/>
  <c r="B244" i="57"/>
  <c r="B243" i="57"/>
  <c r="B238" i="57"/>
  <c r="B237" i="57"/>
  <c r="B236" i="57"/>
  <c r="B235" i="57"/>
  <c r="B234" i="57"/>
  <c r="B233" i="57"/>
  <c r="B232" i="57"/>
  <c r="B231" i="57"/>
  <c r="B230" i="57"/>
  <c r="B229" i="57"/>
  <c r="B228" i="57"/>
  <c r="B227" i="57"/>
  <c r="B226" i="57"/>
  <c r="B225" i="57"/>
  <c r="B224" i="57"/>
  <c r="B223" i="57"/>
  <c r="B222" i="57"/>
  <c r="B221" i="57"/>
  <c r="B220" i="57"/>
  <c r="B219" i="57"/>
  <c r="B218" i="57"/>
  <c r="B213" i="57"/>
  <c r="B212" i="57"/>
  <c r="B211" i="57"/>
  <c r="B210" i="57"/>
  <c r="B209" i="57"/>
  <c r="B208" i="57"/>
  <c r="B207" i="57"/>
  <c r="B206" i="57"/>
  <c r="B205" i="57"/>
  <c r="B204" i="57"/>
  <c r="B203" i="57"/>
  <c r="B202" i="57"/>
  <c r="B201" i="57"/>
  <c r="B200" i="57"/>
  <c r="B199" i="57"/>
  <c r="B198" i="57"/>
  <c r="B197" i="57"/>
  <c r="B196" i="57"/>
  <c r="B195" i="57"/>
  <c r="B194" i="57"/>
  <c r="B193" i="57"/>
  <c r="B188" i="57"/>
  <c r="B187" i="57"/>
  <c r="B186" i="57"/>
  <c r="B185" i="57"/>
  <c r="B184" i="57"/>
  <c r="B183" i="57"/>
  <c r="B182" i="57"/>
  <c r="B181" i="57"/>
  <c r="B180" i="57"/>
  <c r="B179" i="57"/>
  <c r="B178" i="57"/>
  <c r="B177" i="57"/>
  <c r="B176" i="57"/>
  <c r="B175" i="57"/>
  <c r="B174" i="57"/>
  <c r="B173" i="57"/>
  <c r="B172" i="57"/>
  <c r="B171" i="57"/>
  <c r="B170" i="57"/>
  <c r="B169" i="57"/>
  <c r="B168" i="57"/>
  <c r="B163" i="57"/>
  <c r="B162" i="57"/>
  <c r="B161" i="57"/>
  <c r="B160" i="57"/>
  <c r="B159" i="57"/>
  <c r="B158" i="57"/>
  <c r="B157" i="57"/>
  <c r="B156" i="57"/>
  <c r="B155" i="57"/>
  <c r="B154" i="57"/>
  <c r="B153" i="57"/>
  <c r="B152" i="57"/>
  <c r="B151" i="57"/>
  <c r="B150" i="57"/>
  <c r="B149" i="57"/>
  <c r="B148" i="57"/>
  <c r="B147" i="57"/>
  <c r="B146" i="57"/>
  <c r="B145" i="57"/>
  <c r="B144" i="57"/>
  <c r="B143" i="57"/>
  <c r="B136" i="57"/>
  <c r="B135" i="57"/>
  <c r="B134" i="57"/>
  <c r="B133" i="57"/>
  <c r="B132" i="57"/>
  <c r="B131" i="57"/>
  <c r="B130" i="57"/>
  <c r="B129" i="57"/>
  <c r="B128" i="57"/>
  <c r="B127" i="57"/>
  <c r="B126" i="57"/>
  <c r="B125" i="57"/>
  <c r="B124" i="57"/>
  <c r="B123" i="57"/>
  <c r="B122" i="57"/>
  <c r="B121" i="57"/>
  <c r="B120" i="57"/>
  <c r="B119" i="57"/>
  <c r="B118" i="57"/>
  <c r="B117" i="57"/>
  <c r="B116" i="57"/>
  <c r="B111" i="57"/>
  <c r="B110" i="57"/>
  <c r="B109" i="57"/>
  <c r="B108" i="57"/>
  <c r="B107" i="57"/>
  <c r="B106" i="57"/>
  <c r="B105" i="57"/>
  <c r="B104" i="57"/>
  <c r="B103" i="57"/>
  <c r="B102" i="57"/>
  <c r="B101" i="57"/>
  <c r="B100" i="57"/>
  <c r="B99" i="57"/>
  <c r="B98" i="57"/>
  <c r="B97" i="57"/>
  <c r="B96" i="57"/>
  <c r="B95" i="57"/>
  <c r="B94" i="57"/>
  <c r="B93" i="57"/>
  <c r="B92" i="57"/>
  <c r="B91" i="57"/>
  <c r="B81" i="57"/>
  <c r="B80" i="57"/>
  <c r="B79" i="57"/>
  <c r="B78" i="57"/>
  <c r="B77" i="57"/>
  <c r="B76" i="57"/>
  <c r="B75" i="57"/>
  <c r="B74" i="57"/>
  <c r="B73" i="57"/>
  <c r="B72" i="57"/>
  <c r="B71" i="57"/>
  <c r="B70" i="57"/>
  <c r="B69" i="57"/>
  <c r="B68" i="57"/>
  <c r="B67" i="57"/>
  <c r="B66" i="57"/>
  <c r="B65" i="57"/>
  <c r="B64" i="57"/>
  <c r="B63" i="57"/>
  <c r="B62" i="57"/>
  <c r="B61" i="57"/>
  <c r="H21" i="57"/>
  <c r="G21" i="57"/>
  <c r="A3" i="47"/>
  <c r="A221" i="46"/>
  <c r="A197" i="46"/>
  <c r="B173" i="46"/>
  <c r="A149" i="46"/>
  <c r="A125" i="46"/>
  <c r="A101" i="46"/>
  <c r="A77" i="46"/>
  <c r="A53" i="46"/>
  <c r="A2" i="46"/>
  <c r="B2" i="37" s="1"/>
  <c r="A1" i="46"/>
  <c r="B1" i="37" s="1"/>
  <c r="B2" i="57"/>
  <c r="B2" i="35"/>
  <c r="G80" i="41"/>
  <c r="F80" i="41"/>
  <c r="E80" i="41"/>
  <c r="D80" i="41"/>
  <c r="G79" i="41"/>
  <c r="F79" i="41"/>
  <c r="E79" i="41"/>
  <c r="D79" i="41"/>
  <c r="C79" i="41"/>
  <c r="F78" i="41"/>
  <c r="E78" i="41"/>
  <c r="D78" i="41"/>
  <c r="C78" i="41"/>
  <c r="G77" i="41"/>
  <c r="F77" i="41"/>
  <c r="E77" i="41"/>
  <c r="D77" i="41"/>
  <c r="C77" i="41"/>
  <c r="G76" i="41"/>
  <c r="F76" i="41"/>
  <c r="E76" i="41"/>
  <c r="D76" i="41"/>
  <c r="C76" i="41"/>
  <c r="G75" i="41"/>
  <c r="F75" i="41"/>
  <c r="E75" i="41"/>
  <c r="D75" i="41"/>
  <c r="C75" i="41"/>
  <c r="G74" i="41"/>
  <c r="F74" i="41"/>
  <c r="E74" i="41"/>
  <c r="D74" i="41"/>
  <c r="C74" i="41"/>
  <c r="G73" i="41"/>
  <c r="F73" i="41"/>
  <c r="E73" i="41"/>
  <c r="D73" i="41"/>
  <c r="C73" i="41"/>
  <c r="G72" i="41"/>
  <c r="E72" i="41"/>
  <c r="D72" i="41"/>
  <c r="C72" i="41"/>
  <c r="G71" i="41"/>
  <c r="F71" i="41"/>
  <c r="E71" i="41"/>
  <c r="D71" i="41"/>
  <c r="C71" i="41"/>
  <c r="G70" i="41"/>
  <c r="F70" i="41"/>
  <c r="E70" i="41"/>
  <c r="D70" i="41"/>
  <c r="C70" i="41"/>
  <c r="G69" i="41"/>
  <c r="F69" i="41"/>
  <c r="E69" i="41"/>
  <c r="D69" i="41"/>
  <c r="C69" i="41"/>
  <c r="G68" i="41"/>
  <c r="F68" i="41"/>
  <c r="E68" i="41"/>
  <c r="D68" i="41"/>
  <c r="C68" i="41"/>
  <c r="G67" i="41"/>
  <c r="F67" i="41"/>
  <c r="E67" i="41"/>
  <c r="D67" i="41"/>
  <c r="C67" i="41"/>
  <c r="H67" i="41" s="1"/>
  <c r="G66" i="41"/>
  <c r="F66" i="41"/>
  <c r="D66" i="41"/>
  <c r="C66" i="41"/>
  <c r="G65" i="41"/>
  <c r="F65" i="41"/>
  <c r="E65" i="41"/>
  <c r="D65" i="41"/>
  <c r="H65" i="41" s="1"/>
  <c r="C65" i="41"/>
  <c r="G64" i="41"/>
  <c r="F64" i="41"/>
  <c r="E64" i="41"/>
  <c r="D64" i="41"/>
  <c r="C64" i="41"/>
  <c r="G63" i="41"/>
  <c r="F63" i="41"/>
  <c r="E63" i="41"/>
  <c r="D63" i="41"/>
  <c r="C63" i="41"/>
  <c r="G62" i="41"/>
  <c r="F62" i="41"/>
  <c r="E62" i="41"/>
  <c r="D62" i="41"/>
  <c r="C62" i="41"/>
  <c r="H62" i="41" s="1"/>
  <c r="G61" i="41"/>
  <c r="F61" i="41"/>
  <c r="E61" i="41"/>
  <c r="D61" i="41"/>
  <c r="C61" i="41"/>
  <c r="G51" i="41"/>
  <c r="F51" i="41"/>
  <c r="E51" i="41"/>
  <c r="E312" i="41" s="1"/>
  <c r="E362" i="41" s="1"/>
  <c r="D51" i="41"/>
  <c r="C51" i="41"/>
  <c r="G50" i="41"/>
  <c r="F50" i="41"/>
  <c r="E50" i="41"/>
  <c r="D50" i="41"/>
  <c r="C50" i="41"/>
  <c r="G49" i="41"/>
  <c r="G310" i="41" s="1"/>
  <c r="G360" i="41" s="1"/>
  <c r="F49" i="41"/>
  <c r="F310" i="41" s="1"/>
  <c r="F360" i="41" s="1"/>
  <c r="E49" i="41"/>
  <c r="E310" i="41" s="1"/>
  <c r="E360" i="41" s="1"/>
  <c r="D49" i="41"/>
  <c r="C49" i="41"/>
  <c r="G48" i="41"/>
  <c r="F48" i="41"/>
  <c r="E48" i="41"/>
  <c r="D48" i="41"/>
  <c r="D309" i="41" s="1"/>
  <c r="D359" i="41" s="1"/>
  <c r="C48" i="41"/>
  <c r="G47" i="41"/>
  <c r="G308" i="41" s="1"/>
  <c r="G358" i="41" s="1"/>
  <c r="F47" i="41"/>
  <c r="E47" i="41"/>
  <c r="D47" i="41"/>
  <c r="G46" i="41"/>
  <c r="F46" i="41"/>
  <c r="E46" i="41"/>
  <c r="E307" i="41" s="1"/>
  <c r="E357" i="41" s="1"/>
  <c r="D46" i="41"/>
  <c r="D307" i="41" s="1"/>
  <c r="D357" i="41" s="1"/>
  <c r="C46" i="41"/>
  <c r="F45" i="41"/>
  <c r="E45" i="41"/>
  <c r="D45" i="41"/>
  <c r="C45" i="41"/>
  <c r="G44" i="41"/>
  <c r="F44" i="41"/>
  <c r="F305" i="41" s="1"/>
  <c r="F355" i="41" s="1"/>
  <c r="E44" i="41"/>
  <c r="E305" i="41" s="1"/>
  <c r="E355" i="41" s="1"/>
  <c r="D44" i="41"/>
  <c r="C44" i="41"/>
  <c r="G43" i="41"/>
  <c r="F43" i="41"/>
  <c r="E43" i="41"/>
  <c r="D43" i="41"/>
  <c r="C43" i="41"/>
  <c r="H43" i="41" s="1"/>
  <c r="G42" i="41"/>
  <c r="G303" i="41" s="1"/>
  <c r="G353" i="41" s="1"/>
  <c r="F42" i="41"/>
  <c r="E42" i="41"/>
  <c r="D42" i="41"/>
  <c r="C42" i="41"/>
  <c r="G41" i="41"/>
  <c r="F41" i="41"/>
  <c r="E41" i="41"/>
  <c r="E302" i="41" s="1"/>
  <c r="E352" i="41" s="1"/>
  <c r="D41" i="41"/>
  <c r="D302" i="41" s="1"/>
  <c r="D352" i="41" s="1"/>
  <c r="C41" i="41"/>
  <c r="G40" i="41"/>
  <c r="F40" i="41"/>
  <c r="E40" i="41"/>
  <c r="D40" i="41"/>
  <c r="C40" i="41"/>
  <c r="G39" i="41"/>
  <c r="G300" i="41" s="1"/>
  <c r="G350" i="41" s="1"/>
  <c r="E39" i="41"/>
  <c r="E300" i="41" s="1"/>
  <c r="E350" i="41" s="1"/>
  <c r="D39" i="41"/>
  <c r="C39" i="41"/>
  <c r="G38" i="41"/>
  <c r="F38" i="41"/>
  <c r="E38" i="41"/>
  <c r="D38" i="41"/>
  <c r="C38" i="41"/>
  <c r="G37" i="41"/>
  <c r="F37" i="41"/>
  <c r="F298" i="41" s="1"/>
  <c r="F348" i="41" s="1"/>
  <c r="E37" i="41"/>
  <c r="D37" i="41"/>
  <c r="C37" i="41"/>
  <c r="G36" i="41"/>
  <c r="F36" i="41"/>
  <c r="E36" i="41"/>
  <c r="D36" i="41"/>
  <c r="C36" i="41"/>
  <c r="G35" i="41"/>
  <c r="F35" i="41"/>
  <c r="E35" i="41"/>
  <c r="D35" i="41"/>
  <c r="C35" i="41"/>
  <c r="G34" i="41"/>
  <c r="G295" i="41" s="1"/>
  <c r="G345" i="41" s="1"/>
  <c r="F34" i="41"/>
  <c r="F295" i="41" s="1"/>
  <c r="F345" i="41" s="1"/>
  <c r="E34" i="41"/>
  <c r="D34" i="41"/>
  <c r="C34" i="41"/>
  <c r="G33" i="41"/>
  <c r="F33" i="41"/>
  <c r="D33" i="41"/>
  <c r="C33" i="41"/>
  <c r="H33" i="41" s="1"/>
  <c r="G32" i="41"/>
  <c r="G293" i="41" s="1"/>
  <c r="G343" i="41" s="1"/>
  <c r="F32" i="41"/>
  <c r="E32" i="41"/>
  <c r="D32" i="41"/>
  <c r="C32" i="41"/>
  <c r="G25" i="41"/>
  <c r="F25" i="41"/>
  <c r="E25" i="41"/>
  <c r="D25" i="41"/>
  <c r="C25" i="41"/>
  <c r="H28" i="41"/>
  <c r="G28" i="41"/>
  <c r="D28" i="41"/>
  <c r="H21" i="41"/>
  <c r="G21" i="41"/>
  <c r="H215" i="41"/>
  <c r="H240" i="41"/>
  <c r="H190" i="41"/>
  <c r="G80" i="40"/>
  <c r="F80" i="40"/>
  <c r="E80" i="40"/>
  <c r="D80" i="40"/>
  <c r="G79" i="40"/>
  <c r="F79" i="40"/>
  <c r="E79" i="40"/>
  <c r="D79" i="40"/>
  <c r="C79" i="40"/>
  <c r="F78" i="40"/>
  <c r="E78" i="40"/>
  <c r="D78" i="40"/>
  <c r="C78" i="40"/>
  <c r="G77" i="40"/>
  <c r="F77" i="40"/>
  <c r="E77" i="40"/>
  <c r="D77" i="40"/>
  <c r="C77" i="40"/>
  <c r="G76" i="40"/>
  <c r="F76" i="40"/>
  <c r="E76" i="40"/>
  <c r="D76" i="40"/>
  <c r="C76" i="40"/>
  <c r="G75" i="40"/>
  <c r="F75" i="40"/>
  <c r="E75" i="40"/>
  <c r="D75" i="40"/>
  <c r="C75" i="40"/>
  <c r="G74" i="40"/>
  <c r="F74" i="40"/>
  <c r="E74" i="40"/>
  <c r="D74" i="40"/>
  <c r="C74" i="40"/>
  <c r="G73" i="40"/>
  <c r="F73" i="40"/>
  <c r="E73" i="40"/>
  <c r="D73" i="40"/>
  <c r="C73" i="40"/>
  <c r="H73" i="40" s="1"/>
  <c r="G72" i="40"/>
  <c r="E72" i="40"/>
  <c r="D72" i="40"/>
  <c r="C72" i="40"/>
  <c r="G71" i="40"/>
  <c r="F71" i="40"/>
  <c r="E71" i="40"/>
  <c r="D71" i="40"/>
  <c r="C71" i="40"/>
  <c r="G70" i="40"/>
  <c r="F70" i="40"/>
  <c r="E70" i="40"/>
  <c r="D70" i="40"/>
  <c r="C70" i="40"/>
  <c r="G69" i="40"/>
  <c r="F69" i="40"/>
  <c r="E69" i="40"/>
  <c r="D69" i="40"/>
  <c r="C69" i="40"/>
  <c r="G68" i="40"/>
  <c r="F68" i="40"/>
  <c r="E68" i="40"/>
  <c r="D68" i="40"/>
  <c r="C68" i="40"/>
  <c r="H68" i="40" s="1"/>
  <c r="G67" i="40"/>
  <c r="F67" i="40"/>
  <c r="E67" i="40"/>
  <c r="D67" i="40"/>
  <c r="C67" i="40"/>
  <c r="G66" i="40"/>
  <c r="F66" i="40"/>
  <c r="D66" i="40"/>
  <c r="C66" i="40"/>
  <c r="G65" i="40"/>
  <c r="F65" i="40"/>
  <c r="E65" i="40"/>
  <c r="D65" i="40"/>
  <c r="C65" i="40"/>
  <c r="G64" i="40"/>
  <c r="F64" i="40"/>
  <c r="E64" i="40"/>
  <c r="D64" i="40"/>
  <c r="C64" i="40"/>
  <c r="G63" i="40"/>
  <c r="F63" i="40"/>
  <c r="E63" i="40"/>
  <c r="D63" i="40"/>
  <c r="C63" i="40"/>
  <c r="G62" i="40"/>
  <c r="F62" i="40"/>
  <c r="E62" i="40"/>
  <c r="D62" i="40"/>
  <c r="C62" i="40"/>
  <c r="G61" i="40"/>
  <c r="F61" i="40"/>
  <c r="E61" i="40"/>
  <c r="D61" i="40"/>
  <c r="C61" i="40"/>
  <c r="G51" i="40"/>
  <c r="F51" i="40"/>
  <c r="E51" i="40"/>
  <c r="D51" i="40"/>
  <c r="C51" i="40"/>
  <c r="G50" i="40"/>
  <c r="G311" i="40" s="1"/>
  <c r="G361" i="40" s="1"/>
  <c r="F50" i="40"/>
  <c r="E50" i="40"/>
  <c r="D50" i="40"/>
  <c r="C50" i="40"/>
  <c r="G49" i="40"/>
  <c r="F49" i="40"/>
  <c r="E49" i="40"/>
  <c r="D49" i="40"/>
  <c r="C49" i="40"/>
  <c r="G48" i="40"/>
  <c r="G309" i="40" s="1"/>
  <c r="G359" i="40" s="1"/>
  <c r="F48" i="40"/>
  <c r="E48" i="40"/>
  <c r="D48" i="40"/>
  <c r="C48" i="40"/>
  <c r="G47" i="40"/>
  <c r="F47" i="40"/>
  <c r="E47" i="40"/>
  <c r="D47" i="40"/>
  <c r="G46" i="40"/>
  <c r="F46" i="40"/>
  <c r="E46" i="40"/>
  <c r="D46" i="40"/>
  <c r="C46" i="40"/>
  <c r="F45" i="40"/>
  <c r="E45" i="40"/>
  <c r="D45" i="40"/>
  <c r="C45" i="40"/>
  <c r="G44" i="40"/>
  <c r="F44" i="40"/>
  <c r="E44" i="40"/>
  <c r="D44" i="40"/>
  <c r="C44" i="40"/>
  <c r="G43" i="40"/>
  <c r="F43" i="40"/>
  <c r="F304" i="40" s="1"/>
  <c r="F354" i="40" s="1"/>
  <c r="E43" i="40"/>
  <c r="D43" i="40"/>
  <c r="C43" i="40"/>
  <c r="G42" i="40"/>
  <c r="F42" i="40"/>
  <c r="E42" i="40"/>
  <c r="E303" i="40" s="1"/>
  <c r="E353" i="40" s="1"/>
  <c r="D42" i="40"/>
  <c r="D303" i="40" s="1"/>
  <c r="D353" i="40" s="1"/>
  <c r="C42" i="40"/>
  <c r="G41" i="40"/>
  <c r="F41" i="40"/>
  <c r="E41" i="40"/>
  <c r="D41" i="40"/>
  <c r="C41" i="40"/>
  <c r="G40" i="40"/>
  <c r="G301" i="40" s="1"/>
  <c r="G351" i="40" s="1"/>
  <c r="F40" i="40"/>
  <c r="F301" i="40" s="1"/>
  <c r="F351" i="40" s="1"/>
  <c r="E40" i="40"/>
  <c r="D40" i="40"/>
  <c r="C40" i="40"/>
  <c r="G39" i="40"/>
  <c r="E39" i="40"/>
  <c r="D39" i="40"/>
  <c r="C39" i="40"/>
  <c r="C300" i="40" s="1"/>
  <c r="G38" i="40"/>
  <c r="G299" i="40" s="1"/>
  <c r="G349" i="40" s="1"/>
  <c r="F38" i="40"/>
  <c r="F299" i="40" s="1"/>
  <c r="F349" i="40" s="1"/>
  <c r="E38" i="40"/>
  <c r="D38" i="40"/>
  <c r="C38" i="40"/>
  <c r="G37" i="40"/>
  <c r="F37" i="40"/>
  <c r="E37" i="40"/>
  <c r="D37" i="40"/>
  <c r="C37" i="40"/>
  <c r="G36" i="40"/>
  <c r="F36" i="40"/>
  <c r="E36" i="40"/>
  <c r="D36" i="40"/>
  <c r="C36" i="40"/>
  <c r="G35" i="40"/>
  <c r="G296" i="40" s="1"/>
  <c r="G346" i="40" s="1"/>
  <c r="F35" i="40"/>
  <c r="E35" i="40"/>
  <c r="D35" i="40"/>
  <c r="C35" i="40"/>
  <c r="G34" i="40"/>
  <c r="F34" i="40"/>
  <c r="E34" i="40"/>
  <c r="D34" i="40"/>
  <c r="C34" i="40"/>
  <c r="G33" i="40"/>
  <c r="G294" i="40" s="1"/>
  <c r="G344" i="40" s="1"/>
  <c r="F33" i="40"/>
  <c r="D33" i="40"/>
  <c r="C33" i="40"/>
  <c r="G32" i="40"/>
  <c r="F32" i="40"/>
  <c r="E32" i="40"/>
  <c r="D32" i="40"/>
  <c r="C32" i="40"/>
  <c r="H28" i="40"/>
  <c r="G28" i="40"/>
  <c r="D28" i="40"/>
  <c r="G25" i="40"/>
  <c r="F25" i="40"/>
  <c r="E25" i="40"/>
  <c r="D25" i="40"/>
  <c r="C25" i="40"/>
  <c r="H21" i="40"/>
  <c r="G21" i="40"/>
  <c r="H215" i="40"/>
  <c r="H240" i="40"/>
  <c r="H190" i="40"/>
  <c r="G80" i="39"/>
  <c r="G135" i="39" s="1"/>
  <c r="F80" i="39"/>
  <c r="E80" i="39"/>
  <c r="D80" i="39"/>
  <c r="G79" i="39"/>
  <c r="F79" i="39"/>
  <c r="E79" i="39"/>
  <c r="D79" i="39"/>
  <c r="C79" i="39"/>
  <c r="H79" i="39" s="1"/>
  <c r="F78" i="39"/>
  <c r="E78" i="39"/>
  <c r="D78" i="39"/>
  <c r="C78" i="39"/>
  <c r="G77" i="39"/>
  <c r="F77" i="39"/>
  <c r="E77" i="39"/>
  <c r="D77" i="39"/>
  <c r="C77" i="39"/>
  <c r="G76" i="39"/>
  <c r="F76" i="39"/>
  <c r="E76" i="39"/>
  <c r="D76" i="39"/>
  <c r="C76" i="39"/>
  <c r="G75" i="39"/>
  <c r="F75" i="39"/>
  <c r="E75" i="39"/>
  <c r="D75" i="39"/>
  <c r="C75" i="39"/>
  <c r="G74" i="39"/>
  <c r="F74" i="39"/>
  <c r="E74" i="39"/>
  <c r="D74" i="39"/>
  <c r="C74" i="39"/>
  <c r="H74" i="39" s="1"/>
  <c r="G73" i="39"/>
  <c r="F73" i="39"/>
  <c r="E73" i="39"/>
  <c r="D73" i="39"/>
  <c r="C73" i="39"/>
  <c r="G72" i="39"/>
  <c r="E72" i="39"/>
  <c r="D72" i="39"/>
  <c r="C72" i="39"/>
  <c r="G71" i="39"/>
  <c r="F71" i="39"/>
  <c r="E71" i="39"/>
  <c r="D71" i="39"/>
  <c r="C71" i="39"/>
  <c r="G70" i="39"/>
  <c r="F70" i="39"/>
  <c r="E70" i="39"/>
  <c r="D70" i="39"/>
  <c r="C70" i="39"/>
  <c r="G69" i="39"/>
  <c r="F69" i="39"/>
  <c r="E69" i="39"/>
  <c r="D69" i="39"/>
  <c r="C69" i="39"/>
  <c r="H69" i="39" s="1"/>
  <c r="G68" i="39"/>
  <c r="G123" i="39" s="1"/>
  <c r="F68" i="39"/>
  <c r="E68" i="39"/>
  <c r="D68" i="39"/>
  <c r="C68" i="39"/>
  <c r="G67" i="39"/>
  <c r="F67" i="39"/>
  <c r="E67" i="39"/>
  <c r="D67" i="39"/>
  <c r="C67" i="39"/>
  <c r="G66" i="39"/>
  <c r="F66" i="39"/>
  <c r="D66" i="39"/>
  <c r="C66" i="39"/>
  <c r="G65" i="39"/>
  <c r="F65" i="39"/>
  <c r="E65" i="39"/>
  <c r="D65" i="39"/>
  <c r="C65" i="39"/>
  <c r="G64" i="39"/>
  <c r="F64" i="39"/>
  <c r="E64" i="39"/>
  <c r="D64" i="39"/>
  <c r="C64" i="39"/>
  <c r="H64" i="39" s="1"/>
  <c r="G63" i="39"/>
  <c r="F63" i="39"/>
  <c r="E63" i="39"/>
  <c r="D63" i="39"/>
  <c r="C63" i="39"/>
  <c r="G62" i="39"/>
  <c r="F62" i="39"/>
  <c r="E62" i="39"/>
  <c r="D62" i="39"/>
  <c r="C62" i="39"/>
  <c r="G61" i="39"/>
  <c r="F61" i="39"/>
  <c r="E61" i="39"/>
  <c r="D61" i="39"/>
  <c r="C61" i="39"/>
  <c r="G51" i="39"/>
  <c r="G312" i="39" s="1"/>
  <c r="G362" i="39" s="1"/>
  <c r="F51" i="39"/>
  <c r="F312" i="39" s="1"/>
  <c r="F362" i="39" s="1"/>
  <c r="E51" i="39"/>
  <c r="E312" i="39" s="1"/>
  <c r="E362" i="39" s="1"/>
  <c r="D51" i="39"/>
  <c r="C51" i="39"/>
  <c r="G50" i="39"/>
  <c r="F50" i="39"/>
  <c r="E50" i="39"/>
  <c r="D50" i="39"/>
  <c r="C50" i="39"/>
  <c r="G49" i="39"/>
  <c r="G310" i="39" s="1"/>
  <c r="G360" i="39" s="1"/>
  <c r="F49" i="39"/>
  <c r="E49" i="39"/>
  <c r="D49" i="39"/>
  <c r="C49" i="39"/>
  <c r="G48" i="39"/>
  <c r="F48" i="39"/>
  <c r="F309" i="39" s="1"/>
  <c r="F359" i="39" s="1"/>
  <c r="E48" i="39"/>
  <c r="E309" i="39" s="1"/>
  <c r="E359" i="39" s="1"/>
  <c r="D48" i="39"/>
  <c r="C48" i="39"/>
  <c r="G47" i="39"/>
  <c r="F47" i="39"/>
  <c r="E47" i="39"/>
  <c r="D47" i="39"/>
  <c r="G46" i="39"/>
  <c r="G307" i="39" s="1"/>
  <c r="G357" i="39" s="1"/>
  <c r="F46" i="39"/>
  <c r="F307" i="39" s="1"/>
  <c r="F357" i="39" s="1"/>
  <c r="E46" i="39"/>
  <c r="D46" i="39"/>
  <c r="C46" i="39"/>
  <c r="F45" i="39"/>
  <c r="E45" i="39"/>
  <c r="D45" i="39"/>
  <c r="C45" i="39"/>
  <c r="G44" i="39"/>
  <c r="G305" i="39" s="1"/>
  <c r="G355" i="39" s="1"/>
  <c r="F44" i="39"/>
  <c r="F305" i="39" s="1"/>
  <c r="F355" i="39" s="1"/>
  <c r="E44" i="39"/>
  <c r="D44" i="39"/>
  <c r="C44" i="39"/>
  <c r="G43" i="39"/>
  <c r="F43" i="39"/>
  <c r="E43" i="39"/>
  <c r="E304" i="39" s="1"/>
  <c r="E354" i="39" s="1"/>
  <c r="D43" i="39"/>
  <c r="C43" i="39"/>
  <c r="G42" i="39"/>
  <c r="F42" i="39"/>
  <c r="E42" i="39"/>
  <c r="D42" i="39"/>
  <c r="C42" i="39"/>
  <c r="G41" i="39"/>
  <c r="F41" i="39"/>
  <c r="F302" i="39" s="1"/>
  <c r="F352" i="39" s="1"/>
  <c r="E41" i="39"/>
  <c r="D41" i="39"/>
  <c r="C41" i="39"/>
  <c r="G40" i="39"/>
  <c r="F40" i="39"/>
  <c r="E40" i="39"/>
  <c r="D40" i="39"/>
  <c r="D301" i="39" s="1"/>
  <c r="D351" i="39" s="1"/>
  <c r="C40" i="39"/>
  <c r="G39" i="39"/>
  <c r="E39" i="39"/>
  <c r="D39" i="39"/>
  <c r="C39" i="39"/>
  <c r="G38" i="39"/>
  <c r="F38" i="39"/>
  <c r="E38" i="39"/>
  <c r="D38" i="39"/>
  <c r="C38" i="39"/>
  <c r="G37" i="39"/>
  <c r="F37" i="39"/>
  <c r="E37" i="39"/>
  <c r="D37" i="39"/>
  <c r="C37" i="39"/>
  <c r="G36" i="39"/>
  <c r="G297" i="39" s="1"/>
  <c r="G347" i="39" s="1"/>
  <c r="F36" i="39"/>
  <c r="F297" i="39" s="1"/>
  <c r="F347" i="39" s="1"/>
  <c r="E36" i="39"/>
  <c r="D36" i="39"/>
  <c r="C36" i="39"/>
  <c r="G35" i="39"/>
  <c r="F35" i="39"/>
  <c r="E35" i="39"/>
  <c r="D35" i="39"/>
  <c r="C35" i="39"/>
  <c r="G34" i="39"/>
  <c r="G295" i="39" s="1"/>
  <c r="G345" i="39" s="1"/>
  <c r="F34" i="39"/>
  <c r="E34" i="39"/>
  <c r="D34" i="39"/>
  <c r="C34" i="39"/>
  <c r="G33" i="39"/>
  <c r="F33" i="39"/>
  <c r="D33" i="39"/>
  <c r="C33" i="39"/>
  <c r="G32" i="39"/>
  <c r="F32" i="39"/>
  <c r="E32" i="39"/>
  <c r="D32" i="39"/>
  <c r="C32" i="39"/>
  <c r="H28" i="39"/>
  <c r="G28" i="39"/>
  <c r="D28" i="39"/>
  <c r="G25" i="39"/>
  <c r="F25" i="39"/>
  <c r="E25" i="39"/>
  <c r="D25" i="39"/>
  <c r="C25" i="39"/>
  <c r="H21" i="39"/>
  <c r="G21" i="39"/>
  <c r="H215" i="39"/>
  <c r="H240" i="39"/>
  <c r="G80" i="38"/>
  <c r="F80" i="38"/>
  <c r="E80" i="38"/>
  <c r="D80" i="38"/>
  <c r="G79" i="38"/>
  <c r="F79" i="38"/>
  <c r="E79" i="38"/>
  <c r="D79" i="38"/>
  <c r="C79" i="38"/>
  <c r="F78" i="38"/>
  <c r="E78" i="38"/>
  <c r="D78" i="38"/>
  <c r="C78" i="38"/>
  <c r="H78" i="38" s="1"/>
  <c r="G77" i="38"/>
  <c r="F77" i="38"/>
  <c r="E77" i="38"/>
  <c r="D77" i="38"/>
  <c r="C77" i="38"/>
  <c r="G76" i="38"/>
  <c r="F76" i="38"/>
  <c r="E76" i="38"/>
  <c r="D76" i="38"/>
  <c r="C76" i="38"/>
  <c r="G75" i="38"/>
  <c r="F75" i="38"/>
  <c r="E75" i="38"/>
  <c r="D75" i="38"/>
  <c r="C75" i="38"/>
  <c r="G74" i="38"/>
  <c r="F74" i="38"/>
  <c r="E74" i="38"/>
  <c r="D74" i="38"/>
  <c r="C74" i="38"/>
  <c r="G73" i="38"/>
  <c r="F73" i="38"/>
  <c r="E73" i="38"/>
  <c r="D73" i="38"/>
  <c r="C73" i="38"/>
  <c r="G72" i="38"/>
  <c r="E72" i="38"/>
  <c r="D72" i="38"/>
  <c r="C72" i="38"/>
  <c r="G71" i="38"/>
  <c r="F71" i="38"/>
  <c r="E71" i="38"/>
  <c r="D71" i="38"/>
  <c r="C71" i="38"/>
  <c r="G70" i="38"/>
  <c r="F70" i="38"/>
  <c r="E70" i="38"/>
  <c r="D70" i="38"/>
  <c r="C70" i="38"/>
  <c r="G69" i="38"/>
  <c r="F69" i="38"/>
  <c r="E69" i="38"/>
  <c r="D69" i="38"/>
  <c r="C69" i="38"/>
  <c r="G68" i="38"/>
  <c r="F68" i="38"/>
  <c r="E68" i="38"/>
  <c r="D68" i="38"/>
  <c r="C68" i="38"/>
  <c r="G67" i="38"/>
  <c r="F67" i="38"/>
  <c r="E67" i="38"/>
  <c r="D67" i="38"/>
  <c r="C67" i="38"/>
  <c r="G66" i="38"/>
  <c r="F66" i="38"/>
  <c r="D66" i="38"/>
  <c r="C66" i="38"/>
  <c r="G65" i="38"/>
  <c r="F65" i="38"/>
  <c r="E65" i="38"/>
  <c r="D65" i="38"/>
  <c r="C65" i="38"/>
  <c r="G64" i="38"/>
  <c r="F64" i="38"/>
  <c r="E64" i="38"/>
  <c r="D64" i="38"/>
  <c r="C64" i="38"/>
  <c r="G63" i="38"/>
  <c r="F63" i="38"/>
  <c r="E63" i="38"/>
  <c r="D63" i="38"/>
  <c r="H63" i="38" s="1"/>
  <c r="C63" i="38"/>
  <c r="G62" i="38"/>
  <c r="H62" i="38" s="1"/>
  <c r="F62" i="38"/>
  <c r="E62" i="38"/>
  <c r="D62" i="38"/>
  <c r="C62" i="38"/>
  <c r="G61" i="38"/>
  <c r="F61" i="38"/>
  <c r="E61" i="38"/>
  <c r="D61" i="38"/>
  <c r="C61" i="38"/>
  <c r="G51" i="38"/>
  <c r="F51" i="38"/>
  <c r="E51" i="38"/>
  <c r="D51" i="38"/>
  <c r="C51" i="38"/>
  <c r="G50" i="38"/>
  <c r="G311" i="38" s="1"/>
  <c r="G361" i="38" s="1"/>
  <c r="F50" i="38"/>
  <c r="F311" i="38" s="1"/>
  <c r="F361" i="38" s="1"/>
  <c r="E50" i="38"/>
  <c r="D50" i="38"/>
  <c r="C50" i="38"/>
  <c r="G49" i="38"/>
  <c r="F49" i="38"/>
  <c r="E49" i="38"/>
  <c r="E310" i="38" s="1"/>
  <c r="E360" i="38" s="1"/>
  <c r="D49" i="38"/>
  <c r="C49" i="38"/>
  <c r="C310" i="38" s="1"/>
  <c r="C360" i="38" s="1"/>
  <c r="G48" i="38"/>
  <c r="F48" i="38"/>
  <c r="E48" i="38"/>
  <c r="D48" i="38"/>
  <c r="C48" i="38"/>
  <c r="G47" i="38"/>
  <c r="G308" i="38" s="1"/>
  <c r="G358" i="38" s="1"/>
  <c r="F47" i="38"/>
  <c r="E47" i="38"/>
  <c r="D47" i="38"/>
  <c r="G46" i="38"/>
  <c r="F46" i="38"/>
  <c r="E46" i="38"/>
  <c r="D46" i="38"/>
  <c r="C46" i="38"/>
  <c r="H357" i="38" s="1"/>
  <c r="F45" i="38"/>
  <c r="E45" i="38"/>
  <c r="D45" i="38"/>
  <c r="C45" i="38"/>
  <c r="G44" i="38"/>
  <c r="F44" i="38"/>
  <c r="E44" i="38"/>
  <c r="D44" i="38"/>
  <c r="D305" i="38" s="1"/>
  <c r="D355" i="38" s="1"/>
  <c r="C44" i="38"/>
  <c r="G43" i="38"/>
  <c r="G304" i="38" s="1"/>
  <c r="G354" i="38" s="1"/>
  <c r="F43" i="38"/>
  <c r="E43" i="38"/>
  <c r="D43" i="38"/>
  <c r="C43" i="38"/>
  <c r="G42" i="38"/>
  <c r="F42" i="38"/>
  <c r="F303" i="38" s="1"/>
  <c r="F353" i="38" s="1"/>
  <c r="E42" i="38"/>
  <c r="E303" i="38" s="1"/>
  <c r="E353" i="38" s="1"/>
  <c r="D42" i="38"/>
  <c r="D303" i="38" s="1"/>
  <c r="D353" i="38" s="1"/>
  <c r="C42" i="38"/>
  <c r="G41" i="38"/>
  <c r="F41" i="38"/>
  <c r="E41" i="38"/>
  <c r="D41" i="38"/>
  <c r="C41" i="38"/>
  <c r="G40" i="38"/>
  <c r="G301" i="38" s="1"/>
  <c r="G351" i="38" s="1"/>
  <c r="F40" i="38"/>
  <c r="F301" i="38" s="1"/>
  <c r="F351" i="38" s="1"/>
  <c r="E40" i="38"/>
  <c r="D40" i="38"/>
  <c r="C40" i="38"/>
  <c r="G39" i="38"/>
  <c r="E39" i="38"/>
  <c r="D39" i="38"/>
  <c r="D300" i="38" s="1"/>
  <c r="D350" i="38" s="1"/>
  <c r="C39" i="38"/>
  <c r="G38" i="38"/>
  <c r="G299" i="38" s="1"/>
  <c r="G349" i="38" s="1"/>
  <c r="F38" i="38"/>
  <c r="E38" i="38"/>
  <c r="D38" i="38"/>
  <c r="C38" i="38"/>
  <c r="G37" i="38"/>
  <c r="F37" i="38"/>
  <c r="E37" i="38"/>
  <c r="D37" i="38"/>
  <c r="C37" i="38"/>
  <c r="G36" i="38"/>
  <c r="F36" i="38"/>
  <c r="E36" i="38"/>
  <c r="D36" i="38"/>
  <c r="C36" i="38"/>
  <c r="H347" i="38" s="1"/>
  <c r="G35" i="38"/>
  <c r="F35" i="38"/>
  <c r="E35" i="38"/>
  <c r="D35" i="38"/>
  <c r="C35" i="38"/>
  <c r="G34" i="38"/>
  <c r="F34" i="38"/>
  <c r="E34" i="38"/>
  <c r="D34" i="38"/>
  <c r="C34" i="38"/>
  <c r="G33" i="38"/>
  <c r="F33" i="38"/>
  <c r="D33" i="38"/>
  <c r="C33" i="38"/>
  <c r="G32" i="38"/>
  <c r="F32" i="38"/>
  <c r="E32" i="38"/>
  <c r="D32" i="38"/>
  <c r="C32" i="38"/>
  <c r="H28" i="38"/>
  <c r="G28" i="38"/>
  <c r="D28" i="38"/>
  <c r="G25" i="38"/>
  <c r="F25" i="38"/>
  <c r="E25" i="38"/>
  <c r="D25" i="38"/>
  <c r="C25" i="38"/>
  <c r="H21" i="38"/>
  <c r="G21" i="38"/>
  <c r="H240" i="38"/>
  <c r="H190" i="38"/>
  <c r="G80" i="35"/>
  <c r="G135" i="35" s="1"/>
  <c r="F80" i="35"/>
  <c r="E80" i="35"/>
  <c r="D80" i="35"/>
  <c r="G79" i="35"/>
  <c r="F79" i="35"/>
  <c r="E79" i="35"/>
  <c r="D79" i="35"/>
  <c r="C79" i="35"/>
  <c r="F78" i="35"/>
  <c r="E78" i="35"/>
  <c r="H78" i="35" s="1"/>
  <c r="D78" i="35"/>
  <c r="C78" i="35"/>
  <c r="G77" i="35"/>
  <c r="F77" i="35"/>
  <c r="E77" i="35"/>
  <c r="D77" i="35"/>
  <c r="C77" i="35"/>
  <c r="G76" i="35"/>
  <c r="F76" i="35"/>
  <c r="E76" i="35"/>
  <c r="D76" i="35"/>
  <c r="C76" i="35"/>
  <c r="G75" i="35"/>
  <c r="F75" i="35"/>
  <c r="E75" i="35"/>
  <c r="D75" i="35"/>
  <c r="C75" i="35"/>
  <c r="G74" i="35"/>
  <c r="F74" i="35"/>
  <c r="E74" i="35"/>
  <c r="D74" i="35"/>
  <c r="C74" i="35"/>
  <c r="G73" i="35"/>
  <c r="F73" i="35"/>
  <c r="E73" i="35"/>
  <c r="D73" i="35"/>
  <c r="C73" i="35"/>
  <c r="G72" i="35"/>
  <c r="E72" i="35"/>
  <c r="D72" i="35"/>
  <c r="C72" i="35"/>
  <c r="G71" i="35"/>
  <c r="G126" i="35" s="1"/>
  <c r="F71" i="35"/>
  <c r="E71" i="35"/>
  <c r="D71" i="35"/>
  <c r="C71" i="35"/>
  <c r="G70" i="35"/>
  <c r="F70" i="35"/>
  <c r="E70" i="35"/>
  <c r="D70" i="35"/>
  <c r="C70" i="35"/>
  <c r="G69" i="35"/>
  <c r="F69" i="35"/>
  <c r="E69" i="35"/>
  <c r="D69" i="35"/>
  <c r="C69" i="35"/>
  <c r="H69" i="35" s="1"/>
  <c r="G68" i="35"/>
  <c r="F68" i="35"/>
  <c r="E68" i="35"/>
  <c r="D68" i="35"/>
  <c r="C68" i="35"/>
  <c r="G67" i="35"/>
  <c r="F67" i="35"/>
  <c r="E67" i="35"/>
  <c r="D67" i="35"/>
  <c r="C67" i="35"/>
  <c r="G66" i="35"/>
  <c r="F66" i="35"/>
  <c r="D66" i="35"/>
  <c r="C66" i="35"/>
  <c r="G65" i="35"/>
  <c r="F65" i="35"/>
  <c r="E65" i="35"/>
  <c r="D65" i="35"/>
  <c r="C65" i="35"/>
  <c r="G64" i="35"/>
  <c r="F64" i="35"/>
  <c r="E64" i="35"/>
  <c r="D64" i="35"/>
  <c r="C64" i="35"/>
  <c r="G63" i="35"/>
  <c r="F63" i="35"/>
  <c r="E63" i="35"/>
  <c r="D63" i="35"/>
  <c r="C63" i="35"/>
  <c r="G62" i="35"/>
  <c r="F62" i="35"/>
  <c r="E62" i="35"/>
  <c r="D62" i="35"/>
  <c r="C62" i="35"/>
  <c r="G61" i="35"/>
  <c r="F61" i="35"/>
  <c r="E61" i="35"/>
  <c r="D61" i="35"/>
  <c r="C61" i="35"/>
  <c r="G51" i="35"/>
  <c r="G312" i="35" s="1"/>
  <c r="G362" i="35" s="1"/>
  <c r="F51" i="35"/>
  <c r="F312" i="35" s="1"/>
  <c r="F362" i="35" s="1"/>
  <c r="E51" i="35"/>
  <c r="E312" i="35" s="1"/>
  <c r="E362" i="35" s="1"/>
  <c r="D51" i="35"/>
  <c r="C51" i="35"/>
  <c r="G50" i="35"/>
  <c r="F50" i="35"/>
  <c r="E50" i="35"/>
  <c r="D50" i="35"/>
  <c r="C50" i="35"/>
  <c r="G49" i="35"/>
  <c r="G310" i="35" s="1"/>
  <c r="G360" i="35" s="1"/>
  <c r="F49" i="35"/>
  <c r="E49" i="35"/>
  <c r="D49" i="35"/>
  <c r="C49" i="35"/>
  <c r="G48" i="35"/>
  <c r="F48" i="35"/>
  <c r="F309" i="35" s="1"/>
  <c r="F359" i="35" s="1"/>
  <c r="E48" i="35"/>
  <c r="E309" i="35" s="1"/>
  <c r="E359" i="35" s="1"/>
  <c r="D48" i="35"/>
  <c r="D309" i="35" s="1"/>
  <c r="D359" i="35" s="1"/>
  <c r="C48" i="35"/>
  <c r="G47" i="35"/>
  <c r="F47" i="35"/>
  <c r="E47" i="35"/>
  <c r="D47" i="35"/>
  <c r="G46" i="35"/>
  <c r="G307" i="35" s="1"/>
  <c r="G357" i="35" s="1"/>
  <c r="F46" i="35"/>
  <c r="F307" i="35" s="1"/>
  <c r="F357" i="35" s="1"/>
  <c r="E46" i="35"/>
  <c r="D46" i="35"/>
  <c r="C46" i="35"/>
  <c r="F45" i="35"/>
  <c r="E45" i="35"/>
  <c r="D45" i="35"/>
  <c r="C45" i="35"/>
  <c r="G44" i="35"/>
  <c r="G305" i="35" s="1"/>
  <c r="G355" i="35" s="1"/>
  <c r="F44" i="35"/>
  <c r="F305" i="35" s="1"/>
  <c r="F355" i="35" s="1"/>
  <c r="E44" i="35"/>
  <c r="D44" i="35"/>
  <c r="C44" i="35"/>
  <c r="G43" i="35"/>
  <c r="F43" i="35"/>
  <c r="E43" i="35"/>
  <c r="E304" i="35" s="1"/>
  <c r="E354" i="35" s="1"/>
  <c r="D43" i="35"/>
  <c r="D304" i="35" s="1"/>
  <c r="D354" i="35" s="1"/>
  <c r="C43" i="35"/>
  <c r="G42" i="35"/>
  <c r="F42" i="35"/>
  <c r="E42" i="35"/>
  <c r="D42" i="35"/>
  <c r="C42" i="35"/>
  <c r="G41" i="35"/>
  <c r="G302" i="35" s="1"/>
  <c r="G352" i="35" s="1"/>
  <c r="F41" i="35"/>
  <c r="E41" i="35"/>
  <c r="D41" i="35"/>
  <c r="C41" i="35"/>
  <c r="G40" i="35"/>
  <c r="F40" i="35"/>
  <c r="E40" i="35"/>
  <c r="D40" i="35"/>
  <c r="C40" i="35"/>
  <c r="G39" i="35"/>
  <c r="E39" i="35"/>
  <c r="D39" i="35"/>
  <c r="C39" i="35"/>
  <c r="G38" i="35"/>
  <c r="F38" i="35"/>
  <c r="E38" i="35"/>
  <c r="D38" i="35"/>
  <c r="C38" i="35"/>
  <c r="G37" i="35"/>
  <c r="F37" i="35"/>
  <c r="E37" i="35"/>
  <c r="D37" i="35"/>
  <c r="C37" i="35"/>
  <c r="G36" i="35"/>
  <c r="G297" i="35" s="1"/>
  <c r="G347" i="35" s="1"/>
  <c r="F36" i="35"/>
  <c r="E36" i="35"/>
  <c r="D36" i="35"/>
  <c r="C36" i="35"/>
  <c r="G35" i="35"/>
  <c r="F35" i="35"/>
  <c r="E35" i="35"/>
  <c r="D35" i="35"/>
  <c r="C35" i="35"/>
  <c r="G34" i="35"/>
  <c r="G295" i="35" s="1"/>
  <c r="G345" i="35" s="1"/>
  <c r="F34" i="35"/>
  <c r="E34" i="35"/>
  <c r="D34" i="35"/>
  <c r="C34" i="35"/>
  <c r="G33" i="35"/>
  <c r="F33" i="35"/>
  <c r="D33" i="35"/>
  <c r="C33" i="35"/>
  <c r="G32" i="35"/>
  <c r="F32" i="35"/>
  <c r="E32" i="35"/>
  <c r="D32" i="35"/>
  <c r="C32" i="35"/>
  <c r="H28" i="35"/>
  <c r="G28" i="35"/>
  <c r="D28" i="35"/>
  <c r="G25" i="35"/>
  <c r="F25" i="35"/>
  <c r="E25" i="35"/>
  <c r="D25" i="35"/>
  <c r="C25" i="35"/>
  <c r="H21" i="35"/>
  <c r="G21" i="35"/>
  <c r="G80" i="34"/>
  <c r="G135" i="34" s="1"/>
  <c r="F80" i="34"/>
  <c r="E80" i="34"/>
  <c r="D80" i="34"/>
  <c r="G79" i="34"/>
  <c r="F79" i="34"/>
  <c r="F134" i="34" s="1"/>
  <c r="E79" i="34"/>
  <c r="D79" i="34"/>
  <c r="C79" i="34"/>
  <c r="C134" i="34" s="1"/>
  <c r="F78" i="34"/>
  <c r="E78" i="34"/>
  <c r="E133" i="34" s="1"/>
  <c r="D78" i="34"/>
  <c r="C78" i="34"/>
  <c r="G77" i="34"/>
  <c r="F77" i="34"/>
  <c r="E77" i="34"/>
  <c r="E132" i="34" s="1"/>
  <c r="D77" i="34"/>
  <c r="C77" i="34"/>
  <c r="G76" i="34"/>
  <c r="G131" i="34" s="1"/>
  <c r="F76" i="34"/>
  <c r="E76" i="34"/>
  <c r="D76" i="34"/>
  <c r="C76" i="34"/>
  <c r="G75" i="34"/>
  <c r="G130" i="34" s="1"/>
  <c r="F75" i="34"/>
  <c r="E75" i="34"/>
  <c r="D75" i="34"/>
  <c r="C75" i="34"/>
  <c r="G74" i="34"/>
  <c r="F74" i="34"/>
  <c r="E74" i="34"/>
  <c r="D74" i="34"/>
  <c r="D129" i="34" s="1"/>
  <c r="C74" i="34"/>
  <c r="C129" i="34" s="1"/>
  <c r="G73" i="34"/>
  <c r="F73" i="34"/>
  <c r="F128" i="34" s="1"/>
  <c r="E73" i="34"/>
  <c r="D73" i="34"/>
  <c r="C73" i="34"/>
  <c r="G72" i="34"/>
  <c r="E72" i="34"/>
  <c r="D72" i="34"/>
  <c r="C72" i="34"/>
  <c r="G71" i="34"/>
  <c r="F71" i="34"/>
  <c r="E71" i="34"/>
  <c r="D71" i="34"/>
  <c r="C71" i="34"/>
  <c r="C126" i="34" s="1"/>
  <c r="G70" i="34"/>
  <c r="F70" i="34"/>
  <c r="E70" i="34"/>
  <c r="D70" i="34"/>
  <c r="C70" i="34"/>
  <c r="G69" i="34"/>
  <c r="F69" i="34"/>
  <c r="E69" i="34"/>
  <c r="E124" i="34" s="1"/>
  <c r="D69" i="34"/>
  <c r="C69" i="34"/>
  <c r="G68" i="34"/>
  <c r="F68" i="34"/>
  <c r="E68" i="34"/>
  <c r="D68" i="34"/>
  <c r="C68" i="34"/>
  <c r="G67" i="34"/>
  <c r="F67" i="34"/>
  <c r="E67" i="34"/>
  <c r="D67" i="34"/>
  <c r="C67" i="34"/>
  <c r="G66" i="34"/>
  <c r="F66" i="34"/>
  <c r="D66" i="34"/>
  <c r="C66" i="34"/>
  <c r="G65" i="34"/>
  <c r="F65" i="34"/>
  <c r="E65" i="34"/>
  <c r="D65" i="34"/>
  <c r="C65" i="34"/>
  <c r="G64" i="34"/>
  <c r="F64" i="34"/>
  <c r="F119" i="34" s="1"/>
  <c r="E64" i="34"/>
  <c r="D64" i="34"/>
  <c r="C64" i="34"/>
  <c r="C119" i="34" s="1"/>
  <c r="G63" i="34"/>
  <c r="F63" i="34"/>
  <c r="E63" i="34"/>
  <c r="D63" i="34"/>
  <c r="C63" i="34"/>
  <c r="G62" i="34"/>
  <c r="F62" i="34"/>
  <c r="E62" i="34"/>
  <c r="E117" i="34" s="1"/>
  <c r="D62" i="34"/>
  <c r="C62" i="34"/>
  <c r="G61" i="34"/>
  <c r="F61" i="34"/>
  <c r="E61" i="34"/>
  <c r="D61" i="34"/>
  <c r="C61" i="34"/>
  <c r="G51" i="34"/>
  <c r="F51" i="34"/>
  <c r="E51" i="34"/>
  <c r="D51" i="34"/>
  <c r="C51" i="34"/>
  <c r="G50" i="34"/>
  <c r="F50" i="34"/>
  <c r="F311" i="34" s="1"/>
  <c r="F361" i="34" s="1"/>
  <c r="E50" i="34"/>
  <c r="D50" i="34"/>
  <c r="C50" i="34"/>
  <c r="G49" i="34"/>
  <c r="F49" i="34"/>
  <c r="E49" i="34"/>
  <c r="D49" i="34"/>
  <c r="C49" i="34"/>
  <c r="G48" i="34"/>
  <c r="G309" i="34" s="1"/>
  <c r="G359" i="34" s="1"/>
  <c r="F48" i="34"/>
  <c r="F309" i="34" s="1"/>
  <c r="F359" i="34" s="1"/>
  <c r="E48" i="34"/>
  <c r="D48" i="34"/>
  <c r="C48" i="34"/>
  <c r="G47" i="34"/>
  <c r="F47" i="34"/>
  <c r="E47" i="34"/>
  <c r="D47" i="34"/>
  <c r="G46" i="34"/>
  <c r="F46" i="34"/>
  <c r="E46" i="34"/>
  <c r="D46" i="34"/>
  <c r="C46" i="34"/>
  <c r="F45" i="34"/>
  <c r="E45" i="34"/>
  <c r="D45" i="34"/>
  <c r="C45" i="34"/>
  <c r="G44" i="34"/>
  <c r="F44" i="34"/>
  <c r="E44" i="34"/>
  <c r="D44" i="34"/>
  <c r="C44" i="34"/>
  <c r="G43" i="34"/>
  <c r="F43" i="34"/>
  <c r="E43" i="34"/>
  <c r="E304" i="34" s="1"/>
  <c r="E354" i="34" s="1"/>
  <c r="D43" i="34"/>
  <c r="C43" i="34"/>
  <c r="G42" i="34"/>
  <c r="F42" i="34"/>
  <c r="E42" i="34"/>
  <c r="D42" i="34"/>
  <c r="D303" i="34" s="1"/>
  <c r="D353" i="34" s="1"/>
  <c r="C42" i="34"/>
  <c r="C303" i="34" s="1"/>
  <c r="C353" i="34" s="1"/>
  <c r="G41" i="34"/>
  <c r="G302" i="34" s="1"/>
  <c r="G352" i="34" s="1"/>
  <c r="F41" i="34"/>
  <c r="E41" i="34"/>
  <c r="D41" i="34"/>
  <c r="C41" i="34"/>
  <c r="G40" i="34"/>
  <c r="F40" i="34"/>
  <c r="F301" i="34" s="1"/>
  <c r="F351" i="34" s="1"/>
  <c r="E40" i="34"/>
  <c r="E301" i="34" s="1"/>
  <c r="E351" i="34" s="1"/>
  <c r="D40" i="34"/>
  <c r="C40" i="34"/>
  <c r="G39" i="34"/>
  <c r="E39" i="34"/>
  <c r="D39" i="34"/>
  <c r="C39" i="34"/>
  <c r="G38" i="34"/>
  <c r="F38" i="34"/>
  <c r="E38" i="34"/>
  <c r="D38" i="34"/>
  <c r="C38" i="34"/>
  <c r="G37" i="34"/>
  <c r="F37" i="34"/>
  <c r="E37" i="34"/>
  <c r="D37" i="34"/>
  <c r="C37" i="34"/>
  <c r="G36" i="34"/>
  <c r="H347" i="34" s="1"/>
  <c r="F36" i="34"/>
  <c r="E36" i="34"/>
  <c r="D36" i="34"/>
  <c r="C36" i="34"/>
  <c r="G35" i="34"/>
  <c r="F35" i="34"/>
  <c r="E35" i="34"/>
  <c r="D35" i="34"/>
  <c r="C35" i="34"/>
  <c r="G34" i="34"/>
  <c r="F34" i="34"/>
  <c r="E34" i="34"/>
  <c r="D34" i="34"/>
  <c r="C34" i="34"/>
  <c r="G33" i="34"/>
  <c r="G294" i="34" s="1"/>
  <c r="G344" i="34" s="1"/>
  <c r="F33" i="34"/>
  <c r="D33" i="34"/>
  <c r="C33" i="34"/>
  <c r="G32" i="34"/>
  <c r="F32" i="34"/>
  <c r="E32" i="34"/>
  <c r="D32" i="34"/>
  <c r="C32" i="34"/>
  <c r="H28" i="34"/>
  <c r="G28" i="34"/>
  <c r="D28" i="34"/>
  <c r="G25" i="34"/>
  <c r="F25" i="34"/>
  <c r="E25" i="34"/>
  <c r="D25" i="34"/>
  <c r="C25" i="34"/>
  <c r="H21" i="34"/>
  <c r="G21" i="34"/>
  <c r="H215" i="34"/>
  <c r="G80" i="33"/>
  <c r="F80" i="33"/>
  <c r="E80" i="33"/>
  <c r="D80" i="33"/>
  <c r="G79" i="33"/>
  <c r="F79" i="33"/>
  <c r="E79" i="33"/>
  <c r="D79" i="33"/>
  <c r="C79" i="33"/>
  <c r="F78" i="33"/>
  <c r="E78" i="33"/>
  <c r="D78" i="33"/>
  <c r="C78" i="33"/>
  <c r="G77" i="33"/>
  <c r="F77" i="33"/>
  <c r="E77" i="33"/>
  <c r="D77" i="33"/>
  <c r="C77" i="33"/>
  <c r="G76" i="33"/>
  <c r="F76" i="33"/>
  <c r="E76" i="33"/>
  <c r="D76" i="33"/>
  <c r="C76" i="33"/>
  <c r="G75" i="33"/>
  <c r="F75" i="33"/>
  <c r="E75" i="33"/>
  <c r="D75" i="33"/>
  <c r="C75" i="33"/>
  <c r="G74" i="33"/>
  <c r="F74" i="33"/>
  <c r="E74" i="33"/>
  <c r="D74" i="33"/>
  <c r="C74" i="33"/>
  <c r="G73" i="33"/>
  <c r="F73" i="33"/>
  <c r="E73" i="33"/>
  <c r="D73" i="33"/>
  <c r="C73" i="33"/>
  <c r="G72" i="33"/>
  <c r="E72" i="33"/>
  <c r="D72" i="33"/>
  <c r="C72" i="33"/>
  <c r="G71" i="33"/>
  <c r="F71" i="33"/>
  <c r="E71" i="33"/>
  <c r="D71" i="33"/>
  <c r="C71" i="33"/>
  <c r="G70" i="33"/>
  <c r="F70" i="33"/>
  <c r="E70" i="33"/>
  <c r="D70" i="33"/>
  <c r="C70" i="33"/>
  <c r="H70" i="33" s="1"/>
  <c r="G69" i="33"/>
  <c r="F69" i="33"/>
  <c r="E69" i="33"/>
  <c r="D69" i="33"/>
  <c r="C69" i="33"/>
  <c r="G68" i="33"/>
  <c r="F68" i="33"/>
  <c r="E68" i="33"/>
  <c r="D68" i="33"/>
  <c r="C68" i="33"/>
  <c r="G67" i="33"/>
  <c r="F67" i="33"/>
  <c r="E67" i="33"/>
  <c r="D67" i="33"/>
  <c r="C67" i="33"/>
  <c r="G66" i="33"/>
  <c r="F66" i="33"/>
  <c r="D66" i="33"/>
  <c r="C66" i="33"/>
  <c r="G65" i="33"/>
  <c r="F65" i="33"/>
  <c r="E65" i="33"/>
  <c r="D65" i="33"/>
  <c r="C65" i="33"/>
  <c r="H65" i="33" s="1"/>
  <c r="G64" i="33"/>
  <c r="F64" i="33"/>
  <c r="E64" i="33"/>
  <c r="D64" i="33"/>
  <c r="C64" i="33"/>
  <c r="G63" i="33"/>
  <c r="F63" i="33"/>
  <c r="E63" i="33"/>
  <c r="D63" i="33"/>
  <c r="C63" i="33"/>
  <c r="G62" i="33"/>
  <c r="F62" i="33"/>
  <c r="E62" i="33"/>
  <c r="D62" i="33"/>
  <c r="C62" i="33"/>
  <c r="G61" i="33"/>
  <c r="F61" i="33"/>
  <c r="E61" i="33"/>
  <c r="D61" i="33"/>
  <c r="C61" i="33"/>
  <c r="G51" i="33"/>
  <c r="F51" i="33"/>
  <c r="E51" i="33"/>
  <c r="D51" i="33"/>
  <c r="C51" i="33"/>
  <c r="G50" i="33"/>
  <c r="G311" i="33" s="1"/>
  <c r="G361" i="33" s="1"/>
  <c r="F50" i="33"/>
  <c r="E50" i="33"/>
  <c r="D50" i="33"/>
  <c r="C50" i="33"/>
  <c r="G49" i="33"/>
  <c r="F49" i="33"/>
  <c r="F310" i="33" s="1"/>
  <c r="F360" i="33" s="1"/>
  <c r="E49" i="33"/>
  <c r="E310" i="33" s="1"/>
  <c r="E360" i="33" s="1"/>
  <c r="D49" i="33"/>
  <c r="C49" i="33"/>
  <c r="G48" i="33"/>
  <c r="F48" i="33"/>
  <c r="E48" i="33"/>
  <c r="D48" i="33"/>
  <c r="C48" i="33"/>
  <c r="G47" i="33"/>
  <c r="G308" i="33" s="1"/>
  <c r="G358" i="33" s="1"/>
  <c r="F47" i="33"/>
  <c r="F308" i="33" s="1"/>
  <c r="F358" i="33" s="1"/>
  <c r="E47" i="33"/>
  <c r="D47" i="33"/>
  <c r="G46" i="33"/>
  <c r="F46" i="33"/>
  <c r="E46" i="33"/>
  <c r="D46" i="33"/>
  <c r="D307" i="33" s="1"/>
  <c r="D357" i="33" s="1"/>
  <c r="C46" i="33"/>
  <c r="F45" i="33"/>
  <c r="F306" i="33" s="1"/>
  <c r="F356" i="33" s="1"/>
  <c r="E45" i="33"/>
  <c r="D45" i="33"/>
  <c r="C45" i="33"/>
  <c r="G44" i="33"/>
  <c r="F44" i="33"/>
  <c r="E44" i="33"/>
  <c r="E305" i="33" s="1"/>
  <c r="E355" i="33" s="1"/>
  <c r="D44" i="33"/>
  <c r="C44" i="33"/>
  <c r="G43" i="33"/>
  <c r="F43" i="33"/>
  <c r="E43" i="33"/>
  <c r="D43" i="33"/>
  <c r="C43" i="33"/>
  <c r="G42" i="33"/>
  <c r="G303" i="33" s="1"/>
  <c r="G353" i="33" s="1"/>
  <c r="F42" i="33"/>
  <c r="F303" i="33" s="1"/>
  <c r="F353" i="33" s="1"/>
  <c r="E42" i="33"/>
  <c r="E303" i="33" s="1"/>
  <c r="E353" i="33" s="1"/>
  <c r="D42" i="33"/>
  <c r="C42" i="33"/>
  <c r="G41" i="33"/>
  <c r="F41" i="33"/>
  <c r="E41" i="33"/>
  <c r="D41" i="33"/>
  <c r="D302" i="33" s="1"/>
  <c r="D352" i="33" s="1"/>
  <c r="C41" i="33"/>
  <c r="C302" i="33" s="1"/>
  <c r="C352" i="33" s="1"/>
  <c r="G40" i="33"/>
  <c r="G301" i="33" s="1"/>
  <c r="G351" i="33" s="1"/>
  <c r="F40" i="33"/>
  <c r="E40" i="33"/>
  <c r="D40" i="33"/>
  <c r="C40" i="33"/>
  <c r="G39" i="33"/>
  <c r="E39" i="33"/>
  <c r="E300" i="33" s="1"/>
  <c r="E350" i="33" s="1"/>
  <c r="D39" i="33"/>
  <c r="D300" i="33" s="1"/>
  <c r="D350" i="33" s="1"/>
  <c r="C39" i="33"/>
  <c r="C300" i="33" s="1"/>
  <c r="C350" i="33" s="1"/>
  <c r="G38" i="33"/>
  <c r="F38" i="33"/>
  <c r="E38" i="33"/>
  <c r="D38" i="33"/>
  <c r="C38" i="33"/>
  <c r="G37" i="33"/>
  <c r="G298" i="33" s="1"/>
  <c r="G348" i="33" s="1"/>
  <c r="F37" i="33"/>
  <c r="F298" i="33" s="1"/>
  <c r="F348" i="33" s="1"/>
  <c r="E37" i="33"/>
  <c r="D37" i="33"/>
  <c r="C37" i="33"/>
  <c r="G36" i="33"/>
  <c r="F36" i="33"/>
  <c r="E36" i="33"/>
  <c r="D36" i="33"/>
  <c r="C36" i="33"/>
  <c r="G35" i="33"/>
  <c r="G296" i="33" s="1"/>
  <c r="G346" i="33" s="1"/>
  <c r="F35" i="33"/>
  <c r="E35" i="33"/>
  <c r="D35" i="33"/>
  <c r="C35" i="33"/>
  <c r="G34" i="33"/>
  <c r="F34" i="33"/>
  <c r="F295" i="33" s="1"/>
  <c r="F345" i="33" s="1"/>
  <c r="E34" i="33"/>
  <c r="D34" i="33"/>
  <c r="C34" i="33"/>
  <c r="G33" i="33"/>
  <c r="F33" i="33"/>
  <c r="D33" i="33"/>
  <c r="C33" i="33"/>
  <c r="G32" i="33"/>
  <c r="G293" i="33" s="1"/>
  <c r="G343" i="33" s="1"/>
  <c r="F32" i="33"/>
  <c r="E32" i="33"/>
  <c r="D32" i="33"/>
  <c r="C32" i="33"/>
  <c r="H28" i="33"/>
  <c r="G28" i="33"/>
  <c r="D28" i="33"/>
  <c r="G25" i="33"/>
  <c r="F25" i="33"/>
  <c r="E25" i="33"/>
  <c r="D25" i="33"/>
  <c r="C25" i="33"/>
  <c r="H21" i="33"/>
  <c r="G21" i="33"/>
  <c r="G80" i="32"/>
  <c r="G135" i="32" s="1"/>
  <c r="F80" i="32"/>
  <c r="E80" i="32"/>
  <c r="D80" i="32"/>
  <c r="G79" i="32"/>
  <c r="F79" i="32"/>
  <c r="E79" i="32"/>
  <c r="D79" i="32"/>
  <c r="C79" i="32"/>
  <c r="F78" i="32"/>
  <c r="E78" i="32"/>
  <c r="D78" i="32"/>
  <c r="C78" i="32"/>
  <c r="G77" i="32"/>
  <c r="F77" i="32"/>
  <c r="E77" i="32"/>
  <c r="D77" i="32"/>
  <c r="C77" i="32"/>
  <c r="G76" i="32"/>
  <c r="F76" i="32"/>
  <c r="E76" i="32"/>
  <c r="D76" i="32"/>
  <c r="C76" i="32"/>
  <c r="G75" i="32"/>
  <c r="F75" i="32"/>
  <c r="E75" i="32"/>
  <c r="D75" i="32"/>
  <c r="C75" i="32"/>
  <c r="G74" i="32"/>
  <c r="F74" i="32"/>
  <c r="E74" i="32"/>
  <c r="D74" i="32"/>
  <c r="C74" i="32"/>
  <c r="G73" i="32"/>
  <c r="F73" i="32"/>
  <c r="E73" i="32"/>
  <c r="D73" i="32"/>
  <c r="C73" i="32"/>
  <c r="G72" i="32"/>
  <c r="E72" i="32"/>
  <c r="D72" i="32"/>
  <c r="C72" i="32"/>
  <c r="G71" i="32"/>
  <c r="F71" i="32"/>
  <c r="E71" i="32"/>
  <c r="D71" i="32"/>
  <c r="C71" i="32"/>
  <c r="G70" i="32"/>
  <c r="F70" i="32"/>
  <c r="E70" i="32"/>
  <c r="D70" i="32"/>
  <c r="C70" i="32"/>
  <c r="G69" i="32"/>
  <c r="F69" i="32"/>
  <c r="E69" i="32"/>
  <c r="D69" i="32"/>
  <c r="C69" i="32"/>
  <c r="G68" i="32"/>
  <c r="F68" i="32"/>
  <c r="E68" i="32"/>
  <c r="D68" i="32"/>
  <c r="C68" i="32"/>
  <c r="G67" i="32"/>
  <c r="F67" i="32"/>
  <c r="E67" i="32"/>
  <c r="D67" i="32"/>
  <c r="C67" i="32"/>
  <c r="G66" i="32"/>
  <c r="F66" i="32"/>
  <c r="D66" i="32"/>
  <c r="C66" i="32"/>
  <c r="G65" i="32"/>
  <c r="F65" i="32"/>
  <c r="E65" i="32"/>
  <c r="D65" i="32"/>
  <c r="C65" i="32"/>
  <c r="G64" i="32"/>
  <c r="F64" i="32"/>
  <c r="E64" i="32"/>
  <c r="D64" i="32"/>
  <c r="C64" i="32"/>
  <c r="G63" i="32"/>
  <c r="F63" i="32"/>
  <c r="E63" i="32"/>
  <c r="D63" i="32"/>
  <c r="C63" i="32"/>
  <c r="G62" i="32"/>
  <c r="F62" i="32"/>
  <c r="E62" i="32"/>
  <c r="D62" i="32"/>
  <c r="C62" i="32"/>
  <c r="G61" i="32"/>
  <c r="F61" i="32"/>
  <c r="E61" i="32"/>
  <c r="D61" i="32"/>
  <c r="C61" i="32"/>
  <c r="G51" i="32"/>
  <c r="F51" i="32"/>
  <c r="F312" i="32" s="1"/>
  <c r="F362" i="32" s="1"/>
  <c r="E51" i="32"/>
  <c r="E312" i="32" s="1"/>
  <c r="E362" i="32" s="1"/>
  <c r="D51" i="32"/>
  <c r="D312" i="32" s="1"/>
  <c r="D362" i="32" s="1"/>
  <c r="C51" i="32"/>
  <c r="G50" i="32"/>
  <c r="F50" i="32"/>
  <c r="E50" i="32"/>
  <c r="D50" i="32"/>
  <c r="C50" i="32"/>
  <c r="G49" i="32"/>
  <c r="G310" i="32" s="1"/>
  <c r="G360" i="32" s="1"/>
  <c r="F49" i="32"/>
  <c r="E49" i="32"/>
  <c r="D49" i="32"/>
  <c r="C49" i="32"/>
  <c r="G48" i="32"/>
  <c r="F48" i="32"/>
  <c r="E48" i="32"/>
  <c r="D48" i="32"/>
  <c r="D309" i="32" s="1"/>
  <c r="D359" i="32" s="1"/>
  <c r="C48" i="32"/>
  <c r="C309" i="32" s="1"/>
  <c r="C359" i="32" s="1"/>
  <c r="G47" i="32"/>
  <c r="F47" i="32"/>
  <c r="E47" i="32"/>
  <c r="D47" i="32"/>
  <c r="G46" i="32"/>
  <c r="F46" i="32"/>
  <c r="F307" i="32" s="1"/>
  <c r="F357" i="32" s="1"/>
  <c r="E46" i="32"/>
  <c r="E307" i="32" s="1"/>
  <c r="E357" i="32" s="1"/>
  <c r="D46" i="32"/>
  <c r="D307" i="32" s="1"/>
  <c r="D357" i="32" s="1"/>
  <c r="C46" i="32"/>
  <c r="F45" i="32"/>
  <c r="E45" i="32"/>
  <c r="D45" i="32"/>
  <c r="C45" i="32"/>
  <c r="G44" i="32"/>
  <c r="G305" i="32" s="1"/>
  <c r="G355" i="32" s="1"/>
  <c r="F44" i="32"/>
  <c r="F305" i="32" s="1"/>
  <c r="F355" i="32" s="1"/>
  <c r="E44" i="32"/>
  <c r="E305" i="32" s="1"/>
  <c r="E355" i="32" s="1"/>
  <c r="D44" i="32"/>
  <c r="C44" i="32"/>
  <c r="G43" i="32"/>
  <c r="F43" i="32"/>
  <c r="E43" i="32"/>
  <c r="D43" i="32"/>
  <c r="C43" i="32"/>
  <c r="G42" i="32"/>
  <c r="F42" i="32"/>
  <c r="E42" i="32"/>
  <c r="D42" i="32"/>
  <c r="C42" i="32"/>
  <c r="G41" i="32"/>
  <c r="F41" i="32"/>
  <c r="E41" i="32"/>
  <c r="D41" i="32"/>
  <c r="C41" i="32"/>
  <c r="G40" i="32"/>
  <c r="F40" i="32"/>
  <c r="E40" i="32"/>
  <c r="D40" i="32"/>
  <c r="C40" i="32"/>
  <c r="G39" i="32"/>
  <c r="G300" i="32" s="1"/>
  <c r="G350" i="32" s="1"/>
  <c r="E39" i="32"/>
  <c r="D39" i="32"/>
  <c r="C39" i="32"/>
  <c r="G38" i="32"/>
  <c r="F38" i="32"/>
  <c r="E38" i="32"/>
  <c r="D38" i="32"/>
  <c r="C38" i="32"/>
  <c r="G37" i="32"/>
  <c r="G298" i="32" s="1"/>
  <c r="G348" i="32" s="1"/>
  <c r="F37" i="32"/>
  <c r="E37" i="32"/>
  <c r="D37" i="32"/>
  <c r="C37" i="32"/>
  <c r="G36" i="32"/>
  <c r="F36" i="32"/>
  <c r="F297" i="32" s="1"/>
  <c r="F347" i="32" s="1"/>
  <c r="E36" i="32"/>
  <c r="E297" i="32" s="1"/>
  <c r="E347" i="32" s="1"/>
  <c r="D36" i="32"/>
  <c r="D297" i="32" s="1"/>
  <c r="D347" i="32" s="1"/>
  <c r="C36" i="32"/>
  <c r="G35" i="32"/>
  <c r="F35" i="32"/>
  <c r="E35" i="32"/>
  <c r="D35" i="32"/>
  <c r="C35" i="32"/>
  <c r="G34" i="32"/>
  <c r="G295" i="32" s="1"/>
  <c r="G345" i="32" s="1"/>
  <c r="F34" i="32"/>
  <c r="E34" i="32"/>
  <c r="D34" i="32"/>
  <c r="C34" i="32"/>
  <c r="G33" i="32"/>
  <c r="F33" i="32"/>
  <c r="D33" i="32"/>
  <c r="C33" i="32"/>
  <c r="G32" i="32"/>
  <c r="G293" i="32" s="1"/>
  <c r="G343" i="32" s="1"/>
  <c r="F32" i="32"/>
  <c r="E32" i="32"/>
  <c r="D32" i="32"/>
  <c r="C32" i="32"/>
  <c r="H28" i="32"/>
  <c r="G28" i="32"/>
  <c r="D28" i="32"/>
  <c r="G25" i="32"/>
  <c r="F25" i="32"/>
  <c r="E25" i="32"/>
  <c r="D25" i="32"/>
  <c r="C25" i="32"/>
  <c r="H21" i="32"/>
  <c r="G21" i="32"/>
  <c r="H240" i="32"/>
  <c r="G80" i="31"/>
  <c r="G135" i="31" s="1"/>
  <c r="F80" i="31"/>
  <c r="E80" i="31"/>
  <c r="E135" i="31" s="1"/>
  <c r="D80" i="31"/>
  <c r="G79" i="31"/>
  <c r="F79" i="31"/>
  <c r="E79" i="31"/>
  <c r="D79" i="31"/>
  <c r="D134" i="31" s="1"/>
  <c r="C79" i="31"/>
  <c r="F78" i="31"/>
  <c r="F133" i="31" s="1"/>
  <c r="E78" i="31"/>
  <c r="D78" i="31"/>
  <c r="C78" i="31"/>
  <c r="G77" i="31"/>
  <c r="F77" i="31"/>
  <c r="F132" i="31" s="1"/>
  <c r="E77" i="31"/>
  <c r="E132" i="31" s="1"/>
  <c r="D77" i="31"/>
  <c r="C77" i="31"/>
  <c r="C132" i="31" s="1"/>
  <c r="G76" i="31"/>
  <c r="F76" i="31"/>
  <c r="E76" i="31"/>
  <c r="D76" i="31"/>
  <c r="C76" i="31"/>
  <c r="C131" i="31" s="1"/>
  <c r="G75" i="31"/>
  <c r="F75" i="31"/>
  <c r="E75" i="31"/>
  <c r="E130" i="31" s="1"/>
  <c r="D75" i="31"/>
  <c r="C75" i="31"/>
  <c r="G74" i="31"/>
  <c r="F74" i="31"/>
  <c r="E74" i="31"/>
  <c r="D74" i="31"/>
  <c r="C74" i="31"/>
  <c r="G73" i="31"/>
  <c r="G128" i="31" s="1"/>
  <c r="F73" i="31"/>
  <c r="E73" i="31"/>
  <c r="D73" i="31"/>
  <c r="C73" i="31"/>
  <c r="G72" i="31"/>
  <c r="G127" i="31" s="1"/>
  <c r="E72" i="31"/>
  <c r="D72" i="31"/>
  <c r="D127" i="31" s="1"/>
  <c r="C72" i="31"/>
  <c r="G71" i="31"/>
  <c r="F71" i="31"/>
  <c r="E71" i="31"/>
  <c r="D71" i="31"/>
  <c r="C71" i="31"/>
  <c r="G70" i="31"/>
  <c r="F70" i="31"/>
  <c r="E70" i="31"/>
  <c r="D70" i="31"/>
  <c r="C70" i="31"/>
  <c r="G69" i="31"/>
  <c r="F69" i="31"/>
  <c r="F124" i="31" s="1"/>
  <c r="E69" i="31"/>
  <c r="D69" i="31"/>
  <c r="C69" i="31"/>
  <c r="C124" i="31" s="1"/>
  <c r="G68" i="31"/>
  <c r="F68" i="31"/>
  <c r="E68" i="31"/>
  <c r="D68" i="31"/>
  <c r="C68" i="31"/>
  <c r="G67" i="31"/>
  <c r="F67" i="31"/>
  <c r="E67" i="31"/>
  <c r="D67" i="31"/>
  <c r="C67" i="31"/>
  <c r="G66" i="31"/>
  <c r="F66" i="31"/>
  <c r="D66" i="31"/>
  <c r="C66" i="31"/>
  <c r="H66" i="31" s="1"/>
  <c r="G65" i="31"/>
  <c r="G120" i="31" s="1"/>
  <c r="F65" i="31"/>
  <c r="E65" i="31"/>
  <c r="D65" i="31"/>
  <c r="C65" i="31"/>
  <c r="G64" i="31"/>
  <c r="F64" i="31"/>
  <c r="E64" i="31"/>
  <c r="D64" i="31"/>
  <c r="D119" i="31" s="1"/>
  <c r="C64" i="31"/>
  <c r="G63" i="31"/>
  <c r="F63" i="31"/>
  <c r="E63" i="31"/>
  <c r="D63" i="31"/>
  <c r="C63" i="31"/>
  <c r="G62" i="31"/>
  <c r="F62" i="31"/>
  <c r="F117" i="31" s="1"/>
  <c r="E62" i="31"/>
  <c r="D62" i="31"/>
  <c r="C62" i="31"/>
  <c r="G61" i="31"/>
  <c r="F61" i="31"/>
  <c r="E61" i="31"/>
  <c r="D61" i="31"/>
  <c r="C61" i="31"/>
  <c r="C116" i="31" s="1"/>
  <c r="G51" i="31"/>
  <c r="G312" i="31" s="1"/>
  <c r="G362" i="31" s="1"/>
  <c r="F51" i="31"/>
  <c r="E51" i="31"/>
  <c r="D51" i="31"/>
  <c r="C51" i="31"/>
  <c r="G50" i="31"/>
  <c r="F50" i="31"/>
  <c r="F311" i="31" s="1"/>
  <c r="F361" i="31" s="1"/>
  <c r="E50" i="31"/>
  <c r="D50" i="31"/>
  <c r="C50" i="31"/>
  <c r="G49" i="31"/>
  <c r="F49" i="31"/>
  <c r="E49" i="31"/>
  <c r="D49" i="31"/>
  <c r="C49" i="31"/>
  <c r="C310" i="31" s="1"/>
  <c r="C360" i="31" s="1"/>
  <c r="G48" i="31"/>
  <c r="F48" i="31"/>
  <c r="F309" i="31" s="1"/>
  <c r="F359" i="31" s="1"/>
  <c r="E48" i="31"/>
  <c r="D48" i="31"/>
  <c r="C48" i="31"/>
  <c r="G47" i="31"/>
  <c r="F47" i="31"/>
  <c r="E47" i="31"/>
  <c r="D47" i="31"/>
  <c r="G46" i="31"/>
  <c r="F46" i="31"/>
  <c r="E46" i="31"/>
  <c r="D46" i="31"/>
  <c r="C46" i="31"/>
  <c r="F45" i="31"/>
  <c r="E45" i="31"/>
  <c r="D45" i="31"/>
  <c r="C45" i="31"/>
  <c r="G44" i="31"/>
  <c r="F44" i="31"/>
  <c r="E44" i="31"/>
  <c r="D44" i="31"/>
  <c r="C44" i="31"/>
  <c r="G43" i="31"/>
  <c r="G304" i="31" s="1"/>
  <c r="G354" i="31" s="1"/>
  <c r="F43" i="31"/>
  <c r="F304" i="31" s="1"/>
  <c r="F354" i="31" s="1"/>
  <c r="E43" i="31"/>
  <c r="E304" i="31" s="1"/>
  <c r="E354" i="31" s="1"/>
  <c r="D43" i="31"/>
  <c r="C43" i="31"/>
  <c r="G42" i="31"/>
  <c r="F42" i="31"/>
  <c r="E42" i="31"/>
  <c r="D42" i="31"/>
  <c r="D303" i="31" s="1"/>
  <c r="D353" i="31" s="1"/>
  <c r="C42" i="31"/>
  <c r="G41" i="31"/>
  <c r="F41" i="31"/>
  <c r="E41" i="31"/>
  <c r="D41" i="31"/>
  <c r="C41" i="31"/>
  <c r="G40" i="31"/>
  <c r="F40" i="31"/>
  <c r="F301" i="31" s="1"/>
  <c r="F351" i="31" s="1"/>
  <c r="E40" i="31"/>
  <c r="E301" i="31" s="1"/>
  <c r="E351" i="31" s="1"/>
  <c r="D40" i="31"/>
  <c r="C40" i="31"/>
  <c r="G39" i="31"/>
  <c r="E39" i="31"/>
  <c r="D39" i="31"/>
  <c r="C39" i="31"/>
  <c r="G38" i="31"/>
  <c r="G299" i="31" s="1"/>
  <c r="G349" i="31" s="1"/>
  <c r="F38" i="31"/>
  <c r="F299" i="31" s="1"/>
  <c r="F349" i="31" s="1"/>
  <c r="E38" i="31"/>
  <c r="D38" i="31"/>
  <c r="C38" i="31"/>
  <c r="G37" i="31"/>
  <c r="F37" i="31"/>
  <c r="E37" i="31"/>
  <c r="D37" i="31"/>
  <c r="C37" i="31"/>
  <c r="G36" i="31"/>
  <c r="G297" i="31" s="1"/>
  <c r="G347" i="31" s="1"/>
  <c r="F36" i="31"/>
  <c r="E36" i="31"/>
  <c r="D36" i="31"/>
  <c r="C36" i="31"/>
  <c r="G35" i="31"/>
  <c r="F35" i="31"/>
  <c r="E35" i="31"/>
  <c r="D35" i="31"/>
  <c r="C35" i="31"/>
  <c r="G34" i="31"/>
  <c r="F34" i="31"/>
  <c r="E34" i="31"/>
  <c r="D34" i="31"/>
  <c r="C34" i="31"/>
  <c r="G33" i="31"/>
  <c r="G294" i="31" s="1"/>
  <c r="G344" i="31" s="1"/>
  <c r="F33" i="31"/>
  <c r="F294" i="31" s="1"/>
  <c r="F344" i="31" s="1"/>
  <c r="D33" i="31"/>
  <c r="C33" i="31"/>
  <c r="G32" i="31"/>
  <c r="F32" i="31"/>
  <c r="E32" i="31"/>
  <c r="D32" i="31"/>
  <c r="C32" i="31"/>
  <c r="H28" i="31"/>
  <c r="G28" i="31"/>
  <c r="D28" i="31"/>
  <c r="G25" i="31"/>
  <c r="F25" i="31"/>
  <c r="E25" i="31"/>
  <c r="D25" i="31"/>
  <c r="C25" i="31"/>
  <c r="H21" i="31"/>
  <c r="G21" i="31"/>
  <c r="H215" i="31"/>
  <c r="H190" i="31"/>
  <c r="G80" i="30"/>
  <c r="F80" i="30"/>
  <c r="F135" i="30" s="1"/>
  <c r="E80" i="30"/>
  <c r="D80" i="30"/>
  <c r="G79" i="30"/>
  <c r="H79" i="30" s="1"/>
  <c r="F79" i="30"/>
  <c r="E79" i="30"/>
  <c r="E134" i="30" s="1"/>
  <c r="D79" i="30"/>
  <c r="C79" i="30"/>
  <c r="F78" i="30"/>
  <c r="E78" i="30"/>
  <c r="D78" i="30"/>
  <c r="C78" i="30"/>
  <c r="G77" i="30"/>
  <c r="F77" i="30"/>
  <c r="E77" i="30"/>
  <c r="D77" i="30"/>
  <c r="C77" i="30"/>
  <c r="G76" i="30"/>
  <c r="F76" i="30"/>
  <c r="E76" i="30"/>
  <c r="D76" i="30"/>
  <c r="C76" i="30"/>
  <c r="G75" i="30"/>
  <c r="F75" i="30"/>
  <c r="E75" i="30"/>
  <c r="D75" i="30"/>
  <c r="C75" i="30"/>
  <c r="G74" i="30"/>
  <c r="F74" i="30"/>
  <c r="E74" i="30"/>
  <c r="D74" i="30"/>
  <c r="C74" i="30"/>
  <c r="G73" i="30"/>
  <c r="F73" i="30"/>
  <c r="E73" i="30"/>
  <c r="D73" i="30"/>
  <c r="C73" i="30"/>
  <c r="G72" i="30"/>
  <c r="E72" i="30"/>
  <c r="D72" i="30"/>
  <c r="C72" i="30"/>
  <c r="C127" i="30" s="1"/>
  <c r="G71" i="30"/>
  <c r="F71" i="30"/>
  <c r="E71" i="30"/>
  <c r="E126" i="30" s="1"/>
  <c r="D71" i="30"/>
  <c r="C71" i="30"/>
  <c r="G70" i="30"/>
  <c r="F70" i="30"/>
  <c r="E70" i="30"/>
  <c r="E125" i="30" s="1"/>
  <c r="D70" i="30"/>
  <c r="C70" i="30"/>
  <c r="G69" i="30"/>
  <c r="F69" i="30"/>
  <c r="E69" i="30"/>
  <c r="D69" i="30"/>
  <c r="C69" i="30"/>
  <c r="G68" i="30"/>
  <c r="G123" i="30" s="1"/>
  <c r="F68" i="30"/>
  <c r="E68" i="30"/>
  <c r="D68" i="30"/>
  <c r="D123" i="30" s="1"/>
  <c r="C68" i="30"/>
  <c r="G67" i="30"/>
  <c r="F67" i="30"/>
  <c r="E67" i="30"/>
  <c r="D67" i="30"/>
  <c r="D122" i="30" s="1"/>
  <c r="C67" i="30"/>
  <c r="H67" i="30" s="1"/>
  <c r="G66" i="30"/>
  <c r="F66" i="30"/>
  <c r="F121" i="30" s="1"/>
  <c r="D66" i="30"/>
  <c r="C66" i="30"/>
  <c r="G65" i="30"/>
  <c r="F65" i="30"/>
  <c r="E65" i="30"/>
  <c r="D65" i="30"/>
  <c r="C65" i="30"/>
  <c r="G64" i="30"/>
  <c r="F64" i="30"/>
  <c r="E64" i="30"/>
  <c r="D64" i="30"/>
  <c r="C64" i="30"/>
  <c r="G63" i="30"/>
  <c r="F63" i="30"/>
  <c r="E63" i="30"/>
  <c r="D63" i="30"/>
  <c r="C63" i="30"/>
  <c r="G62" i="30"/>
  <c r="F62" i="30"/>
  <c r="E62" i="30"/>
  <c r="D62" i="30"/>
  <c r="C62" i="30"/>
  <c r="G61" i="30"/>
  <c r="G116" i="30" s="1"/>
  <c r="F61" i="30"/>
  <c r="E61" i="30"/>
  <c r="D61" i="30"/>
  <c r="C61" i="30"/>
  <c r="G51" i="30"/>
  <c r="F51" i="30"/>
  <c r="E51" i="30"/>
  <c r="E312" i="30" s="1"/>
  <c r="E362" i="30" s="1"/>
  <c r="D51" i="30"/>
  <c r="C51" i="30"/>
  <c r="G50" i="30"/>
  <c r="F50" i="30"/>
  <c r="E50" i="30"/>
  <c r="D50" i="30"/>
  <c r="C50" i="30"/>
  <c r="G49" i="30"/>
  <c r="F49" i="30"/>
  <c r="E49" i="30"/>
  <c r="D49" i="30"/>
  <c r="C49" i="30"/>
  <c r="G48" i="30"/>
  <c r="F48" i="30"/>
  <c r="E48" i="30"/>
  <c r="D48" i="30"/>
  <c r="H359" i="30" s="1"/>
  <c r="C48" i="30"/>
  <c r="G47" i="30"/>
  <c r="F47" i="30"/>
  <c r="E47" i="30"/>
  <c r="D47" i="30"/>
  <c r="G46" i="30"/>
  <c r="F46" i="30"/>
  <c r="E46" i="30"/>
  <c r="E307" i="30" s="1"/>
  <c r="E357" i="30" s="1"/>
  <c r="D46" i="30"/>
  <c r="D307" i="30" s="1"/>
  <c r="D357" i="30" s="1"/>
  <c r="C46" i="30"/>
  <c r="C307" i="30" s="1"/>
  <c r="C357" i="30" s="1"/>
  <c r="F45" i="30"/>
  <c r="E45" i="30"/>
  <c r="D45" i="30"/>
  <c r="C45" i="30"/>
  <c r="G44" i="30"/>
  <c r="F44" i="30"/>
  <c r="F305" i="30" s="1"/>
  <c r="F355" i="30" s="1"/>
  <c r="E44" i="30"/>
  <c r="E305" i="30" s="1"/>
  <c r="E355" i="30" s="1"/>
  <c r="D44" i="30"/>
  <c r="C44" i="30"/>
  <c r="G43" i="30"/>
  <c r="F43" i="30"/>
  <c r="E43" i="30"/>
  <c r="D43" i="30"/>
  <c r="C43" i="30"/>
  <c r="H43" i="30" s="1"/>
  <c r="H304" i="30" s="1"/>
  <c r="M28" i="48" s="1"/>
  <c r="G42" i="30"/>
  <c r="G303" i="30" s="1"/>
  <c r="G353" i="30" s="1"/>
  <c r="F42" i="30"/>
  <c r="F303" i="30" s="1"/>
  <c r="F353" i="30" s="1"/>
  <c r="E42" i="30"/>
  <c r="D42" i="30"/>
  <c r="C42" i="30"/>
  <c r="G41" i="30"/>
  <c r="F41" i="30"/>
  <c r="E41" i="30"/>
  <c r="E302" i="30" s="1"/>
  <c r="E352" i="30" s="1"/>
  <c r="D41" i="30"/>
  <c r="D302" i="30" s="1"/>
  <c r="D352" i="30" s="1"/>
  <c r="C41" i="30"/>
  <c r="C302" i="30" s="1"/>
  <c r="C352" i="30" s="1"/>
  <c r="G40" i="30"/>
  <c r="F40" i="30"/>
  <c r="E40" i="30"/>
  <c r="D40" i="30"/>
  <c r="C40" i="30"/>
  <c r="G39" i="30"/>
  <c r="E39" i="30"/>
  <c r="E300" i="30" s="1"/>
  <c r="E350" i="30" s="1"/>
  <c r="D39" i="30"/>
  <c r="C39" i="30"/>
  <c r="G38" i="30"/>
  <c r="F38" i="30"/>
  <c r="E38" i="30"/>
  <c r="D38" i="30"/>
  <c r="C38" i="30"/>
  <c r="G37" i="30"/>
  <c r="G298" i="30" s="1"/>
  <c r="G348" i="30" s="1"/>
  <c r="F37" i="30"/>
  <c r="F298" i="30" s="1"/>
  <c r="F348" i="30" s="1"/>
  <c r="E37" i="30"/>
  <c r="D37" i="30"/>
  <c r="C37" i="30"/>
  <c r="G36" i="30"/>
  <c r="F36" i="30"/>
  <c r="E36" i="30"/>
  <c r="E297" i="30" s="1"/>
  <c r="E347" i="30" s="1"/>
  <c r="D36" i="30"/>
  <c r="D297" i="30" s="1"/>
  <c r="D347" i="30" s="1"/>
  <c r="C36" i="30"/>
  <c r="G35" i="30"/>
  <c r="F35" i="30"/>
  <c r="E35" i="30"/>
  <c r="D35" i="30"/>
  <c r="C35" i="30"/>
  <c r="G34" i="30"/>
  <c r="G295" i="30" s="1"/>
  <c r="G345" i="30" s="1"/>
  <c r="F34" i="30"/>
  <c r="F295" i="30" s="1"/>
  <c r="F345" i="30" s="1"/>
  <c r="E34" i="30"/>
  <c r="E295" i="30" s="1"/>
  <c r="E345" i="30" s="1"/>
  <c r="D34" i="30"/>
  <c r="C34" i="30"/>
  <c r="G33" i="30"/>
  <c r="F33" i="30"/>
  <c r="D33" i="30"/>
  <c r="C33" i="30"/>
  <c r="H33" i="30" s="1"/>
  <c r="G32" i="30"/>
  <c r="F32" i="30"/>
  <c r="F293" i="30" s="1"/>
  <c r="F343" i="30" s="1"/>
  <c r="E32" i="30"/>
  <c r="D32" i="30"/>
  <c r="C32" i="30"/>
  <c r="H28" i="30"/>
  <c r="G28" i="30"/>
  <c r="D28" i="30"/>
  <c r="G25" i="30"/>
  <c r="F25" i="30"/>
  <c r="E25" i="30"/>
  <c r="D25" i="30"/>
  <c r="C25" i="30"/>
  <c r="H21" i="30"/>
  <c r="G21" i="30"/>
  <c r="H215" i="30"/>
  <c r="H240" i="30"/>
  <c r="G80" i="29"/>
  <c r="G135" i="29" s="1"/>
  <c r="F80" i="29"/>
  <c r="E80" i="29"/>
  <c r="D80" i="29"/>
  <c r="G79" i="29"/>
  <c r="F79" i="29"/>
  <c r="E79" i="29"/>
  <c r="D79" i="29"/>
  <c r="C79" i="29"/>
  <c r="F78" i="29"/>
  <c r="E78" i="29"/>
  <c r="D78" i="29"/>
  <c r="C78" i="29"/>
  <c r="G77" i="29"/>
  <c r="F77" i="29"/>
  <c r="E77" i="29"/>
  <c r="D77" i="29"/>
  <c r="C77" i="29"/>
  <c r="G76" i="29"/>
  <c r="F76" i="29"/>
  <c r="E76" i="29"/>
  <c r="D76" i="29"/>
  <c r="C76" i="29"/>
  <c r="H76" i="29" s="1"/>
  <c r="G75" i="29"/>
  <c r="F75" i="29"/>
  <c r="E75" i="29"/>
  <c r="D75" i="29"/>
  <c r="C75" i="29"/>
  <c r="G74" i="29"/>
  <c r="F74" i="29"/>
  <c r="E74" i="29"/>
  <c r="D74" i="29"/>
  <c r="C74" i="29"/>
  <c r="G73" i="29"/>
  <c r="F73" i="29"/>
  <c r="E73" i="29"/>
  <c r="D73" i="29"/>
  <c r="C73" i="29"/>
  <c r="G72" i="29"/>
  <c r="E72" i="29"/>
  <c r="D72" i="29"/>
  <c r="C72" i="29"/>
  <c r="G71" i="29"/>
  <c r="F71" i="29"/>
  <c r="E71" i="29"/>
  <c r="D71" i="29"/>
  <c r="C71" i="29"/>
  <c r="H71" i="29" s="1"/>
  <c r="G70" i="29"/>
  <c r="F70" i="29"/>
  <c r="E70" i="29"/>
  <c r="D70" i="29"/>
  <c r="C70" i="29"/>
  <c r="G69" i="29"/>
  <c r="F69" i="29"/>
  <c r="E69" i="29"/>
  <c r="D69" i="29"/>
  <c r="C69" i="29"/>
  <c r="G68" i="29"/>
  <c r="F68" i="29"/>
  <c r="E68" i="29"/>
  <c r="D68" i="29"/>
  <c r="C68" i="29"/>
  <c r="G67" i="29"/>
  <c r="G122" i="29" s="1"/>
  <c r="F67" i="29"/>
  <c r="E67" i="29"/>
  <c r="D67" i="29"/>
  <c r="C67" i="29"/>
  <c r="G66" i="29"/>
  <c r="F66" i="29"/>
  <c r="D66" i="29"/>
  <c r="C66" i="29"/>
  <c r="G65" i="29"/>
  <c r="F65" i="29"/>
  <c r="E65" i="29"/>
  <c r="D65" i="29"/>
  <c r="C65" i="29"/>
  <c r="G64" i="29"/>
  <c r="F64" i="29"/>
  <c r="E64" i="29"/>
  <c r="D64" i="29"/>
  <c r="C64" i="29"/>
  <c r="G63" i="29"/>
  <c r="F63" i="29"/>
  <c r="E63" i="29"/>
  <c r="D63" i="29"/>
  <c r="C63" i="29"/>
  <c r="G62" i="29"/>
  <c r="F62" i="29"/>
  <c r="E62" i="29"/>
  <c r="D62" i="29"/>
  <c r="C62" i="29"/>
  <c r="G61" i="29"/>
  <c r="F61" i="29"/>
  <c r="E61" i="29"/>
  <c r="D61" i="29"/>
  <c r="C61" i="29"/>
  <c r="G51" i="29"/>
  <c r="G312" i="29" s="1"/>
  <c r="G362" i="29" s="1"/>
  <c r="F51" i="29"/>
  <c r="E51" i="29"/>
  <c r="D51" i="29"/>
  <c r="C51" i="29"/>
  <c r="G50" i="29"/>
  <c r="F50" i="29"/>
  <c r="F311" i="29" s="1"/>
  <c r="F361" i="29" s="1"/>
  <c r="E50" i="29"/>
  <c r="D50" i="29"/>
  <c r="C50" i="29"/>
  <c r="G49" i="29"/>
  <c r="F49" i="29"/>
  <c r="E49" i="29"/>
  <c r="D49" i="29"/>
  <c r="C49" i="29"/>
  <c r="C310" i="29" s="1"/>
  <c r="C360" i="29" s="1"/>
  <c r="G48" i="29"/>
  <c r="G309" i="29" s="1"/>
  <c r="G359" i="29" s="1"/>
  <c r="F48" i="29"/>
  <c r="E48" i="29"/>
  <c r="D48" i="29"/>
  <c r="C48" i="29"/>
  <c r="G47" i="29"/>
  <c r="F47" i="29"/>
  <c r="E47" i="29"/>
  <c r="D47" i="29"/>
  <c r="G46" i="29"/>
  <c r="F46" i="29"/>
  <c r="E46" i="29"/>
  <c r="D46" i="29"/>
  <c r="C46" i="29"/>
  <c r="F45" i="29"/>
  <c r="E45" i="29"/>
  <c r="E306" i="29" s="1"/>
  <c r="E356" i="29" s="1"/>
  <c r="D45" i="29"/>
  <c r="C45" i="29"/>
  <c r="G44" i="29"/>
  <c r="F44" i="29"/>
  <c r="E44" i="29"/>
  <c r="D44" i="29"/>
  <c r="C44" i="29"/>
  <c r="G43" i="29"/>
  <c r="G304" i="29" s="1"/>
  <c r="G354" i="29" s="1"/>
  <c r="F43" i="29"/>
  <c r="F304" i="29" s="1"/>
  <c r="F354" i="29" s="1"/>
  <c r="E43" i="29"/>
  <c r="D43" i="29"/>
  <c r="C43" i="29"/>
  <c r="G42" i="29"/>
  <c r="F42" i="29"/>
  <c r="E42" i="29"/>
  <c r="D42" i="29"/>
  <c r="D303" i="29" s="1"/>
  <c r="D353" i="29" s="1"/>
  <c r="C42" i="29"/>
  <c r="C303" i="29" s="1"/>
  <c r="C353" i="29" s="1"/>
  <c r="G41" i="29"/>
  <c r="F41" i="29"/>
  <c r="E41" i="29"/>
  <c r="D41" i="29"/>
  <c r="C41" i="29"/>
  <c r="G40" i="29"/>
  <c r="F40" i="29"/>
  <c r="F301" i="29" s="1"/>
  <c r="F351" i="29" s="1"/>
  <c r="E40" i="29"/>
  <c r="D40" i="29"/>
  <c r="C40" i="29"/>
  <c r="G39" i="29"/>
  <c r="E39" i="29"/>
  <c r="D39" i="29"/>
  <c r="C39" i="29"/>
  <c r="G38" i="29"/>
  <c r="G299" i="29" s="1"/>
  <c r="G349" i="29" s="1"/>
  <c r="F38" i="29"/>
  <c r="F299" i="29" s="1"/>
  <c r="F349" i="29" s="1"/>
  <c r="E38" i="29"/>
  <c r="E299" i="29" s="1"/>
  <c r="E349" i="29" s="1"/>
  <c r="D38" i="29"/>
  <c r="C38" i="29"/>
  <c r="G37" i="29"/>
  <c r="F37" i="29"/>
  <c r="E37" i="29"/>
  <c r="D37" i="29"/>
  <c r="C37" i="29"/>
  <c r="G36" i="29"/>
  <c r="H347" i="29" s="1"/>
  <c r="F36" i="29"/>
  <c r="E36" i="29"/>
  <c r="D36" i="29"/>
  <c r="C36" i="29"/>
  <c r="G35" i="29"/>
  <c r="F35" i="29"/>
  <c r="F296" i="29" s="1"/>
  <c r="F346" i="29" s="1"/>
  <c r="E35" i="29"/>
  <c r="D35" i="29"/>
  <c r="C35" i="29"/>
  <c r="G34" i="29"/>
  <c r="F34" i="29"/>
  <c r="E34" i="29"/>
  <c r="D34" i="29"/>
  <c r="C34" i="29"/>
  <c r="G33" i="29"/>
  <c r="G294" i="29" s="1"/>
  <c r="G344" i="29" s="1"/>
  <c r="F33" i="29"/>
  <c r="F294" i="29" s="1"/>
  <c r="F344" i="29" s="1"/>
  <c r="D33" i="29"/>
  <c r="C33" i="29"/>
  <c r="G32" i="29"/>
  <c r="F32" i="29"/>
  <c r="E32" i="29"/>
  <c r="D32" i="29"/>
  <c r="C32" i="29"/>
  <c r="H28" i="29"/>
  <c r="G28" i="29"/>
  <c r="D28" i="29"/>
  <c r="G25" i="29"/>
  <c r="F25" i="29"/>
  <c r="E25" i="29"/>
  <c r="D25" i="29"/>
  <c r="C25" i="29"/>
  <c r="H21" i="29"/>
  <c r="G21" i="29"/>
  <c r="H215" i="29"/>
  <c r="H190" i="29"/>
  <c r="G80" i="28"/>
  <c r="G135" i="28" s="1"/>
  <c r="F80" i="28"/>
  <c r="E80" i="28"/>
  <c r="D80" i="28"/>
  <c r="G79" i="28"/>
  <c r="H79" i="28" s="1"/>
  <c r="F79" i="28"/>
  <c r="E79" i="28"/>
  <c r="D79" i="28"/>
  <c r="C79" i="28"/>
  <c r="F78" i="28"/>
  <c r="E78" i="28"/>
  <c r="D78" i="28"/>
  <c r="C78" i="28"/>
  <c r="G77" i="28"/>
  <c r="F77" i="28"/>
  <c r="E77" i="28"/>
  <c r="D77" i="28"/>
  <c r="C77" i="28"/>
  <c r="G76" i="28"/>
  <c r="F76" i="28"/>
  <c r="E76" i="28"/>
  <c r="D76" i="28"/>
  <c r="C76" i="28"/>
  <c r="G75" i="28"/>
  <c r="F75" i="28"/>
  <c r="E75" i="28"/>
  <c r="D75" i="28"/>
  <c r="C75" i="28"/>
  <c r="G74" i="28"/>
  <c r="G129" i="28" s="1"/>
  <c r="F74" i="28"/>
  <c r="E74" i="28"/>
  <c r="D74" i="28"/>
  <c r="C74" i="28"/>
  <c r="G73" i="28"/>
  <c r="G128" i="28" s="1"/>
  <c r="F73" i="28"/>
  <c r="E73" i="28"/>
  <c r="D73" i="28"/>
  <c r="C73" i="28"/>
  <c r="G72" i="28"/>
  <c r="E72" i="28"/>
  <c r="D72" i="28"/>
  <c r="C72" i="28"/>
  <c r="G71" i="28"/>
  <c r="F71" i="28"/>
  <c r="E71" i="28"/>
  <c r="D71" i="28"/>
  <c r="C71" i="28"/>
  <c r="G70" i="28"/>
  <c r="F70" i="28"/>
  <c r="E70" i="28"/>
  <c r="D70" i="28"/>
  <c r="C70" i="28"/>
  <c r="G69" i="28"/>
  <c r="F69" i="28"/>
  <c r="E69" i="28"/>
  <c r="D69" i="28"/>
  <c r="C69" i="28"/>
  <c r="G68" i="28"/>
  <c r="F68" i="28"/>
  <c r="E68" i="28"/>
  <c r="D68" i="28"/>
  <c r="C68" i="28"/>
  <c r="G67" i="28"/>
  <c r="F67" i="28"/>
  <c r="E67" i="28"/>
  <c r="D67" i="28"/>
  <c r="C67" i="28"/>
  <c r="H67" i="28" s="1"/>
  <c r="G66" i="28"/>
  <c r="F66" i="28"/>
  <c r="D66" i="28"/>
  <c r="C66" i="28"/>
  <c r="G65" i="28"/>
  <c r="F65" i="28"/>
  <c r="E65" i="28"/>
  <c r="D65" i="28"/>
  <c r="C65" i="28"/>
  <c r="G64" i="28"/>
  <c r="F64" i="28"/>
  <c r="E64" i="28"/>
  <c r="D64" i="28"/>
  <c r="C64" i="28"/>
  <c r="G63" i="28"/>
  <c r="F63" i="28"/>
  <c r="E63" i="28"/>
  <c r="D63" i="28"/>
  <c r="C63" i="28"/>
  <c r="G62" i="28"/>
  <c r="F62" i="28"/>
  <c r="E62" i="28"/>
  <c r="D62" i="28"/>
  <c r="C62" i="28"/>
  <c r="H62" i="28" s="1"/>
  <c r="G61" i="28"/>
  <c r="F61" i="28"/>
  <c r="E61" i="28"/>
  <c r="D61" i="28"/>
  <c r="C61" i="28"/>
  <c r="G51" i="28"/>
  <c r="F51" i="28"/>
  <c r="E51" i="28"/>
  <c r="E312" i="28" s="1"/>
  <c r="E362" i="28" s="1"/>
  <c r="D51" i="28"/>
  <c r="C51" i="28"/>
  <c r="C312" i="28" s="1"/>
  <c r="C362" i="28" s="1"/>
  <c r="G50" i="28"/>
  <c r="F50" i="28"/>
  <c r="E50" i="28"/>
  <c r="D50" i="28"/>
  <c r="C50" i="28"/>
  <c r="G49" i="28"/>
  <c r="F49" i="28"/>
  <c r="F310" i="28" s="1"/>
  <c r="F360" i="28" s="1"/>
  <c r="E49" i="28"/>
  <c r="E310" i="28" s="1"/>
  <c r="E360" i="28" s="1"/>
  <c r="D49" i="28"/>
  <c r="C49" i="28"/>
  <c r="G48" i="28"/>
  <c r="F48" i="28"/>
  <c r="E48" i="28"/>
  <c r="D48" i="28"/>
  <c r="D309" i="28" s="1"/>
  <c r="D359" i="28" s="1"/>
  <c r="C48" i="28"/>
  <c r="G47" i="28"/>
  <c r="G308" i="28" s="1"/>
  <c r="G358" i="28" s="1"/>
  <c r="F47" i="28"/>
  <c r="E47" i="28"/>
  <c r="D47" i="28"/>
  <c r="G46" i="28"/>
  <c r="F46" i="28"/>
  <c r="E46" i="28"/>
  <c r="E307" i="28" s="1"/>
  <c r="E357" i="28" s="1"/>
  <c r="D46" i="28"/>
  <c r="D307" i="28" s="1"/>
  <c r="D357" i="28" s="1"/>
  <c r="C46" i="28"/>
  <c r="F45" i="28"/>
  <c r="E45" i="28"/>
  <c r="D45" i="28"/>
  <c r="C45" i="28"/>
  <c r="G44" i="28"/>
  <c r="F44" i="28"/>
  <c r="E44" i="28"/>
  <c r="E305" i="28" s="1"/>
  <c r="E355" i="28" s="1"/>
  <c r="D44" i="28"/>
  <c r="C44" i="28"/>
  <c r="G43" i="28"/>
  <c r="F43" i="28"/>
  <c r="E43" i="28"/>
  <c r="D43" i="28"/>
  <c r="C43" i="28"/>
  <c r="G42" i="28"/>
  <c r="G303" i="28" s="1"/>
  <c r="G353" i="28" s="1"/>
  <c r="F42" i="28"/>
  <c r="E42" i="28"/>
  <c r="D42" i="28"/>
  <c r="C42" i="28"/>
  <c r="G41" i="28"/>
  <c r="F41" i="28"/>
  <c r="E41" i="28"/>
  <c r="D41" i="28"/>
  <c r="D302" i="28" s="1"/>
  <c r="D352" i="28" s="1"/>
  <c r="C41" i="28"/>
  <c r="G40" i="28"/>
  <c r="F40" i="28"/>
  <c r="E40" i="28"/>
  <c r="D40" i="28"/>
  <c r="C40" i="28"/>
  <c r="G39" i="28"/>
  <c r="G300" i="28" s="1"/>
  <c r="G350" i="28" s="1"/>
  <c r="E39" i="28"/>
  <c r="E300" i="28" s="1"/>
  <c r="E350" i="28" s="1"/>
  <c r="D39" i="28"/>
  <c r="D300" i="28" s="1"/>
  <c r="D350" i="28" s="1"/>
  <c r="C39" i="28"/>
  <c r="G38" i="28"/>
  <c r="F38" i="28"/>
  <c r="E38" i="28"/>
  <c r="D38" i="28"/>
  <c r="C38" i="28"/>
  <c r="G37" i="28"/>
  <c r="G298" i="28" s="1"/>
  <c r="G348" i="28" s="1"/>
  <c r="F37" i="28"/>
  <c r="F298" i="28" s="1"/>
  <c r="F348" i="28" s="1"/>
  <c r="E37" i="28"/>
  <c r="D37" i="28"/>
  <c r="C37" i="28"/>
  <c r="G36" i="28"/>
  <c r="F36" i="28"/>
  <c r="E36" i="28"/>
  <c r="E297" i="28" s="1"/>
  <c r="E347" i="28" s="1"/>
  <c r="D36" i="28"/>
  <c r="C36" i="28"/>
  <c r="G35" i="28"/>
  <c r="F35" i="28"/>
  <c r="E35" i="28"/>
  <c r="D35" i="28"/>
  <c r="C35" i="28"/>
  <c r="G34" i="28"/>
  <c r="G295" i="28" s="1"/>
  <c r="G345" i="28" s="1"/>
  <c r="F34" i="28"/>
  <c r="E34" i="28"/>
  <c r="D34" i="28"/>
  <c r="C34" i="28"/>
  <c r="G33" i="28"/>
  <c r="F33" i="28"/>
  <c r="D33" i="28"/>
  <c r="C33" i="28"/>
  <c r="H33" i="28" s="1"/>
  <c r="G32" i="28"/>
  <c r="F32" i="28"/>
  <c r="E32" i="28"/>
  <c r="D32" i="28"/>
  <c r="C32" i="28"/>
  <c r="H28" i="28"/>
  <c r="G28" i="28"/>
  <c r="D28" i="28"/>
  <c r="G25" i="28"/>
  <c r="F25" i="28"/>
  <c r="E25" i="28"/>
  <c r="D25" i="28"/>
  <c r="C25" i="28"/>
  <c r="H21" i="28"/>
  <c r="G21" i="28"/>
  <c r="H240" i="28"/>
  <c r="G80" i="27"/>
  <c r="G135" i="27" s="1"/>
  <c r="F80" i="27"/>
  <c r="E80" i="27"/>
  <c r="D80" i="27"/>
  <c r="G79" i="27"/>
  <c r="F79" i="27"/>
  <c r="E79" i="27"/>
  <c r="D79" i="27"/>
  <c r="C79" i="27"/>
  <c r="F78" i="27"/>
  <c r="H78" i="27" s="1"/>
  <c r="E78" i="27"/>
  <c r="D78" i="27"/>
  <c r="C78" i="27"/>
  <c r="G77" i="27"/>
  <c r="F77" i="27"/>
  <c r="E77" i="27"/>
  <c r="D77" i="27"/>
  <c r="C77" i="27"/>
  <c r="G76" i="27"/>
  <c r="F76" i="27"/>
  <c r="E76" i="27"/>
  <c r="D76" i="27"/>
  <c r="C76" i="27"/>
  <c r="G75" i="27"/>
  <c r="F75" i="27"/>
  <c r="E75" i="27"/>
  <c r="D75" i="27"/>
  <c r="C75" i="27"/>
  <c r="G74" i="27"/>
  <c r="F74" i="27"/>
  <c r="E74" i="27"/>
  <c r="D74" i="27"/>
  <c r="C74" i="27"/>
  <c r="G73" i="27"/>
  <c r="H73" i="27" s="1"/>
  <c r="F73" i="27"/>
  <c r="E73" i="27"/>
  <c r="D73" i="27"/>
  <c r="C73" i="27"/>
  <c r="G72" i="27"/>
  <c r="E72" i="27"/>
  <c r="D72" i="27"/>
  <c r="C72" i="27"/>
  <c r="G71" i="27"/>
  <c r="F71" i="27"/>
  <c r="E71" i="27"/>
  <c r="D71" i="27"/>
  <c r="C71" i="27"/>
  <c r="G70" i="27"/>
  <c r="F70" i="27"/>
  <c r="E70" i="27"/>
  <c r="D70" i="27"/>
  <c r="C70" i="27"/>
  <c r="G69" i="27"/>
  <c r="F69" i="27"/>
  <c r="E69" i="27"/>
  <c r="D69" i="27"/>
  <c r="C69" i="27"/>
  <c r="G68" i="27"/>
  <c r="H68" i="27" s="1"/>
  <c r="F68" i="27"/>
  <c r="E68" i="27"/>
  <c r="D68" i="27"/>
  <c r="C68" i="27"/>
  <c r="G67" i="27"/>
  <c r="F67" i="27"/>
  <c r="E67" i="27"/>
  <c r="D67" i="27"/>
  <c r="C67" i="27"/>
  <c r="G66" i="27"/>
  <c r="F66" i="27"/>
  <c r="D66" i="27"/>
  <c r="C66" i="27"/>
  <c r="G65" i="27"/>
  <c r="F65" i="27"/>
  <c r="E65" i="27"/>
  <c r="D65" i="27"/>
  <c r="C65" i="27"/>
  <c r="G64" i="27"/>
  <c r="F64" i="27"/>
  <c r="E64" i="27"/>
  <c r="D64" i="27"/>
  <c r="C64" i="27"/>
  <c r="G63" i="27"/>
  <c r="H63" i="27" s="1"/>
  <c r="F63" i="27"/>
  <c r="E63" i="27"/>
  <c r="D63" i="27"/>
  <c r="C63" i="27"/>
  <c r="G62" i="27"/>
  <c r="F62" i="27"/>
  <c r="E62" i="27"/>
  <c r="D62" i="27"/>
  <c r="C62" i="27"/>
  <c r="G61" i="27"/>
  <c r="F61" i="27"/>
  <c r="E61" i="27"/>
  <c r="D61" i="27"/>
  <c r="C61" i="27"/>
  <c r="G51" i="27"/>
  <c r="G312" i="27" s="1"/>
  <c r="G362" i="27" s="1"/>
  <c r="F51" i="27"/>
  <c r="E51" i="27"/>
  <c r="D51" i="27"/>
  <c r="C51" i="27"/>
  <c r="G50" i="27"/>
  <c r="F50" i="27"/>
  <c r="E50" i="27"/>
  <c r="D50" i="27"/>
  <c r="C50" i="27"/>
  <c r="G49" i="27"/>
  <c r="F49" i="27"/>
  <c r="E49" i="27"/>
  <c r="D49" i="27"/>
  <c r="C49" i="27"/>
  <c r="G48" i="27"/>
  <c r="F48" i="27"/>
  <c r="F309" i="27" s="1"/>
  <c r="F359" i="27" s="1"/>
  <c r="E48" i="27"/>
  <c r="D48" i="27"/>
  <c r="C48" i="27"/>
  <c r="G47" i="27"/>
  <c r="F47" i="27"/>
  <c r="E47" i="27"/>
  <c r="D47" i="27"/>
  <c r="G46" i="27"/>
  <c r="F46" i="27"/>
  <c r="E46" i="27"/>
  <c r="D46" i="27"/>
  <c r="C46" i="27"/>
  <c r="F45" i="27"/>
  <c r="E45" i="27"/>
  <c r="D45" i="27"/>
  <c r="C45" i="27"/>
  <c r="G44" i="27"/>
  <c r="G305" i="27" s="1"/>
  <c r="G355" i="27" s="1"/>
  <c r="F44" i="27"/>
  <c r="E44" i="27"/>
  <c r="D44" i="27"/>
  <c r="C44" i="27"/>
  <c r="G43" i="27"/>
  <c r="F43" i="27"/>
  <c r="E43" i="27"/>
  <c r="E304" i="27" s="1"/>
  <c r="E354" i="27" s="1"/>
  <c r="D43" i="27"/>
  <c r="C43" i="27"/>
  <c r="G42" i="27"/>
  <c r="F42" i="27"/>
  <c r="E42" i="27"/>
  <c r="D42" i="27"/>
  <c r="C42" i="27"/>
  <c r="C303" i="27" s="1"/>
  <c r="C353" i="27" s="1"/>
  <c r="G41" i="27"/>
  <c r="G302" i="27" s="1"/>
  <c r="G352" i="27" s="1"/>
  <c r="F41" i="27"/>
  <c r="E41" i="27"/>
  <c r="D41" i="27"/>
  <c r="C41" i="27"/>
  <c r="G40" i="27"/>
  <c r="F40" i="27"/>
  <c r="E40" i="27"/>
  <c r="D40" i="27"/>
  <c r="C40" i="27"/>
  <c r="G39" i="27"/>
  <c r="E39" i="27"/>
  <c r="D39" i="27"/>
  <c r="C39" i="27"/>
  <c r="G38" i="27"/>
  <c r="F38" i="27"/>
  <c r="F299" i="27" s="1"/>
  <c r="F349" i="27" s="1"/>
  <c r="E38" i="27"/>
  <c r="D38" i="27"/>
  <c r="C38" i="27"/>
  <c r="G37" i="27"/>
  <c r="F37" i="27"/>
  <c r="E37" i="27"/>
  <c r="D37" i="27"/>
  <c r="C37" i="27"/>
  <c r="G36" i="27"/>
  <c r="G297" i="27" s="1"/>
  <c r="G347" i="27" s="1"/>
  <c r="F36" i="27"/>
  <c r="E36" i="27"/>
  <c r="D36" i="27"/>
  <c r="C36" i="27"/>
  <c r="G35" i="27"/>
  <c r="F35" i="27"/>
  <c r="E35" i="27"/>
  <c r="D35" i="27"/>
  <c r="C35" i="27"/>
  <c r="G34" i="27"/>
  <c r="F34" i="27"/>
  <c r="E34" i="27"/>
  <c r="D34" i="27"/>
  <c r="C34" i="27"/>
  <c r="G33" i="27"/>
  <c r="G294" i="27" s="1"/>
  <c r="G344" i="27" s="1"/>
  <c r="F33" i="27"/>
  <c r="D33" i="27"/>
  <c r="C33" i="27"/>
  <c r="G32" i="27"/>
  <c r="F32" i="27"/>
  <c r="E32" i="27"/>
  <c r="D32" i="27"/>
  <c r="C32" i="27"/>
  <c r="H28" i="27"/>
  <c r="G28" i="27"/>
  <c r="D28" i="27"/>
  <c r="G25" i="27"/>
  <c r="F25" i="27"/>
  <c r="E25" i="27"/>
  <c r="D25" i="27"/>
  <c r="C25" i="27"/>
  <c r="H21" i="27"/>
  <c r="G21" i="27"/>
  <c r="H190" i="27"/>
  <c r="G80" i="26"/>
  <c r="G135" i="26" s="1"/>
  <c r="F80" i="26"/>
  <c r="E80" i="26"/>
  <c r="D80" i="26"/>
  <c r="G79" i="26"/>
  <c r="F79" i="26"/>
  <c r="E79" i="26"/>
  <c r="D79" i="26"/>
  <c r="C79" i="26"/>
  <c r="F78" i="26"/>
  <c r="E78" i="26"/>
  <c r="D78" i="26"/>
  <c r="C78" i="26"/>
  <c r="G77" i="26"/>
  <c r="F77" i="26"/>
  <c r="E77" i="26"/>
  <c r="D77" i="26"/>
  <c r="C77" i="26"/>
  <c r="G76" i="26"/>
  <c r="F76" i="26"/>
  <c r="E76" i="26"/>
  <c r="D76" i="26"/>
  <c r="C76" i="26"/>
  <c r="G75" i="26"/>
  <c r="F75" i="26"/>
  <c r="E75" i="26"/>
  <c r="D75" i="26"/>
  <c r="C75" i="26"/>
  <c r="G74" i="26"/>
  <c r="G129" i="26" s="1"/>
  <c r="F74" i="26"/>
  <c r="E74" i="26"/>
  <c r="D74" i="26"/>
  <c r="C74" i="26"/>
  <c r="G73" i="26"/>
  <c r="F73" i="26"/>
  <c r="E73" i="26"/>
  <c r="D73" i="26"/>
  <c r="C73" i="26"/>
  <c r="G72" i="26"/>
  <c r="E72" i="26"/>
  <c r="D72" i="26"/>
  <c r="C72" i="26"/>
  <c r="G71" i="26"/>
  <c r="F71" i="26"/>
  <c r="E71" i="26"/>
  <c r="D71" i="26"/>
  <c r="C71" i="26"/>
  <c r="G70" i="26"/>
  <c r="F70" i="26"/>
  <c r="E70" i="26"/>
  <c r="D70" i="26"/>
  <c r="C70" i="26"/>
  <c r="G69" i="26"/>
  <c r="F69" i="26"/>
  <c r="E69" i="26"/>
  <c r="D69" i="26"/>
  <c r="C69" i="26"/>
  <c r="G68" i="26"/>
  <c r="F68" i="26"/>
  <c r="E68" i="26"/>
  <c r="D68" i="26"/>
  <c r="C68" i="26"/>
  <c r="G67" i="26"/>
  <c r="F67" i="26"/>
  <c r="E67" i="26"/>
  <c r="D67" i="26"/>
  <c r="C67" i="26"/>
  <c r="G66" i="26"/>
  <c r="F66" i="26"/>
  <c r="D66" i="26"/>
  <c r="C66" i="26"/>
  <c r="G65" i="26"/>
  <c r="F65" i="26"/>
  <c r="E65" i="26"/>
  <c r="D65" i="26"/>
  <c r="C65" i="26"/>
  <c r="G64" i="26"/>
  <c r="F64" i="26"/>
  <c r="E64" i="26"/>
  <c r="D64" i="26"/>
  <c r="C64" i="26"/>
  <c r="G63" i="26"/>
  <c r="F63" i="26"/>
  <c r="E63" i="26"/>
  <c r="D63" i="26"/>
  <c r="C63" i="26"/>
  <c r="G62" i="26"/>
  <c r="F62" i="26"/>
  <c r="E62" i="26"/>
  <c r="D62" i="26"/>
  <c r="C62" i="26"/>
  <c r="G61" i="26"/>
  <c r="F61" i="26"/>
  <c r="E61" i="26"/>
  <c r="D61" i="26"/>
  <c r="C61" i="26"/>
  <c r="G51" i="26"/>
  <c r="G312" i="26" s="1"/>
  <c r="G362" i="26" s="1"/>
  <c r="F51" i="26"/>
  <c r="E51" i="26"/>
  <c r="D51" i="26"/>
  <c r="C51" i="26"/>
  <c r="G50" i="26"/>
  <c r="G311" i="26" s="1"/>
  <c r="G361" i="26" s="1"/>
  <c r="F50" i="26"/>
  <c r="F311" i="26" s="1"/>
  <c r="F361" i="26" s="1"/>
  <c r="E50" i="26"/>
  <c r="D50" i="26"/>
  <c r="C50" i="26"/>
  <c r="G49" i="26"/>
  <c r="F49" i="26"/>
  <c r="E49" i="26"/>
  <c r="D49" i="26"/>
  <c r="C49" i="26"/>
  <c r="C310" i="26" s="1"/>
  <c r="C360" i="26" s="1"/>
  <c r="G48" i="26"/>
  <c r="G309" i="26" s="1"/>
  <c r="G359" i="26" s="1"/>
  <c r="F48" i="26"/>
  <c r="F309" i="26" s="1"/>
  <c r="F359" i="26" s="1"/>
  <c r="E48" i="26"/>
  <c r="D48" i="26"/>
  <c r="C48" i="26"/>
  <c r="G47" i="26"/>
  <c r="G308" i="26" s="1"/>
  <c r="G358" i="26" s="1"/>
  <c r="F47" i="26"/>
  <c r="F308" i="26" s="1"/>
  <c r="F358" i="26" s="1"/>
  <c r="E47" i="26"/>
  <c r="D47" i="26"/>
  <c r="G46" i="26"/>
  <c r="F46" i="26"/>
  <c r="E46" i="26"/>
  <c r="D46" i="26"/>
  <c r="C46" i="26"/>
  <c r="F45" i="26"/>
  <c r="F306" i="26" s="1"/>
  <c r="F356" i="26" s="1"/>
  <c r="E45" i="26"/>
  <c r="E306" i="26" s="1"/>
  <c r="E356" i="26" s="1"/>
  <c r="D45" i="26"/>
  <c r="C45" i="26"/>
  <c r="G44" i="26"/>
  <c r="F44" i="26"/>
  <c r="E44" i="26"/>
  <c r="D44" i="26"/>
  <c r="D305" i="26" s="1"/>
  <c r="D355" i="26" s="1"/>
  <c r="C44" i="26"/>
  <c r="G43" i="26"/>
  <c r="G304" i="26" s="1"/>
  <c r="G354" i="26" s="1"/>
  <c r="F43" i="26"/>
  <c r="E43" i="26"/>
  <c r="E304" i="26" s="1"/>
  <c r="E354" i="26" s="1"/>
  <c r="D43" i="26"/>
  <c r="C43" i="26"/>
  <c r="G42" i="26"/>
  <c r="F42" i="26"/>
  <c r="F303" i="26" s="1"/>
  <c r="F353" i="26" s="1"/>
  <c r="E42" i="26"/>
  <c r="E303" i="26" s="1"/>
  <c r="E353" i="26" s="1"/>
  <c r="D42" i="26"/>
  <c r="D303" i="26" s="1"/>
  <c r="D353" i="26" s="1"/>
  <c r="C42" i="26"/>
  <c r="C303" i="26" s="1"/>
  <c r="C353" i="26" s="1"/>
  <c r="G41" i="26"/>
  <c r="G302" i="26" s="1"/>
  <c r="G352" i="26" s="1"/>
  <c r="F41" i="26"/>
  <c r="E41" i="26"/>
  <c r="D41" i="26"/>
  <c r="C41" i="26"/>
  <c r="C302" i="26" s="1"/>
  <c r="C352" i="26" s="1"/>
  <c r="G40" i="26"/>
  <c r="G301" i="26" s="1"/>
  <c r="G351" i="26" s="1"/>
  <c r="F40" i="26"/>
  <c r="F301" i="26" s="1"/>
  <c r="F351" i="26" s="1"/>
  <c r="E40" i="26"/>
  <c r="D40" i="26"/>
  <c r="C40" i="26"/>
  <c r="G39" i="26"/>
  <c r="E39" i="26"/>
  <c r="D39" i="26"/>
  <c r="D300" i="26" s="1"/>
  <c r="D350" i="26" s="1"/>
  <c r="C39" i="26"/>
  <c r="G38" i="26"/>
  <c r="G299" i="26" s="1"/>
  <c r="G349" i="26" s="1"/>
  <c r="F38" i="26"/>
  <c r="F299" i="26" s="1"/>
  <c r="F349" i="26" s="1"/>
  <c r="E38" i="26"/>
  <c r="D38" i="26"/>
  <c r="C38" i="26"/>
  <c r="G37" i="26"/>
  <c r="F37" i="26"/>
  <c r="E37" i="26"/>
  <c r="D37" i="26"/>
  <c r="C37" i="26"/>
  <c r="G36" i="26"/>
  <c r="F36" i="26"/>
  <c r="E36" i="26"/>
  <c r="D36" i="26"/>
  <c r="C36" i="26"/>
  <c r="G35" i="26"/>
  <c r="F35" i="26"/>
  <c r="E35" i="26"/>
  <c r="D35" i="26"/>
  <c r="C35" i="26"/>
  <c r="G34" i="26"/>
  <c r="F34" i="26"/>
  <c r="E34" i="26"/>
  <c r="D34" i="26"/>
  <c r="C34" i="26"/>
  <c r="G33" i="26"/>
  <c r="G294" i="26" s="1"/>
  <c r="G344" i="26" s="1"/>
  <c r="F33" i="26"/>
  <c r="F294" i="26" s="1"/>
  <c r="F344" i="26" s="1"/>
  <c r="D33" i="26"/>
  <c r="C33" i="26"/>
  <c r="G32" i="26"/>
  <c r="F32" i="26"/>
  <c r="E32" i="26"/>
  <c r="D32" i="26"/>
  <c r="C32" i="26"/>
  <c r="H28" i="26"/>
  <c r="G28" i="26"/>
  <c r="D28" i="26"/>
  <c r="G25" i="26"/>
  <c r="F25" i="26"/>
  <c r="E25" i="26"/>
  <c r="D25" i="26"/>
  <c r="C25" i="26"/>
  <c r="H21" i="26"/>
  <c r="G21" i="26"/>
  <c r="G80" i="25"/>
  <c r="F80" i="25"/>
  <c r="E80" i="25"/>
  <c r="D80" i="25"/>
  <c r="G79" i="25"/>
  <c r="H79" i="25" s="1"/>
  <c r="F79" i="25"/>
  <c r="E79" i="25"/>
  <c r="D79" i="25"/>
  <c r="C79" i="25"/>
  <c r="F78" i="25"/>
  <c r="E78" i="25"/>
  <c r="D78" i="25"/>
  <c r="C78" i="25"/>
  <c r="G77" i="25"/>
  <c r="F77" i="25"/>
  <c r="E77" i="25"/>
  <c r="D77" i="25"/>
  <c r="C77" i="25"/>
  <c r="G76" i="25"/>
  <c r="G131" i="25" s="1"/>
  <c r="F76" i="25"/>
  <c r="E76" i="25"/>
  <c r="D76" i="25"/>
  <c r="C76" i="25"/>
  <c r="G75" i="25"/>
  <c r="F75" i="25"/>
  <c r="E75" i="25"/>
  <c r="D75" i="25"/>
  <c r="C75" i="25"/>
  <c r="G74" i="25"/>
  <c r="H74" i="25" s="1"/>
  <c r="F74" i="25"/>
  <c r="E74" i="25"/>
  <c r="D74" i="25"/>
  <c r="C74" i="25"/>
  <c r="G73" i="25"/>
  <c r="F73" i="25"/>
  <c r="E73" i="25"/>
  <c r="D73" i="25"/>
  <c r="C73" i="25"/>
  <c r="G72" i="25"/>
  <c r="E72" i="25"/>
  <c r="D72" i="25"/>
  <c r="C72" i="25"/>
  <c r="G71" i="25"/>
  <c r="F71" i="25"/>
  <c r="E71" i="25"/>
  <c r="D71" i="25"/>
  <c r="C71" i="25"/>
  <c r="G70" i="25"/>
  <c r="F70" i="25"/>
  <c r="E70" i="25"/>
  <c r="D70" i="25"/>
  <c r="C70" i="25"/>
  <c r="G69" i="25"/>
  <c r="H69" i="25" s="1"/>
  <c r="F69" i="25"/>
  <c r="E69" i="25"/>
  <c r="D69" i="25"/>
  <c r="C69" i="25"/>
  <c r="G68" i="25"/>
  <c r="F68" i="25"/>
  <c r="E68" i="25"/>
  <c r="D68" i="25"/>
  <c r="C68" i="25"/>
  <c r="G67" i="25"/>
  <c r="F67" i="25"/>
  <c r="E67" i="25"/>
  <c r="D67" i="25"/>
  <c r="C67" i="25"/>
  <c r="H67" i="25" s="1"/>
  <c r="G66" i="25"/>
  <c r="F66" i="25"/>
  <c r="D66" i="25"/>
  <c r="C66" i="25"/>
  <c r="G65" i="25"/>
  <c r="F65" i="25"/>
  <c r="E65" i="25"/>
  <c r="D65" i="25"/>
  <c r="C65" i="25"/>
  <c r="G64" i="25"/>
  <c r="H64" i="25" s="1"/>
  <c r="F64" i="25"/>
  <c r="E64" i="25"/>
  <c r="D64" i="25"/>
  <c r="C64" i="25"/>
  <c r="G63" i="25"/>
  <c r="F63" i="25"/>
  <c r="E63" i="25"/>
  <c r="D63" i="25"/>
  <c r="C63" i="25"/>
  <c r="G62" i="25"/>
  <c r="F62" i="25"/>
  <c r="E62" i="25"/>
  <c r="D62" i="25"/>
  <c r="C62" i="25"/>
  <c r="H62" i="25" s="1"/>
  <c r="G61" i="25"/>
  <c r="F61" i="25"/>
  <c r="E61" i="25"/>
  <c r="D61" i="25"/>
  <c r="C61" i="25"/>
  <c r="G51" i="25"/>
  <c r="F51" i="25"/>
  <c r="E51" i="25"/>
  <c r="D51" i="25"/>
  <c r="C51" i="25"/>
  <c r="G50" i="25"/>
  <c r="F50" i="25"/>
  <c r="E50" i="25"/>
  <c r="D50" i="25"/>
  <c r="C50" i="25"/>
  <c r="G49" i="25"/>
  <c r="G310" i="25" s="1"/>
  <c r="G360" i="25" s="1"/>
  <c r="F49" i="25"/>
  <c r="F310" i="25" s="1"/>
  <c r="F360" i="25" s="1"/>
  <c r="E49" i="25"/>
  <c r="D49" i="25"/>
  <c r="C49" i="25"/>
  <c r="G48" i="25"/>
  <c r="F48" i="25"/>
  <c r="E48" i="25"/>
  <c r="D48" i="25"/>
  <c r="C48" i="25"/>
  <c r="G47" i="25"/>
  <c r="F47" i="25"/>
  <c r="E47" i="25"/>
  <c r="D47" i="25"/>
  <c r="G46" i="25"/>
  <c r="F46" i="25"/>
  <c r="E46" i="25"/>
  <c r="E307" i="25" s="1"/>
  <c r="E357" i="25" s="1"/>
  <c r="D46" i="25"/>
  <c r="C46" i="25"/>
  <c r="F45" i="25"/>
  <c r="E45" i="25"/>
  <c r="D45" i="25"/>
  <c r="C45" i="25"/>
  <c r="G44" i="25"/>
  <c r="F44" i="25"/>
  <c r="F305" i="25" s="1"/>
  <c r="F355" i="25" s="1"/>
  <c r="E44" i="25"/>
  <c r="E305" i="25" s="1"/>
  <c r="E355" i="25" s="1"/>
  <c r="D44" i="25"/>
  <c r="C44" i="25"/>
  <c r="G43" i="25"/>
  <c r="F43" i="25"/>
  <c r="E43" i="25"/>
  <c r="D43" i="25"/>
  <c r="C43" i="25"/>
  <c r="H43" i="25" s="1"/>
  <c r="G42" i="25"/>
  <c r="F42" i="25"/>
  <c r="E42" i="25"/>
  <c r="D42" i="25"/>
  <c r="C42" i="25"/>
  <c r="G41" i="25"/>
  <c r="F41" i="25"/>
  <c r="E41" i="25"/>
  <c r="D41" i="25"/>
  <c r="C41" i="25"/>
  <c r="C302" i="25" s="1"/>
  <c r="C352" i="25" s="1"/>
  <c r="G40" i="25"/>
  <c r="F40" i="25"/>
  <c r="E40" i="25"/>
  <c r="D40" i="25"/>
  <c r="C40" i="25"/>
  <c r="G39" i="25"/>
  <c r="G300" i="25" s="1"/>
  <c r="G350" i="25" s="1"/>
  <c r="E39" i="25"/>
  <c r="E300" i="25" s="1"/>
  <c r="E350" i="25" s="1"/>
  <c r="D39" i="25"/>
  <c r="D300" i="25" s="1"/>
  <c r="D350" i="25" s="1"/>
  <c r="C39" i="25"/>
  <c r="G38" i="25"/>
  <c r="F38" i="25"/>
  <c r="E38" i="25"/>
  <c r="D38" i="25"/>
  <c r="C38" i="25"/>
  <c r="H38" i="25" s="1"/>
  <c r="G37" i="25"/>
  <c r="G298" i="25" s="1"/>
  <c r="G348" i="25" s="1"/>
  <c r="F37" i="25"/>
  <c r="E37" i="25"/>
  <c r="D37" i="25"/>
  <c r="C37" i="25"/>
  <c r="G36" i="25"/>
  <c r="F36" i="25"/>
  <c r="E36" i="25"/>
  <c r="D36" i="25"/>
  <c r="C36" i="25"/>
  <c r="G35" i="25"/>
  <c r="F35" i="25"/>
  <c r="E35" i="25"/>
  <c r="D35" i="25"/>
  <c r="C35" i="25"/>
  <c r="G34" i="25"/>
  <c r="G295" i="25" s="1"/>
  <c r="G345" i="25" s="1"/>
  <c r="F34" i="25"/>
  <c r="E34" i="25"/>
  <c r="D34" i="25"/>
  <c r="C34" i="25"/>
  <c r="G33" i="25"/>
  <c r="F33" i="25"/>
  <c r="D33" i="25"/>
  <c r="C33" i="25"/>
  <c r="H33" i="25" s="1"/>
  <c r="G32" i="25"/>
  <c r="F32" i="25"/>
  <c r="E32" i="25"/>
  <c r="D32" i="25"/>
  <c r="C32" i="25"/>
  <c r="H28" i="25"/>
  <c r="G28" i="25"/>
  <c r="D28" i="25"/>
  <c r="G25" i="25"/>
  <c r="F25" i="25"/>
  <c r="E25" i="25"/>
  <c r="D25" i="25"/>
  <c r="C25" i="25"/>
  <c r="H21" i="25"/>
  <c r="G21" i="25"/>
  <c r="G80" i="24"/>
  <c r="F80" i="24"/>
  <c r="E80" i="24"/>
  <c r="D80" i="24"/>
  <c r="G79" i="24"/>
  <c r="F79" i="24"/>
  <c r="E79" i="24"/>
  <c r="D79" i="24"/>
  <c r="C79" i="24"/>
  <c r="H79" i="24" s="1"/>
  <c r="F78" i="24"/>
  <c r="E78" i="24"/>
  <c r="D78" i="24"/>
  <c r="C78" i="24"/>
  <c r="G77" i="24"/>
  <c r="F77" i="24"/>
  <c r="E77" i="24"/>
  <c r="D77" i="24"/>
  <c r="C77" i="24"/>
  <c r="G76" i="24"/>
  <c r="H76" i="24" s="1"/>
  <c r="F76" i="24"/>
  <c r="E76" i="24"/>
  <c r="D76" i="24"/>
  <c r="C76" i="24"/>
  <c r="G75" i="24"/>
  <c r="F75" i="24"/>
  <c r="E75" i="24"/>
  <c r="D75" i="24"/>
  <c r="C75" i="24"/>
  <c r="G74" i="24"/>
  <c r="F74" i="24"/>
  <c r="E74" i="24"/>
  <c r="D74" i="24"/>
  <c r="C74" i="24"/>
  <c r="G73" i="24"/>
  <c r="F73" i="24"/>
  <c r="E73" i="24"/>
  <c r="D73" i="24"/>
  <c r="C73" i="24"/>
  <c r="G72" i="24"/>
  <c r="E72" i="24"/>
  <c r="D72" i="24"/>
  <c r="C72" i="24"/>
  <c r="G71" i="24"/>
  <c r="H71" i="24" s="1"/>
  <c r="F71" i="24"/>
  <c r="E71" i="24"/>
  <c r="D71" i="24"/>
  <c r="C71" i="24"/>
  <c r="G70" i="24"/>
  <c r="F70" i="24"/>
  <c r="E70" i="24"/>
  <c r="D70" i="24"/>
  <c r="C70" i="24"/>
  <c r="G69" i="24"/>
  <c r="F69" i="24"/>
  <c r="E69" i="24"/>
  <c r="D69" i="24"/>
  <c r="C69" i="24"/>
  <c r="G68" i="24"/>
  <c r="F68" i="24"/>
  <c r="E68" i="24"/>
  <c r="D68" i="24"/>
  <c r="C68" i="24"/>
  <c r="G67" i="24"/>
  <c r="F67" i="24"/>
  <c r="E67" i="24"/>
  <c r="D67" i="24"/>
  <c r="C67" i="24"/>
  <c r="G66" i="24"/>
  <c r="F66" i="24"/>
  <c r="D66" i="24"/>
  <c r="C66" i="24"/>
  <c r="G65" i="24"/>
  <c r="F65" i="24"/>
  <c r="E65" i="24"/>
  <c r="D65" i="24"/>
  <c r="C65" i="24"/>
  <c r="G64" i="24"/>
  <c r="F64" i="24"/>
  <c r="E64" i="24"/>
  <c r="D64" i="24"/>
  <c r="C64" i="24"/>
  <c r="H64" i="24" s="1"/>
  <c r="G63" i="24"/>
  <c r="F63" i="24"/>
  <c r="E63" i="24"/>
  <c r="D63" i="24"/>
  <c r="C63" i="24"/>
  <c r="G62" i="24"/>
  <c r="F62" i="24"/>
  <c r="E62" i="24"/>
  <c r="D62" i="24"/>
  <c r="C62" i="24"/>
  <c r="G61" i="24"/>
  <c r="F61" i="24"/>
  <c r="E61" i="24"/>
  <c r="D61" i="24"/>
  <c r="C61" i="24"/>
  <c r="G51" i="24"/>
  <c r="G312" i="24" s="1"/>
  <c r="G362" i="24" s="1"/>
  <c r="F51" i="24"/>
  <c r="F312" i="24" s="1"/>
  <c r="F362" i="24" s="1"/>
  <c r="E51" i="24"/>
  <c r="D51" i="24"/>
  <c r="C51" i="24"/>
  <c r="G50" i="24"/>
  <c r="F50" i="24"/>
  <c r="E50" i="24"/>
  <c r="D50" i="24"/>
  <c r="C50" i="24"/>
  <c r="G49" i="24"/>
  <c r="G310" i="24" s="1"/>
  <c r="G360" i="24" s="1"/>
  <c r="F49" i="24"/>
  <c r="E49" i="24"/>
  <c r="D49" i="24"/>
  <c r="C49" i="24"/>
  <c r="G48" i="24"/>
  <c r="F48" i="24"/>
  <c r="E48" i="24"/>
  <c r="E309" i="24" s="1"/>
  <c r="E359" i="24" s="1"/>
  <c r="D48" i="24"/>
  <c r="C48" i="24"/>
  <c r="G47" i="24"/>
  <c r="F47" i="24"/>
  <c r="E47" i="24"/>
  <c r="D47" i="24"/>
  <c r="G46" i="24"/>
  <c r="G307" i="24" s="1"/>
  <c r="G357" i="24" s="1"/>
  <c r="F46" i="24"/>
  <c r="E46" i="24"/>
  <c r="D46" i="24"/>
  <c r="C46" i="24"/>
  <c r="F45" i="24"/>
  <c r="E45" i="24"/>
  <c r="D45" i="24"/>
  <c r="C45" i="24"/>
  <c r="G44" i="24"/>
  <c r="G305" i="24" s="1"/>
  <c r="G355" i="24" s="1"/>
  <c r="F44" i="24"/>
  <c r="F305" i="24" s="1"/>
  <c r="F355" i="24" s="1"/>
  <c r="E44" i="24"/>
  <c r="D44" i="24"/>
  <c r="C44" i="24"/>
  <c r="G43" i="24"/>
  <c r="F43" i="24"/>
  <c r="E43" i="24"/>
  <c r="E304" i="24" s="1"/>
  <c r="E354" i="24" s="1"/>
  <c r="D43" i="24"/>
  <c r="C43" i="24"/>
  <c r="C304" i="24" s="1"/>
  <c r="C354" i="24" s="1"/>
  <c r="G42" i="24"/>
  <c r="F42" i="24"/>
  <c r="E42" i="24"/>
  <c r="D42" i="24"/>
  <c r="C42" i="24"/>
  <c r="G41" i="24"/>
  <c r="G302" i="24" s="1"/>
  <c r="G352" i="24" s="1"/>
  <c r="F41" i="24"/>
  <c r="F302" i="24" s="1"/>
  <c r="F352" i="24" s="1"/>
  <c r="E41" i="24"/>
  <c r="D41" i="24"/>
  <c r="C41" i="24"/>
  <c r="G40" i="24"/>
  <c r="F40" i="24"/>
  <c r="E40" i="24"/>
  <c r="D40" i="24"/>
  <c r="C40" i="24"/>
  <c r="G39" i="24"/>
  <c r="E39" i="24"/>
  <c r="D39" i="24"/>
  <c r="C39" i="24"/>
  <c r="G38" i="24"/>
  <c r="F38" i="24"/>
  <c r="E38" i="24"/>
  <c r="D38" i="24"/>
  <c r="D299" i="24" s="1"/>
  <c r="D349" i="24" s="1"/>
  <c r="C38" i="24"/>
  <c r="G37" i="24"/>
  <c r="F37" i="24"/>
  <c r="E37" i="24"/>
  <c r="D37" i="24"/>
  <c r="C37" i="24"/>
  <c r="G36" i="24"/>
  <c r="G297" i="24" s="1"/>
  <c r="G347" i="24" s="1"/>
  <c r="F36" i="24"/>
  <c r="E36" i="24"/>
  <c r="D36" i="24"/>
  <c r="C36" i="24"/>
  <c r="G35" i="24"/>
  <c r="F35" i="24"/>
  <c r="E35" i="24"/>
  <c r="D35" i="24"/>
  <c r="C35" i="24"/>
  <c r="G34" i="24"/>
  <c r="G295" i="24" s="1"/>
  <c r="G345" i="24" s="1"/>
  <c r="F34" i="24"/>
  <c r="E34" i="24"/>
  <c r="D34" i="24"/>
  <c r="C34" i="24"/>
  <c r="G33" i="24"/>
  <c r="F33" i="24"/>
  <c r="D33" i="24"/>
  <c r="C33" i="24"/>
  <c r="G32" i="24"/>
  <c r="F32" i="24"/>
  <c r="E32" i="24"/>
  <c r="D32" i="24"/>
  <c r="C32" i="24"/>
  <c r="H28" i="24"/>
  <c r="G28" i="24"/>
  <c r="D28" i="24"/>
  <c r="G25" i="24"/>
  <c r="F25" i="24"/>
  <c r="E25" i="24"/>
  <c r="D25" i="24"/>
  <c r="C25" i="24"/>
  <c r="H21" i="24"/>
  <c r="G21" i="24"/>
  <c r="G80" i="23"/>
  <c r="F80" i="23"/>
  <c r="E80" i="23"/>
  <c r="D80" i="23"/>
  <c r="G79" i="23"/>
  <c r="F79" i="23"/>
  <c r="E79" i="23"/>
  <c r="D79" i="23"/>
  <c r="C79" i="23"/>
  <c r="F78" i="23"/>
  <c r="E78" i="23"/>
  <c r="D78" i="23"/>
  <c r="C78" i="23"/>
  <c r="G77" i="23"/>
  <c r="G132" i="23" s="1"/>
  <c r="F77" i="23"/>
  <c r="E77" i="23"/>
  <c r="D77" i="23"/>
  <c r="C77" i="23"/>
  <c r="G76" i="23"/>
  <c r="F76" i="23"/>
  <c r="E76" i="23"/>
  <c r="D76" i="23"/>
  <c r="C76" i="23"/>
  <c r="G75" i="23"/>
  <c r="F75" i="23"/>
  <c r="E75" i="23"/>
  <c r="D75" i="23"/>
  <c r="C75" i="23"/>
  <c r="G74" i="23"/>
  <c r="F74" i="23"/>
  <c r="E74" i="23"/>
  <c r="D74" i="23"/>
  <c r="C74" i="23"/>
  <c r="G73" i="23"/>
  <c r="F73" i="23"/>
  <c r="E73" i="23"/>
  <c r="D73" i="23"/>
  <c r="C73" i="23"/>
  <c r="G72" i="23"/>
  <c r="E72" i="23"/>
  <c r="D72" i="23"/>
  <c r="C72" i="23"/>
  <c r="G71" i="23"/>
  <c r="F71" i="23"/>
  <c r="E71" i="23"/>
  <c r="D71" i="23"/>
  <c r="C71" i="23"/>
  <c r="H71" i="23" s="1"/>
  <c r="G70" i="23"/>
  <c r="F70" i="23"/>
  <c r="E70" i="23"/>
  <c r="D70" i="23"/>
  <c r="C70" i="23"/>
  <c r="G69" i="23"/>
  <c r="F69" i="23"/>
  <c r="E69" i="23"/>
  <c r="D69" i="23"/>
  <c r="C69" i="23"/>
  <c r="G68" i="23"/>
  <c r="G123" i="23" s="1"/>
  <c r="F68" i="23"/>
  <c r="E68" i="23"/>
  <c r="D68" i="23"/>
  <c r="C68" i="23"/>
  <c r="G67" i="23"/>
  <c r="F67" i="23"/>
  <c r="E67" i="23"/>
  <c r="D67" i="23"/>
  <c r="C67" i="23"/>
  <c r="G66" i="23"/>
  <c r="F66" i="23"/>
  <c r="D66" i="23"/>
  <c r="C66" i="23"/>
  <c r="H66" i="23" s="1"/>
  <c r="G65" i="23"/>
  <c r="F65" i="23"/>
  <c r="E65" i="23"/>
  <c r="D65" i="23"/>
  <c r="C65" i="23"/>
  <c r="G64" i="23"/>
  <c r="F64" i="23"/>
  <c r="E64" i="23"/>
  <c r="D64" i="23"/>
  <c r="C64" i="23"/>
  <c r="G63" i="23"/>
  <c r="F63" i="23"/>
  <c r="E63" i="23"/>
  <c r="D63" i="23"/>
  <c r="C63" i="23"/>
  <c r="G62" i="23"/>
  <c r="F62" i="23"/>
  <c r="E62" i="23"/>
  <c r="D62" i="23"/>
  <c r="C62" i="23"/>
  <c r="G61" i="23"/>
  <c r="F61" i="23"/>
  <c r="E61" i="23"/>
  <c r="D61" i="23"/>
  <c r="C61" i="23"/>
  <c r="G51" i="23"/>
  <c r="G312" i="23" s="1"/>
  <c r="G362" i="23" s="1"/>
  <c r="F51" i="23"/>
  <c r="E51" i="23"/>
  <c r="D51" i="23"/>
  <c r="C51" i="23"/>
  <c r="G50" i="23"/>
  <c r="F50" i="23"/>
  <c r="F311" i="23" s="1"/>
  <c r="F361" i="23" s="1"/>
  <c r="E50" i="23"/>
  <c r="D50" i="23"/>
  <c r="D311" i="23" s="1"/>
  <c r="D361" i="23" s="1"/>
  <c r="C50" i="23"/>
  <c r="G49" i="23"/>
  <c r="F49" i="23"/>
  <c r="E49" i="23"/>
  <c r="D49" i="23"/>
  <c r="C49" i="23"/>
  <c r="G48" i="23"/>
  <c r="G309" i="23" s="1"/>
  <c r="G359" i="23" s="1"/>
  <c r="F48" i="23"/>
  <c r="E48" i="23"/>
  <c r="D48" i="23"/>
  <c r="C48" i="23"/>
  <c r="G47" i="23"/>
  <c r="F47" i="23"/>
  <c r="E47" i="23"/>
  <c r="D47" i="23"/>
  <c r="G46" i="23"/>
  <c r="F46" i="23"/>
  <c r="E46" i="23"/>
  <c r="D46" i="23"/>
  <c r="C46" i="23"/>
  <c r="F45" i="23"/>
  <c r="E45" i="23"/>
  <c r="D45" i="23"/>
  <c r="C45" i="23"/>
  <c r="G44" i="23"/>
  <c r="F44" i="23"/>
  <c r="E44" i="23"/>
  <c r="D44" i="23"/>
  <c r="C44" i="23"/>
  <c r="G43" i="23"/>
  <c r="G304" i="23" s="1"/>
  <c r="G354" i="23" s="1"/>
  <c r="F43" i="23"/>
  <c r="F304" i="23" s="1"/>
  <c r="F354" i="23" s="1"/>
  <c r="E43" i="23"/>
  <c r="E304" i="23" s="1"/>
  <c r="E354" i="23" s="1"/>
  <c r="D43" i="23"/>
  <c r="C43" i="23"/>
  <c r="G42" i="23"/>
  <c r="F42" i="23"/>
  <c r="E42" i="23"/>
  <c r="D42" i="23"/>
  <c r="D303" i="23" s="1"/>
  <c r="D353" i="23" s="1"/>
  <c r="C42" i="23"/>
  <c r="G41" i="23"/>
  <c r="G302" i="23" s="1"/>
  <c r="G352" i="23" s="1"/>
  <c r="F41" i="23"/>
  <c r="E41" i="23"/>
  <c r="D41" i="23"/>
  <c r="C41" i="23"/>
  <c r="G40" i="23"/>
  <c r="F40" i="23"/>
  <c r="F301" i="23" s="1"/>
  <c r="F351" i="23" s="1"/>
  <c r="E40" i="23"/>
  <c r="E301" i="23" s="1"/>
  <c r="E351" i="23" s="1"/>
  <c r="D40" i="23"/>
  <c r="C40" i="23"/>
  <c r="G39" i="23"/>
  <c r="E39" i="23"/>
  <c r="D39" i="23"/>
  <c r="C39" i="23"/>
  <c r="G38" i="23"/>
  <c r="G299" i="23" s="1"/>
  <c r="G349" i="23" s="1"/>
  <c r="F38" i="23"/>
  <c r="F299" i="23" s="1"/>
  <c r="F349" i="23" s="1"/>
  <c r="E38" i="23"/>
  <c r="D38" i="23"/>
  <c r="C38" i="23"/>
  <c r="G37" i="23"/>
  <c r="F37" i="23"/>
  <c r="E37" i="23"/>
  <c r="D37" i="23"/>
  <c r="C37" i="23"/>
  <c r="G36" i="23"/>
  <c r="H347" i="23" s="1"/>
  <c r="F36" i="23"/>
  <c r="E36" i="23"/>
  <c r="D36" i="23"/>
  <c r="C36" i="23"/>
  <c r="G35" i="23"/>
  <c r="F35" i="23"/>
  <c r="F296" i="23" s="1"/>
  <c r="F346" i="23" s="1"/>
  <c r="E35" i="23"/>
  <c r="D35" i="23"/>
  <c r="C35" i="23"/>
  <c r="G34" i="23"/>
  <c r="F34" i="23"/>
  <c r="E34" i="23"/>
  <c r="D34" i="23"/>
  <c r="C34" i="23"/>
  <c r="G33" i="23"/>
  <c r="G294" i="23" s="1"/>
  <c r="G344" i="23" s="1"/>
  <c r="F33" i="23"/>
  <c r="D33" i="23"/>
  <c r="C33" i="23"/>
  <c r="G32" i="23"/>
  <c r="F32" i="23"/>
  <c r="E32" i="23"/>
  <c r="D32" i="23"/>
  <c r="C32" i="23"/>
  <c r="H28" i="23"/>
  <c r="G28" i="23"/>
  <c r="D28" i="23"/>
  <c r="G25" i="23"/>
  <c r="F25" i="23"/>
  <c r="E25" i="23"/>
  <c r="D25" i="23"/>
  <c r="C25" i="23"/>
  <c r="H21" i="23"/>
  <c r="G21" i="23"/>
  <c r="G80" i="22"/>
  <c r="G135" i="22" s="1"/>
  <c r="F80" i="22"/>
  <c r="E80" i="22"/>
  <c r="D80" i="22"/>
  <c r="G79" i="22"/>
  <c r="F79" i="22"/>
  <c r="E79" i="22"/>
  <c r="D79" i="22"/>
  <c r="C79" i="22"/>
  <c r="F78" i="22"/>
  <c r="E78" i="22"/>
  <c r="D78" i="22"/>
  <c r="C78" i="22"/>
  <c r="G77" i="22"/>
  <c r="F77" i="22"/>
  <c r="E77" i="22"/>
  <c r="D77" i="22"/>
  <c r="C77" i="22"/>
  <c r="G76" i="22"/>
  <c r="G131" i="22" s="1"/>
  <c r="F76" i="22"/>
  <c r="E76" i="22"/>
  <c r="D76" i="22"/>
  <c r="C76" i="22"/>
  <c r="G75" i="22"/>
  <c r="F75" i="22"/>
  <c r="E75" i="22"/>
  <c r="D75" i="22"/>
  <c r="C75" i="22"/>
  <c r="G74" i="22"/>
  <c r="G129" i="22" s="1"/>
  <c r="F74" i="22"/>
  <c r="E74" i="22"/>
  <c r="D74" i="22"/>
  <c r="C74" i="22"/>
  <c r="G73" i="22"/>
  <c r="F73" i="22"/>
  <c r="E73" i="22"/>
  <c r="D73" i="22"/>
  <c r="C73" i="22"/>
  <c r="G72" i="22"/>
  <c r="E72" i="22"/>
  <c r="D72" i="22"/>
  <c r="C72" i="22"/>
  <c r="G71" i="22"/>
  <c r="F71" i="22"/>
  <c r="E71" i="22"/>
  <c r="D71" i="22"/>
  <c r="C71" i="22"/>
  <c r="G70" i="22"/>
  <c r="F70" i="22"/>
  <c r="E70" i="22"/>
  <c r="D70" i="22"/>
  <c r="C70" i="22"/>
  <c r="G69" i="22"/>
  <c r="G124" i="22" s="1"/>
  <c r="F69" i="22"/>
  <c r="E69" i="22"/>
  <c r="D69" i="22"/>
  <c r="C69" i="22"/>
  <c r="G68" i="22"/>
  <c r="F68" i="22"/>
  <c r="E68" i="22"/>
  <c r="D68" i="22"/>
  <c r="C68" i="22"/>
  <c r="G67" i="22"/>
  <c r="F67" i="22"/>
  <c r="E67" i="22"/>
  <c r="D67" i="22"/>
  <c r="C67" i="22"/>
  <c r="G66" i="22"/>
  <c r="F66" i="22"/>
  <c r="D66" i="22"/>
  <c r="C66" i="22"/>
  <c r="G65" i="22"/>
  <c r="F65" i="22"/>
  <c r="E65" i="22"/>
  <c r="D65" i="22"/>
  <c r="C65" i="22"/>
  <c r="G64" i="22"/>
  <c r="F64" i="22"/>
  <c r="E64" i="22"/>
  <c r="D64" i="22"/>
  <c r="C64" i="22"/>
  <c r="G63" i="22"/>
  <c r="F63" i="22"/>
  <c r="E63" i="22"/>
  <c r="D63" i="22"/>
  <c r="C63" i="22"/>
  <c r="G62" i="22"/>
  <c r="F62" i="22"/>
  <c r="E62" i="22"/>
  <c r="D62" i="22"/>
  <c r="C62" i="22"/>
  <c r="G61" i="22"/>
  <c r="F61" i="22"/>
  <c r="E61" i="22"/>
  <c r="D61" i="22"/>
  <c r="C61" i="22"/>
  <c r="G51" i="22"/>
  <c r="F51" i="22"/>
  <c r="E51" i="22"/>
  <c r="D51" i="22"/>
  <c r="C51" i="22"/>
  <c r="H362" i="22" s="1"/>
  <c r="G50" i="22"/>
  <c r="G311" i="22" s="1"/>
  <c r="G361" i="22" s="1"/>
  <c r="F50" i="22"/>
  <c r="F311" i="22" s="1"/>
  <c r="F361" i="22" s="1"/>
  <c r="E50" i="22"/>
  <c r="D50" i="22"/>
  <c r="C50" i="22"/>
  <c r="G49" i="22"/>
  <c r="F49" i="22"/>
  <c r="E49" i="22"/>
  <c r="D49" i="22"/>
  <c r="C49" i="22"/>
  <c r="G48" i="22"/>
  <c r="F48" i="22"/>
  <c r="E48" i="22"/>
  <c r="D48" i="22"/>
  <c r="C48" i="22"/>
  <c r="G47" i="22"/>
  <c r="G308" i="22" s="1"/>
  <c r="G358" i="22" s="1"/>
  <c r="F47" i="22"/>
  <c r="F308" i="22" s="1"/>
  <c r="F358" i="22" s="1"/>
  <c r="E47" i="22"/>
  <c r="D47" i="22"/>
  <c r="G46" i="22"/>
  <c r="F46" i="22"/>
  <c r="E46" i="22"/>
  <c r="D46" i="22"/>
  <c r="C46" i="22"/>
  <c r="C307" i="22" s="1"/>
  <c r="C357" i="22" s="1"/>
  <c r="F45" i="22"/>
  <c r="F306" i="22" s="1"/>
  <c r="F356" i="22" s="1"/>
  <c r="E45" i="22"/>
  <c r="D45" i="22"/>
  <c r="C45" i="22"/>
  <c r="G44" i="22"/>
  <c r="F44" i="22"/>
  <c r="E44" i="22"/>
  <c r="D44" i="22"/>
  <c r="D305" i="22" s="1"/>
  <c r="D355" i="22" s="1"/>
  <c r="C44" i="22"/>
  <c r="G43" i="22"/>
  <c r="F43" i="22"/>
  <c r="E43" i="22"/>
  <c r="D43" i="22"/>
  <c r="C43" i="22"/>
  <c r="G42" i="22"/>
  <c r="F42" i="22"/>
  <c r="F303" i="22" s="1"/>
  <c r="F353" i="22" s="1"/>
  <c r="E42" i="22"/>
  <c r="E303" i="22" s="1"/>
  <c r="E353" i="22" s="1"/>
  <c r="D42" i="22"/>
  <c r="C42" i="22"/>
  <c r="G41" i="22"/>
  <c r="F41" i="22"/>
  <c r="E41" i="22"/>
  <c r="D41" i="22"/>
  <c r="C41" i="22"/>
  <c r="H41" i="22" s="1"/>
  <c r="G40" i="22"/>
  <c r="G301" i="22" s="1"/>
  <c r="G351" i="22" s="1"/>
  <c r="F40" i="22"/>
  <c r="F301" i="22" s="1"/>
  <c r="F351" i="22" s="1"/>
  <c r="E40" i="22"/>
  <c r="D40" i="22"/>
  <c r="C40" i="22"/>
  <c r="G39" i="22"/>
  <c r="E39" i="22"/>
  <c r="D39" i="22"/>
  <c r="D300" i="22" s="1"/>
  <c r="D350" i="22" s="1"/>
  <c r="C39" i="22"/>
  <c r="G38" i="22"/>
  <c r="G299" i="22" s="1"/>
  <c r="G349" i="22" s="1"/>
  <c r="F38" i="22"/>
  <c r="E38" i="22"/>
  <c r="D38" i="22"/>
  <c r="C38" i="22"/>
  <c r="G37" i="22"/>
  <c r="F37" i="22"/>
  <c r="E37" i="22"/>
  <c r="D37" i="22"/>
  <c r="C37" i="22"/>
  <c r="G36" i="22"/>
  <c r="F36" i="22"/>
  <c r="E36" i="22"/>
  <c r="D36" i="22"/>
  <c r="C36" i="22"/>
  <c r="H36" i="22" s="1"/>
  <c r="G35" i="22"/>
  <c r="G296" i="22" s="1"/>
  <c r="G346" i="22" s="1"/>
  <c r="F35" i="22"/>
  <c r="E35" i="22"/>
  <c r="D35" i="22"/>
  <c r="C35" i="22"/>
  <c r="G34" i="22"/>
  <c r="F34" i="22"/>
  <c r="E34" i="22"/>
  <c r="D34" i="22"/>
  <c r="C34" i="22"/>
  <c r="G33" i="22"/>
  <c r="F33" i="22"/>
  <c r="D33" i="22"/>
  <c r="C33" i="22"/>
  <c r="G32" i="22"/>
  <c r="F32" i="22"/>
  <c r="E32" i="22"/>
  <c r="D32" i="22"/>
  <c r="C32" i="22"/>
  <c r="H28" i="22"/>
  <c r="G28" i="22"/>
  <c r="D28" i="22"/>
  <c r="G25" i="22"/>
  <c r="F25" i="22"/>
  <c r="E25" i="22"/>
  <c r="D25" i="22"/>
  <c r="C25" i="22"/>
  <c r="H21" i="22"/>
  <c r="G21" i="22"/>
  <c r="G80" i="21"/>
  <c r="F80" i="21"/>
  <c r="E80" i="21"/>
  <c r="D80" i="21"/>
  <c r="G79" i="21"/>
  <c r="F79" i="21"/>
  <c r="E79" i="21"/>
  <c r="D79" i="21"/>
  <c r="C79" i="21"/>
  <c r="F78" i="21"/>
  <c r="E78" i="21"/>
  <c r="D78" i="21"/>
  <c r="C78" i="21"/>
  <c r="G77" i="21"/>
  <c r="F77" i="21"/>
  <c r="E77" i="21"/>
  <c r="D77" i="21"/>
  <c r="C77" i="21"/>
  <c r="G76" i="21"/>
  <c r="G131" i="21" s="1"/>
  <c r="F76" i="21"/>
  <c r="E76" i="21"/>
  <c r="D76" i="21"/>
  <c r="C76" i="21"/>
  <c r="G75" i="21"/>
  <c r="F75" i="21"/>
  <c r="E75" i="21"/>
  <c r="D75" i="21"/>
  <c r="C75" i="21"/>
  <c r="G74" i="21"/>
  <c r="G129" i="21" s="1"/>
  <c r="F74" i="21"/>
  <c r="E74" i="21"/>
  <c r="D74" i="21"/>
  <c r="C74" i="21"/>
  <c r="G73" i="21"/>
  <c r="F73" i="21"/>
  <c r="E73" i="21"/>
  <c r="D73" i="21"/>
  <c r="C73" i="21"/>
  <c r="G72" i="21"/>
  <c r="E72" i="21"/>
  <c r="D72" i="21"/>
  <c r="C72" i="21"/>
  <c r="G71" i="21"/>
  <c r="G126" i="21" s="1"/>
  <c r="F71" i="21"/>
  <c r="E71" i="21"/>
  <c r="D71" i="21"/>
  <c r="C71" i="21"/>
  <c r="G70" i="21"/>
  <c r="F70" i="21"/>
  <c r="E70" i="21"/>
  <c r="D70" i="21"/>
  <c r="C70" i="21"/>
  <c r="G69" i="21"/>
  <c r="F69" i="21"/>
  <c r="E69" i="21"/>
  <c r="D69" i="21"/>
  <c r="C69" i="21"/>
  <c r="G68" i="21"/>
  <c r="F68" i="21"/>
  <c r="E68" i="21"/>
  <c r="D68" i="21"/>
  <c r="C68" i="21"/>
  <c r="G67" i="21"/>
  <c r="F67" i="21"/>
  <c r="E67" i="21"/>
  <c r="D67" i="21"/>
  <c r="C67" i="21"/>
  <c r="G66" i="21"/>
  <c r="F66" i="21"/>
  <c r="D66" i="21"/>
  <c r="C66" i="21"/>
  <c r="G65" i="21"/>
  <c r="F65" i="21"/>
  <c r="E65" i="21"/>
  <c r="D65" i="21"/>
  <c r="C65" i="21"/>
  <c r="G64" i="21"/>
  <c r="H64" i="21" s="1"/>
  <c r="F64" i="21"/>
  <c r="E64" i="21"/>
  <c r="D64" i="21"/>
  <c r="C64" i="21"/>
  <c r="G63" i="21"/>
  <c r="F63" i="21"/>
  <c r="E63" i="21"/>
  <c r="D63" i="21"/>
  <c r="C63" i="21"/>
  <c r="G62" i="21"/>
  <c r="F62" i="21"/>
  <c r="E62" i="21"/>
  <c r="D62" i="21"/>
  <c r="C62" i="21"/>
  <c r="G61" i="21"/>
  <c r="F61" i="21"/>
  <c r="E61" i="21"/>
  <c r="D61" i="21"/>
  <c r="C61" i="21"/>
  <c r="G51" i="21"/>
  <c r="F51" i="21"/>
  <c r="E51" i="21"/>
  <c r="D51" i="21"/>
  <c r="C51" i="21"/>
  <c r="G50" i="21"/>
  <c r="F50" i="21"/>
  <c r="E50" i="21"/>
  <c r="D50" i="21"/>
  <c r="C50" i="21"/>
  <c r="G49" i="21"/>
  <c r="F49" i="21"/>
  <c r="F310" i="21" s="1"/>
  <c r="F360" i="21" s="1"/>
  <c r="E49" i="21"/>
  <c r="E310" i="21" s="1"/>
  <c r="E360" i="21" s="1"/>
  <c r="D49" i="21"/>
  <c r="C49" i="21"/>
  <c r="G48" i="21"/>
  <c r="F48" i="21"/>
  <c r="E48" i="21"/>
  <c r="D48" i="21"/>
  <c r="D309" i="21" s="1"/>
  <c r="D359" i="21" s="1"/>
  <c r="C48" i="21"/>
  <c r="C309" i="21" s="1"/>
  <c r="C359" i="21" s="1"/>
  <c r="G47" i="21"/>
  <c r="G308" i="21" s="1"/>
  <c r="G358" i="21" s="1"/>
  <c r="F47" i="21"/>
  <c r="E47" i="21"/>
  <c r="D47" i="21"/>
  <c r="G46" i="21"/>
  <c r="F46" i="21"/>
  <c r="E46" i="21"/>
  <c r="D46" i="21"/>
  <c r="D307" i="21" s="1"/>
  <c r="D357" i="21" s="1"/>
  <c r="C46" i="21"/>
  <c r="C307" i="21" s="1"/>
  <c r="C357" i="21" s="1"/>
  <c r="F45" i="21"/>
  <c r="E45" i="21"/>
  <c r="D45" i="21"/>
  <c r="C45" i="21"/>
  <c r="G44" i="21"/>
  <c r="F44" i="21"/>
  <c r="F305" i="21" s="1"/>
  <c r="F355" i="21" s="1"/>
  <c r="E44" i="21"/>
  <c r="E305" i="21" s="1"/>
  <c r="E355" i="21" s="1"/>
  <c r="D44" i="21"/>
  <c r="C44" i="21"/>
  <c r="G43" i="21"/>
  <c r="F43" i="21"/>
  <c r="E43" i="21"/>
  <c r="D43" i="21"/>
  <c r="C43" i="21"/>
  <c r="H354" i="21" s="1"/>
  <c r="G42" i="21"/>
  <c r="G303" i="21" s="1"/>
  <c r="G353" i="21" s="1"/>
  <c r="F42" i="21"/>
  <c r="E42" i="21"/>
  <c r="D42" i="21"/>
  <c r="C42" i="21"/>
  <c r="G41" i="21"/>
  <c r="F41" i="21"/>
  <c r="E41" i="21"/>
  <c r="E302" i="21" s="1"/>
  <c r="E352" i="21" s="1"/>
  <c r="D41" i="21"/>
  <c r="D302" i="21" s="1"/>
  <c r="D352" i="21" s="1"/>
  <c r="C41" i="21"/>
  <c r="C302" i="21" s="1"/>
  <c r="C352" i="21" s="1"/>
  <c r="G40" i="21"/>
  <c r="F40" i="21"/>
  <c r="E40" i="21"/>
  <c r="D40" i="21"/>
  <c r="C40" i="21"/>
  <c r="G39" i="21"/>
  <c r="G300" i="21" s="1"/>
  <c r="G350" i="21" s="1"/>
  <c r="E39" i="21"/>
  <c r="E300" i="21" s="1"/>
  <c r="E350" i="21" s="1"/>
  <c r="D39" i="21"/>
  <c r="C39" i="21"/>
  <c r="G38" i="21"/>
  <c r="F38" i="21"/>
  <c r="E38" i="21"/>
  <c r="D38" i="21"/>
  <c r="C38" i="21"/>
  <c r="G37" i="21"/>
  <c r="G298" i="21" s="1"/>
  <c r="G348" i="21" s="1"/>
  <c r="F37" i="21"/>
  <c r="E37" i="21"/>
  <c r="D37" i="21"/>
  <c r="C37" i="21"/>
  <c r="G36" i="21"/>
  <c r="F36" i="21"/>
  <c r="E36" i="21"/>
  <c r="D36" i="21"/>
  <c r="C36" i="21"/>
  <c r="G35" i="21"/>
  <c r="F35" i="21"/>
  <c r="E35" i="21"/>
  <c r="D35" i="21"/>
  <c r="C35" i="21"/>
  <c r="G34" i="21"/>
  <c r="G295" i="21" s="1"/>
  <c r="G345" i="21" s="1"/>
  <c r="F34" i="21"/>
  <c r="F295" i="21" s="1"/>
  <c r="F345" i="21" s="1"/>
  <c r="E34" i="21"/>
  <c r="D34" i="21"/>
  <c r="C34" i="21"/>
  <c r="G33" i="21"/>
  <c r="F33" i="21"/>
  <c r="D33" i="21"/>
  <c r="C33" i="21"/>
  <c r="G32" i="21"/>
  <c r="F32" i="21"/>
  <c r="E32" i="21"/>
  <c r="D32" i="21"/>
  <c r="C32" i="21"/>
  <c r="H28" i="21"/>
  <c r="G28" i="21"/>
  <c r="D28" i="21"/>
  <c r="G25" i="21"/>
  <c r="F25" i="21"/>
  <c r="E25" i="21"/>
  <c r="D25" i="21"/>
  <c r="C25" i="21"/>
  <c r="H21" i="21"/>
  <c r="G21" i="21"/>
  <c r="G80" i="20"/>
  <c r="F80" i="20"/>
  <c r="E80" i="20"/>
  <c r="D80" i="20"/>
  <c r="G79" i="20"/>
  <c r="F79" i="20"/>
  <c r="E79" i="20"/>
  <c r="D79" i="20"/>
  <c r="C79" i="20"/>
  <c r="H79" i="20" s="1"/>
  <c r="F78" i="20"/>
  <c r="E78" i="20"/>
  <c r="D78" i="20"/>
  <c r="C78" i="20"/>
  <c r="G77" i="20"/>
  <c r="F77" i="20"/>
  <c r="E77" i="20"/>
  <c r="D77" i="20"/>
  <c r="C77" i="20"/>
  <c r="G76" i="20"/>
  <c r="H76" i="20" s="1"/>
  <c r="F76" i="20"/>
  <c r="E76" i="20"/>
  <c r="D76" i="20"/>
  <c r="C76" i="20"/>
  <c r="G75" i="20"/>
  <c r="F75" i="20"/>
  <c r="E75" i="20"/>
  <c r="D75" i="20"/>
  <c r="C75" i="20"/>
  <c r="G74" i="20"/>
  <c r="F74" i="20"/>
  <c r="E74" i="20"/>
  <c r="D74" i="20"/>
  <c r="C74" i="20"/>
  <c r="G73" i="20"/>
  <c r="F73" i="20"/>
  <c r="E73" i="20"/>
  <c r="D73" i="20"/>
  <c r="C73" i="20"/>
  <c r="G72" i="20"/>
  <c r="E72" i="20"/>
  <c r="D72" i="20"/>
  <c r="C72" i="20"/>
  <c r="G71" i="20"/>
  <c r="F71" i="20"/>
  <c r="E71" i="20"/>
  <c r="D71" i="20"/>
  <c r="C71" i="20"/>
  <c r="G70" i="20"/>
  <c r="F70" i="20"/>
  <c r="E70" i="20"/>
  <c r="D70" i="20"/>
  <c r="C70" i="20"/>
  <c r="G69" i="20"/>
  <c r="F69" i="20"/>
  <c r="E69" i="20"/>
  <c r="D69" i="20"/>
  <c r="C69" i="20"/>
  <c r="H69" i="20" s="1"/>
  <c r="G68" i="20"/>
  <c r="F68" i="20"/>
  <c r="E68" i="20"/>
  <c r="D68" i="20"/>
  <c r="C68" i="20"/>
  <c r="G67" i="20"/>
  <c r="F67" i="20"/>
  <c r="E67" i="20"/>
  <c r="D67" i="20"/>
  <c r="C67" i="20"/>
  <c r="G66" i="20"/>
  <c r="F66" i="20"/>
  <c r="D66" i="20"/>
  <c r="C66" i="20"/>
  <c r="G65" i="20"/>
  <c r="F65" i="20"/>
  <c r="E65" i="20"/>
  <c r="D65" i="20"/>
  <c r="C65" i="20"/>
  <c r="G64" i="20"/>
  <c r="F64" i="20"/>
  <c r="E64" i="20"/>
  <c r="D64" i="20"/>
  <c r="C64" i="20"/>
  <c r="G63" i="20"/>
  <c r="F63" i="20"/>
  <c r="E63" i="20"/>
  <c r="D63" i="20"/>
  <c r="C63" i="20"/>
  <c r="G62" i="20"/>
  <c r="F62" i="20"/>
  <c r="E62" i="20"/>
  <c r="D62" i="20"/>
  <c r="C62" i="20"/>
  <c r="G61" i="20"/>
  <c r="F61" i="20"/>
  <c r="E61" i="20"/>
  <c r="D61" i="20"/>
  <c r="C61" i="20"/>
  <c r="G51" i="20"/>
  <c r="G312" i="20" s="1"/>
  <c r="G362" i="20" s="1"/>
  <c r="F51" i="20"/>
  <c r="F312" i="20" s="1"/>
  <c r="F362" i="20" s="1"/>
  <c r="E51" i="20"/>
  <c r="D51" i="20"/>
  <c r="C51" i="20"/>
  <c r="G50" i="20"/>
  <c r="F50" i="20"/>
  <c r="E50" i="20"/>
  <c r="D50" i="20"/>
  <c r="C50" i="20"/>
  <c r="G49" i="20"/>
  <c r="G310" i="20" s="1"/>
  <c r="G360" i="20" s="1"/>
  <c r="F49" i="20"/>
  <c r="E49" i="20"/>
  <c r="D49" i="20"/>
  <c r="C49" i="20"/>
  <c r="G48" i="20"/>
  <c r="F48" i="20"/>
  <c r="F309" i="20" s="1"/>
  <c r="F359" i="20" s="1"/>
  <c r="E48" i="20"/>
  <c r="E309" i="20" s="1"/>
  <c r="E359" i="20" s="1"/>
  <c r="D48" i="20"/>
  <c r="D309" i="20" s="1"/>
  <c r="D359" i="20" s="1"/>
  <c r="C48" i="20"/>
  <c r="G47" i="20"/>
  <c r="F47" i="20"/>
  <c r="E47" i="20"/>
  <c r="D47" i="20"/>
  <c r="G46" i="20"/>
  <c r="F46" i="20"/>
  <c r="F307" i="20" s="1"/>
  <c r="F357" i="20" s="1"/>
  <c r="E46" i="20"/>
  <c r="D46" i="20"/>
  <c r="C46" i="20"/>
  <c r="F45" i="20"/>
  <c r="E45" i="20"/>
  <c r="D45" i="20"/>
  <c r="C45" i="20"/>
  <c r="G44" i="20"/>
  <c r="G305" i="20" s="1"/>
  <c r="G355" i="20" s="1"/>
  <c r="F44" i="20"/>
  <c r="F305" i="20" s="1"/>
  <c r="F355" i="20" s="1"/>
  <c r="E44" i="20"/>
  <c r="D44" i="20"/>
  <c r="C44" i="20"/>
  <c r="G43" i="20"/>
  <c r="F43" i="20"/>
  <c r="E43" i="20"/>
  <c r="E304" i="20" s="1"/>
  <c r="E354" i="20" s="1"/>
  <c r="D43" i="20"/>
  <c r="C43" i="20"/>
  <c r="C304" i="20" s="1"/>
  <c r="C354" i="20" s="1"/>
  <c r="G42" i="20"/>
  <c r="F42" i="20"/>
  <c r="E42" i="20"/>
  <c r="D42" i="20"/>
  <c r="C42" i="20"/>
  <c r="G41" i="20"/>
  <c r="G302" i="20" s="1"/>
  <c r="G352" i="20" s="1"/>
  <c r="F41" i="20"/>
  <c r="F302" i="20" s="1"/>
  <c r="F352" i="20" s="1"/>
  <c r="E41" i="20"/>
  <c r="D41" i="20"/>
  <c r="C41" i="20"/>
  <c r="G40" i="20"/>
  <c r="F40" i="20"/>
  <c r="E40" i="20"/>
  <c r="D40" i="20"/>
  <c r="C40" i="20"/>
  <c r="G39" i="20"/>
  <c r="G300" i="20" s="1"/>
  <c r="G350" i="20" s="1"/>
  <c r="E39" i="20"/>
  <c r="D39" i="20"/>
  <c r="C39" i="20"/>
  <c r="G38" i="20"/>
  <c r="F38" i="20"/>
  <c r="E38" i="20"/>
  <c r="D38" i="20"/>
  <c r="C38" i="20"/>
  <c r="G37" i="20"/>
  <c r="F37" i="20"/>
  <c r="E37" i="20"/>
  <c r="D37" i="20"/>
  <c r="C37" i="20"/>
  <c r="G36" i="20"/>
  <c r="G297" i="20" s="1"/>
  <c r="G347" i="20" s="1"/>
  <c r="F36" i="20"/>
  <c r="F297" i="20" s="1"/>
  <c r="F347" i="20" s="1"/>
  <c r="E36" i="20"/>
  <c r="D36" i="20"/>
  <c r="C36" i="20"/>
  <c r="G35" i="20"/>
  <c r="F35" i="20"/>
  <c r="E35" i="20"/>
  <c r="D35" i="20"/>
  <c r="C35" i="20"/>
  <c r="G34" i="20"/>
  <c r="G295" i="20" s="1"/>
  <c r="G345" i="20" s="1"/>
  <c r="F34" i="20"/>
  <c r="E34" i="20"/>
  <c r="D34" i="20"/>
  <c r="C34" i="20"/>
  <c r="G33" i="20"/>
  <c r="F33" i="20"/>
  <c r="F294" i="20" s="1"/>
  <c r="F344" i="20" s="1"/>
  <c r="D33" i="20"/>
  <c r="C33" i="20"/>
  <c r="G32" i="20"/>
  <c r="F32" i="20"/>
  <c r="E32" i="20"/>
  <c r="D32" i="20"/>
  <c r="C32" i="20"/>
  <c r="H28" i="20"/>
  <c r="G28" i="20"/>
  <c r="D28" i="20"/>
  <c r="G25" i="20"/>
  <c r="F25" i="20"/>
  <c r="E25" i="20"/>
  <c r="D25" i="20"/>
  <c r="C25" i="20"/>
  <c r="H21" i="20"/>
  <c r="G21" i="20"/>
  <c r="H215" i="20"/>
  <c r="G80" i="19"/>
  <c r="G135" i="19" s="1"/>
  <c r="F80" i="19"/>
  <c r="E80" i="19"/>
  <c r="D80" i="19"/>
  <c r="G79" i="19"/>
  <c r="F79" i="19"/>
  <c r="E79" i="19"/>
  <c r="D79" i="19"/>
  <c r="C79" i="19"/>
  <c r="F78" i="19"/>
  <c r="E78" i="19"/>
  <c r="D78" i="19"/>
  <c r="C78" i="19"/>
  <c r="G77" i="19"/>
  <c r="F77" i="19"/>
  <c r="E77" i="19"/>
  <c r="D77" i="19"/>
  <c r="C77" i="19"/>
  <c r="G76" i="19"/>
  <c r="F76" i="19"/>
  <c r="E76" i="19"/>
  <c r="D76" i="19"/>
  <c r="C76" i="19"/>
  <c r="G75" i="19"/>
  <c r="F75" i="19"/>
  <c r="E75" i="19"/>
  <c r="D75" i="19"/>
  <c r="C75" i="19"/>
  <c r="G74" i="19"/>
  <c r="G129" i="19" s="1"/>
  <c r="F74" i="19"/>
  <c r="E74" i="19"/>
  <c r="D74" i="19"/>
  <c r="C74" i="19"/>
  <c r="G73" i="19"/>
  <c r="F73" i="19"/>
  <c r="E73" i="19"/>
  <c r="D73" i="19"/>
  <c r="C73" i="19"/>
  <c r="G72" i="19"/>
  <c r="E72" i="19"/>
  <c r="D72" i="19"/>
  <c r="C72" i="19"/>
  <c r="G71" i="19"/>
  <c r="F71" i="19"/>
  <c r="E71" i="19"/>
  <c r="D71" i="19"/>
  <c r="C71" i="19"/>
  <c r="G70" i="19"/>
  <c r="F70" i="19"/>
  <c r="E70" i="19"/>
  <c r="D70" i="19"/>
  <c r="C70" i="19"/>
  <c r="G69" i="19"/>
  <c r="G124" i="19" s="1"/>
  <c r="F69" i="19"/>
  <c r="E69" i="19"/>
  <c r="D69" i="19"/>
  <c r="C69" i="19"/>
  <c r="G68" i="19"/>
  <c r="G123" i="19" s="1"/>
  <c r="F68" i="19"/>
  <c r="E68" i="19"/>
  <c r="D68" i="19"/>
  <c r="C68" i="19"/>
  <c r="G67" i="19"/>
  <c r="G122" i="19" s="1"/>
  <c r="F67" i="19"/>
  <c r="E67" i="19"/>
  <c r="D67" i="19"/>
  <c r="C67" i="19"/>
  <c r="G66" i="19"/>
  <c r="F66" i="19"/>
  <c r="D66" i="19"/>
  <c r="C66" i="19"/>
  <c r="G65" i="19"/>
  <c r="F65" i="19"/>
  <c r="E65" i="19"/>
  <c r="D65" i="19"/>
  <c r="C65" i="19"/>
  <c r="G64" i="19"/>
  <c r="F64" i="19"/>
  <c r="E64" i="19"/>
  <c r="D64" i="19"/>
  <c r="C64" i="19"/>
  <c r="G63" i="19"/>
  <c r="F63" i="19"/>
  <c r="E63" i="19"/>
  <c r="D63" i="19"/>
  <c r="C63" i="19"/>
  <c r="G62" i="19"/>
  <c r="F62" i="19"/>
  <c r="E62" i="19"/>
  <c r="D62" i="19"/>
  <c r="C62" i="19"/>
  <c r="G61" i="19"/>
  <c r="F61" i="19"/>
  <c r="E61" i="19"/>
  <c r="D61" i="19"/>
  <c r="C61" i="19"/>
  <c r="G51" i="19"/>
  <c r="F51" i="19"/>
  <c r="E51" i="19"/>
  <c r="D51" i="19"/>
  <c r="C51" i="19"/>
  <c r="G50" i="19"/>
  <c r="G311" i="19" s="1"/>
  <c r="G361" i="19" s="1"/>
  <c r="F50" i="19"/>
  <c r="F311" i="19" s="1"/>
  <c r="F361" i="19" s="1"/>
  <c r="E50" i="19"/>
  <c r="D50" i="19"/>
  <c r="C50" i="19"/>
  <c r="G49" i="19"/>
  <c r="F49" i="19"/>
  <c r="E49" i="19"/>
  <c r="D49" i="19"/>
  <c r="C49" i="19"/>
  <c r="C310" i="19" s="1"/>
  <c r="C360" i="19" s="1"/>
  <c r="G48" i="19"/>
  <c r="G309" i="19" s="1"/>
  <c r="G359" i="19" s="1"/>
  <c r="F48" i="19"/>
  <c r="E48" i="19"/>
  <c r="D48" i="19"/>
  <c r="C48" i="19"/>
  <c r="G47" i="19"/>
  <c r="F47" i="19"/>
  <c r="F308" i="19" s="1"/>
  <c r="F358" i="19" s="1"/>
  <c r="E47" i="19"/>
  <c r="D47" i="19"/>
  <c r="G46" i="19"/>
  <c r="F46" i="19"/>
  <c r="E46" i="19"/>
  <c r="D46" i="19"/>
  <c r="C46" i="19"/>
  <c r="F45" i="19"/>
  <c r="F306" i="19" s="1"/>
  <c r="F356" i="19" s="1"/>
  <c r="E45" i="19"/>
  <c r="D45" i="19"/>
  <c r="C45" i="19"/>
  <c r="G44" i="19"/>
  <c r="F44" i="19"/>
  <c r="E44" i="19"/>
  <c r="D44" i="19"/>
  <c r="C44" i="19"/>
  <c r="G43" i="19"/>
  <c r="G304" i="19" s="1"/>
  <c r="G354" i="19" s="1"/>
  <c r="F43" i="19"/>
  <c r="F304" i="19" s="1"/>
  <c r="E43" i="19"/>
  <c r="D43" i="19"/>
  <c r="C43" i="19"/>
  <c r="G42" i="19"/>
  <c r="F42" i="19"/>
  <c r="E42" i="19"/>
  <c r="E303" i="19" s="1"/>
  <c r="E353" i="19" s="1"/>
  <c r="D42" i="19"/>
  <c r="D303" i="19" s="1"/>
  <c r="D353" i="19" s="1"/>
  <c r="C42" i="19"/>
  <c r="G41" i="19"/>
  <c r="F41" i="19"/>
  <c r="E41" i="19"/>
  <c r="D41" i="19"/>
  <c r="C41" i="19"/>
  <c r="G40" i="19"/>
  <c r="G301" i="19" s="1"/>
  <c r="F40" i="19"/>
  <c r="F301" i="19" s="1"/>
  <c r="F351" i="19" s="1"/>
  <c r="E40" i="19"/>
  <c r="D40" i="19"/>
  <c r="C40" i="19"/>
  <c r="G39" i="19"/>
  <c r="E39" i="19"/>
  <c r="D39" i="19"/>
  <c r="C39" i="19"/>
  <c r="C300" i="19" s="1"/>
  <c r="G38" i="19"/>
  <c r="G299" i="19" s="1"/>
  <c r="G349" i="19" s="1"/>
  <c r="F38" i="19"/>
  <c r="F299" i="19" s="1"/>
  <c r="F349" i="19" s="1"/>
  <c r="E38" i="19"/>
  <c r="D38" i="19"/>
  <c r="C38" i="19"/>
  <c r="G37" i="19"/>
  <c r="F37" i="19"/>
  <c r="E37" i="19"/>
  <c r="D37" i="19"/>
  <c r="C37" i="19"/>
  <c r="G36" i="19"/>
  <c r="F36" i="19"/>
  <c r="E36" i="19"/>
  <c r="D36" i="19"/>
  <c r="C36" i="19"/>
  <c r="G35" i="19"/>
  <c r="G296" i="19" s="1"/>
  <c r="G346" i="19" s="1"/>
  <c r="F35" i="19"/>
  <c r="E35" i="19"/>
  <c r="D35" i="19"/>
  <c r="C35" i="19"/>
  <c r="G34" i="19"/>
  <c r="F34" i="19"/>
  <c r="E34" i="19"/>
  <c r="D34" i="19"/>
  <c r="C34" i="19"/>
  <c r="G33" i="19"/>
  <c r="G294" i="19" s="1"/>
  <c r="G344" i="19" s="1"/>
  <c r="F33" i="19"/>
  <c r="D33" i="19"/>
  <c r="C33" i="19"/>
  <c r="G32" i="19"/>
  <c r="F32" i="19"/>
  <c r="E32" i="19"/>
  <c r="D32" i="19"/>
  <c r="C32" i="19"/>
  <c r="H28" i="19"/>
  <c r="G28" i="19"/>
  <c r="D28" i="19"/>
  <c r="G25" i="19"/>
  <c r="F25" i="19"/>
  <c r="E25" i="19"/>
  <c r="D25" i="19"/>
  <c r="C25" i="19"/>
  <c r="H21" i="19"/>
  <c r="G21" i="19"/>
  <c r="G80" i="18"/>
  <c r="F80" i="18"/>
  <c r="E80" i="18"/>
  <c r="D80" i="18"/>
  <c r="G79" i="18"/>
  <c r="F79" i="18"/>
  <c r="E79" i="18"/>
  <c r="D79" i="18"/>
  <c r="C79" i="18"/>
  <c r="F78" i="18"/>
  <c r="E78" i="18"/>
  <c r="D78" i="18"/>
  <c r="C78" i="18"/>
  <c r="G77" i="18"/>
  <c r="F77" i="18"/>
  <c r="E77" i="18"/>
  <c r="D77" i="18"/>
  <c r="C77" i="18"/>
  <c r="G76" i="18"/>
  <c r="F76" i="18"/>
  <c r="E76" i="18"/>
  <c r="D76" i="18"/>
  <c r="C76" i="18"/>
  <c r="G75" i="18"/>
  <c r="F75" i="18"/>
  <c r="E75" i="18"/>
  <c r="D75" i="18"/>
  <c r="C75" i="18"/>
  <c r="G74" i="18"/>
  <c r="G129" i="18" s="1"/>
  <c r="F74" i="18"/>
  <c r="E74" i="18"/>
  <c r="D74" i="18"/>
  <c r="C74" i="18"/>
  <c r="G73" i="18"/>
  <c r="F73" i="18"/>
  <c r="E73" i="18"/>
  <c r="D73" i="18"/>
  <c r="C73" i="18"/>
  <c r="G72" i="18"/>
  <c r="E72" i="18"/>
  <c r="D72" i="18"/>
  <c r="C72" i="18"/>
  <c r="G71" i="18"/>
  <c r="F71" i="18"/>
  <c r="E71" i="18"/>
  <c r="D71" i="18"/>
  <c r="C71" i="18"/>
  <c r="G70" i="18"/>
  <c r="F70" i="18"/>
  <c r="E70" i="18"/>
  <c r="D70" i="18"/>
  <c r="C70" i="18"/>
  <c r="G69" i="18"/>
  <c r="F69" i="18"/>
  <c r="E69" i="18"/>
  <c r="D69" i="18"/>
  <c r="C69" i="18"/>
  <c r="G68" i="18"/>
  <c r="F68" i="18"/>
  <c r="E68" i="18"/>
  <c r="D68" i="18"/>
  <c r="C68" i="18"/>
  <c r="G67" i="18"/>
  <c r="G122" i="18" s="1"/>
  <c r="F67" i="18"/>
  <c r="E67" i="18"/>
  <c r="D67" i="18"/>
  <c r="C67" i="18"/>
  <c r="G66" i="18"/>
  <c r="F66" i="18"/>
  <c r="D66" i="18"/>
  <c r="C66" i="18"/>
  <c r="G65" i="18"/>
  <c r="F65" i="18"/>
  <c r="E65" i="18"/>
  <c r="D65" i="18"/>
  <c r="C65" i="18"/>
  <c r="G64" i="18"/>
  <c r="F64" i="18"/>
  <c r="E64" i="18"/>
  <c r="D64" i="18"/>
  <c r="C64" i="18"/>
  <c r="G63" i="18"/>
  <c r="F63" i="18"/>
  <c r="E63" i="18"/>
  <c r="D63" i="18"/>
  <c r="C63" i="18"/>
  <c r="G62" i="18"/>
  <c r="F62" i="18"/>
  <c r="E62" i="18"/>
  <c r="D62" i="18"/>
  <c r="C62" i="18"/>
  <c r="G61" i="18"/>
  <c r="F61" i="18"/>
  <c r="E61" i="18"/>
  <c r="D61" i="18"/>
  <c r="C61" i="18"/>
  <c r="G51" i="18"/>
  <c r="F51" i="18"/>
  <c r="E51" i="18"/>
  <c r="D51" i="18"/>
  <c r="D312" i="18" s="1"/>
  <c r="D362" i="18" s="1"/>
  <c r="C51" i="18"/>
  <c r="G50" i="18"/>
  <c r="G311" i="18" s="1"/>
  <c r="G361" i="18" s="1"/>
  <c r="F50" i="18"/>
  <c r="E50" i="18"/>
  <c r="D50" i="18"/>
  <c r="C50" i="18"/>
  <c r="G49" i="18"/>
  <c r="F49" i="18"/>
  <c r="F310" i="18" s="1"/>
  <c r="F360" i="18" s="1"/>
  <c r="E49" i="18"/>
  <c r="E310" i="18" s="1"/>
  <c r="E360" i="18" s="1"/>
  <c r="D49" i="18"/>
  <c r="D310" i="18" s="1"/>
  <c r="D360" i="18" s="1"/>
  <c r="C49" i="18"/>
  <c r="G48" i="18"/>
  <c r="F48" i="18"/>
  <c r="E48" i="18"/>
  <c r="D48" i="18"/>
  <c r="C48" i="18"/>
  <c r="H359" i="18" s="1"/>
  <c r="G47" i="18"/>
  <c r="G308" i="18" s="1"/>
  <c r="G358" i="18" s="1"/>
  <c r="F47" i="18"/>
  <c r="F308" i="18" s="1"/>
  <c r="F358" i="18" s="1"/>
  <c r="E47" i="18"/>
  <c r="D47" i="18"/>
  <c r="G46" i="18"/>
  <c r="F46" i="18"/>
  <c r="E46" i="18"/>
  <c r="D46" i="18"/>
  <c r="D307" i="18" s="1"/>
  <c r="D357" i="18" s="1"/>
  <c r="C46" i="18"/>
  <c r="C307" i="18" s="1"/>
  <c r="C357" i="18" s="1"/>
  <c r="F45" i="18"/>
  <c r="E45" i="18"/>
  <c r="D45" i="18"/>
  <c r="C45" i="18"/>
  <c r="G44" i="18"/>
  <c r="F44" i="18"/>
  <c r="E44" i="18"/>
  <c r="E305" i="18" s="1"/>
  <c r="E355" i="18" s="1"/>
  <c r="D44" i="18"/>
  <c r="D305" i="18" s="1"/>
  <c r="D355" i="18" s="1"/>
  <c r="C44" i="18"/>
  <c r="G43" i="18"/>
  <c r="F43" i="18"/>
  <c r="E43" i="18"/>
  <c r="D43" i="18"/>
  <c r="C43" i="18"/>
  <c r="G42" i="18"/>
  <c r="G303" i="18" s="1"/>
  <c r="G353" i="18" s="1"/>
  <c r="F42" i="18"/>
  <c r="F303" i="18" s="1"/>
  <c r="F353" i="18" s="1"/>
  <c r="E42" i="18"/>
  <c r="E303" i="18" s="1"/>
  <c r="E353" i="18" s="1"/>
  <c r="D42" i="18"/>
  <c r="C42" i="18"/>
  <c r="G41" i="18"/>
  <c r="F41" i="18"/>
  <c r="E41" i="18"/>
  <c r="D41" i="18"/>
  <c r="C41" i="18"/>
  <c r="G40" i="18"/>
  <c r="F40" i="18"/>
  <c r="E40" i="18"/>
  <c r="D40" i="18"/>
  <c r="C40" i="18"/>
  <c r="G39" i="18"/>
  <c r="E39" i="18"/>
  <c r="E300" i="18" s="1"/>
  <c r="E350" i="18" s="1"/>
  <c r="D39" i="18"/>
  <c r="D300" i="18" s="1"/>
  <c r="D350" i="18" s="1"/>
  <c r="C39" i="18"/>
  <c r="G38" i="18"/>
  <c r="F38" i="18"/>
  <c r="E38" i="18"/>
  <c r="D38" i="18"/>
  <c r="C38" i="18"/>
  <c r="G37" i="18"/>
  <c r="G298" i="18" s="1"/>
  <c r="G348" i="18" s="1"/>
  <c r="F37" i="18"/>
  <c r="E37" i="18"/>
  <c r="D37" i="18"/>
  <c r="C37" i="18"/>
  <c r="G36" i="18"/>
  <c r="F36" i="18"/>
  <c r="E36" i="18"/>
  <c r="D36" i="18"/>
  <c r="C36" i="18"/>
  <c r="G35" i="18"/>
  <c r="H346" i="18" s="1"/>
  <c r="F35" i="18"/>
  <c r="E35" i="18"/>
  <c r="D35" i="18"/>
  <c r="C35" i="18"/>
  <c r="G34" i="18"/>
  <c r="F34" i="18"/>
  <c r="F295" i="18" s="1"/>
  <c r="F345" i="18" s="1"/>
  <c r="E34" i="18"/>
  <c r="E295" i="18" s="1"/>
  <c r="E345" i="18" s="1"/>
  <c r="D34" i="18"/>
  <c r="D295" i="18" s="1"/>
  <c r="D345" i="18" s="1"/>
  <c r="C34" i="18"/>
  <c r="G33" i="18"/>
  <c r="F33" i="18"/>
  <c r="D33" i="18"/>
  <c r="C33" i="18"/>
  <c r="G32" i="18"/>
  <c r="G293" i="18" s="1"/>
  <c r="G343" i="18" s="1"/>
  <c r="F32" i="18"/>
  <c r="E32" i="18"/>
  <c r="D32" i="18"/>
  <c r="C32" i="18"/>
  <c r="H28" i="18"/>
  <c r="G28" i="18"/>
  <c r="D28" i="18"/>
  <c r="G25" i="18"/>
  <c r="F25" i="18"/>
  <c r="E25" i="18"/>
  <c r="D25" i="18"/>
  <c r="C25" i="18"/>
  <c r="H21" i="18"/>
  <c r="G21" i="18"/>
  <c r="H215" i="18"/>
  <c r="G80" i="17"/>
  <c r="F80" i="17"/>
  <c r="E80" i="17"/>
  <c r="D80" i="17"/>
  <c r="G79" i="17"/>
  <c r="F79" i="17"/>
  <c r="E79" i="17"/>
  <c r="D79" i="17"/>
  <c r="C79" i="17"/>
  <c r="F78" i="17"/>
  <c r="E78" i="17"/>
  <c r="D78" i="17"/>
  <c r="C78" i="17"/>
  <c r="G77" i="17"/>
  <c r="F77" i="17"/>
  <c r="E77" i="17"/>
  <c r="D77" i="17"/>
  <c r="C77" i="17"/>
  <c r="G76" i="17"/>
  <c r="F76" i="17"/>
  <c r="E76" i="17"/>
  <c r="D76" i="17"/>
  <c r="C76" i="17"/>
  <c r="G75" i="17"/>
  <c r="F75" i="17"/>
  <c r="E75" i="17"/>
  <c r="D75" i="17"/>
  <c r="C75" i="17"/>
  <c r="G74" i="17"/>
  <c r="F74" i="17"/>
  <c r="E74" i="17"/>
  <c r="D74" i="17"/>
  <c r="C74" i="17"/>
  <c r="G73" i="17"/>
  <c r="F73" i="17"/>
  <c r="E73" i="17"/>
  <c r="D73" i="17"/>
  <c r="C73" i="17"/>
  <c r="G72" i="17"/>
  <c r="E72" i="17"/>
  <c r="D72" i="17"/>
  <c r="C72" i="17"/>
  <c r="G71" i="17"/>
  <c r="F71" i="17"/>
  <c r="E71" i="17"/>
  <c r="D71" i="17"/>
  <c r="C71" i="17"/>
  <c r="G70" i="17"/>
  <c r="F70" i="17"/>
  <c r="E70" i="17"/>
  <c r="D70" i="17"/>
  <c r="C70" i="17"/>
  <c r="G69" i="17"/>
  <c r="F69" i="17"/>
  <c r="E69" i="17"/>
  <c r="D69" i="17"/>
  <c r="C69" i="17"/>
  <c r="G68" i="17"/>
  <c r="G123" i="17" s="1"/>
  <c r="F68" i="17"/>
  <c r="E68" i="17"/>
  <c r="D68" i="17"/>
  <c r="C68" i="17"/>
  <c r="G67" i="17"/>
  <c r="F67" i="17"/>
  <c r="E67" i="17"/>
  <c r="D67" i="17"/>
  <c r="C67" i="17"/>
  <c r="G66" i="17"/>
  <c r="F66" i="17"/>
  <c r="D66" i="17"/>
  <c r="C66" i="17"/>
  <c r="G65" i="17"/>
  <c r="F65" i="17"/>
  <c r="E65" i="17"/>
  <c r="D65" i="17"/>
  <c r="C65" i="17"/>
  <c r="G64" i="17"/>
  <c r="F64" i="17"/>
  <c r="E64" i="17"/>
  <c r="D64" i="17"/>
  <c r="C64" i="17"/>
  <c r="G63" i="17"/>
  <c r="F63" i="17"/>
  <c r="E63" i="17"/>
  <c r="D63" i="17"/>
  <c r="C63" i="17"/>
  <c r="G62" i="17"/>
  <c r="F62" i="17"/>
  <c r="E62" i="17"/>
  <c r="D62" i="17"/>
  <c r="C62" i="17"/>
  <c r="G61" i="17"/>
  <c r="F61" i="17"/>
  <c r="E61" i="17"/>
  <c r="D61" i="17"/>
  <c r="C61" i="17"/>
  <c r="G51" i="17"/>
  <c r="G312" i="17" s="1"/>
  <c r="G362" i="17" s="1"/>
  <c r="F51" i="17"/>
  <c r="F312" i="17" s="1"/>
  <c r="F362" i="17" s="1"/>
  <c r="E51" i="17"/>
  <c r="D51" i="17"/>
  <c r="C51" i="17"/>
  <c r="G50" i="17"/>
  <c r="F50" i="17"/>
  <c r="E50" i="17"/>
  <c r="D50" i="17"/>
  <c r="C50" i="17"/>
  <c r="G49" i="17"/>
  <c r="G310" i="17" s="1"/>
  <c r="G360" i="17" s="1"/>
  <c r="F49" i="17"/>
  <c r="E49" i="17"/>
  <c r="D49" i="17"/>
  <c r="C49" i="17"/>
  <c r="G48" i="17"/>
  <c r="F48" i="17"/>
  <c r="F309" i="17" s="1"/>
  <c r="F359" i="17" s="1"/>
  <c r="E48" i="17"/>
  <c r="E309" i="17" s="1"/>
  <c r="E359" i="17" s="1"/>
  <c r="D48" i="17"/>
  <c r="D309" i="17" s="1"/>
  <c r="D359" i="17" s="1"/>
  <c r="C48" i="17"/>
  <c r="G47" i="17"/>
  <c r="F47" i="17"/>
  <c r="E47" i="17"/>
  <c r="D47" i="17"/>
  <c r="G46" i="17"/>
  <c r="G307" i="17" s="1"/>
  <c r="G357" i="17" s="1"/>
  <c r="F46" i="17"/>
  <c r="F307" i="17" s="1"/>
  <c r="F357" i="17" s="1"/>
  <c r="E46" i="17"/>
  <c r="D46" i="17"/>
  <c r="C46" i="17"/>
  <c r="F45" i="17"/>
  <c r="E45" i="17"/>
  <c r="D45" i="17"/>
  <c r="C45" i="17"/>
  <c r="H45" i="17" s="1"/>
  <c r="G44" i="17"/>
  <c r="G305" i="17" s="1"/>
  <c r="G355" i="17" s="1"/>
  <c r="F44" i="17"/>
  <c r="F305" i="17" s="1"/>
  <c r="F355" i="17" s="1"/>
  <c r="E44" i="17"/>
  <c r="D44" i="17"/>
  <c r="C44" i="17"/>
  <c r="G43" i="17"/>
  <c r="F43" i="17"/>
  <c r="E43" i="17"/>
  <c r="E304" i="17" s="1"/>
  <c r="E354" i="17" s="1"/>
  <c r="D43" i="17"/>
  <c r="D304" i="17" s="1"/>
  <c r="D354" i="17" s="1"/>
  <c r="C43" i="17"/>
  <c r="C304" i="17" s="1"/>
  <c r="C354" i="17" s="1"/>
  <c r="G42" i="17"/>
  <c r="F42" i="17"/>
  <c r="E42" i="17"/>
  <c r="D42" i="17"/>
  <c r="C42" i="17"/>
  <c r="G41" i="17"/>
  <c r="G302" i="17" s="1"/>
  <c r="G352" i="17" s="1"/>
  <c r="F41" i="17"/>
  <c r="F302" i="17" s="1"/>
  <c r="F352" i="17" s="1"/>
  <c r="E41" i="17"/>
  <c r="E302" i="17" s="1"/>
  <c r="E352" i="17" s="1"/>
  <c r="D41" i="17"/>
  <c r="C41" i="17"/>
  <c r="G40" i="17"/>
  <c r="F40" i="17"/>
  <c r="E40" i="17"/>
  <c r="D40" i="17"/>
  <c r="D301" i="17" s="1"/>
  <c r="D351" i="17" s="1"/>
  <c r="C40" i="17"/>
  <c r="G39" i="17"/>
  <c r="E39" i="17"/>
  <c r="D39" i="17"/>
  <c r="C39" i="17"/>
  <c r="G38" i="17"/>
  <c r="F38" i="17"/>
  <c r="E38" i="17"/>
  <c r="D38" i="17"/>
  <c r="C38" i="17"/>
  <c r="G37" i="17"/>
  <c r="F37" i="17"/>
  <c r="E37" i="17"/>
  <c r="D37" i="17"/>
  <c r="C37" i="17"/>
  <c r="G36" i="17"/>
  <c r="G297" i="17" s="1"/>
  <c r="G347" i="17" s="1"/>
  <c r="F36" i="17"/>
  <c r="E36" i="17"/>
  <c r="D36" i="17"/>
  <c r="C36" i="17"/>
  <c r="G35" i="17"/>
  <c r="F35" i="17"/>
  <c r="E35" i="17"/>
  <c r="D35" i="17"/>
  <c r="C35" i="17"/>
  <c r="G34" i="17"/>
  <c r="G295" i="17" s="1"/>
  <c r="G345" i="17" s="1"/>
  <c r="F34" i="17"/>
  <c r="E34" i="17"/>
  <c r="D34" i="17"/>
  <c r="C34" i="17"/>
  <c r="G33" i="17"/>
  <c r="F33" i="17"/>
  <c r="D33" i="17"/>
  <c r="C33" i="17"/>
  <c r="G32" i="17"/>
  <c r="F32" i="17"/>
  <c r="E32" i="17"/>
  <c r="D32" i="17"/>
  <c r="C32" i="17"/>
  <c r="H28" i="17"/>
  <c r="G28" i="17"/>
  <c r="D28" i="17"/>
  <c r="G25" i="17"/>
  <c r="F25" i="17"/>
  <c r="E25" i="17"/>
  <c r="D25" i="17"/>
  <c r="C25" i="17"/>
  <c r="H21" i="17"/>
  <c r="G21" i="17"/>
  <c r="H215" i="17"/>
  <c r="H240" i="17"/>
  <c r="H190" i="17"/>
  <c r="G80" i="16"/>
  <c r="F80" i="16"/>
  <c r="E80" i="16"/>
  <c r="D80" i="16"/>
  <c r="G79" i="16"/>
  <c r="F79" i="16"/>
  <c r="E79" i="16"/>
  <c r="D79" i="16"/>
  <c r="C79" i="16"/>
  <c r="F78" i="16"/>
  <c r="E78" i="16"/>
  <c r="D78" i="16"/>
  <c r="C78" i="16"/>
  <c r="G77" i="16"/>
  <c r="F77" i="16"/>
  <c r="E77" i="16"/>
  <c r="D77" i="16"/>
  <c r="C77" i="16"/>
  <c r="G76" i="16"/>
  <c r="F76" i="16"/>
  <c r="E76" i="16"/>
  <c r="D76" i="16"/>
  <c r="C76" i="16"/>
  <c r="G75" i="16"/>
  <c r="F75" i="16"/>
  <c r="E75" i="16"/>
  <c r="D75" i="16"/>
  <c r="C75" i="16"/>
  <c r="G74" i="16"/>
  <c r="F74" i="16"/>
  <c r="E74" i="16"/>
  <c r="D74" i="16"/>
  <c r="C74" i="16"/>
  <c r="G73" i="16"/>
  <c r="F73" i="16"/>
  <c r="E73" i="16"/>
  <c r="D73" i="16"/>
  <c r="C73" i="16"/>
  <c r="G72" i="16"/>
  <c r="E72" i="16"/>
  <c r="D72" i="16"/>
  <c r="C72" i="16"/>
  <c r="G71" i="16"/>
  <c r="F71" i="16"/>
  <c r="E71" i="16"/>
  <c r="D71" i="16"/>
  <c r="C71" i="16"/>
  <c r="G70" i="16"/>
  <c r="F70" i="16"/>
  <c r="E70" i="16"/>
  <c r="D70" i="16"/>
  <c r="C70" i="16"/>
  <c r="H70" i="16" s="1"/>
  <c r="G69" i="16"/>
  <c r="F69" i="16"/>
  <c r="E69" i="16"/>
  <c r="D69" i="16"/>
  <c r="C69" i="16"/>
  <c r="G68" i="16"/>
  <c r="F68" i="16"/>
  <c r="E68" i="16"/>
  <c r="D68" i="16"/>
  <c r="C68" i="16"/>
  <c r="G67" i="16"/>
  <c r="F67" i="16"/>
  <c r="E67" i="16"/>
  <c r="D67" i="16"/>
  <c r="C67" i="16"/>
  <c r="G66" i="16"/>
  <c r="F66" i="16"/>
  <c r="D66" i="16"/>
  <c r="C66" i="16"/>
  <c r="G65" i="16"/>
  <c r="F65" i="16"/>
  <c r="E65" i="16"/>
  <c r="D65" i="16"/>
  <c r="C65" i="16"/>
  <c r="G64" i="16"/>
  <c r="F64" i="16"/>
  <c r="E64" i="16"/>
  <c r="D64" i="16"/>
  <c r="C64" i="16"/>
  <c r="G63" i="16"/>
  <c r="F63" i="16"/>
  <c r="E63" i="16"/>
  <c r="D63" i="16"/>
  <c r="C63" i="16"/>
  <c r="G62" i="16"/>
  <c r="F62" i="16"/>
  <c r="E62" i="16"/>
  <c r="D62" i="16"/>
  <c r="C62" i="16"/>
  <c r="G61" i="16"/>
  <c r="F61" i="16"/>
  <c r="E61" i="16"/>
  <c r="D61" i="16"/>
  <c r="C61" i="16"/>
  <c r="G51" i="16"/>
  <c r="F51" i="16"/>
  <c r="E51" i="16"/>
  <c r="D51" i="16"/>
  <c r="C51" i="16"/>
  <c r="G50" i="16"/>
  <c r="G311" i="16" s="1"/>
  <c r="G361" i="16" s="1"/>
  <c r="F50" i="16"/>
  <c r="E50" i="16"/>
  <c r="D50" i="16"/>
  <c r="C50" i="16"/>
  <c r="G49" i="16"/>
  <c r="F49" i="16"/>
  <c r="F310" i="16" s="1"/>
  <c r="F360" i="16" s="1"/>
  <c r="E49" i="16"/>
  <c r="E310" i="16" s="1"/>
  <c r="E360" i="16" s="1"/>
  <c r="D49" i="16"/>
  <c r="C49" i="16"/>
  <c r="G48" i="16"/>
  <c r="F48" i="16"/>
  <c r="E48" i="16"/>
  <c r="D48" i="16"/>
  <c r="C48" i="16"/>
  <c r="H359" i="16" s="1"/>
  <c r="G47" i="16"/>
  <c r="G308" i="16" s="1"/>
  <c r="G358" i="16" s="1"/>
  <c r="F47" i="16"/>
  <c r="E47" i="16"/>
  <c r="D47" i="16"/>
  <c r="G46" i="16"/>
  <c r="F46" i="16"/>
  <c r="E46" i="16"/>
  <c r="D46" i="16"/>
  <c r="D307" i="16" s="1"/>
  <c r="D357" i="16" s="1"/>
  <c r="C46" i="16"/>
  <c r="F45" i="16"/>
  <c r="F306" i="16" s="1"/>
  <c r="F356" i="16" s="1"/>
  <c r="E45" i="16"/>
  <c r="D45" i="16"/>
  <c r="C45" i="16"/>
  <c r="G44" i="16"/>
  <c r="F44" i="16"/>
  <c r="E44" i="16"/>
  <c r="E305" i="16" s="1"/>
  <c r="E355" i="16" s="1"/>
  <c r="D44" i="16"/>
  <c r="D305" i="16" s="1"/>
  <c r="D355" i="16" s="1"/>
  <c r="C44" i="16"/>
  <c r="G43" i="16"/>
  <c r="F43" i="16"/>
  <c r="E43" i="16"/>
  <c r="D43" i="16"/>
  <c r="C43" i="16"/>
  <c r="G42" i="16"/>
  <c r="F42" i="16"/>
  <c r="E42" i="16"/>
  <c r="E303" i="16" s="1"/>
  <c r="E353" i="16" s="1"/>
  <c r="D42" i="16"/>
  <c r="C42" i="16"/>
  <c r="G41" i="16"/>
  <c r="F41" i="16"/>
  <c r="E41" i="16"/>
  <c r="D41" i="16"/>
  <c r="C41" i="16"/>
  <c r="G40" i="16"/>
  <c r="G301" i="16" s="1"/>
  <c r="G351" i="16" s="1"/>
  <c r="F40" i="16"/>
  <c r="E40" i="16"/>
  <c r="D40" i="16"/>
  <c r="C40" i="16"/>
  <c r="G39" i="16"/>
  <c r="E39" i="16"/>
  <c r="E300" i="16" s="1"/>
  <c r="E350" i="16" s="1"/>
  <c r="D39" i="16"/>
  <c r="D300" i="16" s="1"/>
  <c r="D350" i="16" s="1"/>
  <c r="C39" i="16"/>
  <c r="G38" i="16"/>
  <c r="F38" i="16"/>
  <c r="E38" i="16"/>
  <c r="D38" i="16"/>
  <c r="C38" i="16"/>
  <c r="G37" i="16"/>
  <c r="G298" i="16" s="1"/>
  <c r="G348" i="16" s="1"/>
  <c r="F37" i="16"/>
  <c r="F298" i="16" s="1"/>
  <c r="F348" i="16" s="1"/>
  <c r="E37" i="16"/>
  <c r="D37" i="16"/>
  <c r="C37" i="16"/>
  <c r="G36" i="16"/>
  <c r="F36" i="16"/>
  <c r="E36" i="16"/>
  <c r="D36" i="16"/>
  <c r="D297" i="16" s="1"/>
  <c r="D347" i="16" s="1"/>
  <c r="C36" i="16"/>
  <c r="G35" i="16"/>
  <c r="G296" i="16" s="1"/>
  <c r="G346" i="16" s="1"/>
  <c r="F35" i="16"/>
  <c r="E35" i="16"/>
  <c r="D35" i="16"/>
  <c r="C35" i="16"/>
  <c r="G34" i="16"/>
  <c r="F34" i="16"/>
  <c r="F295" i="16" s="1"/>
  <c r="F345" i="16" s="1"/>
  <c r="E34" i="16"/>
  <c r="D34" i="16"/>
  <c r="C34" i="16"/>
  <c r="G33" i="16"/>
  <c r="F33" i="16"/>
  <c r="D33" i="16"/>
  <c r="C33" i="16"/>
  <c r="G32" i="16"/>
  <c r="G293" i="16" s="1"/>
  <c r="G343" i="16" s="1"/>
  <c r="F32" i="16"/>
  <c r="E32" i="16"/>
  <c r="D32" i="16"/>
  <c r="C32" i="16"/>
  <c r="H28" i="16"/>
  <c r="G28" i="16"/>
  <c r="D28" i="16"/>
  <c r="G25" i="16"/>
  <c r="F25" i="16"/>
  <c r="E25" i="16"/>
  <c r="D25" i="16"/>
  <c r="C25" i="16"/>
  <c r="H21" i="16"/>
  <c r="G21" i="16"/>
  <c r="H240" i="16"/>
  <c r="G80" i="15"/>
  <c r="G135" i="15" s="1"/>
  <c r="F80" i="15"/>
  <c r="E80" i="15"/>
  <c r="D80" i="15"/>
  <c r="G79" i="15"/>
  <c r="F79" i="15"/>
  <c r="E79" i="15"/>
  <c r="D79" i="15"/>
  <c r="C79" i="15"/>
  <c r="F78" i="15"/>
  <c r="E78" i="15"/>
  <c r="D78" i="15"/>
  <c r="C78" i="15"/>
  <c r="G77" i="15"/>
  <c r="F77" i="15"/>
  <c r="E77" i="15"/>
  <c r="D77" i="15"/>
  <c r="C77" i="15"/>
  <c r="G76" i="15"/>
  <c r="G131" i="15" s="1"/>
  <c r="F76" i="15"/>
  <c r="E76" i="15"/>
  <c r="D76" i="15"/>
  <c r="C76" i="15"/>
  <c r="G75" i="15"/>
  <c r="G130" i="15" s="1"/>
  <c r="F75" i="15"/>
  <c r="E75" i="15"/>
  <c r="D75" i="15"/>
  <c r="C75" i="15"/>
  <c r="G74" i="15"/>
  <c r="F74" i="15"/>
  <c r="E74" i="15"/>
  <c r="D74" i="15"/>
  <c r="C74" i="15"/>
  <c r="G73" i="15"/>
  <c r="F73" i="15"/>
  <c r="E73" i="15"/>
  <c r="D73" i="15"/>
  <c r="C73" i="15"/>
  <c r="G72" i="15"/>
  <c r="E72" i="15"/>
  <c r="D72" i="15"/>
  <c r="C72" i="15"/>
  <c r="G71" i="15"/>
  <c r="F71" i="15"/>
  <c r="E71" i="15"/>
  <c r="D71" i="15"/>
  <c r="C71" i="15"/>
  <c r="G70" i="15"/>
  <c r="F70" i="15"/>
  <c r="E70" i="15"/>
  <c r="D70" i="15"/>
  <c r="C70" i="15"/>
  <c r="G69" i="15"/>
  <c r="F69" i="15"/>
  <c r="E69" i="15"/>
  <c r="D69" i="15"/>
  <c r="C69" i="15"/>
  <c r="G68" i="15"/>
  <c r="F68" i="15"/>
  <c r="E68" i="15"/>
  <c r="D68" i="15"/>
  <c r="C68" i="15"/>
  <c r="G67" i="15"/>
  <c r="F67" i="15"/>
  <c r="E67" i="15"/>
  <c r="D67" i="15"/>
  <c r="C67" i="15"/>
  <c r="G66" i="15"/>
  <c r="F66" i="15"/>
  <c r="D66" i="15"/>
  <c r="C66" i="15"/>
  <c r="G65" i="15"/>
  <c r="F65" i="15"/>
  <c r="E65" i="15"/>
  <c r="D65" i="15"/>
  <c r="C65" i="15"/>
  <c r="G64" i="15"/>
  <c r="F64" i="15"/>
  <c r="E64" i="15"/>
  <c r="D64" i="15"/>
  <c r="C64" i="15"/>
  <c r="G63" i="15"/>
  <c r="F63" i="15"/>
  <c r="E63" i="15"/>
  <c r="D63" i="15"/>
  <c r="C63" i="15"/>
  <c r="G62" i="15"/>
  <c r="F62" i="15"/>
  <c r="E62" i="15"/>
  <c r="D62" i="15"/>
  <c r="C62" i="15"/>
  <c r="G61" i="15"/>
  <c r="F61" i="15"/>
  <c r="E61" i="15"/>
  <c r="D61" i="15"/>
  <c r="C61" i="15"/>
  <c r="G51" i="15"/>
  <c r="G312" i="15" s="1"/>
  <c r="G362" i="15" s="1"/>
  <c r="F51" i="15"/>
  <c r="E51" i="15"/>
  <c r="E312" i="15" s="1"/>
  <c r="E362" i="15" s="1"/>
  <c r="D51" i="15"/>
  <c r="C51" i="15"/>
  <c r="G50" i="15"/>
  <c r="F50" i="15"/>
  <c r="E50" i="15"/>
  <c r="D50" i="15"/>
  <c r="C50" i="15"/>
  <c r="G49" i="15"/>
  <c r="G310" i="15" s="1"/>
  <c r="G360" i="15" s="1"/>
  <c r="F49" i="15"/>
  <c r="E49" i="15"/>
  <c r="D49" i="15"/>
  <c r="C49" i="15"/>
  <c r="G48" i="15"/>
  <c r="F48" i="15"/>
  <c r="F309" i="15" s="1"/>
  <c r="F359" i="15" s="1"/>
  <c r="E48" i="15"/>
  <c r="D48" i="15"/>
  <c r="D309" i="15" s="1"/>
  <c r="D359" i="15" s="1"/>
  <c r="C48" i="15"/>
  <c r="G47" i="15"/>
  <c r="F47" i="15"/>
  <c r="E47" i="15"/>
  <c r="D47" i="15"/>
  <c r="G46" i="15"/>
  <c r="G307" i="15" s="1"/>
  <c r="G357" i="15" s="1"/>
  <c r="F46" i="15"/>
  <c r="E46" i="15"/>
  <c r="E307" i="15" s="1"/>
  <c r="E357" i="15" s="1"/>
  <c r="D46" i="15"/>
  <c r="C46" i="15"/>
  <c r="F45" i="15"/>
  <c r="E45" i="15"/>
  <c r="D45" i="15"/>
  <c r="C45" i="15"/>
  <c r="G44" i="15"/>
  <c r="F44" i="15"/>
  <c r="F305" i="15" s="1"/>
  <c r="F355" i="15" s="1"/>
  <c r="E44" i="15"/>
  <c r="D44" i="15"/>
  <c r="C44" i="15"/>
  <c r="G43" i="15"/>
  <c r="F43" i="15"/>
  <c r="E43" i="15"/>
  <c r="E304" i="15" s="1"/>
  <c r="E354" i="15" s="1"/>
  <c r="D43" i="15"/>
  <c r="C43" i="15"/>
  <c r="C304" i="15" s="1"/>
  <c r="C354" i="15" s="1"/>
  <c r="G42" i="15"/>
  <c r="F42" i="15"/>
  <c r="E42" i="15"/>
  <c r="D42" i="15"/>
  <c r="C42" i="15"/>
  <c r="G41" i="15"/>
  <c r="G302" i="15" s="1"/>
  <c r="G352" i="15" s="1"/>
  <c r="F41" i="15"/>
  <c r="E41" i="15"/>
  <c r="D41" i="15"/>
  <c r="C41" i="15"/>
  <c r="G40" i="15"/>
  <c r="G301" i="15" s="1"/>
  <c r="F40" i="15"/>
  <c r="F301" i="15" s="1"/>
  <c r="F351" i="15" s="1"/>
  <c r="E40" i="15"/>
  <c r="D40" i="15"/>
  <c r="C40" i="15"/>
  <c r="C301" i="15" s="1"/>
  <c r="C351" i="15" s="1"/>
  <c r="G39" i="15"/>
  <c r="H350" i="15" s="1"/>
  <c r="E39" i="15"/>
  <c r="D39" i="15"/>
  <c r="C39" i="15"/>
  <c r="G38" i="15"/>
  <c r="F38" i="15"/>
  <c r="E38" i="15"/>
  <c r="E299" i="15" s="1"/>
  <c r="E349" i="15" s="1"/>
  <c r="D38" i="15"/>
  <c r="C38" i="15"/>
  <c r="G37" i="15"/>
  <c r="F37" i="15"/>
  <c r="E37" i="15"/>
  <c r="D37" i="15"/>
  <c r="C37" i="15"/>
  <c r="G36" i="15"/>
  <c r="G297" i="15" s="1"/>
  <c r="G347" i="15" s="1"/>
  <c r="F36" i="15"/>
  <c r="E36" i="15"/>
  <c r="D36" i="15"/>
  <c r="C36" i="15"/>
  <c r="G35" i="15"/>
  <c r="F35" i="15"/>
  <c r="E35" i="15"/>
  <c r="D35" i="15"/>
  <c r="C35" i="15"/>
  <c r="G34" i="15"/>
  <c r="G295" i="15" s="1"/>
  <c r="G345" i="15" s="1"/>
  <c r="F34" i="15"/>
  <c r="E34" i="15"/>
  <c r="D34" i="15"/>
  <c r="C34" i="15"/>
  <c r="G33" i="15"/>
  <c r="F33" i="15"/>
  <c r="D33" i="15"/>
  <c r="C33" i="15"/>
  <c r="G32" i="15"/>
  <c r="F32" i="15"/>
  <c r="E32" i="15"/>
  <c r="D32" i="15"/>
  <c r="C32" i="15"/>
  <c r="H28" i="15"/>
  <c r="G28" i="15"/>
  <c r="D28" i="15"/>
  <c r="G25" i="15"/>
  <c r="F25" i="15"/>
  <c r="E25" i="15"/>
  <c r="D25" i="15"/>
  <c r="C25" i="15"/>
  <c r="H21" i="15"/>
  <c r="G21" i="15"/>
  <c r="H190" i="15"/>
  <c r="B351" i="15"/>
  <c r="B326" i="15"/>
  <c r="B301" i="15"/>
  <c r="B276" i="15"/>
  <c r="B251" i="15"/>
  <c r="B226" i="15"/>
  <c r="B201" i="15"/>
  <c r="B176" i="15"/>
  <c r="B151" i="15"/>
  <c r="B124" i="15"/>
  <c r="B99" i="15"/>
  <c r="G80" i="14"/>
  <c r="F80" i="14"/>
  <c r="E80" i="14"/>
  <c r="D80" i="14"/>
  <c r="G79" i="14"/>
  <c r="F79" i="14"/>
  <c r="E79" i="14"/>
  <c r="D79" i="14"/>
  <c r="C79" i="14"/>
  <c r="F78" i="14"/>
  <c r="E78" i="14"/>
  <c r="D78" i="14"/>
  <c r="C78" i="14"/>
  <c r="G77" i="14"/>
  <c r="F77" i="14"/>
  <c r="E77" i="14"/>
  <c r="D77" i="14"/>
  <c r="C77" i="14"/>
  <c r="G76" i="14"/>
  <c r="F76" i="14"/>
  <c r="E76" i="14"/>
  <c r="D76" i="14"/>
  <c r="C76" i="14"/>
  <c r="G75" i="14"/>
  <c r="F75" i="14"/>
  <c r="E75" i="14"/>
  <c r="D75" i="14"/>
  <c r="C75" i="14"/>
  <c r="G74" i="14"/>
  <c r="G129" i="14" s="1"/>
  <c r="F74" i="14"/>
  <c r="E74" i="14"/>
  <c r="D74" i="14"/>
  <c r="C74" i="14"/>
  <c r="G73" i="14"/>
  <c r="F73" i="14"/>
  <c r="E73" i="14"/>
  <c r="D73" i="14"/>
  <c r="C73" i="14"/>
  <c r="G72" i="14"/>
  <c r="E72" i="14"/>
  <c r="D72" i="14"/>
  <c r="C72" i="14"/>
  <c r="G71" i="14"/>
  <c r="F71" i="14"/>
  <c r="E71" i="14"/>
  <c r="D71" i="14"/>
  <c r="C71" i="14"/>
  <c r="G70" i="14"/>
  <c r="F70" i="14"/>
  <c r="E70" i="14"/>
  <c r="D70" i="14"/>
  <c r="C70" i="14"/>
  <c r="G69" i="14"/>
  <c r="F69" i="14"/>
  <c r="E69" i="14"/>
  <c r="D69" i="14"/>
  <c r="C69" i="14"/>
  <c r="G68" i="14"/>
  <c r="F68" i="14"/>
  <c r="E68" i="14"/>
  <c r="D68" i="14"/>
  <c r="C68" i="14"/>
  <c r="G67" i="14"/>
  <c r="F67" i="14"/>
  <c r="E67" i="14"/>
  <c r="D67" i="14"/>
  <c r="C67" i="14"/>
  <c r="G66" i="14"/>
  <c r="F66" i="14"/>
  <c r="D66" i="14"/>
  <c r="C66" i="14"/>
  <c r="G65" i="14"/>
  <c r="F65" i="14"/>
  <c r="E65" i="14"/>
  <c r="D65" i="14"/>
  <c r="C65" i="14"/>
  <c r="G64" i="14"/>
  <c r="F64" i="14"/>
  <c r="E64" i="14"/>
  <c r="D64" i="14"/>
  <c r="C64" i="14"/>
  <c r="G63" i="14"/>
  <c r="F63" i="14"/>
  <c r="E63" i="14"/>
  <c r="D63" i="14"/>
  <c r="C63" i="14"/>
  <c r="G62" i="14"/>
  <c r="F62" i="14"/>
  <c r="E62" i="14"/>
  <c r="D62" i="14"/>
  <c r="C62" i="14"/>
  <c r="G61" i="14"/>
  <c r="F61" i="14"/>
  <c r="E61" i="14"/>
  <c r="D61" i="14"/>
  <c r="C61" i="14"/>
  <c r="G51" i="14"/>
  <c r="F51" i="14"/>
  <c r="F312" i="14" s="1"/>
  <c r="F362" i="14" s="1"/>
  <c r="E51" i="14"/>
  <c r="E312" i="14" s="1"/>
  <c r="E362" i="14" s="1"/>
  <c r="D51" i="14"/>
  <c r="C51" i="14"/>
  <c r="G50" i="14"/>
  <c r="F50" i="14"/>
  <c r="E50" i="14"/>
  <c r="D50" i="14"/>
  <c r="C50" i="14"/>
  <c r="G49" i="14"/>
  <c r="G310" i="14" s="1"/>
  <c r="G360" i="14" s="1"/>
  <c r="F49" i="14"/>
  <c r="E49" i="14"/>
  <c r="E310" i="14" s="1"/>
  <c r="E360" i="14" s="1"/>
  <c r="D49" i="14"/>
  <c r="C49" i="14"/>
  <c r="G48" i="14"/>
  <c r="F48" i="14"/>
  <c r="E48" i="14"/>
  <c r="E309" i="14" s="1"/>
  <c r="E359" i="14" s="1"/>
  <c r="D48" i="14"/>
  <c r="D309" i="14" s="1"/>
  <c r="D359" i="14" s="1"/>
  <c r="C48" i="14"/>
  <c r="G47" i="14"/>
  <c r="G308" i="14" s="1"/>
  <c r="G358" i="14" s="1"/>
  <c r="F47" i="14"/>
  <c r="E47" i="14"/>
  <c r="D47" i="14"/>
  <c r="G46" i="14"/>
  <c r="F46" i="14"/>
  <c r="F307" i="14" s="1"/>
  <c r="F357" i="14" s="1"/>
  <c r="E46" i="14"/>
  <c r="D46" i="14"/>
  <c r="C46" i="14"/>
  <c r="C307" i="14" s="1"/>
  <c r="C357" i="14" s="1"/>
  <c r="F45" i="14"/>
  <c r="E45" i="14"/>
  <c r="D45" i="14"/>
  <c r="C45" i="14"/>
  <c r="G44" i="14"/>
  <c r="G305" i="14" s="1"/>
  <c r="G355" i="14" s="1"/>
  <c r="F44" i="14"/>
  <c r="F305" i="14" s="1"/>
  <c r="F355" i="14" s="1"/>
  <c r="E44" i="14"/>
  <c r="D44" i="14"/>
  <c r="C44" i="14"/>
  <c r="G43" i="14"/>
  <c r="F43" i="14"/>
  <c r="E43" i="14"/>
  <c r="D43" i="14"/>
  <c r="C43" i="14"/>
  <c r="G42" i="14"/>
  <c r="F42" i="14"/>
  <c r="F303" i="14" s="1"/>
  <c r="F353" i="14" s="1"/>
  <c r="E42" i="14"/>
  <c r="E303" i="14" s="1"/>
  <c r="E353" i="14" s="1"/>
  <c r="D42" i="14"/>
  <c r="C42" i="14"/>
  <c r="G41" i="14"/>
  <c r="F41" i="14"/>
  <c r="F302" i="14" s="1"/>
  <c r="F352" i="14" s="1"/>
  <c r="E41" i="14"/>
  <c r="E302" i="14" s="1"/>
  <c r="E352" i="14" s="1"/>
  <c r="D41" i="14"/>
  <c r="C41" i="14"/>
  <c r="G40" i="14"/>
  <c r="G301" i="14" s="1"/>
  <c r="G351" i="14" s="1"/>
  <c r="F40" i="14"/>
  <c r="E40" i="14"/>
  <c r="D40" i="14"/>
  <c r="C40" i="14"/>
  <c r="G39" i="14"/>
  <c r="G300" i="14" s="1"/>
  <c r="G350" i="14" s="1"/>
  <c r="E39" i="14"/>
  <c r="D39" i="14"/>
  <c r="C39" i="14"/>
  <c r="C300" i="14" s="1"/>
  <c r="C350" i="14" s="1"/>
  <c r="G38" i="14"/>
  <c r="F38" i="14"/>
  <c r="E38" i="14"/>
  <c r="D38" i="14"/>
  <c r="C38" i="14"/>
  <c r="G37" i="14"/>
  <c r="F37" i="14"/>
  <c r="E37" i="14"/>
  <c r="D37" i="14"/>
  <c r="C37" i="14"/>
  <c r="G36" i="14"/>
  <c r="F36" i="14"/>
  <c r="F297" i="14" s="1"/>
  <c r="F347" i="14" s="1"/>
  <c r="E36" i="14"/>
  <c r="E297" i="14" s="1"/>
  <c r="E347" i="14" s="1"/>
  <c r="D36" i="14"/>
  <c r="C36" i="14"/>
  <c r="C297" i="14" s="1"/>
  <c r="C347" i="14" s="1"/>
  <c r="G35" i="14"/>
  <c r="F35" i="14"/>
  <c r="E35" i="14"/>
  <c r="D35" i="14"/>
  <c r="C35" i="14"/>
  <c r="G34" i="14"/>
  <c r="G295" i="14" s="1"/>
  <c r="G345" i="14" s="1"/>
  <c r="F34" i="14"/>
  <c r="E34" i="14"/>
  <c r="D34" i="14"/>
  <c r="C34" i="14"/>
  <c r="G33" i="14"/>
  <c r="F33" i="14"/>
  <c r="D33" i="14"/>
  <c r="C33" i="14"/>
  <c r="G32" i="14"/>
  <c r="F32" i="14"/>
  <c r="E32" i="14"/>
  <c r="D32" i="14"/>
  <c r="C32" i="14"/>
  <c r="H28" i="14"/>
  <c r="G28" i="14"/>
  <c r="D28" i="14"/>
  <c r="G25" i="14"/>
  <c r="F25" i="14"/>
  <c r="E25" i="14"/>
  <c r="D25" i="14"/>
  <c r="C25" i="14"/>
  <c r="H21" i="14"/>
  <c r="G21" i="14"/>
  <c r="H215" i="14"/>
  <c r="H240" i="14"/>
  <c r="G80" i="12"/>
  <c r="F80" i="12"/>
  <c r="E80" i="12"/>
  <c r="D80" i="12"/>
  <c r="G79" i="12"/>
  <c r="F79" i="12"/>
  <c r="E79" i="12"/>
  <c r="D79" i="12"/>
  <c r="C79" i="12"/>
  <c r="F78" i="12"/>
  <c r="E78" i="12"/>
  <c r="D78" i="12"/>
  <c r="C78" i="12"/>
  <c r="G77" i="12"/>
  <c r="F77" i="12"/>
  <c r="E77" i="12"/>
  <c r="D77" i="12"/>
  <c r="C77" i="12"/>
  <c r="G76" i="12"/>
  <c r="F76" i="12"/>
  <c r="E76" i="12"/>
  <c r="D76" i="12"/>
  <c r="C76" i="12"/>
  <c r="G75" i="12"/>
  <c r="F75" i="12"/>
  <c r="E75" i="12"/>
  <c r="D75" i="12"/>
  <c r="C75" i="12"/>
  <c r="G74" i="12"/>
  <c r="F74" i="12"/>
  <c r="E74" i="12"/>
  <c r="D74" i="12"/>
  <c r="C74" i="12"/>
  <c r="G73" i="12"/>
  <c r="F73" i="12"/>
  <c r="E73" i="12"/>
  <c r="D73" i="12"/>
  <c r="C73" i="12"/>
  <c r="G72" i="12"/>
  <c r="E72" i="12"/>
  <c r="D72" i="12"/>
  <c r="C72" i="12"/>
  <c r="G71" i="12"/>
  <c r="F71" i="12"/>
  <c r="E71" i="12"/>
  <c r="D71" i="12"/>
  <c r="C71" i="12"/>
  <c r="G70" i="12"/>
  <c r="F70" i="12"/>
  <c r="E70" i="12"/>
  <c r="D70" i="12"/>
  <c r="C70" i="12"/>
  <c r="G69" i="12"/>
  <c r="F69" i="12"/>
  <c r="E69" i="12"/>
  <c r="D69" i="12"/>
  <c r="C69" i="12"/>
  <c r="G68" i="12"/>
  <c r="F68" i="12"/>
  <c r="E68" i="12"/>
  <c r="D68" i="12"/>
  <c r="C68" i="12"/>
  <c r="G67" i="12"/>
  <c r="F67" i="12"/>
  <c r="E67" i="12"/>
  <c r="D67" i="12"/>
  <c r="C67" i="12"/>
  <c r="G66" i="12"/>
  <c r="F66" i="12"/>
  <c r="D66" i="12"/>
  <c r="C66" i="12"/>
  <c r="G65" i="12"/>
  <c r="F65" i="12"/>
  <c r="E65" i="12"/>
  <c r="D65" i="12"/>
  <c r="C65" i="12"/>
  <c r="G64" i="12"/>
  <c r="F64" i="12"/>
  <c r="E64" i="12"/>
  <c r="D64" i="12"/>
  <c r="C64" i="12"/>
  <c r="G63" i="12"/>
  <c r="F63" i="12"/>
  <c r="E63" i="12"/>
  <c r="D63" i="12"/>
  <c r="C63" i="12"/>
  <c r="G62" i="12"/>
  <c r="F62" i="12"/>
  <c r="E62" i="12"/>
  <c r="D62" i="12"/>
  <c r="C62" i="12"/>
  <c r="G61" i="12"/>
  <c r="F61" i="12"/>
  <c r="E61" i="12"/>
  <c r="D61" i="12"/>
  <c r="C61" i="12"/>
  <c r="G51" i="12"/>
  <c r="G312" i="12" s="1"/>
  <c r="G362" i="12" s="1"/>
  <c r="F51" i="12"/>
  <c r="E51" i="12"/>
  <c r="D51" i="12"/>
  <c r="C51" i="12"/>
  <c r="G50" i="12"/>
  <c r="G311" i="12" s="1"/>
  <c r="G361" i="12" s="1"/>
  <c r="F50" i="12"/>
  <c r="F311" i="12" s="1"/>
  <c r="F361" i="12" s="1"/>
  <c r="E50" i="12"/>
  <c r="D50" i="12"/>
  <c r="C50" i="12"/>
  <c r="G49" i="12"/>
  <c r="F49" i="12"/>
  <c r="E49" i="12"/>
  <c r="D49" i="12"/>
  <c r="C49" i="12"/>
  <c r="G48" i="12"/>
  <c r="F48" i="12"/>
  <c r="H359" i="12" s="1"/>
  <c r="E48" i="12"/>
  <c r="D48" i="12"/>
  <c r="C48" i="12"/>
  <c r="G47" i="12"/>
  <c r="F47" i="12"/>
  <c r="E47" i="12"/>
  <c r="D47" i="12"/>
  <c r="G46" i="12"/>
  <c r="G307" i="12" s="1"/>
  <c r="G357" i="12" s="1"/>
  <c r="F46" i="12"/>
  <c r="E46" i="12"/>
  <c r="D46" i="12"/>
  <c r="C46" i="12"/>
  <c r="F45" i="12"/>
  <c r="E45" i="12"/>
  <c r="D45" i="12"/>
  <c r="C45" i="12"/>
  <c r="G44" i="12"/>
  <c r="F44" i="12"/>
  <c r="E44" i="12"/>
  <c r="D44" i="12"/>
  <c r="C44" i="12"/>
  <c r="G43" i="12"/>
  <c r="F43" i="12"/>
  <c r="E43" i="12"/>
  <c r="E304" i="12" s="1"/>
  <c r="E354" i="12" s="1"/>
  <c r="D43" i="12"/>
  <c r="C43" i="12"/>
  <c r="G42" i="12"/>
  <c r="F42" i="12"/>
  <c r="E42" i="12"/>
  <c r="E303" i="12" s="1"/>
  <c r="E353" i="12" s="1"/>
  <c r="D42" i="12"/>
  <c r="D303" i="12" s="1"/>
  <c r="D353" i="12" s="1"/>
  <c r="C42" i="12"/>
  <c r="G41" i="12"/>
  <c r="G302" i="12" s="1"/>
  <c r="G352" i="12" s="1"/>
  <c r="F41" i="12"/>
  <c r="E41" i="12"/>
  <c r="D41" i="12"/>
  <c r="C41" i="12"/>
  <c r="G40" i="12"/>
  <c r="G301" i="12" s="1"/>
  <c r="G351" i="12" s="1"/>
  <c r="F40" i="12"/>
  <c r="F301" i="12" s="1"/>
  <c r="F351" i="12" s="1"/>
  <c r="E40" i="12"/>
  <c r="D40" i="12"/>
  <c r="C40" i="12"/>
  <c r="G39" i="12"/>
  <c r="E39" i="12"/>
  <c r="D39" i="12"/>
  <c r="C39" i="12"/>
  <c r="H350" i="12" s="1"/>
  <c r="G38" i="12"/>
  <c r="F38" i="12"/>
  <c r="E38" i="12"/>
  <c r="E299" i="12" s="1"/>
  <c r="E349" i="12" s="1"/>
  <c r="D38" i="12"/>
  <c r="C38" i="12"/>
  <c r="G37" i="12"/>
  <c r="F37" i="12"/>
  <c r="E37" i="12"/>
  <c r="D37" i="12"/>
  <c r="C37" i="12"/>
  <c r="G36" i="12"/>
  <c r="G297" i="12" s="1"/>
  <c r="G347" i="12" s="1"/>
  <c r="F36" i="12"/>
  <c r="E36" i="12"/>
  <c r="D36" i="12"/>
  <c r="C36" i="12"/>
  <c r="G35" i="12"/>
  <c r="G296" i="12" s="1"/>
  <c r="G346" i="12" s="1"/>
  <c r="F35" i="12"/>
  <c r="E35" i="12"/>
  <c r="D35" i="12"/>
  <c r="C35" i="12"/>
  <c r="G34" i="12"/>
  <c r="F34" i="12"/>
  <c r="E34" i="12"/>
  <c r="D34" i="12"/>
  <c r="C34" i="12"/>
  <c r="G33" i="12"/>
  <c r="F33" i="12"/>
  <c r="D33" i="12"/>
  <c r="C33" i="12"/>
  <c r="G32" i="12"/>
  <c r="F32" i="12"/>
  <c r="E32" i="12"/>
  <c r="D32" i="12"/>
  <c r="C32" i="12"/>
  <c r="H28" i="12"/>
  <c r="G28" i="12"/>
  <c r="D28" i="12"/>
  <c r="G25" i="12"/>
  <c r="F25" i="12"/>
  <c r="E25" i="12"/>
  <c r="D25" i="12"/>
  <c r="C25" i="12"/>
  <c r="H21" i="12"/>
  <c r="G21" i="12"/>
  <c r="H215" i="12"/>
  <c r="H240" i="12"/>
  <c r="H190" i="12"/>
  <c r="G306" i="57"/>
  <c r="G356" i="57" s="1"/>
  <c r="D306" i="57"/>
  <c r="D356" i="57" s="1"/>
  <c r="C312" i="59"/>
  <c r="C362" i="59" s="1"/>
  <c r="F294" i="59"/>
  <c r="F344" i="59" s="1"/>
  <c r="G306" i="59"/>
  <c r="G356" i="59" s="1"/>
  <c r="F295" i="59"/>
  <c r="F345" i="59" s="1"/>
  <c r="C307" i="59"/>
  <c r="C357" i="59" s="1"/>
  <c r="E295" i="59"/>
  <c r="E345" i="59" s="1"/>
  <c r="F306" i="59"/>
  <c r="F356" i="59" s="1"/>
  <c r="F299" i="59"/>
  <c r="F349" i="59" s="1"/>
  <c r="B69" i="12"/>
  <c r="B69" i="16"/>
  <c r="G80" i="11"/>
  <c r="F80" i="11"/>
  <c r="E80" i="11"/>
  <c r="D80" i="11"/>
  <c r="G79" i="11"/>
  <c r="F79" i="11"/>
  <c r="E79" i="11"/>
  <c r="D79" i="11"/>
  <c r="C79" i="11"/>
  <c r="F78" i="11"/>
  <c r="E78" i="11"/>
  <c r="D78" i="11"/>
  <c r="C78" i="11"/>
  <c r="G77" i="11"/>
  <c r="F77" i="11"/>
  <c r="E77" i="11"/>
  <c r="D77" i="11"/>
  <c r="C77" i="11"/>
  <c r="G76" i="11"/>
  <c r="F76" i="11"/>
  <c r="E76" i="11"/>
  <c r="D76" i="11"/>
  <c r="C76" i="11"/>
  <c r="G75" i="11"/>
  <c r="F75" i="11"/>
  <c r="E75" i="11"/>
  <c r="D75" i="11"/>
  <c r="C75" i="11"/>
  <c r="G74" i="11"/>
  <c r="F74" i="11"/>
  <c r="E74" i="11"/>
  <c r="D74" i="11"/>
  <c r="C74" i="11"/>
  <c r="G73" i="11"/>
  <c r="F73" i="11"/>
  <c r="E73" i="11"/>
  <c r="D73" i="11"/>
  <c r="C73" i="11"/>
  <c r="G72" i="11"/>
  <c r="E72" i="11"/>
  <c r="D72" i="11"/>
  <c r="C72" i="11"/>
  <c r="G71" i="11"/>
  <c r="F71" i="11"/>
  <c r="E71" i="11"/>
  <c r="D71" i="11"/>
  <c r="C71" i="11"/>
  <c r="G70" i="11"/>
  <c r="F70" i="11"/>
  <c r="E70" i="11"/>
  <c r="D70" i="11"/>
  <c r="C70" i="11"/>
  <c r="G69" i="11"/>
  <c r="F69" i="11"/>
  <c r="E69" i="11"/>
  <c r="D69" i="11"/>
  <c r="C69" i="11"/>
  <c r="G68" i="11"/>
  <c r="F68" i="11"/>
  <c r="E68" i="11"/>
  <c r="D68" i="11"/>
  <c r="C68" i="11"/>
  <c r="G67" i="11"/>
  <c r="F67" i="11"/>
  <c r="E67" i="11"/>
  <c r="D67" i="11"/>
  <c r="C67" i="11"/>
  <c r="G66" i="11"/>
  <c r="F66" i="11"/>
  <c r="D66" i="11"/>
  <c r="C66" i="11"/>
  <c r="G65" i="11"/>
  <c r="F65" i="11"/>
  <c r="E65" i="11"/>
  <c r="D65" i="11"/>
  <c r="C65" i="11"/>
  <c r="G64" i="11"/>
  <c r="F64" i="11"/>
  <c r="E64" i="11"/>
  <c r="D64" i="11"/>
  <c r="C64" i="11"/>
  <c r="G63" i="11"/>
  <c r="F63" i="11"/>
  <c r="E63" i="11"/>
  <c r="D63" i="11"/>
  <c r="C63" i="11"/>
  <c r="G62" i="11"/>
  <c r="F62" i="11"/>
  <c r="E62" i="11"/>
  <c r="D62" i="11"/>
  <c r="C62" i="11"/>
  <c r="G61" i="11"/>
  <c r="F61" i="11"/>
  <c r="E61" i="11"/>
  <c r="D61" i="11"/>
  <c r="C61" i="11"/>
  <c r="G51" i="11"/>
  <c r="F51" i="11"/>
  <c r="E51" i="11"/>
  <c r="D51" i="11"/>
  <c r="C51" i="11"/>
  <c r="G50" i="11"/>
  <c r="F50" i="11"/>
  <c r="E50" i="11"/>
  <c r="D50" i="11"/>
  <c r="C50" i="11"/>
  <c r="G49" i="11"/>
  <c r="G310" i="11" s="1"/>
  <c r="G360" i="11" s="1"/>
  <c r="F49" i="11"/>
  <c r="F310" i="11" s="1"/>
  <c r="F360" i="11" s="1"/>
  <c r="E49" i="11"/>
  <c r="D49" i="11"/>
  <c r="C49" i="11"/>
  <c r="G48" i="11"/>
  <c r="F48" i="11"/>
  <c r="E48" i="11"/>
  <c r="E309" i="11" s="1"/>
  <c r="E359" i="11" s="1"/>
  <c r="D48" i="11"/>
  <c r="D309" i="11" s="1"/>
  <c r="D359" i="11" s="1"/>
  <c r="C48" i="11"/>
  <c r="C309" i="11" s="1"/>
  <c r="C359" i="11" s="1"/>
  <c r="G47" i="11"/>
  <c r="F47" i="11"/>
  <c r="E47" i="11"/>
  <c r="D47" i="11"/>
  <c r="G46" i="11"/>
  <c r="F46" i="11"/>
  <c r="F307" i="11" s="1"/>
  <c r="F357" i="11" s="1"/>
  <c r="E46" i="11"/>
  <c r="D46" i="11"/>
  <c r="D307" i="11" s="1"/>
  <c r="D357" i="11" s="1"/>
  <c r="C46" i="11"/>
  <c r="F45" i="11"/>
  <c r="E45" i="11"/>
  <c r="D45" i="11"/>
  <c r="C45" i="11"/>
  <c r="G44" i="11"/>
  <c r="G305" i="11" s="1"/>
  <c r="G355" i="11" s="1"/>
  <c r="F44" i="11"/>
  <c r="F305" i="11" s="1"/>
  <c r="F355" i="11" s="1"/>
  <c r="E44" i="11"/>
  <c r="E305" i="11" s="1"/>
  <c r="E355" i="11" s="1"/>
  <c r="D44" i="11"/>
  <c r="C44" i="11"/>
  <c r="G43" i="11"/>
  <c r="F43" i="11"/>
  <c r="E43" i="11"/>
  <c r="D43" i="11"/>
  <c r="C43" i="11"/>
  <c r="C304" i="11" s="1"/>
  <c r="C354" i="11" s="1"/>
  <c r="G42" i="11"/>
  <c r="G303" i="11" s="1"/>
  <c r="G353" i="11" s="1"/>
  <c r="F42" i="11"/>
  <c r="E42" i="11"/>
  <c r="D42" i="11"/>
  <c r="C42" i="11"/>
  <c r="G41" i="11"/>
  <c r="F41" i="11"/>
  <c r="F302" i="11" s="1"/>
  <c r="F352" i="11" s="1"/>
  <c r="E41" i="11"/>
  <c r="E302" i="11" s="1"/>
  <c r="E352" i="11" s="1"/>
  <c r="D41" i="11"/>
  <c r="D302" i="11" s="1"/>
  <c r="D352" i="11" s="1"/>
  <c r="C41" i="11"/>
  <c r="G40" i="11"/>
  <c r="F40" i="11"/>
  <c r="E40" i="11"/>
  <c r="D40" i="11"/>
  <c r="C40" i="11"/>
  <c r="G39" i="11"/>
  <c r="E39" i="11"/>
  <c r="E300" i="11" s="1"/>
  <c r="E350" i="11" s="1"/>
  <c r="D39" i="11"/>
  <c r="C39" i="11"/>
  <c r="G38" i="11"/>
  <c r="F38" i="11"/>
  <c r="E38" i="11"/>
  <c r="D38" i="11"/>
  <c r="D299" i="11" s="1"/>
  <c r="D349" i="11" s="1"/>
  <c r="C38" i="11"/>
  <c r="G37" i="11"/>
  <c r="G298" i="11" s="1"/>
  <c r="G348" i="11" s="1"/>
  <c r="F37" i="11"/>
  <c r="E37" i="11"/>
  <c r="D37" i="11"/>
  <c r="C37" i="11"/>
  <c r="G36" i="11"/>
  <c r="F36" i="11"/>
  <c r="F297" i="11" s="1"/>
  <c r="F347" i="11" s="1"/>
  <c r="E36" i="11"/>
  <c r="E297" i="11" s="1"/>
  <c r="E347" i="11" s="1"/>
  <c r="D36" i="11"/>
  <c r="D297" i="11" s="1"/>
  <c r="D347" i="11" s="1"/>
  <c r="C36" i="11"/>
  <c r="G35" i="11"/>
  <c r="F35" i="11"/>
  <c r="E35" i="11"/>
  <c r="D35" i="11"/>
  <c r="C35" i="11"/>
  <c r="G34" i="11"/>
  <c r="G295" i="11" s="1"/>
  <c r="G345" i="11" s="1"/>
  <c r="F34" i="11"/>
  <c r="F295" i="11" s="1"/>
  <c r="F345" i="11" s="1"/>
  <c r="E34" i="11"/>
  <c r="D34" i="11"/>
  <c r="C34" i="11"/>
  <c r="G33" i="11"/>
  <c r="F33" i="11"/>
  <c r="D33" i="11"/>
  <c r="C33" i="11"/>
  <c r="G32" i="11"/>
  <c r="G293" i="11" s="1"/>
  <c r="G343" i="11" s="1"/>
  <c r="F32" i="11"/>
  <c r="E32" i="11"/>
  <c r="D32" i="11"/>
  <c r="C32" i="11"/>
  <c r="H28" i="11"/>
  <c r="G28" i="11"/>
  <c r="D28" i="11"/>
  <c r="G25" i="11"/>
  <c r="F25" i="11"/>
  <c r="E25" i="11"/>
  <c r="D25" i="11"/>
  <c r="C25" i="11"/>
  <c r="H21" i="11"/>
  <c r="G21" i="11"/>
  <c r="G132" i="10"/>
  <c r="H71" i="10"/>
  <c r="G51" i="10"/>
  <c r="F51" i="10"/>
  <c r="E51" i="10"/>
  <c r="D51" i="10"/>
  <c r="C51" i="10"/>
  <c r="G50" i="10"/>
  <c r="F50" i="10"/>
  <c r="E50" i="10"/>
  <c r="D50" i="10"/>
  <c r="C50" i="10"/>
  <c r="G49" i="10"/>
  <c r="F49" i="10"/>
  <c r="E49" i="10"/>
  <c r="E310" i="10" s="1"/>
  <c r="E360" i="10" s="1"/>
  <c r="D49" i="10"/>
  <c r="C49" i="10"/>
  <c r="G48" i="10"/>
  <c r="F48" i="10"/>
  <c r="E48" i="10"/>
  <c r="D48" i="10"/>
  <c r="C48" i="10"/>
  <c r="G47" i="10"/>
  <c r="G308" i="10" s="1"/>
  <c r="G358" i="10" s="1"/>
  <c r="F47" i="10"/>
  <c r="E47" i="10"/>
  <c r="D47" i="10"/>
  <c r="G46" i="10"/>
  <c r="F46" i="10"/>
  <c r="E46" i="10"/>
  <c r="D46" i="10"/>
  <c r="C46" i="10"/>
  <c r="C307" i="10" s="1"/>
  <c r="C357" i="10" s="1"/>
  <c r="F45" i="10"/>
  <c r="E45" i="10"/>
  <c r="D45" i="10"/>
  <c r="C45" i="10"/>
  <c r="G44" i="10"/>
  <c r="F44" i="10"/>
  <c r="E44" i="10"/>
  <c r="D44" i="10"/>
  <c r="D305" i="10" s="1"/>
  <c r="D355" i="10" s="1"/>
  <c r="C44" i="10"/>
  <c r="G43" i="10"/>
  <c r="F43" i="10"/>
  <c r="E43" i="10"/>
  <c r="D43" i="10"/>
  <c r="C43" i="10"/>
  <c r="G42" i="10"/>
  <c r="F42" i="10"/>
  <c r="E42" i="10"/>
  <c r="D42" i="10"/>
  <c r="C42" i="10"/>
  <c r="C303" i="10" s="1"/>
  <c r="C353" i="10" s="1"/>
  <c r="G41" i="10"/>
  <c r="F41" i="10"/>
  <c r="E41" i="10"/>
  <c r="D41" i="10"/>
  <c r="C41" i="10"/>
  <c r="G40" i="10"/>
  <c r="F40" i="10"/>
  <c r="E40" i="10"/>
  <c r="D40" i="10"/>
  <c r="C40" i="10"/>
  <c r="G39" i="10"/>
  <c r="E39" i="10"/>
  <c r="D39" i="10"/>
  <c r="C39" i="10"/>
  <c r="G38" i="10"/>
  <c r="F38" i="10"/>
  <c r="F299" i="10" s="1"/>
  <c r="F349" i="10" s="1"/>
  <c r="E38" i="10"/>
  <c r="D38" i="10"/>
  <c r="C38" i="10"/>
  <c r="G37" i="10"/>
  <c r="F37" i="10"/>
  <c r="E37" i="10"/>
  <c r="D37" i="10"/>
  <c r="C37" i="10"/>
  <c r="G36" i="10"/>
  <c r="F36" i="10"/>
  <c r="E36" i="10"/>
  <c r="D36" i="10"/>
  <c r="C36" i="10"/>
  <c r="G35" i="10"/>
  <c r="F35" i="10"/>
  <c r="E35" i="10"/>
  <c r="D35" i="10"/>
  <c r="C35" i="10"/>
  <c r="G34" i="10"/>
  <c r="F34" i="10"/>
  <c r="E34" i="10"/>
  <c r="D34" i="10"/>
  <c r="C34" i="10"/>
  <c r="G33" i="10"/>
  <c r="G294" i="10" s="1"/>
  <c r="G344" i="10" s="1"/>
  <c r="F33" i="10"/>
  <c r="D33" i="10"/>
  <c r="C33" i="10"/>
  <c r="G32" i="10"/>
  <c r="F32" i="10"/>
  <c r="E32" i="10"/>
  <c r="D32" i="10"/>
  <c r="C32" i="10"/>
  <c r="H28" i="10"/>
  <c r="G28" i="10"/>
  <c r="D28" i="10"/>
  <c r="G25" i="10"/>
  <c r="F25" i="10"/>
  <c r="E25" i="10"/>
  <c r="D25" i="10"/>
  <c r="C25" i="10"/>
  <c r="H21" i="10"/>
  <c r="G21" i="10"/>
  <c r="H190" i="10"/>
  <c r="G80" i="9"/>
  <c r="F80" i="9"/>
  <c r="E80" i="9"/>
  <c r="D80" i="9"/>
  <c r="G79" i="9"/>
  <c r="G134" i="9" s="1"/>
  <c r="F79" i="9"/>
  <c r="E79" i="9"/>
  <c r="D79" i="9"/>
  <c r="C79" i="9"/>
  <c r="F78" i="9"/>
  <c r="E78" i="9"/>
  <c r="D78" i="9"/>
  <c r="C78" i="9"/>
  <c r="G77" i="9"/>
  <c r="F77" i="9"/>
  <c r="E77" i="9"/>
  <c r="D77" i="9"/>
  <c r="C77" i="9"/>
  <c r="G76" i="9"/>
  <c r="G131" i="9" s="1"/>
  <c r="F76" i="9"/>
  <c r="E76" i="9"/>
  <c r="D76" i="9"/>
  <c r="C76" i="9"/>
  <c r="G75" i="9"/>
  <c r="F75" i="9"/>
  <c r="E75" i="9"/>
  <c r="D75" i="9"/>
  <c r="C75" i="9"/>
  <c r="G74" i="9"/>
  <c r="G129" i="9" s="1"/>
  <c r="F74" i="9"/>
  <c r="E74" i="9"/>
  <c r="D74" i="9"/>
  <c r="C74" i="9"/>
  <c r="G73" i="9"/>
  <c r="F73" i="9"/>
  <c r="E73" i="9"/>
  <c r="D73" i="9"/>
  <c r="C73" i="9"/>
  <c r="G72" i="9"/>
  <c r="E72" i="9"/>
  <c r="D72" i="9"/>
  <c r="C72" i="9"/>
  <c r="G71" i="9"/>
  <c r="F71" i="9"/>
  <c r="E71" i="9"/>
  <c r="D71" i="9"/>
  <c r="C71" i="9"/>
  <c r="G70" i="9"/>
  <c r="F70" i="9"/>
  <c r="E70" i="9"/>
  <c r="D70" i="9"/>
  <c r="C70" i="9"/>
  <c r="G69" i="9"/>
  <c r="F69" i="9"/>
  <c r="E69" i="9"/>
  <c r="D69" i="9"/>
  <c r="C69" i="9"/>
  <c r="G68" i="9"/>
  <c r="G123" i="9" s="1"/>
  <c r="F68" i="9"/>
  <c r="E68" i="9"/>
  <c r="C68" i="9"/>
  <c r="G67" i="9"/>
  <c r="F67" i="9"/>
  <c r="E67" i="9"/>
  <c r="D67" i="9"/>
  <c r="C67" i="9"/>
  <c r="G66" i="9"/>
  <c r="F66" i="9"/>
  <c r="D66" i="9"/>
  <c r="C66" i="9"/>
  <c r="G65" i="9"/>
  <c r="F65" i="9"/>
  <c r="E65" i="9"/>
  <c r="D65" i="9"/>
  <c r="C65" i="9"/>
  <c r="G64" i="9"/>
  <c r="F64" i="9"/>
  <c r="E64" i="9"/>
  <c r="D64" i="9"/>
  <c r="C64" i="9"/>
  <c r="G63" i="9"/>
  <c r="F63" i="9"/>
  <c r="E63" i="9"/>
  <c r="D63" i="9"/>
  <c r="C63" i="9"/>
  <c r="G62" i="9"/>
  <c r="F62" i="9"/>
  <c r="E62" i="9"/>
  <c r="D62" i="9"/>
  <c r="C62" i="9"/>
  <c r="G61" i="9"/>
  <c r="F61" i="9"/>
  <c r="E61" i="9"/>
  <c r="D61" i="9"/>
  <c r="C61" i="9"/>
  <c r="H28" i="9"/>
  <c r="G28" i="9"/>
  <c r="D28" i="9"/>
  <c r="H21" i="9"/>
  <c r="G21" i="9"/>
  <c r="G51" i="9"/>
  <c r="G312" i="9" s="1"/>
  <c r="G362" i="9" s="1"/>
  <c r="F51" i="9"/>
  <c r="E51" i="9"/>
  <c r="D51" i="9"/>
  <c r="C51" i="9"/>
  <c r="G50" i="9"/>
  <c r="F50" i="9"/>
  <c r="E50" i="9"/>
  <c r="D50" i="9"/>
  <c r="C50" i="9"/>
  <c r="G49" i="9"/>
  <c r="F49" i="9"/>
  <c r="E49" i="9"/>
  <c r="D49" i="9"/>
  <c r="C49" i="9"/>
  <c r="G48" i="9"/>
  <c r="F48" i="9"/>
  <c r="E48" i="9"/>
  <c r="D48" i="9"/>
  <c r="C48" i="9"/>
  <c r="G47" i="9"/>
  <c r="F47" i="9"/>
  <c r="E47" i="9"/>
  <c r="D47" i="9"/>
  <c r="G46" i="9"/>
  <c r="F46" i="9"/>
  <c r="E46" i="9"/>
  <c r="D46" i="9"/>
  <c r="C46" i="9"/>
  <c r="F45" i="9"/>
  <c r="E45" i="9"/>
  <c r="D45" i="9"/>
  <c r="C45" i="9"/>
  <c r="G44" i="9"/>
  <c r="F44" i="9"/>
  <c r="E44" i="9"/>
  <c r="D44" i="9"/>
  <c r="C44" i="9"/>
  <c r="G43" i="9"/>
  <c r="F43" i="9"/>
  <c r="E43" i="9"/>
  <c r="D43" i="9"/>
  <c r="C43" i="9"/>
  <c r="G42" i="9"/>
  <c r="F42" i="9"/>
  <c r="E42" i="9"/>
  <c r="D42" i="9"/>
  <c r="C42" i="9"/>
  <c r="G41" i="9"/>
  <c r="G302" i="9" s="1"/>
  <c r="G352" i="9" s="1"/>
  <c r="F41" i="9"/>
  <c r="E41" i="9"/>
  <c r="D41" i="9"/>
  <c r="C41" i="9"/>
  <c r="G40" i="9"/>
  <c r="G301" i="9" s="1"/>
  <c r="G351" i="9" s="1"/>
  <c r="F40" i="9"/>
  <c r="E40" i="9"/>
  <c r="D40" i="9"/>
  <c r="C40" i="9"/>
  <c r="G39" i="9"/>
  <c r="E39" i="9"/>
  <c r="C39" i="9"/>
  <c r="G38" i="9"/>
  <c r="F38" i="9"/>
  <c r="E38" i="9"/>
  <c r="D38" i="9"/>
  <c r="C38" i="9"/>
  <c r="G37" i="9"/>
  <c r="F37" i="9"/>
  <c r="E37" i="9"/>
  <c r="D37" i="9"/>
  <c r="C37" i="9"/>
  <c r="G36" i="9"/>
  <c r="F36" i="9"/>
  <c r="F297" i="9" s="1"/>
  <c r="F347" i="9" s="1"/>
  <c r="E36" i="9"/>
  <c r="D36" i="9"/>
  <c r="C36" i="9"/>
  <c r="G35" i="9"/>
  <c r="F35" i="9"/>
  <c r="E35" i="9"/>
  <c r="D35" i="9"/>
  <c r="C35" i="9"/>
  <c r="G34" i="9"/>
  <c r="F34" i="9"/>
  <c r="E34" i="9"/>
  <c r="D34" i="9"/>
  <c r="C34" i="9"/>
  <c r="G33" i="9"/>
  <c r="F33" i="9"/>
  <c r="D33" i="9"/>
  <c r="C33" i="9"/>
  <c r="F32" i="9"/>
  <c r="E32" i="9"/>
  <c r="D32" i="9"/>
  <c r="C32" i="9"/>
  <c r="G25" i="9"/>
  <c r="F25" i="9"/>
  <c r="E25" i="9"/>
  <c r="D25" i="9"/>
  <c r="C25" i="9"/>
  <c r="H215" i="9"/>
  <c r="F293" i="59"/>
  <c r="F343" i="59" s="1"/>
  <c r="G39" i="56"/>
  <c r="H39" i="56"/>
  <c r="I39" i="56"/>
  <c r="J39" i="56"/>
  <c r="K39" i="56"/>
  <c r="H141" i="40"/>
  <c r="H141" i="39"/>
  <c r="H141" i="35"/>
  <c r="I140" i="35" s="1"/>
  <c r="H141" i="34"/>
  <c r="H141" i="33"/>
  <c r="H141" i="27"/>
  <c r="H141" i="26"/>
  <c r="H141" i="25"/>
  <c r="H141" i="23"/>
  <c r="H141" i="22"/>
  <c r="H141" i="21"/>
  <c r="H141" i="20"/>
  <c r="H141" i="19"/>
  <c r="H141" i="18"/>
  <c r="H141" i="17"/>
  <c r="H141" i="16"/>
  <c r="H141" i="14"/>
  <c r="H141" i="11"/>
  <c r="H141" i="10"/>
  <c r="H141" i="9"/>
  <c r="H162" i="41"/>
  <c r="G162" i="41"/>
  <c r="F162" i="41"/>
  <c r="E162" i="41"/>
  <c r="D162" i="41"/>
  <c r="C162" i="41"/>
  <c r="H161" i="41"/>
  <c r="G161" i="41"/>
  <c r="F161" i="41"/>
  <c r="E161" i="41"/>
  <c r="D161" i="41"/>
  <c r="C161" i="41"/>
  <c r="H160" i="41"/>
  <c r="G160" i="41"/>
  <c r="F160" i="41"/>
  <c r="E160" i="41"/>
  <c r="D160" i="41"/>
  <c r="C160" i="41"/>
  <c r="H159" i="41"/>
  <c r="G159" i="41"/>
  <c r="F159" i="41"/>
  <c r="E159" i="41"/>
  <c r="D159" i="41"/>
  <c r="C159" i="41"/>
  <c r="H158" i="41"/>
  <c r="G158" i="41"/>
  <c r="E158" i="41"/>
  <c r="D158" i="41"/>
  <c r="C158" i="41"/>
  <c r="H157" i="41"/>
  <c r="G157" i="41"/>
  <c r="F157" i="41"/>
  <c r="E157" i="41"/>
  <c r="D157" i="41"/>
  <c r="C157" i="41"/>
  <c r="H156" i="41"/>
  <c r="G156" i="41"/>
  <c r="F156" i="41"/>
  <c r="E156" i="41"/>
  <c r="D156" i="41"/>
  <c r="C156" i="41"/>
  <c r="H155" i="41"/>
  <c r="G155" i="41"/>
  <c r="F155" i="41"/>
  <c r="E155" i="41"/>
  <c r="D155" i="41"/>
  <c r="C155" i="41"/>
  <c r="H154" i="41"/>
  <c r="G154" i="41"/>
  <c r="F154" i="41"/>
  <c r="E154" i="41"/>
  <c r="D154" i="41"/>
  <c r="H153" i="41"/>
  <c r="G153" i="41"/>
  <c r="F153" i="41"/>
  <c r="E153" i="41"/>
  <c r="D153" i="41"/>
  <c r="H152" i="41"/>
  <c r="G152" i="41"/>
  <c r="F152" i="41"/>
  <c r="D152" i="41"/>
  <c r="H151" i="41"/>
  <c r="G151" i="41"/>
  <c r="F151" i="41"/>
  <c r="E151" i="41"/>
  <c r="D151" i="41"/>
  <c r="H150" i="41"/>
  <c r="G150" i="41"/>
  <c r="F150" i="41"/>
  <c r="E150" i="41"/>
  <c r="D150" i="41"/>
  <c r="H149" i="41"/>
  <c r="G149" i="41"/>
  <c r="F149" i="41"/>
  <c r="E149" i="41"/>
  <c r="D149" i="41"/>
  <c r="H148" i="41"/>
  <c r="G148" i="41"/>
  <c r="F148" i="41"/>
  <c r="E148" i="41"/>
  <c r="D148" i="41"/>
  <c r="H147" i="41"/>
  <c r="G147" i="41"/>
  <c r="F147" i="41"/>
  <c r="E147" i="41"/>
  <c r="D147" i="41"/>
  <c r="H146" i="41"/>
  <c r="G146" i="41"/>
  <c r="F146" i="41"/>
  <c r="E146" i="41"/>
  <c r="H145" i="41"/>
  <c r="G145" i="41"/>
  <c r="F145" i="41"/>
  <c r="E145" i="41"/>
  <c r="D145" i="41"/>
  <c r="G144" i="41"/>
  <c r="F144" i="41"/>
  <c r="D144" i="41"/>
  <c r="H143" i="41"/>
  <c r="G143" i="41"/>
  <c r="F143" i="41"/>
  <c r="E143" i="41"/>
  <c r="D143" i="41"/>
  <c r="F110" i="41"/>
  <c r="E110" i="41"/>
  <c r="E135" i="41" s="1"/>
  <c r="D110" i="41"/>
  <c r="F109" i="41"/>
  <c r="E109" i="41"/>
  <c r="D109" i="41"/>
  <c r="D134" i="41" s="1"/>
  <c r="C109" i="41"/>
  <c r="C134" i="41" s="1"/>
  <c r="F108" i="41"/>
  <c r="E108" i="41"/>
  <c r="D108" i="41"/>
  <c r="C108" i="41"/>
  <c r="F107" i="41"/>
  <c r="F132" i="41" s="1"/>
  <c r="E107" i="41"/>
  <c r="E132" i="41" s="1"/>
  <c r="D107" i="41"/>
  <c r="C107" i="41"/>
  <c r="F106" i="41"/>
  <c r="E106" i="41"/>
  <c r="D106" i="41"/>
  <c r="C106" i="41"/>
  <c r="C131" i="41" s="1"/>
  <c r="F105" i="41"/>
  <c r="E105" i="41"/>
  <c r="D105" i="41"/>
  <c r="C105" i="41"/>
  <c r="F104" i="41"/>
  <c r="E104" i="41"/>
  <c r="D104" i="41"/>
  <c r="D129" i="41" s="1"/>
  <c r="C104" i="41"/>
  <c r="C129" i="41" s="1"/>
  <c r="F103" i="41"/>
  <c r="E103" i="41"/>
  <c r="D103" i="41"/>
  <c r="C103" i="41"/>
  <c r="E102" i="41"/>
  <c r="D102" i="41"/>
  <c r="C102" i="41"/>
  <c r="F101" i="41"/>
  <c r="E101" i="41"/>
  <c r="D101" i="41"/>
  <c r="D126" i="41" s="1"/>
  <c r="C101" i="41"/>
  <c r="C126" i="41" s="1"/>
  <c r="F100" i="41"/>
  <c r="E100" i="41"/>
  <c r="D100" i="41"/>
  <c r="C100" i="41"/>
  <c r="F99" i="41"/>
  <c r="E99" i="41"/>
  <c r="D99" i="41"/>
  <c r="D124" i="41" s="1"/>
  <c r="C99" i="41"/>
  <c r="F98" i="41"/>
  <c r="E98" i="41"/>
  <c r="D98" i="41"/>
  <c r="C98" i="41"/>
  <c r="F97" i="41"/>
  <c r="E97" i="41"/>
  <c r="E122" i="41" s="1"/>
  <c r="D97" i="41"/>
  <c r="C97" i="41"/>
  <c r="G96" i="41"/>
  <c r="F96" i="41"/>
  <c r="D96" i="41"/>
  <c r="C96" i="41"/>
  <c r="G95" i="41"/>
  <c r="F95" i="41"/>
  <c r="E95" i="41"/>
  <c r="D95" i="41"/>
  <c r="C95" i="41"/>
  <c r="G94" i="41"/>
  <c r="F94" i="41"/>
  <c r="E94" i="41"/>
  <c r="D94" i="41"/>
  <c r="C94" i="41"/>
  <c r="G93" i="41"/>
  <c r="F93" i="41"/>
  <c r="E93" i="41"/>
  <c r="D93" i="41"/>
  <c r="C93" i="41"/>
  <c r="G92" i="41"/>
  <c r="F92" i="41"/>
  <c r="F117" i="41" s="1"/>
  <c r="E92" i="41"/>
  <c r="D92" i="41"/>
  <c r="C92" i="41"/>
  <c r="G91" i="41"/>
  <c r="F91" i="41"/>
  <c r="E91" i="41"/>
  <c r="D91" i="41"/>
  <c r="C91" i="41"/>
  <c r="C116" i="41" s="1"/>
  <c r="H162" i="40"/>
  <c r="G162" i="40"/>
  <c r="F162" i="40"/>
  <c r="E162" i="40"/>
  <c r="D162" i="40"/>
  <c r="C162" i="40"/>
  <c r="H161" i="40"/>
  <c r="G161" i="40"/>
  <c r="F161" i="40"/>
  <c r="E161" i="40"/>
  <c r="D161" i="40"/>
  <c r="C161" i="40"/>
  <c r="H160" i="40"/>
  <c r="G160" i="40"/>
  <c r="F160" i="40"/>
  <c r="E160" i="40"/>
  <c r="D160" i="40"/>
  <c r="C160" i="40"/>
  <c r="H159" i="40"/>
  <c r="G159" i="40"/>
  <c r="F159" i="40"/>
  <c r="E159" i="40"/>
  <c r="D159" i="40"/>
  <c r="C159" i="40"/>
  <c r="H158" i="40"/>
  <c r="G158" i="40"/>
  <c r="E158" i="40"/>
  <c r="D158" i="40"/>
  <c r="C158" i="40"/>
  <c r="H157" i="40"/>
  <c r="G157" i="40"/>
  <c r="F157" i="40"/>
  <c r="E157" i="40"/>
  <c r="D157" i="40"/>
  <c r="C157" i="40"/>
  <c r="H156" i="40"/>
  <c r="G156" i="40"/>
  <c r="F156" i="40"/>
  <c r="E156" i="40"/>
  <c r="D156" i="40"/>
  <c r="C156" i="40"/>
  <c r="H155" i="40"/>
  <c r="G155" i="40"/>
  <c r="F155" i="40"/>
  <c r="E155" i="40"/>
  <c r="D155" i="40"/>
  <c r="C155" i="40"/>
  <c r="H154" i="40"/>
  <c r="G154" i="40"/>
  <c r="F154" i="40"/>
  <c r="E154" i="40"/>
  <c r="D154" i="40"/>
  <c r="H153" i="40"/>
  <c r="G153" i="40"/>
  <c r="F153" i="40"/>
  <c r="E153" i="40"/>
  <c r="D153" i="40"/>
  <c r="H152" i="40"/>
  <c r="G152" i="40"/>
  <c r="F152" i="40"/>
  <c r="D152" i="40"/>
  <c r="H151" i="40"/>
  <c r="G151" i="40"/>
  <c r="F151" i="40"/>
  <c r="E151" i="40"/>
  <c r="D151" i="40"/>
  <c r="H150" i="40"/>
  <c r="G150" i="40"/>
  <c r="F150" i="40"/>
  <c r="E150" i="40"/>
  <c r="D150" i="40"/>
  <c r="H149" i="40"/>
  <c r="G149" i="40"/>
  <c r="F149" i="40"/>
  <c r="E149" i="40"/>
  <c r="D149" i="40"/>
  <c r="H148" i="40"/>
  <c r="G148" i="40"/>
  <c r="F148" i="40"/>
  <c r="E148" i="40"/>
  <c r="D148" i="40"/>
  <c r="H147" i="40"/>
  <c r="G147" i="40"/>
  <c r="F147" i="40"/>
  <c r="E147" i="40"/>
  <c r="D147" i="40"/>
  <c r="H146" i="40"/>
  <c r="G146" i="40"/>
  <c r="F146" i="40"/>
  <c r="E146" i="40"/>
  <c r="H145" i="40"/>
  <c r="G145" i="40"/>
  <c r="F145" i="40"/>
  <c r="E145" i="40"/>
  <c r="D145" i="40"/>
  <c r="G144" i="40"/>
  <c r="F144" i="40"/>
  <c r="E144" i="40"/>
  <c r="D144" i="40"/>
  <c r="H143" i="40"/>
  <c r="G143" i="40"/>
  <c r="F143" i="40"/>
  <c r="E143" i="40"/>
  <c r="D143" i="40"/>
  <c r="F110" i="40"/>
  <c r="E110" i="40"/>
  <c r="D110" i="40"/>
  <c r="D135" i="40" s="1"/>
  <c r="F109" i="40"/>
  <c r="E109" i="40"/>
  <c r="D109" i="40"/>
  <c r="C109" i="40"/>
  <c r="F108" i="40"/>
  <c r="F133" i="40" s="1"/>
  <c r="E108" i="40"/>
  <c r="D108" i="40"/>
  <c r="C108" i="40"/>
  <c r="F107" i="40"/>
  <c r="E107" i="40"/>
  <c r="D107" i="40"/>
  <c r="C107" i="40"/>
  <c r="C132" i="40" s="1"/>
  <c r="F106" i="40"/>
  <c r="E106" i="40"/>
  <c r="D106" i="40"/>
  <c r="C106" i="40"/>
  <c r="F105" i="40"/>
  <c r="F130" i="40" s="1"/>
  <c r="E105" i="40"/>
  <c r="D105" i="40"/>
  <c r="C105" i="40"/>
  <c r="F104" i="40"/>
  <c r="E104" i="40"/>
  <c r="D104" i="40"/>
  <c r="C104" i="40"/>
  <c r="C129" i="40" s="1"/>
  <c r="F103" i="40"/>
  <c r="E103" i="40"/>
  <c r="E128" i="40" s="1"/>
  <c r="D103" i="40"/>
  <c r="C103" i="40"/>
  <c r="C128" i="40" s="1"/>
  <c r="E102" i="40"/>
  <c r="D102" i="40"/>
  <c r="C102" i="40"/>
  <c r="F101" i="40"/>
  <c r="F126" i="40" s="1"/>
  <c r="E101" i="40"/>
  <c r="D101" i="40"/>
  <c r="C101" i="40"/>
  <c r="F100" i="40"/>
  <c r="F125" i="40" s="1"/>
  <c r="E100" i="40"/>
  <c r="D100" i="40"/>
  <c r="C100" i="40"/>
  <c r="C125" i="40" s="1"/>
  <c r="F99" i="40"/>
  <c r="E99" i="40"/>
  <c r="D99" i="40"/>
  <c r="C99" i="40"/>
  <c r="F98" i="40"/>
  <c r="E98" i="40"/>
  <c r="E123" i="40" s="1"/>
  <c r="D98" i="40"/>
  <c r="C98" i="40"/>
  <c r="F97" i="40"/>
  <c r="E97" i="40"/>
  <c r="E122" i="40" s="1"/>
  <c r="D97" i="40"/>
  <c r="C97" i="40"/>
  <c r="G96" i="40"/>
  <c r="G121" i="40" s="1"/>
  <c r="F96" i="40"/>
  <c r="D96" i="40"/>
  <c r="C96" i="40"/>
  <c r="G95" i="40"/>
  <c r="F95" i="40"/>
  <c r="F120" i="40" s="1"/>
  <c r="E95" i="40"/>
  <c r="D95" i="40"/>
  <c r="C95" i="40"/>
  <c r="C120" i="40" s="1"/>
  <c r="G94" i="40"/>
  <c r="F94" i="40"/>
  <c r="E94" i="40"/>
  <c r="D94" i="40"/>
  <c r="C94" i="40"/>
  <c r="C119" i="40" s="1"/>
  <c r="G93" i="40"/>
  <c r="F93" i="40"/>
  <c r="E93" i="40"/>
  <c r="E118" i="40" s="1"/>
  <c r="D93" i="40"/>
  <c r="C93" i="40"/>
  <c r="G92" i="40"/>
  <c r="F92" i="40"/>
  <c r="E92" i="40"/>
  <c r="E117" i="40" s="1"/>
  <c r="D92" i="40"/>
  <c r="D117" i="40" s="1"/>
  <c r="C92" i="40"/>
  <c r="G91" i="40"/>
  <c r="G116" i="40" s="1"/>
  <c r="F91" i="40"/>
  <c r="E91" i="40"/>
  <c r="D91" i="40"/>
  <c r="C91" i="40"/>
  <c r="H162" i="39"/>
  <c r="G162" i="39"/>
  <c r="F162" i="39"/>
  <c r="E162" i="39"/>
  <c r="D162" i="39"/>
  <c r="C162" i="39"/>
  <c r="H161" i="39"/>
  <c r="G161" i="39"/>
  <c r="F161" i="39"/>
  <c r="E161" i="39"/>
  <c r="D161" i="39"/>
  <c r="C161" i="39"/>
  <c r="H160" i="39"/>
  <c r="G160" i="39"/>
  <c r="F160" i="39"/>
  <c r="E160" i="39"/>
  <c r="D160" i="39"/>
  <c r="C160" i="39"/>
  <c r="H159" i="39"/>
  <c r="G159" i="39"/>
  <c r="F159" i="39"/>
  <c r="E159" i="39"/>
  <c r="D159" i="39"/>
  <c r="C159" i="39"/>
  <c r="H158" i="39"/>
  <c r="G158" i="39"/>
  <c r="E158" i="39"/>
  <c r="D158" i="39"/>
  <c r="C158" i="39"/>
  <c r="H157" i="39"/>
  <c r="G157" i="39"/>
  <c r="F157" i="39"/>
  <c r="E157" i="39"/>
  <c r="D157" i="39"/>
  <c r="C157" i="39"/>
  <c r="H156" i="39"/>
  <c r="G156" i="39"/>
  <c r="F156" i="39"/>
  <c r="E156" i="39"/>
  <c r="D156" i="39"/>
  <c r="C156" i="39"/>
  <c r="H155" i="39"/>
  <c r="G155" i="39"/>
  <c r="F155" i="39"/>
  <c r="E155" i="39"/>
  <c r="D155" i="39"/>
  <c r="C155" i="39"/>
  <c r="H154" i="39"/>
  <c r="G154" i="39"/>
  <c r="F154" i="39"/>
  <c r="E154" i="39"/>
  <c r="D154" i="39"/>
  <c r="H153" i="39"/>
  <c r="G153" i="39"/>
  <c r="F153" i="39"/>
  <c r="E153" i="39"/>
  <c r="D153" i="39"/>
  <c r="H152" i="39"/>
  <c r="G152" i="39"/>
  <c r="F152" i="39"/>
  <c r="D152" i="39"/>
  <c r="H151" i="39"/>
  <c r="G151" i="39"/>
  <c r="F151" i="39"/>
  <c r="E151" i="39"/>
  <c r="D151" i="39"/>
  <c r="H150" i="39"/>
  <c r="G150" i="39"/>
  <c r="F150" i="39"/>
  <c r="E150" i="39"/>
  <c r="D150" i="39"/>
  <c r="H149" i="39"/>
  <c r="G149" i="39"/>
  <c r="F149" i="39"/>
  <c r="E149" i="39"/>
  <c r="D149" i="39"/>
  <c r="H148" i="39"/>
  <c r="G148" i="39"/>
  <c r="F148" i="39"/>
  <c r="E148" i="39"/>
  <c r="D148" i="39"/>
  <c r="H147" i="39"/>
  <c r="G147" i="39"/>
  <c r="F147" i="39"/>
  <c r="E147" i="39"/>
  <c r="D147" i="39"/>
  <c r="H146" i="39"/>
  <c r="G146" i="39"/>
  <c r="F146" i="39"/>
  <c r="E146" i="39"/>
  <c r="H145" i="39"/>
  <c r="G145" i="39"/>
  <c r="F145" i="39"/>
  <c r="E145" i="39"/>
  <c r="D145" i="39"/>
  <c r="G144" i="39"/>
  <c r="F144" i="39"/>
  <c r="E144" i="39"/>
  <c r="D144" i="39"/>
  <c r="H143" i="39"/>
  <c r="G143" i="39"/>
  <c r="F143" i="39"/>
  <c r="E143" i="39"/>
  <c r="D143" i="39"/>
  <c r="F110" i="39"/>
  <c r="E110" i="39"/>
  <c r="D110" i="39"/>
  <c r="F109" i="39"/>
  <c r="F134" i="39" s="1"/>
  <c r="E109" i="39"/>
  <c r="E134" i="39" s="1"/>
  <c r="D109" i="39"/>
  <c r="C109" i="39"/>
  <c r="F108" i="39"/>
  <c r="E108" i="39"/>
  <c r="D108" i="39"/>
  <c r="C108" i="39"/>
  <c r="C133" i="39" s="1"/>
  <c r="F107" i="39"/>
  <c r="F132" i="39" s="1"/>
  <c r="E107" i="39"/>
  <c r="D107" i="39"/>
  <c r="C107" i="39"/>
  <c r="F106" i="39"/>
  <c r="E106" i="39"/>
  <c r="E131" i="39" s="1"/>
  <c r="D106" i="39"/>
  <c r="C106" i="39"/>
  <c r="C131" i="39" s="1"/>
  <c r="F105" i="39"/>
  <c r="E105" i="39"/>
  <c r="D105" i="39"/>
  <c r="C105" i="39"/>
  <c r="F104" i="39"/>
  <c r="E104" i="39"/>
  <c r="D104" i="39"/>
  <c r="C104" i="39"/>
  <c r="F103" i="39"/>
  <c r="E103" i="39"/>
  <c r="D103" i="39"/>
  <c r="D128" i="39" s="1"/>
  <c r="C103" i="39"/>
  <c r="C128" i="39" s="1"/>
  <c r="E102" i="39"/>
  <c r="D102" i="39"/>
  <c r="C102" i="39"/>
  <c r="F101" i="39"/>
  <c r="E101" i="39"/>
  <c r="E126" i="39" s="1"/>
  <c r="D101" i="39"/>
  <c r="D126" i="39" s="1"/>
  <c r="C101" i="39"/>
  <c r="C126" i="39" s="1"/>
  <c r="F100" i="39"/>
  <c r="E100" i="39"/>
  <c r="D100" i="39"/>
  <c r="C100" i="39"/>
  <c r="F99" i="39"/>
  <c r="E99" i="39"/>
  <c r="E124" i="39" s="1"/>
  <c r="D99" i="39"/>
  <c r="C99" i="39"/>
  <c r="F98" i="39"/>
  <c r="E98" i="39"/>
  <c r="D98" i="39"/>
  <c r="D123" i="39" s="1"/>
  <c r="C98" i="39"/>
  <c r="F97" i="39"/>
  <c r="E97" i="39"/>
  <c r="D97" i="39"/>
  <c r="D122" i="39" s="1"/>
  <c r="C97" i="39"/>
  <c r="G96" i="39"/>
  <c r="F96" i="39"/>
  <c r="F121" i="39" s="1"/>
  <c r="D96" i="39"/>
  <c r="C96" i="39"/>
  <c r="G95" i="39"/>
  <c r="F95" i="39"/>
  <c r="E95" i="39"/>
  <c r="D95" i="39"/>
  <c r="C95" i="39"/>
  <c r="G94" i="39"/>
  <c r="G119" i="39" s="1"/>
  <c r="F94" i="39"/>
  <c r="E94" i="39"/>
  <c r="D94" i="39"/>
  <c r="C94" i="39"/>
  <c r="G93" i="39"/>
  <c r="F93" i="39"/>
  <c r="E93" i="39"/>
  <c r="D93" i="39"/>
  <c r="D118" i="39" s="1"/>
  <c r="C93" i="39"/>
  <c r="C118" i="39" s="1"/>
  <c r="G92" i="39"/>
  <c r="F92" i="39"/>
  <c r="E92" i="39"/>
  <c r="D92" i="39"/>
  <c r="C92" i="39"/>
  <c r="G91" i="39"/>
  <c r="F91" i="39"/>
  <c r="F116" i="39" s="1"/>
  <c r="E91" i="39"/>
  <c r="D91" i="39"/>
  <c r="C91" i="39"/>
  <c r="H162" i="38"/>
  <c r="G162" i="38"/>
  <c r="F162" i="38"/>
  <c r="E162" i="38"/>
  <c r="D162" i="38"/>
  <c r="C162" i="38"/>
  <c r="H161" i="38"/>
  <c r="G161" i="38"/>
  <c r="F161" i="38"/>
  <c r="E161" i="38"/>
  <c r="D161" i="38"/>
  <c r="C161" i="38"/>
  <c r="H160" i="38"/>
  <c r="G160" i="38"/>
  <c r="F160" i="38"/>
  <c r="E160" i="38"/>
  <c r="D160" i="38"/>
  <c r="C160" i="38"/>
  <c r="H159" i="38"/>
  <c r="G159" i="38"/>
  <c r="F159" i="38"/>
  <c r="E159" i="38"/>
  <c r="D159" i="38"/>
  <c r="C159" i="38"/>
  <c r="H158" i="38"/>
  <c r="G158" i="38"/>
  <c r="E158" i="38"/>
  <c r="D158" i="38"/>
  <c r="C158" i="38"/>
  <c r="H157" i="38"/>
  <c r="G157" i="38"/>
  <c r="F157" i="38"/>
  <c r="E157" i="38"/>
  <c r="D157" i="38"/>
  <c r="C157" i="38"/>
  <c r="H156" i="38"/>
  <c r="G156" i="38"/>
  <c r="F156" i="38"/>
  <c r="E156" i="38"/>
  <c r="D156" i="38"/>
  <c r="C156" i="38"/>
  <c r="H155" i="38"/>
  <c r="G155" i="38"/>
  <c r="F155" i="38"/>
  <c r="E155" i="38"/>
  <c r="D155" i="38"/>
  <c r="C155" i="38"/>
  <c r="H154" i="38"/>
  <c r="G154" i="38"/>
  <c r="F154" i="38"/>
  <c r="E154" i="38"/>
  <c r="D154" i="38"/>
  <c r="H153" i="38"/>
  <c r="G153" i="38"/>
  <c r="F153" i="38"/>
  <c r="E153" i="38"/>
  <c r="D153" i="38"/>
  <c r="H152" i="38"/>
  <c r="G152" i="38"/>
  <c r="F152" i="38"/>
  <c r="D152" i="38"/>
  <c r="H151" i="38"/>
  <c r="G151" i="38"/>
  <c r="F151" i="38"/>
  <c r="E151" i="38"/>
  <c r="D151" i="38"/>
  <c r="H150" i="38"/>
  <c r="G150" i="38"/>
  <c r="F150" i="38"/>
  <c r="E150" i="38"/>
  <c r="D150" i="38"/>
  <c r="H149" i="38"/>
  <c r="G149" i="38"/>
  <c r="F149" i="38"/>
  <c r="E149" i="38"/>
  <c r="D149" i="38"/>
  <c r="H148" i="38"/>
  <c r="G148" i="38"/>
  <c r="F148" i="38"/>
  <c r="E148" i="38"/>
  <c r="D148" i="38"/>
  <c r="H147" i="38"/>
  <c r="G147" i="38"/>
  <c r="F147" i="38"/>
  <c r="E147" i="38"/>
  <c r="D147" i="38"/>
  <c r="H146" i="38"/>
  <c r="G146" i="38"/>
  <c r="F146" i="38"/>
  <c r="E146" i="38"/>
  <c r="H145" i="38"/>
  <c r="G145" i="38"/>
  <c r="F145" i="38"/>
  <c r="E145" i="38"/>
  <c r="D145" i="38"/>
  <c r="G144" i="38"/>
  <c r="F144" i="38"/>
  <c r="E144" i="38"/>
  <c r="D144" i="38"/>
  <c r="H143" i="38"/>
  <c r="G143" i="38"/>
  <c r="F143" i="38"/>
  <c r="E143" i="38"/>
  <c r="D143" i="38"/>
  <c r="F110" i="38"/>
  <c r="E110" i="38"/>
  <c r="D110" i="38"/>
  <c r="F109" i="38"/>
  <c r="E109" i="38"/>
  <c r="D109" i="38"/>
  <c r="C109" i="38"/>
  <c r="F108" i="38"/>
  <c r="E108" i="38"/>
  <c r="E133" i="38" s="1"/>
  <c r="D108" i="38"/>
  <c r="C108" i="38"/>
  <c r="F107" i="38"/>
  <c r="E107" i="38"/>
  <c r="E132" i="38" s="1"/>
  <c r="D107" i="38"/>
  <c r="C107" i="38"/>
  <c r="C132" i="38" s="1"/>
  <c r="F106" i="38"/>
  <c r="E106" i="38"/>
  <c r="D106" i="38"/>
  <c r="C106" i="38"/>
  <c r="F105" i="38"/>
  <c r="E105" i="38"/>
  <c r="E130" i="38" s="1"/>
  <c r="D105" i="38"/>
  <c r="C105" i="38"/>
  <c r="F104" i="38"/>
  <c r="E104" i="38"/>
  <c r="D104" i="38"/>
  <c r="D129" i="38" s="1"/>
  <c r="C104" i="38"/>
  <c r="C129" i="38" s="1"/>
  <c r="F103" i="38"/>
  <c r="F128" i="38" s="1"/>
  <c r="E103" i="38"/>
  <c r="D103" i="38"/>
  <c r="C103" i="38"/>
  <c r="E102" i="38"/>
  <c r="D102" i="38"/>
  <c r="C102" i="38"/>
  <c r="C127" i="38" s="1"/>
  <c r="F101" i="38"/>
  <c r="E101" i="38"/>
  <c r="D101" i="38"/>
  <c r="C101" i="38"/>
  <c r="F100" i="38"/>
  <c r="E100" i="38"/>
  <c r="E125" i="38" s="1"/>
  <c r="D100" i="38"/>
  <c r="D125" i="38" s="1"/>
  <c r="C100" i="38"/>
  <c r="F99" i="38"/>
  <c r="E99" i="38"/>
  <c r="D99" i="38"/>
  <c r="D124" i="38" s="1"/>
  <c r="C99" i="38"/>
  <c r="F98" i="38"/>
  <c r="F123" i="38" s="1"/>
  <c r="E98" i="38"/>
  <c r="D98" i="38"/>
  <c r="C98" i="38"/>
  <c r="C123" i="38" s="1"/>
  <c r="F97" i="38"/>
  <c r="F122" i="38" s="1"/>
  <c r="E97" i="38"/>
  <c r="D97" i="38"/>
  <c r="C97" i="38"/>
  <c r="G96" i="38"/>
  <c r="F96" i="38"/>
  <c r="D96" i="38"/>
  <c r="C96" i="38"/>
  <c r="G95" i="38"/>
  <c r="G120" i="38" s="1"/>
  <c r="F95" i="38"/>
  <c r="E95" i="38"/>
  <c r="D95" i="38"/>
  <c r="C95" i="38"/>
  <c r="G94" i="38"/>
  <c r="F94" i="38"/>
  <c r="E94" i="38"/>
  <c r="D94" i="38"/>
  <c r="D119" i="38" s="1"/>
  <c r="C94" i="38"/>
  <c r="G93" i="38"/>
  <c r="G118" i="38" s="1"/>
  <c r="F93" i="38"/>
  <c r="E93" i="38"/>
  <c r="D93" i="38"/>
  <c r="C93" i="38"/>
  <c r="G92" i="38"/>
  <c r="F92" i="38"/>
  <c r="F117" i="38" s="1"/>
  <c r="E92" i="38"/>
  <c r="D92" i="38"/>
  <c r="D117" i="38" s="1"/>
  <c r="C92" i="38"/>
  <c r="G91" i="38"/>
  <c r="F91" i="38"/>
  <c r="E91" i="38"/>
  <c r="D91" i="38"/>
  <c r="C91" i="38"/>
  <c r="C116" i="38" s="1"/>
  <c r="H162" i="35"/>
  <c r="G162" i="35"/>
  <c r="F162" i="35"/>
  <c r="E162" i="35"/>
  <c r="D162" i="35"/>
  <c r="C162" i="35"/>
  <c r="H161" i="35"/>
  <c r="G161" i="35"/>
  <c r="E161" i="35"/>
  <c r="D161" i="35"/>
  <c r="C161" i="35"/>
  <c r="H160" i="35"/>
  <c r="G160" i="35"/>
  <c r="F160" i="35"/>
  <c r="E160" i="35"/>
  <c r="D160" i="35"/>
  <c r="C160" i="35"/>
  <c r="H159" i="35"/>
  <c r="G159" i="35"/>
  <c r="F159" i="35"/>
  <c r="E159" i="35"/>
  <c r="D159" i="35"/>
  <c r="C159" i="35"/>
  <c r="H158" i="35"/>
  <c r="G158" i="35"/>
  <c r="E158" i="35"/>
  <c r="D158" i="35"/>
  <c r="C158" i="35"/>
  <c r="H157" i="35"/>
  <c r="G157" i="35"/>
  <c r="F157" i="35"/>
  <c r="E157" i="35"/>
  <c r="D157" i="35"/>
  <c r="C157" i="35"/>
  <c r="H156" i="35"/>
  <c r="G156" i="35"/>
  <c r="F156" i="35"/>
  <c r="E156" i="35"/>
  <c r="D156" i="35"/>
  <c r="C156" i="35"/>
  <c r="H155" i="35"/>
  <c r="G155" i="35"/>
  <c r="F155" i="35"/>
  <c r="E155" i="35"/>
  <c r="D155" i="35"/>
  <c r="C155" i="35"/>
  <c r="H154" i="35"/>
  <c r="G154" i="35"/>
  <c r="F154" i="35"/>
  <c r="E154" i="35"/>
  <c r="D154" i="35"/>
  <c r="H153" i="35"/>
  <c r="G153" i="35"/>
  <c r="F153" i="35"/>
  <c r="E153" i="35"/>
  <c r="D153" i="35"/>
  <c r="H152" i="35"/>
  <c r="G152" i="35"/>
  <c r="F152" i="35"/>
  <c r="D152" i="35"/>
  <c r="H151" i="35"/>
  <c r="G151" i="35"/>
  <c r="F151" i="35"/>
  <c r="E151" i="35"/>
  <c r="D151" i="35"/>
  <c r="H150" i="35"/>
  <c r="G150" i="35"/>
  <c r="F150" i="35"/>
  <c r="E150" i="35"/>
  <c r="D150" i="35"/>
  <c r="H149" i="35"/>
  <c r="G149" i="35"/>
  <c r="F149" i="35"/>
  <c r="E149" i="35"/>
  <c r="D149" i="35"/>
  <c r="H148" i="35"/>
  <c r="G148" i="35"/>
  <c r="F148" i="35"/>
  <c r="E148" i="35"/>
  <c r="D148" i="35"/>
  <c r="H147" i="35"/>
  <c r="G147" i="35"/>
  <c r="F147" i="35"/>
  <c r="E147" i="35"/>
  <c r="D147" i="35"/>
  <c r="H146" i="35"/>
  <c r="G146" i="35"/>
  <c r="F146" i="35"/>
  <c r="E146" i="35"/>
  <c r="H145" i="35"/>
  <c r="G145" i="35"/>
  <c r="F145" i="35"/>
  <c r="E145" i="35"/>
  <c r="D145" i="35"/>
  <c r="G144" i="35"/>
  <c r="F144" i="35"/>
  <c r="E144" i="35"/>
  <c r="D144" i="35"/>
  <c r="H143" i="35"/>
  <c r="G143" i="35"/>
  <c r="F143" i="35"/>
  <c r="E143" i="35"/>
  <c r="D143" i="35"/>
  <c r="F110" i="35"/>
  <c r="E110" i="35"/>
  <c r="D110" i="35"/>
  <c r="F109" i="35"/>
  <c r="E109" i="35"/>
  <c r="D109" i="35"/>
  <c r="D134" i="35" s="1"/>
  <c r="C109" i="35"/>
  <c r="C134" i="35" s="1"/>
  <c r="F108" i="35"/>
  <c r="E108" i="35"/>
  <c r="D108" i="35"/>
  <c r="C108" i="35"/>
  <c r="F107" i="35"/>
  <c r="E107" i="35"/>
  <c r="D107" i="35"/>
  <c r="C107" i="35"/>
  <c r="F106" i="35"/>
  <c r="F131" i="35" s="1"/>
  <c r="E106" i="35"/>
  <c r="D106" i="35"/>
  <c r="C106" i="35"/>
  <c r="F105" i="35"/>
  <c r="E105" i="35"/>
  <c r="D105" i="35"/>
  <c r="C105" i="35"/>
  <c r="C130" i="35" s="1"/>
  <c r="F104" i="35"/>
  <c r="E104" i="35"/>
  <c r="E129" i="35" s="1"/>
  <c r="D104" i="35"/>
  <c r="C104" i="35"/>
  <c r="F103" i="35"/>
  <c r="E103" i="35"/>
  <c r="D103" i="35"/>
  <c r="D128" i="35" s="1"/>
  <c r="C103" i="35"/>
  <c r="E102" i="35"/>
  <c r="D102" i="35"/>
  <c r="C102" i="35"/>
  <c r="F101" i="35"/>
  <c r="F126" i="35" s="1"/>
  <c r="E101" i="35"/>
  <c r="D101" i="35"/>
  <c r="C101" i="35"/>
  <c r="C126" i="35" s="1"/>
  <c r="F100" i="35"/>
  <c r="E100" i="35"/>
  <c r="D100" i="35"/>
  <c r="C100" i="35"/>
  <c r="C125" i="35" s="1"/>
  <c r="F99" i="35"/>
  <c r="E99" i="35"/>
  <c r="D99" i="35"/>
  <c r="C99" i="35"/>
  <c r="F98" i="35"/>
  <c r="E98" i="35"/>
  <c r="E123" i="35" s="1"/>
  <c r="D98" i="35"/>
  <c r="C98" i="35"/>
  <c r="F97" i="35"/>
  <c r="E97" i="35"/>
  <c r="D97" i="35"/>
  <c r="C97" i="35"/>
  <c r="G96" i="35"/>
  <c r="G121" i="35" s="1"/>
  <c r="F96" i="35"/>
  <c r="D96" i="35"/>
  <c r="C96" i="35"/>
  <c r="C121" i="35" s="1"/>
  <c r="G95" i="35"/>
  <c r="F95" i="35"/>
  <c r="E95" i="35"/>
  <c r="D95" i="35"/>
  <c r="C95" i="35"/>
  <c r="C120" i="35" s="1"/>
  <c r="G94" i="35"/>
  <c r="F94" i="35"/>
  <c r="E94" i="35"/>
  <c r="D94" i="35"/>
  <c r="C94" i="35"/>
  <c r="G93" i="35"/>
  <c r="F93" i="35"/>
  <c r="E93" i="35"/>
  <c r="E118" i="35" s="1"/>
  <c r="D93" i="35"/>
  <c r="C93" i="35"/>
  <c r="G92" i="35"/>
  <c r="F92" i="35"/>
  <c r="E92" i="35"/>
  <c r="D92" i="35"/>
  <c r="C92" i="35"/>
  <c r="G91" i="35"/>
  <c r="F91" i="35"/>
  <c r="F116" i="35" s="1"/>
  <c r="E91" i="35"/>
  <c r="D91" i="35"/>
  <c r="D116" i="35" s="1"/>
  <c r="C91" i="35"/>
  <c r="G162" i="34"/>
  <c r="F162" i="34"/>
  <c r="E162" i="34"/>
  <c r="D162" i="34"/>
  <c r="C162" i="34"/>
  <c r="G161" i="34"/>
  <c r="F161" i="34"/>
  <c r="E161" i="34"/>
  <c r="D161" i="34"/>
  <c r="C161" i="34"/>
  <c r="G160" i="34"/>
  <c r="F160" i="34"/>
  <c r="E160" i="34"/>
  <c r="D160" i="34"/>
  <c r="C160" i="34"/>
  <c r="G159" i="34"/>
  <c r="F159" i="34"/>
  <c r="E159" i="34"/>
  <c r="D159" i="34"/>
  <c r="C159" i="34"/>
  <c r="G158" i="34"/>
  <c r="E158" i="34"/>
  <c r="D158" i="34"/>
  <c r="C158" i="34"/>
  <c r="G157" i="34"/>
  <c r="F157" i="34"/>
  <c r="E157" i="34"/>
  <c r="D157" i="34"/>
  <c r="C157" i="34"/>
  <c r="G156" i="34"/>
  <c r="F156" i="34"/>
  <c r="E156" i="34"/>
  <c r="D156" i="34"/>
  <c r="C156" i="34"/>
  <c r="G155" i="34"/>
  <c r="F155" i="34"/>
  <c r="E155" i="34"/>
  <c r="D155" i="34"/>
  <c r="C155" i="34"/>
  <c r="G154" i="34"/>
  <c r="F154" i="34"/>
  <c r="E154" i="34"/>
  <c r="D154" i="34"/>
  <c r="G153" i="34"/>
  <c r="F153" i="34"/>
  <c r="E153" i="34"/>
  <c r="D153" i="34"/>
  <c r="G152" i="34"/>
  <c r="F152" i="34"/>
  <c r="D152" i="34"/>
  <c r="G151" i="34"/>
  <c r="F151" i="34"/>
  <c r="E151" i="34"/>
  <c r="D151" i="34"/>
  <c r="G150" i="34"/>
  <c r="F150" i="34"/>
  <c r="E150" i="34"/>
  <c r="D150" i="34"/>
  <c r="G149" i="34"/>
  <c r="F149" i="34"/>
  <c r="E149" i="34"/>
  <c r="D149" i="34"/>
  <c r="G148" i="34"/>
  <c r="F148" i="34"/>
  <c r="E148" i="34"/>
  <c r="D148" i="34"/>
  <c r="G147" i="34"/>
  <c r="F147" i="34"/>
  <c r="E147" i="34"/>
  <c r="D147" i="34"/>
  <c r="G146" i="34"/>
  <c r="F146" i="34"/>
  <c r="E146" i="34"/>
  <c r="G145" i="34"/>
  <c r="F145" i="34"/>
  <c r="E145" i="34"/>
  <c r="D145" i="34"/>
  <c r="G144" i="34"/>
  <c r="F144" i="34"/>
  <c r="E144" i="34"/>
  <c r="D144" i="34"/>
  <c r="G143" i="34"/>
  <c r="F143" i="34"/>
  <c r="E143" i="34"/>
  <c r="D143" i="34"/>
  <c r="H162" i="33"/>
  <c r="G162" i="33"/>
  <c r="F162" i="33"/>
  <c r="E162" i="33"/>
  <c r="D162" i="33"/>
  <c r="C162" i="33"/>
  <c r="H161" i="33"/>
  <c r="G161" i="33"/>
  <c r="F161" i="33"/>
  <c r="E161" i="33"/>
  <c r="D161" i="33"/>
  <c r="C161" i="33"/>
  <c r="H160" i="33"/>
  <c r="G160" i="33"/>
  <c r="F160" i="33"/>
  <c r="E160" i="33"/>
  <c r="D160" i="33"/>
  <c r="C160" i="33"/>
  <c r="H159" i="33"/>
  <c r="G159" i="33"/>
  <c r="F159" i="33"/>
  <c r="E159" i="33"/>
  <c r="D159" i="33"/>
  <c r="C159" i="33"/>
  <c r="H158" i="33"/>
  <c r="G158" i="33"/>
  <c r="E158" i="33"/>
  <c r="D158" i="33"/>
  <c r="C158" i="33"/>
  <c r="H157" i="33"/>
  <c r="G157" i="33"/>
  <c r="F157" i="33"/>
  <c r="E157" i="33"/>
  <c r="D157" i="33"/>
  <c r="C157" i="33"/>
  <c r="H156" i="33"/>
  <c r="G156" i="33"/>
  <c r="F156" i="33"/>
  <c r="E156" i="33"/>
  <c r="D156" i="33"/>
  <c r="C156" i="33"/>
  <c r="H155" i="33"/>
  <c r="G155" i="33"/>
  <c r="F155" i="33"/>
  <c r="E155" i="33"/>
  <c r="D155" i="33"/>
  <c r="C155" i="33"/>
  <c r="H154" i="33"/>
  <c r="G154" i="33"/>
  <c r="F154" i="33"/>
  <c r="E154" i="33"/>
  <c r="D154" i="33"/>
  <c r="H153" i="33"/>
  <c r="G153" i="33"/>
  <c r="F153" i="33"/>
  <c r="E153" i="33"/>
  <c r="D153" i="33"/>
  <c r="H152" i="33"/>
  <c r="G152" i="33"/>
  <c r="F152" i="33"/>
  <c r="D152" i="33"/>
  <c r="H151" i="33"/>
  <c r="G151" i="33"/>
  <c r="F151" i="33"/>
  <c r="E151" i="33"/>
  <c r="D151" i="33"/>
  <c r="H150" i="33"/>
  <c r="G150" i="33"/>
  <c r="F150" i="33"/>
  <c r="E150" i="33"/>
  <c r="D150" i="33"/>
  <c r="H149" i="33"/>
  <c r="G149" i="33"/>
  <c r="F149" i="33"/>
  <c r="E149" i="33"/>
  <c r="D149" i="33"/>
  <c r="H148" i="33"/>
  <c r="G148" i="33"/>
  <c r="F148" i="33"/>
  <c r="E148" i="33"/>
  <c r="D148" i="33"/>
  <c r="H147" i="33"/>
  <c r="G147" i="33"/>
  <c r="F147" i="33"/>
  <c r="E147" i="33"/>
  <c r="D147" i="33"/>
  <c r="H146" i="33"/>
  <c r="G146" i="33"/>
  <c r="F146" i="33"/>
  <c r="E146" i="33"/>
  <c r="H145" i="33"/>
  <c r="G145" i="33"/>
  <c r="F145" i="33"/>
  <c r="E145" i="33"/>
  <c r="D145" i="33"/>
  <c r="G144" i="33"/>
  <c r="F144" i="33"/>
  <c r="E144" i="33"/>
  <c r="D144" i="33"/>
  <c r="H143" i="33"/>
  <c r="G143" i="33"/>
  <c r="F143" i="33"/>
  <c r="E143" i="33"/>
  <c r="D143" i="33"/>
  <c r="F110" i="33"/>
  <c r="F135" i="33" s="1"/>
  <c r="E110" i="33"/>
  <c r="D110" i="33"/>
  <c r="F109" i="33"/>
  <c r="E109" i="33"/>
  <c r="D109" i="33"/>
  <c r="C109" i="33"/>
  <c r="F108" i="33"/>
  <c r="F133" i="33" s="1"/>
  <c r="E108" i="33"/>
  <c r="D108" i="33"/>
  <c r="C108" i="33"/>
  <c r="F107" i="33"/>
  <c r="F132" i="33" s="1"/>
  <c r="E107" i="33"/>
  <c r="D107" i="33"/>
  <c r="D132" i="33" s="1"/>
  <c r="C107" i="33"/>
  <c r="F106" i="33"/>
  <c r="E106" i="33"/>
  <c r="D106" i="33"/>
  <c r="C106" i="33"/>
  <c r="F105" i="33"/>
  <c r="E105" i="33"/>
  <c r="D105" i="33"/>
  <c r="D130" i="33" s="1"/>
  <c r="C105" i="33"/>
  <c r="F104" i="33"/>
  <c r="E104" i="33"/>
  <c r="D104" i="33"/>
  <c r="C104" i="33"/>
  <c r="F103" i="33"/>
  <c r="F128" i="33" s="1"/>
  <c r="E103" i="33"/>
  <c r="D103" i="33"/>
  <c r="C103" i="33"/>
  <c r="E102" i="33"/>
  <c r="D102" i="33"/>
  <c r="D127" i="33" s="1"/>
  <c r="C102" i="33"/>
  <c r="C127" i="33" s="1"/>
  <c r="F101" i="33"/>
  <c r="E101" i="33"/>
  <c r="D101" i="33"/>
  <c r="C101" i="33"/>
  <c r="F100" i="33"/>
  <c r="E100" i="33"/>
  <c r="D100" i="33"/>
  <c r="C100" i="33"/>
  <c r="F99" i="33"/>
  <c r="E99" i="33"/>
  <c r="D99" i="33"/>
  <c r="C99" i="33"/>
  <c r="C124" i="33" s="1"/>
  <c r="F98" i="33"/>
  <c r="E98" i="33"/>
  <c r="D98" i="33"/>
  <c r="C98" i="33"/>
  <c r="F97" i="33"/>
  <c r="E97" i="33"/>
  <c r="D97" i="33"/>
  <c r="C97" i="33"/>
  <c r="C122" i="33" s="1"/>
  <c r="G96" i="33"/>
  <c r="F96" i="33"/>
  <c r="D96" i="33"/>
  <c r="C96" i="33"/>
  <c r="C121" i="33" s="1"/>
  <c r="G95" i="33"/>
  <c r="F95" i="33"/>
  <c r="F120" i="33" s="1"/>
  <c r="E95" i="33"/>
  <c r="D95" i="33"/>
  <c r="C95" i="33"/>
  <c r="G94" i="33"/>
  <c r="F94" i="33"/>
  <c r="E94" i="33"/>
  <c r="D94" i="33"/>
  <c r="C94" i="33"/>
  <c r="G93" i="33"/>
  <c r="F93" i="33"/>
  <c r="F118" i="33" s="1"/>
  <c r="E93" i="33"/>
  <c r="D93" i="33"/>
  <c r="C93" i="33"/>
  <c r="G92" i="33"/>
  <c r="G117" i="33" s="1"/>
  <c r="F92" i="33"/>
  <c r="E92" i="33"/>
  <c r="D92" i="33"/>
  <c r="C92" i="33"/>
  <c r="C117" i="33" s="1"/>
  <c r="G91" i="33"/>
  <c r="F91" i="33"/>
  <c r="E91" i="33"/>
  <c r="D91" i="33"/>
  <c r="D116" i="33" s="1"/>
  <c r="C91" i="33"/>
  <c r="H162" i="32"/>
  <c r="G162" i="32"/>
  <c r="F162" i="32"/>
  <c r="E162" i="32"/>
  <c r="D162" i="32"/>
  <c r="C162" i="32"/>
  <c r="H161" i="32"/>
  <c r="G161" i="32"/>
  <c r="F161" i="32"/>
  <c r="E161" i="32"/>
  <c r="D161" i="32"/>
  <c r="C161" i="32"/>
  <c r="H160" i="32"/>
  <c r="G160" i="32"/>
  <c r="F160" i="32"/>
  <c r="E160" i="32"/>
  <c r="D160" i="32"/>
  <c r="C160" i="32"/>
  <c r="H159" i="32"/>
  <c r="G159" i="32"/>
  <c r="F159" i="32"/>
  <c r="E159" i="32"/>
  <c r="D159" i="32"/>
  <c r="C159" i="32"/>
  <c r="H158" i="32"/>
  <c r="G158" i="32"/>
  <c r="E158" i="32"/>
  <c r="D158" i="32"/>
  <c r="C158" i="32"/>
  <c r="H157" i="32"/>
  <c r="G157" i="32"/>
  <c r="F157" i="32"/>
  <c r="E157" i="32"/>
  <c r="D157" i="32"/>
  <c r="C157" i="32"/>
  <c r="H156" i="32"/>
  <c r="G156" i="32"/>
  <c r="F156" i="32"/>
  <c r="E156" i="32"/>
  <c r="D156" i="32"/>
  <c r="C156" i="32"/>
  <c r="H155" i="32"/>
  <c r="G155" i="32"/>
  <c r="F155" i="32"/>
  <c r="E155" i="32"/>
  <c r="D155" i="32"/>
  <c r="C155" i="32"/>
  <c r="H154" i="32"/>
  <c r="G154" i="32"/>
  <c r="F154" i="32"/>
  <c r="E154" i="32"/>
  <c r="D154" i="32"/>
  <c r="H153" i="32"/>
  <c r="G153" i="32"/>
  <c r="F153" i="32"/>
  <c r="E153" i="32"/>
  <c r="D153" i="32"/>
  <c r="H152" i="32"/>
  <c r="G152" i="32"/>
  <c r="F152" i="32"/>
  <c r="D152" i="32"/>
  <c r="H151" i="32"/>
  <c r="G151" i="32"/>
  <c r="F151" i="32"/>
  <c r="E151" i="32"/>
  <c r="D151" i="32"/>
  <c r="H150" i="32"/>
  <c r="G150" i="32"/>
  <c r="F150" i="32"/>
  <c r="E150" i="32"/>
  <c r="D150" i="32"/>
  <c r="H149" i="32"/>
  <c r="G149" i="32"/>
  <c r="F149" i="32"/>
  <c r="E149" i="32"/>
  <c r="D149" i="32"/>
  <c r="H148" i="32"/>
  <c r="G148" i="32"/>
  <c r="F148" i="32"/>
  <c r="E148" i="32"/>
  <c r="D148" i="32"/>
  <c r="H147" i="32"/>
  <c r="G147" i="32"/>
  <c r="F147" i="32"/>
  <c r="E147" i="32"/>
  <c r="D147" i="32"/>
  <c r="H146" i="32"/>
  <c r="G146" i="32"/>
  <c r="F146" i="32"/>
  <c r="E146" i="32"/>
  <c r="H145" i="32"/>
  <c r="G145" i="32"/>
  <c r="F145" i="32"/>
  <c r="E145" i="32"/>
  <c r="D145" i="32"/>
  <c r="G144" i="32"/>
  <c r="F144" i="32"/>
  <c r="E144" i="32"/>
  <c r="D144" i="32"/>
  <c r="H143" i="32"/>
  <c r="G143" i="32"/>
  <c r="F143" i="32"/>
  <c r="E143" i="32"/>
  <c r="D143" i="32"/>
  <c r="F110" i="32"/>
  <c r="E110" i="32"/>
  <c r="D110" i="32"/>
  <c r="F109" i="32"/>
  <c r="E109" i="32"/>
  <c r="E134" i="32" s="1"/>
  <c r="D109" i="32"/>
  <c r="C109" i="32"/>
  <c r="F108" i="32"/>
  <c r="E108" i="32"/>
  <c r="D108" i="32"/>
  <c r="C108" i="32"/>
  <c r="F107" i="32"/>
  <c r="E107" i="32"/>
  <c r="D107" i="32"/>
  <c r="C107" i="32"/>
  <c r="F106" i="32"/>
  <c r="E106" i="32"/>
  <c r="D106" i="32"/>
  <c r="C106" i="32"/>
  <c r="F105" i="32"/>
  <c r="E105" i="32"/>
  <c r="D105" i="32"/>
  <c r="C105" i="32"/>
  <c r="F104" i="32"/>
  <c r="F129" i="32" s="1"/>
  <c r="E104" i="32"/>
  <c r="D104" i="32"/>
  <c r="C104" i="32"/>
  <c r="F103" i="32"/>
  <c r="E103" i="32"/>
  <c r="D103" i="32"/>
  <c r="C103" i="32"/>
  <c r="C128" i="32" s="1"/>
  <c r="E102" i="32"/>
  <c r="D102" i="32"/>
  <c r="C102" i="32"/>
  <c r="F101" i="32"/>
  <c r="E101" i="32"/>
  <c r="D101" i="32"/>
  <c r="D126" i="32" s="1"/>
  <c r="C101" i="32"/>
  <c r="C126" i="32" s="1"/>
  <c r="F100" i="32"/>
  <c r="E100" i="32"/>
  <c r="D100" i="32"/>
  <c r="C100" i="32"/>
  <c r="F99" i="32"/>
  <c r="E99" i="32"/>
  <c r="D99" i="32"/>
  <c r="D124" i="32" s="1"/>
  <c r="C99" i="32"/>
  <c r="F98" i="32"/>
  <c r="E98" i="32"/>
  <c r="D98" i="32"/>
  <c r="C98" i="32"/>
  <c r="F97" i="32"/>
  <c r="F122" i="32" s="1"/>
  <c r="E97" i="32"/>
  <c r="D97" i="32"/>
  <c r="C97" i="32"/>
  <c r="G96" i="32"/>
  <c r="F96" i="32"/>
  <c r="D96" i="32"/>
  <c r="C96" i="32"/>
  <c r="C121" i="32" s="1"/>
  <c r="G95" i="32"/>
  <c r="F95" i="32"/>
  <c r="E95" i="32"/>
  <c r="D95" i="32"/>
  <c r="C95" i="32"/>
  <c r="G94" i="32"/>
  <c r="F94" i="32"/>
  <c r="F119" i="32" s="1"/>
  <c r="E94" i="32"/>
  <c r="D94" i="32"/>
  <c r="C94" i="32"/>
  <c r="G93" i="32"/>
  <c r="F93" i="32"/>
  <c r="E93" i="32"/>
  <c r="D93" i="32"/>
  <c r="C93" i="32"/>
  <c r="G92" i="32"/>
  <c r="F92" i="32"/>
  <c r="F117" i="32" s="1"/>
  <c r="E92" i="32"/>
  <c r="D92" i="32"/>
  <c r="C92" i="32"/>
  <c r="G91" i="32"/>
  <c r="F91" i="32"/>
  <c r="E91" i="32"/>
  <c r="D91" i="32"/>
  <c r="D116" i="32" s="1"/>
  <c r="C91" i="32"/>
  <c r="C116" i="32" s="1"/>
  <c r="H162" i="31"/>
  <c r="G162" i="31"/>
  <c r="F162" i="31"/>
  <c r="E162" i="31"/>
  <c r="D162" i="31"/>
  <c r="C162" i="31"/>
  <c r="H161" i="31"/>
  <c r="G161" i="31"/>
  <c r="F161" i="31"/>
  <c r="E161" i="31"/>
  <c r="D161" i="31"/>
  <c r="C161" i="31"/>
  <c r="H160" i="31"/>
  <c r="G160" i="31"/>
  <c r="F160" i="31"/>
  <c r="E160" i="31"/>
  <c r="D160" i="31"/>
  <c r="C160" i="31"/>
  <c r="H159" i="31"/>
  <c r="G159" i="31"/>
  <c r="F159" i="31"/>
  <c r="E159" i="31"/>
  <c r="D159" i="31"/>
  <c r="C159" i="31"/>
  <c r="H158" i="31"/>
  <c r="G158" i="31"/>
  <c r="E158" i="31"/>
  <c r="D158" i="31"/>
  <c r="C158" i="31"/>
  <c r="H157" i="31"/>
  <c r="G157" i="31"/>
  <c r="F157" i="31"/>
  <c r="E157" i="31"/>
  <c r="D157" i="31"/>
  <c r="C157" i="31"/>
  <c r="H156" i="31"/>
  <c r="G156" i="31"/>
  <c r="F156" i="31"/>
  <c r="E156" i="31"/>
  <c r="D156" i="31"/>
  <c r="C156" i="31"/>
  <c r="H155" i="31"/>
  <c r="G155" i="31"/>
  <c r="F155" i="31"/>
  <c r="E155" i="31"/>
  <c r="D155" i="31"/>
  <c r="C155" i="31"/>
  <c r="H154" i="31"/>
  <c r="G154" i="31"/>
  <c r="F154" i="31"/>
  <c r="E154" i="31"/>
  <c r="D154" i="31"/>
  <c r="H153" i="31"/>
  <c r="G153" i="31"/>
  <c r="F153" i="31"/>
  <c r="E153" i="31"/>
  <c r="D153" i="31"/>
  <c r="H152" i="31"/>
  <c r="G152" i="31"/>
  <c r="F152" i="31"/>
  <c r="D152" i="31"/>
  <c r="H151" i="31"/>
  <c r="G151" i="31"/>
  <c r="F151" i="31"/>
  <c r="E151" i="31"/>
  <c r="D151" i="31"/>
  <c r="H150" i="31"/>
  <c r="G150" i="31"/>
  <c r="F150" i="31"/>
  <c r="E150" i="31"/>
  <c r="D150" i="31"/>
  <c r="H149" i="31"/>
  <c r="G149" i="31"/>
  <c r="F149" i="31"/>
  <c r="E149" i="31"/>
  <c r="D149" i="31"/>
  <c r="H148" i="31"/>
  <c r="G148" i="31"/>
  <c r="F148" i="31"/>
  <c r="E148" i="31"/>
  <c r="D148" i="31"/>
  <c r="H147" i="31"/>
  <c r="G147" i="31"/>
  <c r="F147" i="31"/>
  <c r="E147" i="31"/>
  <c r="D147" i="31"/>
  <c r="H146" i="31"/>
  <c r="G146" i="31"/>
  <c r="F146" i="31"/>
  <c r="E146" i="31"/>
  <c r="H145" i="31"/>
  <c r="G145" i="31"/>
  <c r="F145" i="31"/>
  <c r="E145" i="31"/>
  <c r="D145" i="31"/>
  <c r="G144" i="31"/>
  <c r="F144" i="31"/>
  <c r="E144" i="31"/>
  <c r="D144" i="31"/>
  <c r="H143" i="31"/>
  <c r="G143" i="31"/>
  <c r="F143" i="31"/>
  <c r="E143" i="31"/>
  <c r="D143" i="31"/>
  <c r="H162" i="29"/>
  <c r="G162" i="29"/>
  <c r="F162" i="29"/>
  <c r="E162" i="29"/>
  <c r="D162" i="29"/>
  <c r="C162" i="29"/>
  <c r="H161" i="29"/>
  <c r="G161" i="29"/>
  <c r="F161" i="29"/>
  <c r="E161" i="29"/>
  <c r="D161" i="29"/>
  <c r="C161" i="29"/>
  <c r="H160" i="29"/>
  <c r="G160" i="29"/>
  <c r="F160" i="29"/>
  <c r="E160" i="29"/>
  <c r="D160" i="29"/>
  <c r="C160" i="29"/>
  <c r="H159" i="29"/>
  <c r="G159" i="29"/>
  <c r="F159" i="29"/>
  <c r="E159" i="29"/>
  <c r="D159" i="29"/>
  <c r="C159" i="29"/>
  <c r="H158" i="29"/>
  <c r="G158" i="29"/>
  <c r="E158" i="29"/>
  <c r="D158" i="29"/>
  <c r="C158" i="29"/>
  <c r="H157" i="29"/>
  <c r="G157" i="29"/>
  <c r="F157" i="29"/>
  <c r="E157" i="29"/>
  <c r="D157" i="29"/>
  <c r="C157" i="29"/>
  <c r="H156" i="29"/>
  <c r="G156" i="29"/>
  <c r="F156" i="29"/>
  <c r="E156" i="29"/>
  <c r="D156" i="29"/>
  <c r="C156" i="29"/>
  <c r="H155" i="29"/>
  <c r="G155" i="29"/>
  <c r="F155" i="29"/>
  <c r="E155" i="29"/>
  <c r="D155" i="29"/>
  <c r="C155" i="29"/>
  <c r="H154" i="29"/>
  <c r="G154" i="29"/>
  <c r="F154" i="29"/>
  <c r="E154" i="29"/>
  <c r="D154" i="29"/>
  <c r="H153" i="29"/>
  <c r="G153" i="29"/>
  <c r="F153" i="29"/>
  <c r="E153" i="29"/>
  <c r="D153" i="29"/>
  <c r="H152" i="29"/>
  <c r="G152" i="29"/>
  <c r="F152" i="29"/>
  <c r="D152" i="29"/>
  <c r="H151" i="29"/>
  <c r="G151" i="29"/>
  <c r="F151" i="29"/>
  <c r="E151" i="29"/>
  <c r="D151" i="29"/>
  <c r="H150" i="29"/>
  <c r="G150" i="29"/>
  <c r="F150" i="29"/>
  <c r="E150" i="29"/>
  <c r="D150" i="29"/>
  <c r="H149" i="29"/>
  <c r="G149" i="29"/>
  <c r="F149" i="29"/>
  <c r="E149" i="29"/>
  <c r="D149" i="29"/>
  <c r="H148" i="29"/>
  <c r="G148" i="29"/>
  <c r="F148" i="29"/>
  <c r="E148" i="29"/>
  <c r="D148" i="29"/>
  <c r="H147" i="29"/>
  <c r="G147" i="29"/>
  <c r="F147" i="29"/>
  <c r="E147" i="29"/>
  <c r="D147" i="29"/>
  <c r="H146" i="29"/>
  <c r="G146" i="29"/>
  <c r="F146" i="29"/>
  <c r="E146" i="29"/>
  <c r="H145" i="29"/>
  <c r="G145" i="29"/>
  <c r="F145" i="29"/>
  <c r="E145" i="29"/>
  <c r="D145" i="29"/>
  <c r="G144" i="29"/>
  <c r="F144" i="29"/>
  <c r="E144" i="29"/>
  <c r="D144" i="29"/>
  <c r="H143" i="29"/>
  <c r="G143" i="29"/>
  <c r="F143" i="29"/>
  <c r="E143" i="29"/>
  <c r="D143" i="29"/>
  <c r="F110" i="29"/>
  <c r="F135" i="29" s="1"/>
  <c r="E110" i="29"/>
  <c r="E135" i="29" s="1"/>
  <c r="D110" i="29"/>
  <c r="D135" i="29" s="1"/>
  <c r="F109" i="29"/>
  <c r="E109" i="29"/>
  <c r="D109" i="29"/>
  <c r="C109" i="29"/>
  <c r="F108" i="29"/>
  <c r="F133" i="29" s="1"/>
  <c r="E108" i="29"/>
  <c r="D108" i="29"/>
  <c r="C108" i="29"/>
  <c r="F107" i="29"/>
  <c r="E107" i="29"/>
  <c r="D107" i="29"/>
  <c r="C107" i="29"/>
  <c r="F106" i="29"/>
  <c r="E106" i="29"/>
  <c r="D106" i="29"/>
  <c r="D131" i="29" s="1"/>
  <c r="C106" i="29"/>
  <c r="F105" i="29"/>
  <c r="E105" i="29"/>
  <c r="D105" i="29"/>
  <c r="C105" i="29"/>
  <c r="F104" i="29"/>
  <c r="F129" i="29" s="1"/>
  <c r="E104" i="29"/>
  <c r="D104" i="29"/>
  <c r="C104" i="29"/>
  <c r="F103" i="29"/>
  <c r="E103" i="29"/>
  <c r="D103" i="29"/>
  <c r="C103" i="29"/>
  <c r="E102" i="29"/>
  <c r="D102" i="29"/>
  <c r="C102" i="29"/>
  <c r="C127" i="29" s="1"/>
  <c r="F101" i="29"/>
  <c r="E101" i="29"/>
  <c r="D101" i="29"/>
  <c r="C101" i="29"/>
  <c r="F100" i="29"/>
  <c r="E100" i="29"/>
  <c r="E125" i="29" s="1"/>
  <c r="D100" i="29"/>
  <c r="C100" i="29"/>
  <c r="C125" i="29" s="1"/>
  <c r="F99" i="29"/>
  <c r="E99" i="29"/>
  <c r="D99" i="29"/>
  <c r="C99" i="29"/>
  <c r="F98" i="29"/>
  <c r="E98" i="29"/>
  <c r="E123" i="29" s="1"/>
  <c r="D98" i="29"/>
  <c r="C98" i="29"/>
  <c r="C123" i="29" s="1"/>
  <c r="F97" i="29"/>
  <c r="E97" i="29"/>
  <c r="D97" i="29"/>
  <c r="C97" i="29"/>
  <c r="G96" i="29"/>
  <c r="F96" i="29"/>
  <c r="D96" i="29"/>
  <c r="C96" i="29"/>
  <c r="G95" i="29"/>
  <c r="F95" i="29"/>
  <c r="E95" i="29"/>
  <c r="D95" i="29"/>
  <c r="C95" i="29"/>
  <c r="G94" i="29"/>
  <c r="F94" i="29"/>
  <c r="E94" i="29"/>
  <c r="D94" i="29"/>
  <c r="C94" i="29"/>
  <c r="G93" i="29"/>
  <c r="F93" i="29"/>
  <c r="E93" i="29"/>
  <c r="D93" i="29"/>
  <c r="C93" i="29"/>
  <c r="G92" i="29"/>
  <c r="F92" i="29"/>
  <c r="E92" i="29"/>
  <c r="D92" i="29"/>
  <c r="C92" i="29"/>
  <c r="G91" i="29"/>
  <c r="F91" i="29"/>
  <c r="E91" i="29"/>
  <c r="D91" i="29"/>
  <c r="C91" i="29"/>
  <c r="F110" i="28"/>
  <c r="E110" i="28"/>
  <c r="D110" i="28"/>
  <c r="F109" i="28"/>
  <c r="E109" i="28"/>
  <c r="E134" i="28" s="1"/>
  <c r="D109" i="28"/>
  <c r="C109" i="28"/>
  <c r="C134" i="28" s="1"/>
  <c r="F108" i="28"/>
  <c r="E108" i="28"/>
  <c r="D108" i="28"/>
  <c r="C108" i="28"/>
  <c r="F107" i="28"/>
  <c r="E107" i="28"/>
  <c r="E132" i="28" s="1"/>
  <c r="D107" i="28"/>
  <c r="C107" i="28"/>
  <c r="F106" i="28"/>
  <c r="E106" i="28"/>
  <c r="D106" i="28"/>
  <c r="D131" i="28" s="1"/>
  <c r="C106" i="28"/>
  <c r="F105" i="28"/>
  <c r="E105" i="28"/>
  <c r="E130" i="28" s="1"/>
  <c r="D105" i="28"/>
  <c r="C105" i="28"/>
  <c r="F104" i="28"/>
  <c r="E104" i="28"/>
  <c r="E129" i="28" s="1"/>
  <c r="D104" i="28"/>
  <c r="C104" i="28"/>
  <c r="F103" i="28"/>
  <c r="E103" i="28"/>
  <c r="D103" i="28"/>
  <c r="C103" i="28"/>
  <c r="E102" i="28"/>
  <c r="E127" i="28" s="1"/>
  <c r="D102" i="28"/>
  <c r="C102" i="28"/>
  <c r="F101" i="28"/>
  <c r="E101" i="28"/>
  <c r="D101" i="28"/>
  <c r="C101" i="28"/>
  <c r="C126" i="28" s="1"/>
  <c r="F100" i="28"/>
  <c r="E100" i="28"/>
  <c r="D100" i="28"/>
  <c r="C100" i="28"/>
  <c r="F99" i="28"/>
  <c r="E99" i="28"/>
  <c r="D99" i="28"/>
  <c r="D124" i="28" s="1"/>
  <c r="C99" i="28"/>
  <c r="C124" i="28" s="1"/>
  <c r="F98" i="28"/>
  <c r="E98" i="28"/>
  <c r="D98" i="28"/>
  <c r="C98" i="28"/>
  <c r="F97" i="28"/>
  <c r="E97" i="28"/>
  <c r="D97" i="28"/>
  <c r="D122" i="28" s="1"/>
  <c r="C97" i="28"/>
  <c r="C122" i="28" s="1"/>
  <c r="G96" i="28"/>
  <c r="F96" i="28"/>
  <c r="D96" i="28"/>
  <c r="C96" i="28"/>
  <c r="C121" i="28" s="1"/>
  <c r="G95" i="28"/>
  <c r="G120" i="28" s="1"/>
  <c r="F95" i="28"/>
  <c r="E95" i="28"/>
  <c r="D95" i="28"/>
  <c r="C95" i="28"/>
  <c r="G94" i="28"/>
  <c r="F94" i="28"/>
  <c r="E94" i="28"/>
  <c r="D94" i="28"/>
  <c r="C94" i="28"/>
  <c r="G93" i="28"/>
  <c r="G118" i="28" s="1"/>
  <c r="F93" i="28"/>
  <c r="E93" i="28"/>
  <c r="D93" i="28"/>
  <c r="C93" i="28"/>
  <c r="G92" i="28"/>
  <c r="G117" i="28" s="1"/>
  <c r="F92" i="28"/>
  <c r="E92" i="28"/>
  <c r="D92" i="28"/>
  <c r="D117" i="28" s="1"/>
  <c r="C92" i="28"/>
  <c r="G91" i="28"/>
  <c r="F91" i="28"/>
  <c r="E91" i="28"/>
  <c r="D91" i="28"/>
  <c r="D116" i="28" s="1"/>
  <c r="C91" i="28"/>
  <c r="H162" i="27"/>
  <c r="G162" i="27"/>
  <c r="F162" i="27"/>
  <c r="E162" i="27"/>
  <c r="D162" i="27"/>
  <c r="C162" i="27"/>
  <c r="H161" i="27"/>
  <c r="G161" i="27"/>
  <c r="F161" i="27"/>
  <c r="E161" i="27"/>
  <c r="D161" i="27"/>
  <c r="C161" i="27"/>
  <c r="H160" i="27"/>
  <c r="G160" i="27"/>
  <c r="F160" i="27"/>
  <c r="E160" i="27"/>
  <c r="D160" i="27"/>
  <c r="C160" i="27"/>
  <c r="H159" i="27"/>
  <c r="G159" i="27"/>
  <c r="F159" i="27"/>
  <c r="E159" i="27"/>
  <c r="D159" i="27"/>
  <c r="C159" i="27"/>
  <c r="H158" i="27"/>
  <c r="G158" i="27"/>
  <c r="E158" i="27"/>
  <c r="D158" i="27"/>
  <c r="C158" i="27"/>
  <c r="H157" i="27"/>
  <c r="G157" i="27"/>
  <c r="F157" i="27"/>
  <c r="E157" i="27"/>
  <c r="D157" i="27"/>
  <c r="C157" i="27"/>
  <c r="H156" i="27"/>
  <c r="G156" i="27"/>
  <c r="F156" i="27"/>
  <c r="E156" i="27"/>
  <c r="D156" i="27"/>
  <c r="C156" i="27"/>
  <c r="H155" i="27"/>
  <c r="G155" i="27"/>
  <c r="F155" i="27"/>
  <c r="E155" i="27"/>
  <c r="D155" i="27"/>
  <c r="C155" i="27"/>
  <c r="H154" i="27"/>
  <c r="G154" i="27"/>
  <c r="F154" i="27"/>
  <c r="E154" i="27"/>
  <c r="D154" i="27"/>
  <c r="H153" i="27"/>
  <c r="G153" i="27"/>
  <c r="F153" i="27"/>
  <c r="E153" i="27"/>
  <c r="D153" i="27"/>
  <c r="H152" i="27"/>
  <c r="G152" i="27"/>
  <c r="F152" i="27"/>
  <c r="D152" i="27"/>
  <c r="H151" i="27"/>
  <c r="G151" i="27"/>
  <c r="F151" i="27"/>
  <c r="E151" i="27"/>
  <c r="D151" i="27"/>
  <c r="H150" i="27"/>
  <c r="G150" i="27"/>
  <c r="F150" i="27"/>
  <c r="E150" i="27"/>
  <c r="D150" i="27"/>
  <c r="H149" i="27"/>
  <c r="G149" i="27"/>
  <c r="F149" i="27"/>
  <c r="E149" i="27"/>
  <c r="D149" i="27"/>
  <c r="H148" i="27"/>
  <c r="G148" i="27"/>
  <c r="F148" i="27"/>
  <c r="E148" i="27"/>
  <c r="D148" i="27"/>
  <c r="H147" i="27"/>
  <c r="G147" i="27"/>
  <c r="F147" i="27"/>
  <c r="E147" i="27"/>
  <c r="D147" i="27"/>
  <c r="H146" i="27"/>
  <c r="G146" i="27"/>
  <c r="F146" i="27"/>
  <c r="E146" i="27"/>
  <c r="H145" i="27"/>
  <c r="G145" i="27"/>
  <c r="F145" i="27"/>
  <c r="E145" i="27"/>
  <c r="D145" i="27"/>
  <c r="G144" i="27"/>
  <c r="F144" i="27"/>
  <c r="E144" i="27"/>
  <c r="D144" i="27"/>
  <c r="H143" i="27"/>
  <c r="G143" i="27"/>
  <c r="F143" i="27"/>
  <c r="E143" i="27"/>
  <c r="D143" i="27"/>
  <c r="F110" i="27"/>
  <c r="E110" i="27"/>
  <c r="E135" i="27" s="1"/>
  <c r="D110" i="27"/>
  <c r="D135" i="27" s="1"/>
  <c r="F109" i="27"/>
  <c r="E109" i="27"/>
  <c r="D109" i="27"/>
  <c r="C109" i="27"/>
  <c r="F108" i="27"/>
  <c r="E108" i="27"/>
  <c r="D108" i="27"/>
  <c r="D133" i="27" s="1"/>
  <c r="C108" i="27"/>
  <c r="C133" i="27" s="1"/>
  <c r="F107" i="27"/>
  <c r="E107" i="27"/>
  <c r="D107" i="27"/>
  <c r="C107" i="27"/>
  <c r="F106" i="27"/>
  <c r="F131" i="27" s="1"/>
  <c r="E106" i="27"/>
  <c r="D106" i="27"/>
  <c r="D131" i="27" s="1"/>
  <c r="C106" i="27"/>
  <c r="F105" i="27"/>
  <c r="E105" i="27"/>
  <c r="D105" i="27"/>
  <c r="D130" i="27" s="1"/>
  <c r="C105" i="27"/>
  <c r="C130" i="27" s="1"/>
  <c r="F104" i="27"/>
  <c r="E104" i="27"/>
  <c r="D104" i="27"/>
  <c r="C104" i="27"/>
  <c r="F103" i="27"/>
  <c r="F128" i="27" s="1"/>
  <c r="E103" i="27"/>
  <c r="E128" i="27" s="1"/>
  <c r="D103" i="27"/>
  <c r="D128" i="27" s="1"/>
  <c r="C103" i="27"/>
  <c r="E102" i="27"/>
  <c r="D102" i="27"/>
  <c r="C102" i="27"/>
  <c r="F101" i="27"/>
  <c r="F126" i="27" s="1"/>
  <c r="E101" i="27"/>
  <c r="E126" i="27" s="1"/>
  <c r="D101" i="27"/>
  <c r="D126" i="27" s="1"/>
  <c r="C101" i="27"/>
  <c r="F100" i="27"/>
  <c r="E100" i="27"/>
  <c r="D100" i="27"/>
  <c r="D125" i="27" s="1"/>
  <c r="C100" i="27"/>
  <c r="F99" i="27"/>
  <c r="E99" i="27"/>
  <c r="D99" i="27"/>
  <c r="C99" i="27"/>
  <c r="F98" i="27"/>
  <c r="F123" i="27" s="1"/>
  <c r="E98" i="27"/>
  <c r="E123" i="27" s="1"/>
  <c r="D98" i="27"/>
  <c r="C98" i="27"/>
  <c r="F97" i="27"/>
  <c r="E97" i="27"/>
  <c r="D97" i="27"/>
  <c r="C97" i="27"/>
  <c r="C122" i="27" s="1"/>
  <c r="G96" i="27"/>
  <c r="G121" i="27" s="1"/>
  <c r="F96" i="27"/>
  <c r="D96" i="27"/>
  <c r="C96" i="27"/>
  <c r="G95" i="27"/>
  <c r="F95" i="27"/>
  <c r="E95" i="27"/>
  <c r="D95" i="27"/>
  <c r="D120" i="27" s="1"/>
  <c r="C95" i="27"/>
  <c r="C120" i="27" s="1"/>
  <c r="G94" i="27"/>
  <c r="F94" i="27"/>
  <c r="E94" i="27"/>
  <c r="D94" i="27"/>
  <c r="C94" i="27"/>
  <c r="G93" i="27"/>
  <c r="F93" i="27"/>
  <c r="F118" i="27" s="1"/>
  <c r="E93" i="27"/>
  <c r="E118" i="27" s="1"/>
  <c r="D93" i="27"/>
  <c r="D118" i="27" s="1"/>
  <c r="C93" i="27"/>
  <c r="G92" i="27"/>
  <c r="F92" i="27"/>
  <c r="E92" i="27"/>
  <c r="D92" i="27"/>
  <c r="C92" i="27"/>
  <c r="C117" i="27" s="1"/>
  <c r="G91" i="27"/>
  <c r="G116" i="27" s="1"/>
  <c r="F91" i="27"/>
  <c r="E91" i="27"/>
  <c r="D91" i="27"/>
  <c r="C91" i="27"/>
  <c r="H162" i="26"/>
  <c r="G162" i="26"/>
  <c r="F162" i="26"/>
  <c r="E162" i="26"/>
  <c r="D162" i="26"/>
  <c r="C162" i="26"/>
  <c r="H161" i="26"/>
  <c r="G161" i="26"/>
  <c r="F161" i="26"/>
  <c r="E161" i="26"/>
  <c r="D161" i="26"/>
  <c r="C161" i="26"/>
  <c r="H160" i="26"/>
  <c r="G160" i="26"/>
  <c r="F160" i="26"/>
  <c r="E160" i="26"/>
  <c r="D160" i="26"/>
  <c r="C160" i="26"/>
  <c r="H159" i="26"/>
  <c r="G159" i="26"/>
  <c r="F159" i="26"/>
  <c r="E159" i="26"/>
  <c r="D159" i="26"/>
  <c r="C159" i="26"/>
  <c r="H158" i="26"/>
  <c r="G158" i="26"/>
  <c r="E158" i="26"/>
  <c r="D158" i="26"/>
  <c r="C158" i="26"/>
  <c r="H157" i="26"/>
  <c r="G157" i="26"/>
  <c r="F157" i="26"/>
  <c r="E157" i="26"/>
  <c r="D157" i="26"/>
  <c r="C157" i="26"/>
  <c r="H156" i="26"/>
  <c r="G156" i="26"/>
  <c r="F156" i="26"/>
  <c r="E156" i="26"/>
  <c r="D156" i="26"/>
  <c r="C156" i="26"/>
  <c r="H155" i="26"/>
  <c r="G155" i="26"/>
  <c r="F155" i="26"/>
  <c r="E155" i="26"/>
  <c r="D155" i="26"/>
  <c r="C155" i="26"/>
  <c r="H154" i="26"/>
  <c r="G154" i="26"/>
  <c r="F154" i="26"/>
  <c r="E154" i="26"/>
  <c r="D154" i="26"/>
  <c r="H153" i="26"/>
  <c r="G153" i="26"/>
  <c r="F153" i="26"/>
  <c r="E153" i="26"/>
  <c r="D153" i="26"/>
  <c r="H152" i="26"/>
  <c r="G152" i="26"/>
  <c r="F152" i="26"/>
  <c r="D152" i="26"/>
  <c r="H151" i="26"/>
  <c r="G151" i="26"/>
  <c r="F151" i="26"/>
  <c r="E151" i="26"/>
  <c r="D151" i="26"/>
  <c r="H150" i="26"/>
  <c r="G150" i="26"/>
  <c r="F150" i="26"/>
  <c r="E150" i="26"/>
  <c r="D150" i="26"/>
  <c r="H149" i="26"/>
  <c r="G149" i="26"/>
  <c r="F149" i="26"/>
  <c r="E149" i="26"/>
  <c r="D149" i="26"/>
  <c r="H148" i="26"/>
  <c r="G148" i="26"/>
  <c r="F148" i="26"/>
  <c r="E148" i="26"/>
  <c r="D148" i="26"/>
  <c r="H147" i="26"/>
  <c r="G147" i="26"/>
  <c r="F147" i="26"/>
  <c r="E147" i="26"/>
  <c r="D147" i="26"/>
  <c r="H146" i="26"/>
  <c r="G146" i="26"/>
  <c r="F146" i="26"/>
  <c r="E146" i="26"/>
  <c r="H145" i="26"/>
  <c r="G145" i="26"/>
  <c r="F145" i="26"/>
  <c r="E145" i="26"/>
  <c r="D145" i="26"/>
  <c r="G144" i="26"/>
  <c r="F144" i="26"/>
  <c r="E144" i="26"/>
  <c r="D144" i="26"/>
  <c r="H143" i="26"/>
  <c r="G143" i="26"/>
  <c r="F143" i="26"/>
  <c r="E143" i="26"/>
  <c r="D143" i="26"/>
  <c r="F110" i="26"/>
  <c r="F135" i="26" s="1"/>
  <c r="E110" i="26"/>
  <c r="D110" i="26"/>
  <c r="F109" i="26"/>
  <c r="E109" i="26"/>
  <c r="D109" i="26"/>
  <c r="C109" i="26"/>
  <c r="F108" i="26"/>
  <c r="E108" i="26"/>
  <c r="D108" i="26"/>
  <c r="C108" i="26"/>
  <c r="F107" i="26"/>
  <c r="E107" i="26"/>
  <c r="D107" i="26"/>
  <c r="C107" i="26"/>
  <c r="F106" i="26"/>
  <c r="E106" i="26"/>
  <c r="D106" i="26"/>
  <c r="C106" i="26"/>
  <c r="F105" i="26"/>
  <c r="E105" i="26"/>
  <c r="E130" i="26" s="1"/>
  <c r="D105" i="26"/>
  <c r="C105" i="26"/>
  <c r="F104" i="26"/>
  <c r="E104" i="26"/>
  <c r="D104" i="26"/>
  <c r="C104" i="26"/>
  <c r="F103" i="26"/>
  <c r="E103" i="26"/>
  <c r="D103" i="26"/>
  <c r="C103" i="26"/>
  <c r="E102" i="26"/>
  <c r="D102" i="26"/>
  <c r="C102" i="26"/>
  <c r="C127" i="26" s="1"/>
  <c r="F101" i="26"/>
  <c r="E101" i="26"/>
  <c r="D101" i="26"/>
  <c r="C101" i="26"/>
  <c r="F100" i="26"/>
  <c r="E100" i="26"/>
  <c r="D100" i="26"/>
  <c r="C100" i="26"/>
  <c r="F99" i="26"/>
  <c r="E99" i="26"/>
  <c r="D99" i="26"/>
  <c r="C99" i="26"/>
  <c r="F98" i="26"/>
  <c r="F123" i="26" s="1"/>
  <c r="E98" i="26"/>
  <c r="D98" i="26"/>
  <c r="C98" i="26"/>
  <c r="F97" i="26"/>
  <c r="E97" i="26"/>
  <c r="D97" i="26"/>
  <c r="C97" i="26"/>
  <c r="G96" i="26"/>
  <c r="G121" i="26" s="1"/>
  <c r="F96" i="26"/>
  <c r="D96" i="26"/>
  <c r="C96" i="26"/>
  <c r="G95" i="26"/>
  <c r="F95" i="26"/>
  <c r="E95" i="26"/>
  <c r="E120" i="26" s="1"/>
  <c r="D95" i="26"/>
  <c r="C95" i="26"/>
  <c r="C120" i="26" s="1"/>
  <c r="G94" i="26"/>
  <c r="F94" i="26"/>
  <c r="E94" i="26"/>
  <c r="D94" i="26"/>
  <c r="C94" i="26"/>
  <c r="G93" i="26"/>
  <c r="G118" i="26" s="1"/>
  <c r="F93" i="26"/>
  <c r="E93" i="26"/>
  <c r="E118" i="26" s="1"/>
  <c r="D93" i="26"/>
  <c r="C93" i="26"/>
  <c r="G92" i="26"/>
  <c r="F92" i="26"/>
  <c r="E92" i="26"/>
  <c r="D92" i="26"/>
  <c r="C92" i="26"/>
  <c r="G91" i="26"/>
  <c r="G116" i="26" s="1"/>
  <c r="F91" i="26"/>
  <c r="E91" i="26"/>
  <c r="D91" i="26"/>
  <c r="C91" i="26"/>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H153" i="25"/>
  <c r="G153" i="25"/>
  <c r="F153" i="25"/>
  <c r="E153" i="25"/>
  <c r="D153" i="25"/>
  <c r="H152" i="25"/>
  <c r="G152" i="25"/>
  <c r="F152" i="25"/>
  <c r="D152" i="25"/>
  <c r="H151" i="25"/>
  <c r="G151" i="25"/>
  <c r="F151" i="25"/>
  <c r="E151" i="25"/>
  <c r="D151" i="25"/>
  <c r="H150" i="25"/>
  <c r="G150" i="25"/>
  <c r="F150" i="25"/>
  <c r="E150" i="25"/>
  <c r="D150" i="25"/>
  <c r="H149" i="25"/>
  <c r="G149" i="25"/>
  <c r="F149" i="25"/>
  <c r="E149" i="25"/>
  <c r="D149" i="25"/>
  <c r="H148" i="25"/>
  <c r="G148" i="25"/>
  <c r="F148" i="25"/>
  <c r="E148" i="25"/>
  <c r="D148" i="25"/>
  <c r="H147" i="25"/>
  <c r="G147" i="25"/>
  <c r="F147" i="25"/>
  <c r="E147" i="25"/>
  <c r="D147" i="25"/>
  <c r="H146" i="25"/>
  <c r="G146" i="25"/>
  <c r="F146" i="25"/>
  <c r="E146" i="25"/>
  <c r="H145" i="25"/>
  <c r="G145" i="25"/>
  <c r="F145" i="25"/>
  <c r="E145" i="25"/>
  <c r="D145" i="25"/>
  <c r="G144" i="25"/>
  <c r="F144" i="25"/>
  <c r="E144" i="25"/>
  <c r="D144" i="25"/>
  <c r="H143" i="25"/>
  <c r="G143" i="25"/>
  <c r="F143" i="25"/>
  <c r="E143" i="25"/>
  <c r="D143" i="25"/>
  <c r="F110" i="25"/>
  <c r="E110" i="25"/>
  <c r="D110" i="25"/>
  <c r="F109" i="25"/>
  <c r="E109" i="25"/>
  <c r="D109" i="25"/>
  <c r="C109" i="25"/>
  <c r="F108" i="25"/>
  <c r="E108" i="25"/>
  <c r="D108" i="25"/>
  <c r="C108" i="25"/>
  <c r="F107" i="25"/>
  <c r="F132" i="25" s="1"/>
  <c r="E107" i="25"/>
  <c r="D107" i="25"/>
  <c r="C107" i="25"/>
  <c r="F106" i="25"/>
  <c r="E106" i="25"/>
  <c r="D106" i="25"/>
  <c r="D131" i="25" s="1"/>
  <c r="C106" i="25"/>
  <c r="F105" i="25"/>
  <c r="F130" i="25" s="1"/>
  <c r="E105" i="25"/>
  <c r="D105" i="25"/>
  <c r="C105" i="25"/>
  <c r="F104" i="25"/>
  <c r="E104" i="25"/>
  <c r="D104" i="25"/>
  <c r="C104" i="25"/>
  <c r="F103" i="25"/>
  <c r="E103" i="25"/>
  <c r="D103" i="25"/>
  <c r="C103" i="25"/>
  <c r="C128" i="25" s="1"/>
  <c r="E102" i="25"/>
  <c r="D102" i="25"/>
  <c r="C102" i="25"/>
  <c r="F101" i="25"/>
  <c r="E101" i="25"/>
  <c r="D101" i="25"/>
  <c r="C101" i="25"/>
  <c r="C126" i="25" s="1"/>
  <c r="F100" i="25"/>
  <c r="E100" i="25"/>
  <c r="D100" i="25"/>
  <c r="C100" i="25"/>
  <c r="F99" i="25"/>
  <c r="E99" i="25"/>
  <c r="E124" i="25" s="1"/>
  <c r="D99" i="25"/>
  <c r="C99" i="25"/>
  <c r="C124" i="25" s="1"/>
  <c r="F98" i="25"/>
  <c r="E98" i="25"/>
  <c r="D98" i="25"/>
  <c r="C98" i="25"/>
  <c r="F97" i="25"/>
  <c r="E97" i="25"/>
  <c r="E122" i="25" s="1"/>
  <c r="D97" i="25"/>
  <c r="C97" i="25"/>
  <c r="G96" i="25"/>
  <c r="F96" i="25"/>
  <c r="D96" i="25"/>
  <c r="C96" i="25"/>
  <c r="C121" i="25" s="1"/>
  <c r="G95" i="25"/>
  <c r="G120" i="25" s="1"/>
  <c r="F95" i="25"/>
  <c r="E95" i="25"/>
  <c r="D95" i="25"/>
  <c r="C95" i="25"/>
  <c r="G94" i="25"/>
  <c r="F94" i="25"/>
  <c r="E94" i="25"/>
  <c r="E119" i="25" s="1"/>
  <c r="D94" i="25"/>
  <c r="C94" i="25"/>
  <c r="G93" i="25"/>
  <c r="F93" i="25"/>
  <c r="E93" i="25"/>
  <c r="D93" i="25"/>
  <c r="C93" i="25"/>
  <c r="G92" i="25"/>
  <c r="G117" i="25" s="1"/>
  <c r="F92" i="25"/>
  <c r="E92" i="25"/>
  <c r="E117" i="25" s="1"/>
  <c r="D92" i="25"/>
  <c r="D117" i="25" s="1"/>
  <c r="C92" i="25"/>
  <c r="G91" i="25"/>
  <c r="F91" i="25"/>
  <c r="E91" i="25"/>
  <c r="D91" i="25"/>
  <c r="C91" i="25"/>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H153" i="24"/>
  <c r="G153" i="24"/>
  <c r="F153" i="24"/>
  <c r="E153" i="24"/>
  <c r="D153" i="24"/>
  <c r="H152" i="24"/>
  <c r="G152" i="24"/>
  <c r="F152" i="24"/>
  <c r="D152" i="24"/>
  <c r="H151" i="24"/>
  <c r="G151" i="24"/>
  <c r="F151" i="24"/>
  <c r="E151" i="24"/>
  <c r="D151" i="24"/>
  <c r="H150" i="24"/>
  <c r="G150" i="24"/>
  <c r="F150" i="24"/>
  <c r="E150" i="24"/>
  <c r="D150" i="24"/>
  <c r="H149" i="24"/>
  <c r="G149" i="24"/>
  <c r="F149" i="24"/>
  <c r="E149" i="24"/>
  <c r="D149" i="24"/>
  <c r="H148" i="24"/>
  <c r="G148" i="24"/>
  <c r="F148" i="24"/>
  <c r="E148" i="24"/>
  <c r="D148" i="24"/>
  <c r="H147" i="24"/>
  <c r="G147" i="24"/>
  <c r="F147" i="24"/>
  <c r="E147" i="24"/>
  <c r="D147" i="24"/>
  <c r="H146" i="24"/>
  <c r="G146" i="24"/>
  <c r="F146" i="24"/>
  <c r="E146" i="24"/>
  <c r="H145" i="24"/>
  <c r="G145" i="24"/>
  <c r="F145" i="24"/>
  <c r="E145" i="24"/>
  <c r="D145" i="24"/>
  <c r="G144" i="24"/>
  <c r="F144" i="24"/>
  <c r="E144" i="24"/>
  <c r="D144" i="24"/>
  <c r="H143" i="24"/>
  <c r="G143" i="24"/>
  <c r="F143" i="24"/>
  <c r="E143" i="24"/>
  <c r="D143" i="24"/>
  <c r="F110" i="24"/>
  <c r="E110" i="24"/>
  <c r="D110" i="24"/>
  <c r="F109" i="24"/>
  <c r="F134" i="24" s="1"/>
  <c r="E109" i="24"/>
  <c r="D109" i="24"/>
  <c r="C109" i="24"/>
  <c r="F108" i="24"/>
  <c r="E108" i="24"/>
  <c r="D108" i="24"/>
  <c r="C108" i="24"/>
  <c r="C133" i="24" s="1"/>
  <c r="F107" i="24"/>
  <c r="E107" i="24"/>
  <c r="D107" i="24"/>
  <c r="C107" i="24"/>
  <c r="F106" i="24"/>
  <c r="E106" i="24"/>
  <c r="E131" i="24" s="1"/>
  <c r="D106" i="24"/>
  <c r="D131" i="24" s="1"/>
  <c r="C106" i="24"/>
  <c r="C131" i="24" s="1"/>
  <c r="F105" i="24"/>
  <c r="E105" i="24"/>
  <c r="D105" i="24"/>
  <c r="C105" i="24"/>
  <c r="F104" i="24"/>
  <c r="F129" i="24" s="1"/>
  <c r="E104" i="24"/>
  <c r="E129" i="24" s="1"/>
  <c r="D104" i="24"/>
  <c r="C104" i="24"/>
  <c r="F103" i="24"/>
  <c r="E103" i="24"/>
  <c r="D103" i="24"/>
  <c r="C103" i="24"/>
  <c r="C128" i="24" s="1"/>
  <c r="E102" i="24"/>
  <c r="D102" i="24"/>
  <c r="C102" i="24"/>
  <c r="F101" i="24"/>
  <c r="E101" i="24"/>
  <c r="E126" i="24" s="1"/>
  <c r="D101" i="24"/>
  <c r="D126" i="24" s="1"/>
  <c r="C101" i="24"/>
  <c r="F100" i="24"/>
  <c r="E100" i="24"/>
  <c r="D100" i="24"/>
  <c r="C100" i="24"/>
  <c r="F99" i="24"/>
  <c r="F124" i="24" s="1"/>
  <c r="E99" i="24"/>
  <c r="D99" i="24"/>
  <c r="C99" i="24"/>
  <c r="F98" i="24"/>
  <c r="E98" i="24"/>
  <c r="D98" i="24"/>
  <c r="D123" i="24" s="1"/>
  <c r="C98" i="24"/>
  <c r="C123" i="24" s="1"/>
  <c r="F97" i="24"/>
  <c r="E97" i="24"/>
  <c r="D97" i="24"/>
  <c r="C97" i="24"/>
  <c r="G96" i="24"/>
  <c r="F96" i="24"/>
  <c r="F121" i="24" s="1"/>
  <c r="D96" i="24"/>
  <c r="D121" i="24" s="1"/>
  <c r="C96" i="24"/>
  <c r="C121" i="24" s="1"/>
  <c r="G95" i="24"/>
  <c r="F95" i="24"/>
  <c r="E95" i="24"/>
  <c r="D95" i="24"/>
  <c r="C95" i="24"/>
  <c r="G94" i="24"/>
  <c r="F94" i="24"/>
  <c r="E94" i="24"/>
  <c r="D94" i="24"/>
  <c r="C94" i="24"/>
  <c r="G93" i="24"/>
  <c r="F93" i="24"/>
  <c r="E93" i="24"/>
  <c r="D93" i="24"/>
  <c r="D118" i="24" s="1"/>
  <c r="C93" i="24"/>
  <c r="G92" i="24"/>
  <c r="F92" i="24"/>
  <c r="E92" i="24"/>
  <c r="D92" i="24"/>
  <c r="C92" i="24"/>
  <c r="G91" i="24"/>
  <c r="F91" i="24"/>
  <c r="E91" i="24"/>
  <c r="E116" i="24" s="1"/>
  <c r="D91" i="24"/>
  <c r="D116" i="24" s="1"/>
  <c r="C91" i="24"/>
  <c r="H162" i="23"/>
  <c r="G162" i="23"/>
  <c r="F162" i="23"/>
  <c r="E162" i="23"/>
  <c r="D162" i="23"/>
  <c r="C162" i="23"/>
  <c r="H161" i="23"/>
  <c r="G161" i="23"/>
  <c r="F161" i="23"/>
  <c r="E161" i="23"/>
  <c r="D161" i="23"/>
  <c r="C161" i="23"/>
  <c r="H160" i="23"/>
  <c r="G160" i="23"/>
  <c r="F160" i="23"/>
  <c r="E160" i="23"/>
  <c r="D160" i="23"/>
  <c r="C160" i="23"/>
  <c r="H159" i="23"/>
  <c r="G159" i="23"/>
  <c r="F159" i="23"/>
  <c r="E159" i="23"/>
  <c r="D159" i="23"/>
  <c r="C159" i="23"/>
  <c r="H158" i="23"/>
  <c r="G158" i="23"/>
  <c r="E158" i="23"/>
  <c r="D158" i="23"/>
  <c r="C158" i="23"/>
  <c r="H157" i="23"/>
  <c r="G157" i="23"/>
  <c r="F157" i="23"/>
  <c r="E157" i="23"/>
  <c r="D157" i="23"/>
  <c r="C157" i="23"/>
  <c r="H156" i="23"/>
  <c r="G156" i="23"/>
  <c r="F156" i="23"/>
  <c r="E156" i="23"/>
  <c r="D156" i="23"/>
  <c r="C156" i="23"/>
  <c r="H155" i="23"/>
  <c r="G155" i="23"/>
  <c r="F155" i="23"/>
  <c r="E155" i="23"/>
  <c r="D155" i="23"/>
  <c r="C155" i="23"/>
  <c r="H154" i="23"/>
  <c r="G154" i="23"/>
  <c r="F154" i="23"/>
  <c r="E154" i="23"/>
  <c r="D154" i="23"/>
  <c r="H153" i="23"/>
  <c r="G153" i="23"/>
  <c r="F153" i="23"/>
  <c r="E153" i="23"/>
  <c r="D153" i="23"/>
  <c r="H152" i="23"/>
  <c r="G152" i="23"/>
  <c r="F152" i="23"/>
  <c r="D152" i="23"/>
  <c r="H151" i="23"/>
  <c r="G151" i="23"/>
  <c r="F151" i="23"/>
  <c r="E151" i="23"/>
  <c r="D151" i="23"/>
  <c r="H150" i="23"/>
  <c r="G150" i="23"/>
  <c r="F150" i="23"/>
  <c r="E150" i="23"/>
  <c r="D150" i="23"/>
  <c r="H149" i="23"/>
  <c r="G149" i="23"/>
  <c r="F149" i="23"/>
  <c r="E149" i="23"/>
  <c r="D149" i="23"/>
  <c r="H148" i="23"/>
  <c r="G148" i="23"/>
  <c r="F148" i="23"/>
  <c r="E148" i="23"/>
  <c r="D148" i="23"/>
  <c r="H147" i="23"/>
  <c r="G147" i="23"/>
  <c r="F147" i="23"/>
  <c r="E147" i="23"/>
  <c r="D147" i="23"/>
  <c r="H146" i="23"/>
  <c r="G146" i="23"/>
  <c r="F146" i="23"/>
  <c r="E146" i="23"/>
  <c r="H145" i="23"/>
  <c r="G145" i="23"/>
  <c r="F145" i="23"/>
  <c r="E145" i="23"/>
  <c r="D145" i="23"/>
  <c r="G144" i="23"/>
  <c r="F144" i="23"/>
  <c r="E144" i="23"/>
  <c r="D144" i="23"/>
  <c r="H143" i="23"/>
  <c r="G143" i="23"/>
  <c r="F143" i="23"/>
  <c r="E143" i="23"/>
  <c r="D143" i="23"/>
  <c r="F110" i="23"/>
  <c r="E110" i="23"/>
  <c r="D110" i="23"/>
  <c r="D135" i="23" s="1"/>
  <c r="F109" i="23"/>
  <c r="E109" i="23"/>
  <c r="D109" i="23"/>
  <c r="C109" i="23"/>
  <c r="F108" i="23"/>
  <c r="E108" i="23"/>
  <c r="E133" i="23" s="1"/>
  <c r="D108" i="23"/>
  <c r="C108" i="23"/>
  <c r="F107" i="23"/>
  <c r="E107" i="23"/>
  <c r="D107" i="23"/>
  <c r="C107" i="23"/>
  <c r="F106" i="23"/>
  <c r="E106" i="23"/>
  <c r="D106" i="23"/>
  <c r="C106" i="23"/>
  <c r="F105" i="23"/>
  <c r="E105" i="23"/>
  <c r="D105" i="23"/>
  <c r="D130" i="23" s="1"/>
  <c r="C105" i="23"/>
  <c r="C130" i="23" s="1"/>
  <c r="F104" i="23"/>
  <c r="F129" i="23" s="1"/>
  <c r="E104" i="23"/>
  <c r="D104" i="23"/>
  <c r="C104" i="23"/>
  <c r="F103" i="23"/>
  <c r="F128" i="23" s="1"/>
  <c r="E103" i="23"/>
  <c r="E128" i="23" s="1"/>
  <c r="D103" i="23"/>
  <c r="D128" i="23" s="1"/>
  <c r="C103" i="23"/>
  <c r="C128" i="23" s="1"/>
  <c r="E102" i="23"/>
  <c r="E127" i="23" s="1"/>
  <c r="D102" i="23"/>
  <c r="C102" i="23"/>
  <c r="F101" i="23"/>
  <c r="F126" i="23" s="1"/>
  <c r="E101" i="23"/>
  <c r="E126" i="23" s="1"/>
  <c r="D101" i="23"/>
  <c r="C101" i="23"/>
  <c r="F100" i="23"/>
  <c r="E100" i="23"/>
  <c r="D100" i="23"/>
  <c r="D125" i="23" s="1"/>
  <c r="C100" i="23"/>
  <c r="C125" i="23" s="1"/>
  <c r="F99" i="23"/>
  <c r="E99" i="23"/>
  <c r="D99" i="23"/>
  <c r="C99" i="23"/>
  <c r="F98" i="23"/>
  <c r="E98" i="23"/>
  <c r="E123" i="23" s="1"/>
  <c r="D98" i="23"/>
  <c r="C98" i="23"/>
  <c r="F97" i="23"/>
  <c r="E97" i="23"/>
  <c r="D97" i="23"/>
  <c r="C97" i="23"/>
  <c r="G96" i="23"/>
  <c r="G121" i="23" s="1"/>
  <c r="F96" i="23"/>
  <c r="D96" i="23"/>
  <c r="C96" i="23"/>
  <c r="G95" i="23"/>
  <c r="F95" i="23"/>
  <c r="E95" i="23"/>
  <c r="D95" i="23"/>
  <c r="D120" i="23" s="1"/>
  <c r="C95" i="23"/>
  <c r="C120" i="23" s="1"/>
  <c r="G94" i="23"/>
  <c r="F94" i="23"/>
  <c r="E94" i="23"/>
  <c r="D94" i="23"/>
  <c r="C94" i="23"/>
  <c r="G93" i="23"/>
  <c r="F93" i="23"/>
  <c r="F118" i="23" s="1"/>
  <c r="E93" i="23"/>
  <c r="D93" i="23"/>
  <c r="C93" i="23"/>
  <c r="G92" i="23"/>
  <c r="F92" i="23"/>
  <c r="E92" i="23"/>
  <c r="D92" i="23"/>
  <c r="C92" i="23"/>
  <c r="G91" i="23"/>
  <c r="F91" i="23"/>
  <c r="E91" i="23"/>
  <c r="D91" i="23"/>
  <c r="C91" i="23"/>
  <c r="H162" i="22"/>
  <c r="G162" i="22"/>
  <c r="F162" i="22"/>
  <c r="E162" i="22"/>
  <c r="D162" i="22"/>
  <c r="C162" i="22"/>
  <c r="H161" i="22"/>
  <c r="G161" i="22"/>
  <c r="F161" i="22"/>
  <c r="E161" i="22"/>
  <c r="D161" i="22"/>
  <c r="C161" i="22"/>
  <c r="H160" i="22"/>
  <c r="G160" i="22"/>
  <c r="F160" i="22"/>
  <c r="E160" i="22"/>
  <c r="D160" i="22"/>
  <c r="C160" i="22"/>
  <c r="H159" i="22"/>
  <c r="G159" i="22"/>
  <c r="F159" i="22"/>
  <c r="E159" i="22"/>
  <c r="D159" i="22"/>
  <c r="C159" i="22"/>
  <c r="H158" i="22"/>
  <c r="G158" i="22"/>
  <c r="E158" i="22"/>
  <c r="D158" i="22"/>
  <c r="C158" i="22"/>
  <c r="H157" i="22"/>
  <c r="G157" i="22"/>
  <c r="F157" i="22"/>
  <c r="E157" i="22"/>
  <c r="D157" i="22"/>
  <c r="C157" i="22"/>
  <c r="H156" i="22"/>
  <c r="G156" i="22"/>
  <c r="F156" i="22"/>
  <c r="E156" i="22"/>
  <c r="D156" i="22"/>
  <c r="C156" i="22"/>
  <c r="H155" i="22"/>
  <c r="G155" i="22"/>
  <c r="F155" i="22"/>
  <c r="E155" i="22"/>
  <c r="D155" i="22"/>
  <c r="C155" i="22"/>
  <c r="H154" i="22"/>
  <c r="G154" i="22"/>
  <c r="F154" i="22"/>
  <c r="E154" i="22"/>
  <c r="D154" i="22"/>
  <c r="H153" i="22"/>
  <c r="G153" i="22"/>
  <c r="F153" i="22"/>
  <c r="E153" i="22"/>
  <c r="D153" i="22"/>
  <c r="H152" i="22"/>
  <c r="G152" i="22"/>
  <c r="F152" i="22"/>
  <c r="D152" i="22"/>
  <c r="H151" i="22"/>
  <c r="G151" i="22"/>
  <c r="F151" i="22"/>
  <c r="E151" i="22"/>
  <c r="D151" i="22"/>
  <c r="H150" i="22"/>
  <c r="G150" i="22"/>
  <c r="F150" i="22"/>
  <c r="E150" i="22"/>
  <c r="D150" i="22"/>
  <c r="H149" i="22"/>
  <c r="G149" i="22"/>
  <c r="F149" i="22"/>
  <c r="E149" i="22"/>
  <c r="D149" i="22"/>
  <c r="H148" i="22"/>
  <c r="G148" i="22"/>
  <c r="F148" i="22"/>
  <c r="E148" i="22"/>
  <c r="D148" i="22"/>
  <c r="H147" i="22"/>
  <c r="G147" i="22"/>
  <c r="F147" i="22"/>
  <c r="E147" i="22"/>
  <c r="D147" i="22"/>
  <c r="H146" i="22"/>
  <c r="G146" i="22"/>
  <c r="F146" i="22"/>
  <c r="E146" i="22"/>
  <c r="H145" i="22"/>
  <c r="G145" i="22"/>
  <c r="F145" i="22"/>
  <c r="E145" i="22"/>
  <c r="D145" i="22"/>
  <c r="G144" i="22"/>
  <c r="F144" i="22"/>
  <c r="E144" i="22"/>
  <c r="D144" i="22"/>
  <c r="H143" i="22"/>
  <c r="G143" i="22"/>
  <c r="F143" i="22"/>
  <c r="E143" i="22"/>
  <c r="D143" i="22"/>
  <c r="F110" i="22"/>
  <c r="E110" i="22"/>
  <c r="D110" i="22"/>
  <c r="D135" i="22" s="1"/>
  <c r="F109" i="22"/>
  <c r="E109" i="22"/>
  <c r="D109" i="22"/>
  <c r="D134" i="22" s="1"/>
  <c r="C109" i="22"/>
  <c r="C134" i="22" s="1"/>
  <c r="F108" i="22"/>
  <c r="E108" i="22"/>
  <c r="D108" i="22"/>
  <c r="C108" i="22"/>
  <c r="F107" i="22"/>
  <c r="E107" i="22"/>
  <c r="D107" i="22"/>
  <c r="D132" i="22" s="1"/>
  <c r="C107" i="22"/>
  <c r="C132" i="22" s="1"/>
  <c r="F106" i="22"/>
  <c r="E106" i="22"/>
  <c r="D106" i="22"/>
  <c r="C106" i="22"/>
  <c r="F105" i="22"/>
  <c r="E105" i="22"/>
  <c r="E130" i="22" s="1"/>
  <c r="D105" i="22"/>
  <c r="D130" i="22" s="1"/>
  <c r="C105" i="22"/>
  <c r="F104" i="22"/>
  <c r="E104" i="22"/>
  <c r="D104" i="22"/>
  <c r="C104" i="22"/>
  <c r="F103" i="22"/>
  <c r="E103" i="22"/>
  <c r="D103" i="22"/>
  <c r="C103" i="22"/>
  <c r="E102" i="22"/>
  <c r="D102" i="22"/>
  <c r="C102" i="22"/>
  <c r="F101" i="22"/>
  <c r="F126" i="22" s="1"/>
  <c r="E101" i="22"/>
  <c r="D101" i="22"/>
  <c r="C101" i="22"/>
  <c r="F100" i="22"/>
  <c r="F125" i="22" s="1"/>
  <c r="E100" i="22"/>
  <c r="E125" i="22" s="1"/>
  <c r="D100" i="22"/>
  <c r="C100" i="22"/>
  <c r="F99" i="22"/>
  <c r="E99" i="22"/>
  <c r="D99" i="22"/>
  <c r="D124" i="22" s="1"/>
  <c r="C99" i="22"/>
  <c r="C124" i="22" s="1"/>
  <c r="F98" i="22"/>
  <c r="E98" i="22"/>
  <c r="D98" i="22"/>
  <c r="C98" i="22"/>
  <c r="F97" i="22"/>
  <c r="E97" i="22"/>
  <c r="E122" i="22" s="1"/>
  <c r="D97" i="22"/>
  <c r="D122" i="22" s="1"/>
  <c r="C97" i="22"/>
  <c r="G96" i="22"/>
  <c r="F96" i="22"/>
  <c r="D96" i="22"/>
  <c r="C96" i="22"/>
  <c r="G95" i="22"/>
  <c r="F95" i="22"/>
  <c r="E95" i="22"/>
  <c r="E120" i="22" s="1"/>
  <c r="D95" i="22"/>
  <c r="D120" i="22" s="1"/>
  <c r="C95" i="22"/>
  <c r="G94" i="22"/>
  <c r="F94" i="22"/>
  <c r="E94" i="22"/>
  <c r="D94" i="22"/>
  <c r="C94" i="22"/>
  <c r="C119" i="22" s="1"/>
  <c r="G93" i="22"/>
  <c r="G118" i="22" s="1"/>
  <c r="F93" i="22"/>
  <c r="E93" i="22"/>
  <c r="D93" i="22"/>
  <c r="C93" i="22"/>
  <c r="G92" i="22"/>
  <c r="F92" i="22"/>
  <c r="E92" i="22"/>
  <c r="E117" i="22" s="1"/>
  <c r="D92" i="22"/>
  <c r="D117" i="22" s="1"/>
  <c r="C92" i="22"/>
  <c r="C117" i="22" s="1"/>
  <c r="G91" i="22"/>
  <c r="F91" i="22"/>
  <c r="E91" i="22"/>
  <c r="D91" i="22"/>
  <c r="C91" i="22"/>
  <c r="H162" i="21"/>
  <c r="G162" i="21"/>
  <c r="F162" i="21"/>
  <c r="E162" i="21"/>
  <c r="D162" i="21"/>
  <c r="C162" i="21"/>
  <c r="H161" i="21"/>
  <c r="G161" i="21"/>
  <c r="F161" i="21"/>
  <c r="E161" i="21"/>
  <c r="D161" i="21"/>
  <c r="C161" i="21"/>
  <c r="H160" i="21"/>
  <c r="G160" i="21"/>
  <c r="F160" i="21"/>
  <c r="E160" i="21"/>
  <c r="D160" i="21"/>
  <c r="C160" i="21"/>
  <c r="H159" i="21"/>
  <c r="G159" i="21"/>
  <c r="F159" i="21"/>
  <c r="E159" i="21"/>
  <c r="D159" i="21"/>
  <c r="C159" i="21"/>
  <c r="H158" i="21"/>
  <c r="G158" i="21"/>
  <c r="E158" i="21"/>
  <c r="D158" i="21"/>
  <c r="C158" i="21"/>
  <c r="H157" i="21"/>
  <c r="G157" i="21"/>
  <c r="F157" i="21"/>
  <c r="E157" i="21"/>
  <c r="D157" i="21"/>
  <c r="C157" i="21"/>
  <c r="H156" i="21"/>
  <c r="G156" i="21"/>
  <c r="F156" i="21"/>
  <c r="E156" i="21"/>
  <c r="D156" i="21"/>
  <c r="C156" i="21"/>
  <c r="H155" i="21"/>
  <c r="G155" i="21"/>
  <c r="F155" i="21"/>
  <c r="E155" i="21"/>
  <c r="D155" i="21"/>
  <c r="C155" i="21"/>
  <c r="H154" i="21"/>
  <c r="G154" i="21"/>
  <c r="F154" i="21"/>
  <c r="E154" i="21"/>
  <c r="D154" i="21"/>
  <c r="H153" i="21"/>
  <c r="G153" i="21"/>
  <c r="F153" i="21"/>
  <c r="E153" i="21"/>
  <c r="D153" i="21"/>
  <c r="H152" i="21"/>
  <c r="G152" i="21"/>
  <c r="F152" i="21"/>
  <c r="D152" i="21"/>
  <c r="H151" i="21"/>
  <c r="G151" i="21"/>
  <c r="F151" i="21"/>
  <c r="E151" i="21"/>
  <c r="D151" i="21"/>
  <c r="H150" i="21"/>
  <c r="G150" i="21"/>
  <c r="F150" i="21"/>
  <c r="E150" i="21"/>
  <c r="D150" i="21"/>
  <c r="H149" i="21"/>
  <c r="G149" i="21"/>
  <c r="F149" i="21"/>
  <c r="E149" i="21"/>
  <c r="D149" i="21"/>
  <c r="H148" i="21"/>
  <c r="G148" i="21"/>
  <c r="F148" i="21"/>
  <c r="E148" i="21"/>
  <c r="D148" i="21"/>
  <c r="H147" i="21"/>
  <c r="G147" i="21"/>
  <c r="F147" i="21"/>
  <c r="E147" i="21"/>
  <c r="D147" i="21"/>
  <c r="H146" i="21"/>
  <c r="G146" i="21"/>
  <c r="F146" i="21"/>
  <c r="E146" i="21"/>
  <c r="H145" i="21"/>
  <c r="G145" i="21"/>
  <c r="F145" i="21"/>
  <c r="E145" i="21"/>
  <c r="D145" i="21"/>
  <c r="G144" i="21"/>
  <c r="F144" i="21"/>
  <c r="E144" i="21"/>
  <c r="D144" i="21"/>
  <c r="H143" i="21"/>
  <c r="G143" i="21"/>
  <c r="F143" i="21"/>
  <c r="E143" i="21"/>
  <c r="D143" i="21"/>
  <c r="F110" i="21"/>
  <c r="E110" i="21"/>
  <c r="D110" i="21"/>
  <c r="F109" i="21"/>
  <c r="E109" i="21"/>
  <c r="D109" i="21"/>
  <c r="C109" i="21"/>
  <c r="F108" i="21"/>
  <c r="E108" i="21"/>
  <c r="D108" i="21"/>
  <c r="C108" i="21"/>
  <c r="F107" i="21"/>
  <c r="E107" i="21"/>
  <c r="D107" i="21"/>
  <c r="C107" i="21"/>
  <c r="F106" i="21"/>
  <c r="E106" i="21"/>
  <c r="D106" i="21"/>
  <c r="D131" i="21" s="1"/>
  <c r="C106" i="21"/>
  <c r="F105" i="21"/>
  <c r="E105" i="21"/>
  <c r="D105" i="21"/>
  <c r="C105" i="21"/>
  <c r="F104" i="21"/>
  <c r="E104" i="21"/>
  <c r="D104" i="21"/>
  <c r="C104" i="21"/>
  <c r="F103" i="21"/>
  <c r="E103" i="21"/>
  <c r="D103" i="21"/>
  <c r="C103" i="21"/>
  <c r="E102" i="21"/>
  <c r="E127" i="21" s="1"/>
  <c r="D102" i="21"/>
  <c r="C102" i="21"/>
  <c r="F101" i="21"/>
  <c r="E101" i="21"/>
  <c r="D101" i="21"/>
  <c r="D126" i="21" s="1"/>
  <c r="C101" i="21"/>
  <c r="F100" i="21"/>
  <c r="E100" i="21"/>
  <c r="D100" i="21"/>
  <c r="C100" i="21"/>
  <c r="F99" i="21"/>
  <c r="F124" i="21" s="1"/>
  <c r="E99" i="21"/>
  <c r="D99" i="21"/>
  <c r="C99" i="21"/>
  <c r="F98" i="21"/>
  <c r="E98" i="21"/>
  <c r="D98" i="21"/>
  <c r="C98" i="21"/>
  <c r="C123" i="21" s="1"/>
  <c r="F97" i="21"/>
  <c r="E97" i="21"/>
  <c r="D97" i="21"/>
  <c r="C97" i="21"/>
  <c r="G96" i="21"/>
  <c r="F96" i="21"/>
  <c r="D96" i="21"/>
  <c r="D121" i="21" s="1"/>
  <c r="C96" i="21"/>
  <c r="C121" i="21" s="1"/>
  <c r="G95" i="21"/>
  <c r="F95" i="21"/>
  <c r="E95" i="21"/>
  <c r="D95" i="21"/>
  <c r="C95" i="21"/>
  <c r="G94" i="21"/>
  <c r="F94" i="21"/>
  <c r="F119" i="21" s="1"/>
  <c r="E94" i="21"/>
  <c r="D94" i="21"/>
  <c r="D119" i="21" s="1"/>
  <c r="C94" i="21"/>
  <c r="G93" i="21"/>
  <c r="F93" i="21"/>
  <c r="E93" i="21"/>
  <c r="D93" i="21"/>
  <c r="C93" i="21"/>
  <c r="C118" i="21" s="1"/>
  <c r="G92" i="21"/>
  <c r="F92" i="21"/>
  <c r="F117" i="21" s="1"/>
  <c r="E92" i="21"/>
  <c r="D92" i="21"/>
  <c r="C92" i="21"/>
  <c r="G91" i="21"/>
  <c r="F91" i="21"/>
  <c r="E91" i="21"/>
  <c r="E116" i="21" s="1"/>
  <c r="D91" i="21"/>
  <c r="C91" i="21"/>
  <c r="C116" i="21" s="1"/>
  <c r="H162" i="20"/>
  <c r="G162" i="20"/>
  <c r="F162" i="20"/>
  <c r="E162" i="20"/>
  <c r="D162" i="20"/>
  <c r="C162" i="20"/>
  <c r="H161" i="20"/>
  <c r="G161" i="20"/>
  <c r="F161" i="20"/>
  <c r="E161" i="20"/>
  <c r="D161" i="20"/>
  <c r="C161" i="20"/>
  <c r="H160" i="20"/>
  <c r="G160" i="20"/>
  <c r="F160" i="20"/>
  <c r="E160" i="20"/>
  <c r="D160" i="20"/>
  <c r="C160" i="20"/>
  <c r="H159" i="20"/>
  <c r="G159" i="20"/>
  <c r="F159" i="20"/>
  <c r="E159" i="20"/>
  <c r="D159" i="20"/>
  <c r="C159" i="20"/>
  <c r="H158" i="20"/>
  <c r="G158" i="20"/>
  <c r="E158" i="20"/>
  <c r="D158" i="20"/>
  <c r="C158" i="20"/>
  <c r="H157" i="20"/>
  <c r="G157" i="20"/>
  <c r="F157" i="20"/>
  <c r="E157" i="20"/>
  <c r="D157" i="20"/>
  <c r="C157" i="20"/>
  <c r="H156" i="20"/>
  <c r="G156" i="20"/>
  <c r="F156" i="20"/>
  <c r="E156" i="20"/>
  <c r="D156" i="20"/>
  <c r="C156" i="20"/>
  <c r="H155" i="20"/>
  <c r="G155" i="20"/>
  <c r="F155" i="20"/>
  <c r="E155" i="20"/>
  <c r="D155" i="20"/>
  <c r="C155" i="20"/>
  <c r="H154" i="20"/>
  <c r="G154" i="20"/>
  <c r="F154" i="20"/>
  <c r="E154" i="20"/>
  <c r="D154" i="20"/>
  <c r="H153" i="20"/>
  <c r="G153" i="20"/>
  <c r="F153" i="20"/>
  <c r="E153" i="20"/>
  <c r="D153" i="20"/>
  <c r="H152" i="20"/>
  <c r="G152" i="20"/>
  <c r="F152" i="20"/>
  <c r="D152" i="20"/>
  <c r="H151" i="20"/>
  <c r="G151" i="20"/>
  <c r="F151" i="20"/>
  <c r="E151" i="20"/>
  <c r="D151" i="20"/>
  <c r="H150" i="20"/>
  <c r="G150" i="20"/>
  <c r="F150" i="20"/>
  <c r="E150" i="20"/>
  <c r="D150" i="20"/>
  <c r="H149" i="20"/>
  <c r="G149" i="20"/>
  <c r="F149" i="20"/>
  <c r="E149" i="20"/>
  <c r="D149" i="20"/>
  <c r="H148" i="20"/>
  <c r="G148" i="20"/>
  <c r="F148" i="20"/>
  <c r="E148" i="20"/>
  <c r="D148" i="20"/>
  <c r="H147" i="20"/>
  <c r="G147" i="20"/>
  <c r="F147" i="20"/>
  <c r="E147" i="20"/>
  <c r="D147" i="20"/>
  <c r="H146" i="20"/>
  <c r="G146" i="20"/>
  <c r="F146" i="20"/>
  <c r="E146" i="20"/>
  <c r="H145" i="20"/>
  <c r="G145" i="20"/>
  <c r="F145" i="20"/>
  <c r="E145" i="20"/>
  <c r="D145" i="20"/>
  <c r="G144" i="20"/>
  <c r="F144" i="20"/>
  <c r="E144" i="20"/>
  <c r="D144" i="20"/>
  <c r="H143" i="20"/>
  <c r="G143" i="20"/>
  <c r="F143" i="20"/>
  <c r="E143" i="20"/>
  <c r="D143" i="20"/>
  <c r="F110" i="20"/>
  <c r="E110" i="20"/>
  <c r="D110" i="20"/>
  <c r="F109" i="20"/>
  <c r="E109" i="20"/>
  <c r="E134" i="20" s="1"/>
  <c r="D109" i="20"/>
  <c r="D134" i="20" s="1"/>
  <c r="C109" i="20"/>
  <c r="F108" i="20"/>
  <c r="E108" i="20"/>
  <c r="D108" i="20"/>
  <c r="C108" i="20"/>
  <c r="F107" i="20"/>
  <c r="E107" i="20"/>
  <c r="D107" i="20"/>
  <c r="C107" i="20"/>
  <c r="F106" i="20"/>
  <c r="F131" i="20" s="1"/>
  <c r="E106" i="20"/>
  <c r="D106" i="20"/>
  <c r="C106" i="20"/>
  <c r="F105" i="20"/>
  <c r="E105" i="20"/>
  <c r="D105" i="20"/>
  <c r="C105" i="20"/>
  <c r="C130" i="20" s="1"/>
  <c r="F104" i="20"/>
  <c r="F129" i="20" s="1"/>
  <c r="E104" i="20"/>
  <c r="E129" i="20" s="1"/>
  <c r="D104" i="20"/>
  <c r="C104" i="20"/>
  <c r="F103" i="20"/>
  <c r="E103" i="20"/>
  <c r="D103" i="20"/>
  <c r="C103" i="20"/>
  <c r="C128" i="20" s="1"/>
  <c r="E102" i="20"/>
  <c r="D102" i="20"/>
  <c r="C102" i="20"/>
  <c r="F101" i="20"/>
  <c r="E101" i="20"/>
  <c r="D101" i="20"/>
  <c r="D126" i="20" s="1"/>
  <c r="C101" i="20"/>
  <c r="C126" i="20" s="1"/>
  <c r="F100" i="20"/>
  <c r="E100" i="20"/>
  <c r="D100" i="20"/>
  <c r="C100" i="20"/>
  <c r="F99" i="20"/>
  <c r="E99" i="20"/>
  <c r="D99" i="20"/>
  <c r="C99" i="20"/>
  <c r="F98" i="20"/>
  <c r="E98" i="20"/>
  <c r="E123" i="20" s="1"/>
  <c r="D98" i="20"/>
  <c r="C98" i="20"/>
  <c r="F97" i="20"/>
  <c r="E97" i="20"/>
  <c r="D97" i="20"/>
  <c r="C97" i="20"/>
  <c r="G96" i="20"/>
  <c r="G121" i="20" s="1"/>
  <c r="F96" i="20"/>
  <c r="D96" i="20"/>
  <c r="C96" i="20"/>
  <c r="G95" i="20"/>
  <c r="F95" i="20"/>
  <c r="E95" i="20"/>
  <c r="D95" i="20"/>
  <c r="C95" i="20"/>
  <c r="C120" i="20" s="1"/>
  <c r="G94" i="20"/>
  <c r="F94" i="20"/>
  <c r="E94" i="20"/>
  <c r="E119" i="20" s="1"/>
  <c r="D94" i="20"/>
  <c r="C94" i="20"/>
  <c r="G93" i="20"/>
  <c r="F93" i="20"/>
  <c r="E93" i="20"/>
  <c r="E118" i="20" s="1"/>
  <c r="D93" i="20"/>
  <c r="D118" i="20" s="1"/>
  <c r="C93" i="20"/>
  <c r="C118" i="20" s="1"/>
  <c r="G92" i="20"/>
  <c r="F92" i="20"/>
  <c r="E92" i="20"/>
  <c r="D92" i="20"/>
  <c r="C92" i="20"/>
  <c r="G91" i="20"/>
  <c r="G116" i="20" s="1"/>
  <c r="F91" i="20"/>
  <c r="F116" i="20" s="1"/>
  <c r="E91" i="20"/>
  <c r="D91" i="20"/>
  <c r="C91" i="20"/>
  <c r="H162" i="19"/>
  <c r="G162" i="19"/>
  <c r="F162" i="19"/>
  <c r="E162" i="19"/>
  <c r="D162" i="19"/>
  <c r="C162" i="19"/>
  <c r="H161" i="19"/>
  <c r="G161" i="19"/>
  <c r="F161" i="19"/>
  <c r="E161" i="19"/>
  <c r="D161" i="19"/>
  <c r="C161" i="19"/>
  <c r="H160" i="19"/>
  <c r="G160" i="19"/>
  <c r="F160" i="19"/>
  <c r="E160" i="19"/>
  <c r="D160" i="19"/>
  <c r="C160" i="19"/>
  <c r="H159" i="19"/>
  <c r="G159" i="19"/>
  <c r="F159" i="19"/>
  <c r="E159" i="19"/>
  <c r="D159" i="19"/>
  <c r="C159" i="19"/>
  <c r="H158" i="19"/>
  <c r="G158" i="19"/>
  <c r="E158" i="19"/>
  <c r="D158" i="19"/>
  <c r="C158" i="19"/>
  <c r="H157" i="19"/>
  <c r="G157" i="19"/>
  <c r="F157" i="19"/>
  <c r="E157" i="19"/>
  <c r="D157" i="19"/>
  <c r="C157" i="19"/>
  <c r="H156" i="19"/>
  <c r="G156" i="19"/>
  <c r="F156" i="19"/>
  <c r="E156" i="19"/>
  <c r="D156" i="19"/>
  <c r="C156" i="19"/>
  <c r="H155" i="19"/>
  <c r="G155" i="19"/>
  <c r="F155" i="19"/>
  <c r="E155" i="19"/>
  <c r="D155" i="19"/>
  <c r="C155" i="19"/>
  <c r="H154" i="19"/>
  <c r="G154" i="19"/>
  <c r="F154" i="19"/>
  <c r="E154" i="19"/>
  <c r="D154" i="19"/>
  <c r="H153" i="19"/>
  <c r="G153" i="19"/>
  <c r="F153" i="19"/>
  <c r="E153" i="19"/>
  <c r="D153" i="19"/>
  <c r="H152" i="19"/>
  <c r="G152" i="19"/>
  <c r="F152" i="19"/>
  <c r="D152" i="19"/>
  <c r="H151" i="19"/>
  <c r="G151" i="19"/>
  <c r="F151" i="19"/>
  <c r="E151" i="19"/>
  <c r="D151" i="19"/>
  <c r="H150" i="19"/>
  <c r="G150" i="19"/>
  <c r="F150" i="19"/>
  <c r="E150" i="19"/>
  <c r="D150" i="19"/>
  <c r="H149" i="19"/>
  <c r="G149" i="19"/>
  <c r="F149" i="19"/>
  <c r="E149" i="19"/>
  <c r="D149" i="19"/>
  <c r="H148" i="19"/>
  <c r="G148" i="19"/>
  <c r="F148" i="19"/>
  <c r="E148" i="19"/>
  <c r="D148" i="19"/>
  <c r="H147" i="19"/>
  <c r="G147" i="19"/>
  <c r="F147" i="19"/>
  <c r="E147" i="19"/>
  <c r="D147" i="19"/>
  <c r="H146" i="19"/>
  <c r="G146" i="19"/>
  <c r="F146" i="19"/>
  <c r="E146" i="19"/>
  <c r="H145" i="19"/>
  <c r="G145" i="19"/>
  <c r="F145" i="19"/>
  <c r="E145" i="19"/>
  <c r="D145" i="19"/>
  <c r="G144" i="19"/>
  <c r="F144" i="19"/>
  <c r="E144" i="19"/>
  <c r="D144" i="19"/>
  <c r="H143" i="19"/>
  <c r="G143" i="19"/>
  <c r="F143" i="19"/>
  <c r="E143" i="19"/>
  <c r="D143" i="19"/>
  <c r="F110" i="19"/>
  <c r="E110" i="19"/>
  <c r="D110" i="19"/>
  <c r="D135" i="19" s="1"/>
  <c r="F109" i="19"/>
  <c r="E109" i="19"/>
  <c r="D109" i="19"/>
  <c r="C109" i="19"/>
  <c r="F108" i="19"/>
  <c r="E108" i="19"/>
  <c r="D108" i="19"/>
  <c r="C108" i="19"/>
  <c r="C133" i="19" s="1"/>
  <c r="F107" i="19"/>
  <c r="E107" i="19"/>
  <c r="D107" i="19"/>
  <c r="C107" i="19"/>
  <c r="F106" i="19"/>
  <c r="E106" i="19"/>
  <c r="D106" i="19"/>
  <c r="C106" i="19"/>
  <c r="F105" i="19"/>
  <c r="E105" i="19"/>
  <c r="D105" i="19"/>
  <c r="C105" i="19"/>
  <c r="F104" i="19"/>
  <c r="E104" i="19"/>
  <c r="D104" i="19"/>
  <c r="C104" i="19"/>
  <c r="C129" i="19" s="1"/>
  <c r="F103" i="19"/>
  <c r="E103" i="19"/>
  <c r="D103" i="19"/>
  <c r="C103" i="19"/>
  <c r="E102" i="19"/>
  <c r="D102" i="19"/>
  <c r="C102" i="19"/>
  <c r="F101" i="19"/>
  <c r="F126" i="19" s="1"/>
  <c r="E101" i="19"/>
  <c r="D101" i="19"/>
  <c r="C101" i="19"/>
  <c r="F100" i="19"/>
  <c r="E100" i="19"/>
  <c r="D100" i="19"/>
  <c r="C100" i="19"/>
  <c r="F99" i="19"/>
  <c r="E99" i="19"/>
  <c r="D99" i="19"/>
  <c r="C99" i="19"/>
  <c r="F98" i="19"/>
  <c r="E98" i="19"/>
  <c r="D98" i="19"/>
  <c r="C98" i="19"/>
  <c r="F97" i="19"/>
  <c r="E97" i="19"/>
  <c r="D97" i="19"/>
  <c r="C97" i="19"/>
  <c r="G96" i="19"/>
  <c r="F96" i="19"/>
  <c r="D96" i="19"/>
  <c r="C96" i="19"/>
  <c r="G95" i="19"/>
  <c r="F95" i="19"/>
  <c r="E95" i="19"/>
  <c r="D95" i="19"/>
  <c r="C95" i="19"/>
  <c r="G94" i="19"/>
  <c r="F94" i="19"/>
  <c r="E94" i="19"/>
  <c r="D94" i="19"/>
  <c r="C94" i="19"/>
  <c r="C119" i="19" s="1"/>
  <c r="G93" i="19"/>
  <c r="F93" i="19"/>
  <c r="E93" i="19"/>
  <c r="D93" i="19"/>
  <c r="C93" i="19"/>
  <c r="G92" i="19"/>
  <c r="F92" i="19"/>
  <c r="E92" i="19"/>
  <c r="D92" i="19"/>
  <c r="D117" i="19" s="1"/>
  <c r="C92" i="19"/>
  <c r="G91" i="19"/>
  <c r="F91" i="19"/>
  <c r="E91" i="19"/>
  <c r="D91" i="19"/>
  <c r="C91" i="19"/>
  <c r="H162" i="18"/>
  <c r="G162" i="18"/>
  <c r="F162" i="18"/>
  <c r="E162" i="18"/>
  <c r="D162" i="18"/>
  <c r="C162" i="18"/>
  <c r="H161" i="18"/>
  <c r="G161" i="18"/>
  <c r="F161" i="18"/>
  <c r="E161" i="18"/>
  <c r="D161" i="18"/>
  <c r="C161" i="18"/>
  <c r="H160" i="18"/>
  <c r="G160" i="18"/>
  <c r="F160" i="18"/>
  <c r="E160" i="18"/>
  <c r="D160" i="18"/>
  <c r="C160" i="18"/>
  <c r="H159" i="18"/>
  <c r="G159" i="18"/>
  <c r="F159" i="18"/>
  <c r="E159" i="18"/>
  <c r="D159" i="18"/>
  <c r="C159" i="18"/>
  <c r="H158" i="18"/>
  <c r="G158" i="18"/>
  <c r="E158" i="18"/>
  <c r="D158" i="18"/>
  <c r="C158" i="18"/>
  <c r="H157" i="18"/>
  <c r="G157" i="18"/>
  <c r="F157" i="18"/>
  <c r="E157" i="18"/>
  <c r="D157" i="18"/>
  <c r="C157" i="18"/>
  <c r="H156" i="18"/>
  <c r="G156" i="18"/>
  <c r="F156" i="18"/>
  <c r="E156" i="18"/>
  <c r="D156" i="18"/>
  <c r="C156" i="18"/>
  <c r="H155" i="18"/>
  <c r="G155" i="18"/>
  <c r="F155" i="18"/>
  <c r="E155" i="18"/>
  <c r="D155" i="18"/>
  <c r="C155" i="18"/>
  <c r="H154" i="18"/>
  <c r="G154" i="18"/>
  <c r="F154" i="18"/>
  <c r="E154" i="18"/>
  <c r="D154" i="18"/>
  <c r="H153" i="18"/>
  <c r="G153" i="18"/>
  <c r="F153" i="18"/>
  <c r="E153" i="18"/>
  <c r="D153" i="18"/>
  <c r="H152" i="18"/>
  <c r="G152" i="18"/>
  <c r="F152" i="18"/>
  <c r="D152" i="18"/>
  <c r="H151" i="18"/>
  <c r="G151" i="18"/>
  <c r="F151" i="18"/>
  <c r="E151" i="18"/>
  <c r="D151" i="18"/>
  <c r="H150" i="18"/>
  <c r="G150" i="18"/>
  <c r="F150" i="18"/>
  <c r="E150" i="18"/>
  <c r="D150" i="18"/>
  <c r="H149" i="18"/>
  <c r="G149" i="18"/>
  <c r="F149" i="18"/>
  <c r="E149" i="18"/>
  <c r="D149" i="18"/>
  <c r="H148" i="18"/>
  <c r="G148" i="18"/>
  <c r="F148" i="18"/>
  <c r="E148" i="18"/>
  <c r="D148" i="18"/>
  <c r="H147" i="18"/>
  <c r="G147" i="18"/>
  <c r="F147" i="18"/>
  <c r="E147" i="18"/>
  <c r="D147" i="18"/>
  <c r="H146" i="18"/>
  <c r="G146" i="18"/>
  <c r="F146" i="18"/>
  <c r="E146" i="18"/>
  <c r="H145" i="18"/>
  <c r="G145" i="18"/>
  <c r="F145" i="18"/>
  <c r="E145" i="18"/>
  <c r="D145" i="18"/>
  <c r="G144" i="18"/>
  <c r="F144" i="18"/>
  <c r="E144" i="18"/>
  <c r="D144" i="18"/>
  <c r="H143" i="18"/>
  <c r="G143" i="18"/>
  <c r="F143" i="18"/>
  <c r="E143" i="18"/>
  <c r="D143" i="18"/>
  <c r="F110" i="18"/>
  <c r="F135" i="18" s="1"/>
  <c r="E110" i="18"/>
  <c r="D110" i="18"/>
  <c r="F109" i="18"/>
  <c r="E109" i="18"/>
  <c r="D109" i="18"/>
  <c r="C109" i="18"/>
  <c r="F108" i="18"/>
  <c r="E108" i="18"/>
  <c r="D108" i="18"/>
  <c r="C108" i="18"/>
  <c r="F107" i="18"/>
  <c r="E107" i="18"/>
  <c r="D107" i="18"/>
  <c r="C107" i="18"/>
  <c r="F106" i="18"/>
  <c r="E106" i="18"/>
  <c r="D106" i="18"/>
  <c r="C106" i="18"/>
  <c r="F105" i="18"/>
  <c r="E105" i="18"/>
  <c r="D105" i="18"/>
  <c r="C105" i="18"/>
  <c r="F104" i="18"/>
  <c r="E104" i="18"/>
  <c r="D104" i="18"/>
  <c r="D129" i="18" s="1"/>
  <c r="C104" i="18"/>
  <c r="C129" i="18" s="1"/>
  <c r="F103" i="18"/>
  <c r="E103" i="18"/>
  <c r="D103" i="18"/>
  <c r="C103" i="18"/>
  <c r="E102" i="18"/>
  <c r="E127" i="18" s="1"/>
  <c r="D102" i="18"/>
  <c r="D127" i="18" s="1"/>
  <c r="C102" i="18"/>
  <c r="F101" i="18"/>
  <c r="E101" i="18"/>
  <c r="D101" i="18"/>
  <c r="C101" i="18"/>
  <c r="F100" i="18"/>
  <c r="F125" i="18" s="1"/>
  <c r="E100" i="18"/>
  <c r="D100" i="18"/>
  <c r="C100" i="18"/>
  <c r="F99" i="18"/>
  <c r="E99" i="18"/>
  <c r="D99" i="18"/>
  <c r="C99" i="18"/>
  <c r="F98" i="18"/>
  <c r="E98" i="18"/>
  <c r="D98" i="18"/>
  <c r="C98" i="18"/>
  <c r="F97" i="18"/>
  <c r="E97" i="18"/>
  <c r="D97" i="18"/>
  <c r="C97" i="18"/>
  <c r="G96" i="18"/>
  <c r="F96" i="18"/>
  <c r="D96" i="18"/>
  <c r="C96" i="18"/>
  <c r="C121" i="18" s="1"/>
  <c r="G95" i="18"/>
  <c r="G120" i="18" s="1"/>
  <c r="F95" i="18"/>
  <c r="F120" i="18" s="1"/>
  <c r="E95" i="18"/>
  <c r="D95" i="18"/>
  <c r="C95" i="18"/>
  <c r="G94" i="18"/>
  <c r="F94" i="18"/>
  <c r="E94" i="18"/>
  <c r="D94" i="18"/>
  <c r="C94" i="18"/>
  <c r="G93" i="18"/>
  <c r="F93" i="18"/>
  <c r="E93" i="18"/>
  <c r="D93" i="18"/>
  <c r="D118" i="18" s="1"/>
  <c r="C93" i="18"/>
  <c r="G92" i="18"/>
  <c r="G117" i="18" s="1"/>
  <c r="F92" i="18"/>
  <c r="E92" i="18"/>
  <c r="D92" i="18"/>
  <c r="C92" i="18"/>
  <c r="G91" i="18"/>
  <c r="F91" i="18"/>
  <c r="E91" i="18"/>
  <c r="D91" i="18"/>
  <c r="D116" i="18" s="1"/>
  <c r="C91" i="18"/>
  <c r="H162" i="17"/>
  <c r="G162" i="17"/>
  <c r="F162" i="17"/>
  <c r="E162" i="17"/>
  <c r="D162" i="17"/>
  <c r="C162" i="17"/>
  <c r="H161" i="17"/>
  <c r="G161" i="17"/>
  <c r="F161" i="17"/>
  <c r="E161" i="17"/>
  <c r="D161" i="17"/>
  <c r="C161" i="17"/>
  <c r="H160" i="17"/>
  <c r="G160" i="17"/>
  <c r="F160" i="17"/>
  <c r="E160" i="17"/>
  <c r="D160" i="17"/>
  <c r="C160" i="17"/>
  <c r="H159" i="17"/>
  <c r="G159" i="17"/>
  <c r="F159" i="17"/>
  <c r="E159" i="17"/>
  <c r="D159" i="17"/>
  <c r="C159" i="17"/>
  <c r="H158" i="17"/>
  <c r="G158" i="17"/>
  <c r="E158" i="17"/>
  <c r="D158" i="17"/>
  <c r="C158" i="17"/>
  <c r="H157" i="17"/>
  <c r="G157" i="17"/>
  <c r="F157" i="17"/>
  <c r="E157" i="17"/>
  <c r="D157" i="17"/>
  <c r="C157" i="17"/>
  <c r="H156" i="17"/>
  <c r="G156" i="17"/>
  <c r="F156" i="17"/>
  <c r="E156" i="17"/>
  <c r="D156" i="17"/>
  <c r="C156" i="17"/>
  <c r="H155" i="17"/>
  <c r="G155" i="17"/>
  <c r="F155" i="17"/>
  <c r="E155" i="17"/>
  <c r="D155" i="17"/>
  <c r="C155" i="17"/>
  <c r="H154" i="17"/>
  <c r="G154" i="17"/>
  <c r="F154" i="17"/>
  <c r="E154" i="17"/>
  <c r="D154" i="17"/>
  <c r="H153" i="17"/>
  <c r="G153" i="17"/>
  <c r="F153" i="17"/>
  <c r="E153" i="17"/>
  <c r="D153" i="17"/>
  <c r="H152" i="17"/>
  <c r="G152" i="17"/>
  <c r="F152" i="17"/>
  <c r="D152" i="17"/>
  <c r="H151" i="17"/>
  <c r="G151" i="17"/>
  <c r="F151" i="17"/>
  <c r="E151" i="17"/>
  <c r="D151" i="17"/>
  <c r="H150" i="17"/>
  <c r="G150" i="17"/>
  <c r="F150" i="17"/>
  <c r="E150" i="17"/>
  <c r="D150" i="17"/>
  <c r="H149" i="17"/>
  <c r="G149" i="17"/>
  <c r="F149" i="17"/>
  <c r="E149" i="17"/>
  <c r="D149" i="17"/>
  <c r="H148" i="17"/>
  <c r="G148" i="17"/>
  <c r="F148" i="17"/>
  <c r="E148" i="17"/>
  <c r="D148" i="17"/>
  <c r="H147" i="17"/>
  <c r="G147" i="17"/>
  <c r="F147" i="17"/>
  <c r="E147" i="17"/>
  <c r="D147" i="17"/>
  <c r="H146" i="17"/>
  <c r="G146" i="17"/>
  <c r="F146" i="17"/>
  <c r="E146" i="17"/>
  <c r="H145" i="17"/>
  <c r="G145" i="17"/>
  <c r="F145" i="17"/>
  <c r="E145" i="17"/>
  <c r="D145" i="17"/>
  <c r="G144" i="17"/>
  <c r="F144" i="17"/>
  <c r="E144" i="17"/>
  <c r="D144" i="17"/>
  <c r="H143" i="17"/>
  <c r="G143" i="17"/>
  <c r="F143" i="17"/>
  <c r="E143" i="17"/>
  <c r="D143" i="17"/>
  <c r="F110" i="17"/>
  <c r="E110" i="17"/>
  <c r="D110" i="17"/>
  <c r="F109" i="17"/>
  <c r="F134" i="17" s="1"/>
  <c r="E109" i="17"/>
  <c r="D109" i="17"/>
  <c r="C109" i="17"/>
  <c r="F108" i="17"/>
  <c r="E108" i="17"/>
  <c r="D108" i="17"/>
  <c r="C108" i="17"/>
  <c r="F107" i="17"/>
  <c r="F132" i="17" s="1"/>
  <c r="E107" i="17"/>
  <c r="D107" i="17"/>
  <c r="C107" i="17"/>
  <c r="F106" i="17"/>
  <c r="E106" i="17"/>
  <c r="D106" i="17"/>
  <c r="C106" i="17"/>
  <c r="F105" i="17"/>
  <c r="E105" i="17"/>
  <c r="D105" i="17"/>
  <c r="C105" i="17"/>
  <c r="C130" i="17" s="1"/>
  <c r="F104" i="17"/>
  <c r="E104" i="17"/>
  <c r="D104" i="17"/>
  <c r="C104" i="17"/>
  <c r="F103" i="17"/>
  <c r="E103" i="17"/>
  <c r="D103" i="17"/>
  <c r="C103" i="17"/>
  <c r="E102" i="17"/>
  <c r="D102" i="17"/>
  <c r="C102" i="17"/>
  <c r="F101" i="17"/>
  <c r="E101" i="17"/>
  <c r="D101" i="17"/>
  <c r="C101" i="17"/>
  <c r="C126" i="17" s="1"/>
  <c r="F100" i="17"/>
  <c r="E100" i="17"/>
  <c r="D100" i="17"/>
  <c r="C100" i="17"/>
  <c r="F99" i="17"/>
  <c r="E99" i="17"/>
  <c r="E124" i="17" s="1"/>
  <c r="D99" i="17"/>
  <c r="C99" i="17"/>
  <c r="F98" i="17"/>
  <c r="E98" i="17"/>
  <c r="D98" i="17"/>
  <c r="C98" i="17"/>
  <c r="F97" i="17"/>
  <c r="E97" i="17"/>
  <c r="D97" i="17"/>
  <c r="C97" i="17"/>
  <c r="G96" i="17"/>
  <c r="F96" i="17"/>
  <c r="D96" i="17"/>
  <c r="C96" i="17"/>
  <c r="G95" i="17"/>
  <c r="F95" i="17"/>
  <c r="E95" i="17"/>
  <c r="D95" i="17"/>
  <c r="C95" i="17"/>
  <c r="G94" i="17"/>
  <c r="F94" i="17"/>
  <c r="E94" i="17"/>
  <c r="D94" i="17"/>
  <c r="C94" i="17"/>
  <c r="G93" i="17"/>
  <c r="F93" i="17"/>
  <c r="E93" i="17"/>
  <c r="D93" i="17"/>
  <c r="C93" i="17"/>
  <c r="G92" i="17"/>
  <c r="F92" i="17"/>
  <c r="E92" i="17"/>
  <c r="D92" i="17"/>
  <c r="C92" i="17"/>
  <c r="G91" i="17"/>
  <c r="F91" i="17"/>
  <c r="E91" i="17"/>
  <c r="D91" i="17"/>
  <c r="C91" i="17"/>
  <c r="H162" i="16"/>
  <c r="G162" i="16"/>
  <c r="F162" i="16"/>
  <c r="E162" i="16"/>
  <c r="D162" i="16"/>
  <c r="C162" i="16"/>
  <c r="H161" i="16"/>
  <c r="G161" i="16"/>
  <c r="F161" i="16"/>
  <c r="E161" i="16"/>
  <c r="D161" i="16"/>
  <c r="C161" i="16"/>
  <c r="H160" i="16"/>
  <c r="G160" i="16"/>
  <c r="F160" i="16"/>
  <c r="E160" i="16"/>
  <c r="D160" i="16"/>
  <c r="C160" i="16"/>
  <c r="H159" i="16"/>
  <c r="G159" i="16"/>
  <c r="F159" i="16"/>
  <c r="E159" i="16"/>
  <c r="D159" i="16"/>
  <c r="C159" i="16"/>
  <c r="H158" i="16"/>
  <c r="G158" i="16"/>
  <c r="E158" i="16"/>
  <c r="D158" i="16"/>
  <c r="C158" i="16"/>
  <c r="H157" i="16"/>
  <c r="G157" i="16"/>
  <c r="F157" i="16"/>
  <c r="E157" i="16"/>
  <c r="D157" i="16"/>
  <c r="C157" i="16"/>
  <c r="H156" i="16"/>
  <c r="G156" i="16"/>
  <c r="F156" i="16"/>
  <c r="E156" i="16"/>
  <c r="D156" i="16"/>
  <c r="C156" i="16"/>
  <c r="H155" i="16"/>
  <c r="G155" i="16"/>
  <c r="F155" i="16"/>
  <c r="E155" i="16"/>
  <c r="D155" i="16"/>
  <c r="C155" i="16"/>
  <c r="H154" i="16"/>
  <c r="G154" i="16"/>
  <c r="F154" i="16"/>
  <c r="E154" i="16"/>
  <c r="D154" i="16"/>
  <c r="H153" i="16"/>
  <c r="G153" i="16"/>
  <c r="F153" i="16"/>
  <c r="E153" i="16"/>
  <c r="D153" i="16"/>
  <c r="H152" i="16"/>
  <c r="G152" i="16"/>
  <c r="F152" i="16"/>
  <c r="D152" i="16"/>
  <c r="H151" i="16"/>
  <c r="G151" i="16"/>
  <c r="F151" i="16"/>
  <c r="E151" i="16"/>
  <c r="D151" i="16"/>
  <c r="H150" i="16"/>
  <c r="G150" i="16"/>
  <c r="F150" i="16"/>
  <c r="E150" i="16"/>
  <c r="D150" i="16"/>
  <c r="H149" i="16"/>
  <c r="G149" i="16"/>
  <c r="F149" i="16"/>
  <c r="E149" i="16"/>
  <c r="D149" i="16"/>
  <c r="H148" i="16"/>
  <c r="G148" i="16"/>
  <c r="F148" i="16"/>
  <c r="E148" i="16"/>
  <c r="D148" i="16"/>
  <c r="H147" i="16"/>
  <c r="G147" i="16"/>
  <c r="F147" i="16"/>
  <c r="E147" i="16"/>
  <c r="D147" i="16"/>
  <c r="H146" i="16"/>
  <c r="G146" i="16"/>
  <c r="F146" i="16"/>
  <c r="E146" i="16"/>
  <c r="H145" i="16"/>
  <c r="G145" i="16"/>
  <c r="F145" i="16"/>
  <c r="E145" i="16"/>
  <c r="D145" i="16"/>
  <c r="G144" i="16"/>
  <c r="F144" i="16"/>
  <c r="E144" i="16"/>
  <c r="D144" i="16"/>
  <c r="H143" i="16"/>
  <c r="G143" i="16"/>
  <c r="F143" i="16"/>
  <c r="E143" i="16"/>
  <c r="D143" i="16"/>
  <c r="F110" i="16"/>
  <c r="F135" i="16" s="1"/>
  <c r="E110" i="16"/>
  <c r="D110" i="16"/>
  <c r="F109" i="16"/>
  <c r="E109" i="16"/>
  <c r="D109" i="16"/>
  <c r="D134" i="16" s="1"/>
  <c r="C109" i="16"/>
  <c r="F108" i="16"/>
  <c r="E108" i="16"/>
  <c r="E133" i="16" s="1"/>
  <c r="D108" i="16"/>
  <c r="C108" i="16"/>
  <c r="F107" i="16"/>
  <c r="F132" i="16" s="1"/>
  <c r="E107" i="16"/>
  <c r="D107" i="16"/>
  <c r="C107" i="16"/>
  <c r="F106" i="16"/>
  <c r="E106" i="16"/>
  <c r="D106" i="16"/>
  <c r="C106" i="16"/>
  <c r="C131" i="16" s="1"/>
  <c r="F105" i="16"/>
  <c r="E105" i="16"/>
  <c r="D105" i="16"/>
  <c r="C105" i="16"/>
  <c r="F104" i="16"/>
  <c r="E104" i="16"/>
  <c r="E129" i="16" s="1"/>
  <c r="D104" i="16"/>
  <c r="D129" i="16" s="1"/>
  <c r="C104" i="16"/>
  <c r="F103" i="16"/>
  <c r="E103" i="16"/>
  <c r="D103" i="16"/>
  <c r="C103" i="16"/>
  <c r="E102" i="16"/>
  <c r="E127" i="16" s="1"/>
  <c r="D102" i="16"/>
  <c r="D127" i="16" s="1"/>
  <c r="C102" i="16"/>
  <c r="F101" i="16"/>
  <c r="E101" i="16"/>
  <c r="D101" i="16"/>
  <c r="C101" i="16"/>
  <c r="C126" i="16" s="1"/>
  <c r="F100" i="16"/>
  <c r="E100" i="16"/>
  <c r="D100" i="16"/>
  <c r="D125" i="16" s="1"/>
  <c r="C100" i="16"/>
  <c r="F99" i="16"/>
  <c r="E99" i="16"/>
  <c r="D99" i="16"/>
  <c r="D124" i="16" s="1"/>
  <c r="C99" i="16"/>
  <c r="C124" i="16" s="1"/>
  <c r="F98" i="16"/>
  <c r="E98" i="16"/>
  <c r="D98" i="16"/>
  <c r="C98" i="16"/>
  <c r="F97" i="16"/>
  <c r="F122" i="16" s="1"/>
  <c r="E97" i="16"/>
  <c r="D97" i="16"/>
  <c r="D122" i="16" s="1"/>
  <c r="C97" i="16"/>
  <c r="G96" i="16"/>
  <c r="F96" i="16"/>
  <c r="D96" i="16"/>
  <c r="C96" i="16"/>
  <c r="C121" i="16" s="1"/>
  <c r="G95" i="16"/>
  <c r="G120" i="16" s="1"/>
  <c r="F95" i="16"/>
  <c r="E95" i="16"/>
  <c r="D95" i="16"/>
  <c r="C95" i="16"/>
  <c r="G94" i="16"/>
  <c r="F94" i="16"/>
  <c r="E94" i="16"/>
  <c r="E119" i="16" s="1"/>
  <c r="D94" i="16"/>
  <c r="D119" i="16" s="1"/>
  <c r="C94" i="16"/>
  <c r="G93" i="16"/>
  <c r="G118" i="16" s="1"/>
  <c r="F93" i="16"/>
  <c r="E93" i="16"/>
  <c r="D93" i="16"/>
  <c r="C93" i="16"/>
  <c r="G92" i="16"/>
  <c r="F92" i="16"/>
  <c r="F117" i="16" s="1"/>
  <c r="E92" i="16"/>
  <c r="D92" i="16"/>
  <c r="D117" i="16" s="1"/>
  <c r="C92" i="16"/>
  <c r="G91" i="16"/>
  <c r="F91" i="16"/>
  <c r="E91" i="16"/>
  <c r="D91" i="16"/>
  <c r="C91" i="16"/>
  <c r="C116" i="16" s="1"/>
  <c r="H162" i="15"/>
  <c r="G162" i="15"/>
  <c r="F162" i="15"/>
  <c r="E162" i="15"/>
  <c r="D162" i="15"/>
  <c r="C162" i="15"/>
  <c r="H161" i="15"/>
  <c r="G161" i="15"/>
  <c r="F161" i="15"/>
  <c r="E161" i="15"/>
  <c r="D161" i="15"/>
  <c r="C161" i="15"/>
  <c r="H160" i="15"/>
  <c r="G160" i="15"/>
  <c r="F160" i="15"/>
  <c r="E160" i="15"/>
  <c r="D160" i="15"/>
  <c r="C160" i="15"/>
  <c r="H159" i="15"/>
  <c r="G159" i="15"/>
  <c r="F159" i="15"/>
  <c r="E159" i="15"/>
  <c r="D159" i="15"/>
  <c r="C159" i="15"/>
  <c r="H158" i="15"/>
  <c r="G158" i="15"/>
  <c r="E158" i="15"/>
  <c r="D158" i="15"/>
  <c r="C158" i="15"/>
  <c r="H157" i="15"/>
  <c r="G157" i="15"/>
  <c r="F157" i="15"/>
  <c r="E157" i="15"/>
  <c r="D157" i="15"/>
  <c r="C157" i="15"/>
  <c r="H156" i="15"/>
  <c r="G156" i="15"/>
  <c r="F156" i="15"/>
  <c r="E156" i="15"/>
  <c r="D156" i="15"/>
  <c r="C156" i="15"/>
  <c r="H155" i="15"/>
  <c r="G155" i="15"/>
  <c r="F155" i="15"/>
  <c r="E155" i="15"/>
  <c r="D155" i="15"/>
  <c r="C155" i="15"/>
  <c r="H154" i="15"/>
  <c r="G154" i="15"/>
  <c r="F154" i="15"/>
  <c r="E154" i="15"/>
  <c r="D154" i="15"/>
  <c r="H153" i="15"/>
  <c r="G153" i="15"/>
  <c r="F153" i="15"/>
  <c r="E153" i="15"/>
  <c r="D153" i="15"/>
  <c r="H152" i="15"/>
  <c r="G152" i="15"/>
  <c r="F152" i="15"/>
  <c r="D152" i="15"/>
  <c r="H151" i="15"/>
  <c r="G151" i="15"/>
  <c r="F151" i="15"/>
  <c r="E151" i="15"/>
  <c r="D151" i="15"/>
  <c r="H150" i="15"/>
  <c r="G150" i="15"/>
  <c r="F150" i="15"/>
  <c r="E150" i="15"/>
  <c r="D150" i="15"/>
  <c r="H149" i="15"/>
  <c r="G149" i="15"/>
  <c r="F149" i="15"/>
  <c r="E149" i="15"/>
  <c r="D149" i="15"/>
  <c r="H148" i="15"/>
  <c r="G148" i="15"/>
  <c r="F148" i="15"/>
  <c r="E148" i="15"/>
  <c r="D148" i="15"/>
  <c r="H147" i="15"/>
  <c r="G147" i="15"/>
  <c r="F147" i="15"/>
  <c r="E147" i="15"/>
  <c r="D147" i="15"/>
  <c r="H146" i="15"/>
  <c r="G146" i="15"/>
  <c r="F146" i="15"/>
  <c r="E146" i="15"/>
  <c r="H145" i="15"/>
  <c r="G145" i="15"/>
  <c r="F145" i="15"/>
  <c r="E145" i="15"/>
  <c r="D145" i="15"/>
  <c r="G144" i="15"/>
  <c r="F144" i="15"/>
  <c r="E144" i="15"/>
  <c r="D144" i="15"/>
  <c r="H143" i="15"/>
  <c r="G143" i="15"/>
  <c r="F143" i="15"/>
  <c r="E143" i="15"/>
  <c r="D143" i="15"/>
  <c r="F110" i="15"/>
  <c r="E110" i="15"/>
  <c r="D110" i="15"/>
  <c r="F109" i="15"/>
  <c r="E109" i="15"/>
  <c r="D109" i="15"/>
  <c r="C109" i="15"/>
  <c r="F108" i="15"/>
  <c r="E108" i="15"/>
  <c r="D108" i="15"/>
  <c r="C108" i="15"/>
  <c r="F107" i="15"/>
  <c r="E107" i="15"/>
  <c r="D107" i="15"/>
  <c r="C107" i="15"/>
  <c r="F106" i="15"/>
  <c r="F131" i="15" s="1"/>
  <c r="E106" i="15"/>
  <c r="D106" i="15"/>
  <c r="C106" i="15"/>
  <c r="F105" i="15"/>
  <c r="E105" i="15"/>
  <c r="D105" i="15"/>
  <c r="C105" i="15"/>
  <c r="C130" i="15" s="1"/>
  <c r="F104" i="15"/>
  <c r="E104" i="15"/>
  <c r="D104" i="15"/>
  <c r="C104" i="15"/>
  <c r="F103" i="15"/>
  <c r="E103" i="15"/>
  <c r="E128" i="15" s="1"/>
  <c r="D103" i="15"/>
  <c r="D128" i="15" s="1"/>
  <c r="C103" i="15"/>
  <c r="E102" i="15"/>
  <c r="D102" i="15"/>
  <c r="C102" i="15"/>
  <c r="F101" i="15"/>
  <c r="F126" i="15" s="1"/>
  <c r="E101" i="15"/>
  <c r="D101" i="15"/>
  <c r="C101" i="15"/>
  <c r="F100" i="15"/>
  <c r="E100" i="15"/>
  <c r="D100" i="15"/>
  <c r="C100" i="15"/>
  <c r="C125" i="15" s="1"/>
  <c r="F99" i="15"/>
  <c r="E99" i="15"/>
  <c r="D99" i="15"/>
  <c r="C99" i="15"/>
  <c r="F98" i="15"/>
  <c r="E98" i="15"/>
  <c r="D98" i="15"/>
  <c r="C98" i="15"/>
  <c r="F97" i="15"/>
  <c r="E97" i="15"/>
  <c r="D97" i="15"/>
  <c r="C97" i="15"/>
  <c r="G96" i="15"/>
  <c r="F96" i="15"/>
  <c r="D96" i="15"/>
  <c r="C96" i="15"/>
  <c r="G95" i="15"/>
  <c r="F95" i="15"/>
  <c r="E95" i="15"/>
  <c r="D95" i="15"/>
  <c r="C95" i="15"/>
  <c r="G94" i="15"/>
  <c r="F94" i="15"/>
  <c r="E94" i="15"/>
  <c r="D94" i="15"/>
  <c r="C94" i="15"/>
  <c r="G93" i="15"/>
  <c r="F93" i="15"/>
  <c r="E93" i="15"/>
  <c r="D93" i="15"/>
  <c r="D118" i="15" s="1"/>
  <c r="C93" i="15"/>
  <c r="C118" i="15" s="1"/>
  <c r="G92" i="15"/>
  <c r="F92" i="15"/>
  <c r="E92" i="15"/>
  <c r="D92" i="15"/>
  <c r="C92" i="15"/>
  <c r="G91" i="15"/>
  <c r="F91" i="15"/>
  <c r="F116" i="15" s="1"/>
  <c r="E91" i="15"/>
  <c r="D91" i="15"/>
  <c r="C91" i="15"/>
  <c r="H162" i="14"/>
  <c r="G162" i="14"/>
  <c r="F162" i="14"/>
  <c r="E162" i="14"/>
  <c r="D162" i="14"/>
  <c r="C162" i="14"/>
  <c r="H161" i="14"/>
  <c r="G161" i="14"/>
  <c r="F161" i="14"/>
  <c r="E161" i="14"/>
  <c r="D161" i="14"/>
  <c r="C161" i="14"/>
  <c r="H160" i="14"/>
  <c r="G160" i="14"/>
  <c r="F160" i="14"/>
  <c r="E160" i="14"/>
  <c r="D160" i="14"/>
  <c r="C160" i="14"/>
  <c r="H159" i="14"/>
  <c r="G159" i="14"/>
  <c r="F159" i="14"/>
  <c r="E159" i="14"/>
  <c r="D159" i="14"/>
  <c r="C159" i="14"/>
  <c r="H158" i="14"/>
  <c r="G158" i="14"/>
  <c r="E158" i="14"/>
  <c r="D158" i="14"/>
  <c r="C158" i="14"/>
  <c r="H157" i="14"/>
  <c r="G157" i="14"/>
  <c r="F157" i="14"/>
  <c r="E157" i="14"/>
  <c r="D157" i="14"/>
  <c r="C157" i="14"/>
  <c r="H156" i="14"/>
  <c r="G156" i="14"/>
  <c r="F156" i="14"/>
  <c r="E156" i="14"/>
  <c r="D156" i="14"/>
  <c r="C156" i="14"/>
  <c r="H155" i="14"/>
  <c r="G155" i="14"/>
  <c r="F155" i="14"/>
  <c r="E155" i="14"/>
  <c r="D155" i="14"/>
  <c r="C155" i="14"/>
  <c r="H154" i="14"/>
  <c r="G154" i="14"/>
  <c r="F154" i="14"/>
  <c r="E154" i="14"/>
  <c r="D154" i="14"/>
  <c r="H153" i="14"/>
  <c r="G153" i="14"/>
  <c r="F153" i="14"/>
  <c r="E153" i="14"/>
  <c r="D153" i="14"/>
  <c r="H152" i="14"/>
  <c r="G152" i="14"/>
  <c r="F152" i="14"/>
  <c r="D152" i="14"/>
  <c r="H151" i="14"/>
  <c r="G151" i="14"/>
  <c r="F151" i="14"/>
  <c r="E151" i="14"/>
  <c r="D151" i="14"/>
  <c r="H150" i="14"/>
  <c r="G150" i="14"/>
  <c r="F150" i="14"/>
  <c r="E150" i="14"/>
  <c r="D150" i="14"/>
  <c r="H149" i="14"/>
  <c r="G149" i="14"/>
  <c r="F149" i="14"/>
  <c r="E149" i="14"/>
  <c r="D149" i="14"/>
  <c r="H148" i="14"/>
  <c r="G148" i="14"/>
  <c r="F148" i="14"/>
  <c r="E148" i="14"/>
  <c r="D148" i="14"/>
  <c r="H147" i="14"/>
  <c r="G147" i="14"/>
  <c r="F147" i="14"/>
  <c r="E147" i="14"/>
  <c r="D147" i="14"/>
  <c r="H146" i="14"/>
  <c r="G146" i="14"/>
  <c r="F146" i="14"/>
  <c r="E146" i="14"/>
  <c r="H145" i="14"/>
  <c r="G145" i="14"/>
  <c r="F145" i="14"/>
  <c r="E145" i="14"/>
  <c r="D145" i="14"/>
  <c r="G144" i="14"/>
  <c r="F144" i="14"/>
  <c r="E144" i="14"/>
  <c r="D144" i="14"/>
  <c r="H143" i="14"/>
  <c r="G143" i="14"/>
  <c r="F143" i="14"/>
  <c r="E143" i="14"/>
  <c r="D143" i="14"/>
  <c r="F110" i="14"/>
  <c r="E110" i="14"/>
  <c r="D110" i="14"/>
  <c r="F109" i="14"/>
  <c r="E109" i="14"/>
  <c r="D109" i="14"/>
  <c r="C109" i="14"/>
  <c r="F108" i="14"/>
  <c r="E108" i="14"/>
  <c r="D108" i="14"/>
  <c r="C108" i="14"/>
  <c r="F107" i="14"/>
  <c r="E107" i="14"/>
  <c r="E132" i="14" s="1"/>
  <c r="D107" i="14"/>
  <c r="C107" i="14"/>
  <c r="F106" i="14"/>
  <c r="E106" i="14"/>
  <c r="D106" i="14"/>
  <c r="C106" i="14"/>
  <c r="F105" i="14"/>
  <c r="E105" i="14"/>
  <c r="D105" i="14"/>
  <c r="C105" i="14"/>
  <c r="F104" i="14"/>
  <c r="F129" i="14" s="1"/>
  <c r="E104" i="14"/>
  <c r="D104" i="14"/>
  <c r="C104" i="14"/>
  <c r="F103" i="14"/>
  <c r="E103" i="14"/>
  <c r="D103" i="14"/>
  <c r="C103" i="14"/>
  <c r="E102" i="14"/>
  <c r="E127" i="14" s="1"/>
  <c r="D102" i="14"/>
  <c r="C102" i="14"/>
  <c r="F101" i="14"/>
  <c r="E101" i="14"/>
  <c r="D101" i="14"/>
  <c r="D126" i="14" s="1"/>
  <c r="C101" i="14"/>
  <c r="F100" i="14"/>
  <c r="E100" i="14"/>
  <c r="D100" i="14"/>
  <c r="C100" i="14"/>
  <c r="F99" i="14"/>
  <c r="E99" i="14"/>
  <c r="D99" i="14"/>
  <c r="C99" i="14"/>
  <c r="F98" i="14"/>
  <c r="E98" i="14"/>
  <c r="D98" i="14"/>
  <c r="C98" i="14"/>
  <c r="F97" i="14"/>
  <c r="F122" i="14" s="1"/>
  <c r="E97" i="14"/>
  <c r="D97" i="14"/>
  <c r="C97" i="14"/>
  <c r="G96" i="14"/>
  <c r="F96" i="14"/>
  <c r="D96" i="14"/>
  <c r="C96" i="14"/>
  <c r="G95" i="14"/>
  <c r="F95" i="14"/>
  <c r="E95" i="14"/>
  <c r="D95" i="14"/>
  <c r="C95" i="14"/>
  <c r="G94" i="14"/>
  <c r="F94" i="14"/>
  <c r="E94" i="14"/>
  <c r="D94" i="14"/>
  <c r="C94" i="14"/>
  <c r="G93" i="14"/>
  <c r="F93" i="14"/>
  <c r="E93" i="14"/>
  <c r="D93" i="14"/>
  <c r="C93" i="14"/>
  <c r="G92" i="14"/>
  <c r="F92" i="14"/>
  <c r="F117" i="14" s="1"/>
  <c r="E92" i="14"/>
  <c r="D92" i="14"/>
  <c r="C92" i="14"/>
  <c r="G91" i="14"/>
  <c r="F91" i="14"/>
  <c r="E91" i="14"/>
  <c r="D91" i="14"/>
  <c r="C91" i="14"/>
  <c r="H162" i="12"/>
  <c r="G162" i="12"/>
  <c r="F162" i="12"/>
  <c r="E162" i="12"/>
  <c r="D162" i="12"/>
  <c r="C162" i="12"/>
  <c r="H161" i="12"/>
  <c r="G161" i="12"/>
  <c r="F161" i="12"/>
  <c r="E161" i="12"/>
  <c r="D161" i="12"/>
  <c r="C161" i="12"/>
  <c r="H160" i="12"/>
  <c r="G160" i="12"/>
  <c r="F160" i="12"/>
  <c r="E160" i="12"/>
  <c r="D160" i="12"/>
  <c r="C160" i="12"/>
  <c r="H159" i="12"/>
  <c r="G159" i="12"/>
  <c r="F159" i="12"/>
  <c r="E159" i="12"/>
  <c r="D159" i="12"/>
  <c r="C159" i="12"/>
  <c r="H158" i="12"/>
  <c r="G158" i="12"/>
  <c r="E158" i="12"/>
  <c r="D158" i="12"/>
  <c r="C158" i="12"/>
  <c r="H157" i="12"/>
  <c r="G157" i="12"/>
  <c r="F157" i="12"/>
  <c r="E157" i="12"/>
  <c r="D157" i="12"/>
  <c r="C157" i="12"/>
  <c r="H156" i="12"/>
  <c r="G156" i="12"/>
  <c r="F156" i="12"/>
  <c r="E156" i="12"/>
  <c r="D156" i="12"/>
  <c r="C156" i="12"/>
  <c r="H155" i="12"/>
  <c r="G155" i="12"/>
  <c r="F155" i="12"/>
  <c r="E155" i="12"/>
  <c r="D155" i="12"/>
  <c r="C155" i="12"/>
  <c r="H154" i="12"/>
  <c r="G154" i="12"/>
  <c r="F154" i="12"/>
  <c r="E154" i="12"/>
  <c r="D154" i="12"/>
  <c r="H153" i="12"/>
  <c r="G153" i="12"/>
  <c r="F153" i="12"/>
  <c r="E153" i="12"/>
  <c r="D153" i="12"/>
  <c r="H152" i="12"/>
  <c r="G152" i="12"/>
  <c r="F152" i="12"/>
  <c r="D152" i="12"/>
  <c r="H151" i="12"/>
  <c r="G151" i="12"/>
  <c r="F151" i="12"/>
  <c r="E151" i="12"/>
  <c r="D151" i="12"/>
  <c r="H150" i="12"/>
  <c r="G150" i="12"/>
  <c r="F150" i="12"/>
  <c r="E150" i="12"/>
  <c r="D150" i="12"/>
  <c r="H149" i="12"/>
  <c r="G149" i="12"/>
  <c r="F149" i="12"/>
  <c r="E149" i="12"/>
  <c r="D149" i="12"/>
  <c r="H148" i="12"/>
  <c r="G148" i="12"/>
  <c r="F148" i="12"/>
  <c r="E148" i="12"/>
  <c r="D148" i="12"/>
  <c r="H147" i="12"/>
  <c r="G147" i="12"/>
  <c r="F147" i="12"/>
  <c r="E147" i="12"/>
  <c r="D147" i="12"/>
  <c r="H146" i="12"/>
  <c r="G146" i="12"/>
  <c r="F146" i="12"/>
  <c r="E146" i="12"/>
  <c r="H145" i="12"/>
  <c r="G145" i="12"/>
  <c r="F145" i="12"/>
  <c r="E145" i="12"/>
  <c r="D145" i="12"/>
  <c r="G144" i="12"/>
  <c r="F144" i="12"/>
  <c r="E144" i="12"/>
  <c r="D144" i="12"/>
  <c r="H143" i="12"/>
  <c r="G143" i="12"/>
  <c r="F143" i="12"/>
  <c r="E143" i="12"/>
  <c r="D143" i="12"/>
  <c r="F110" i="12"/>
  <c r="E110" i="12"/>
  <c r="D110" i="12"/>
  <c r="F109" i="12"/>
  <c r="E109" i="12"/>
  <c r="D109" i="12"/>
  <c r="C109" i="12"/>
  <c r="F108" i="12"/>
  <c r="E108" i="12"/>
  <c r="D108" i="12"/>
  <c r="C108" i="12"/>
  <c r="F107" i="12"/>
  <c r="E107" i="12"/>
  <c r="D107" i="12"/>
  <c r="C107" i="12"/>
  <c r="F106" i="12"/>
  <c r="E106" i="12"/>
  <c r="D106" i="12"/>
  <c r="C106" i="12"/>
  <c r="F105" i="12"/>
  <c r="E105" i="12"/>
  <c r="D105" i="12"/>
  <c r="C105" i="12"/>
  <c r="F104" i="12"/>
  <c r="E104" i="12"/>
  <c r="D104" i="12"/>
  <c r="C104" i="12"/>
  <c r="F103" i="12"/>
  <c r="E103" i="12"/>
  <c r="D103" i="12"/>
  <c r="C103" i="12"/>
  <c r="E102" i="12"/>
  <c r="D102" i="12"/>
  <c r="C102" i="12"/>
  <c r="C127" i="12" s="1"/>
  <c r="F101" i="12"/>
  <c r="E101" i="12"/>
  <c r="D101" i="12"/>
  <c r="C101" i="12"/>
  <c r="F100" i="12"/>
  <c r="E100" i="12"/>
  <c r="D100" i="12"/>
  <c r="C100" i="12"/>
  <c r="F99" i="12"/>
  <c r="E99" i="12"/>
  <c r="D99" i="12"/>
  <c r="C99" i="12"/>
  <c r="F98" i="12"/>
  <c r="E98" i="12"/>
  <c r="D98" i="12"/>
  <c r="C98" i="12"/>
  <c r="F97" i="12"/>
  <c r="F122" i="12" s="1"/>
  <c r="E97" i="12"/>
  <c r="D97" i="12"/>
  <c r="C97" i="12"/>
  <c r="G96" i="12"/>
  <c r="F96" i="12"/>
  <c r="F121" i="12" s="1"/>
  <c r="D96" i="12"/>
  <c r="C96" i="12"/>
  <c r="G95" i="12"/>
  <c r="G120" i="12" s="1"/>
  <c r="F95" i="12"/>
  <c r="E95" i="12"/>
  <c r="D95" i="12"/>
  <c r="C95" i="12"/>
  <c r="G94" i="12"/>
  <c r="F94" i="12"/>
  <c r="E94" i="12"/>
  <c r="D94" i="12"/>
  <c r="D119" i="12" s="1"/>
  <c r="C94" i="12"/>
  <c r="G93" i="12"/>
  <c r="F93" i="12"/>
  <c r="E93" i="12"/>
  <c r="D93" i="12"/>
  <c r="C93" i="12"/>
  <c r="G92" i="12"/>
  <c r="F92" i="12"/>
  <c r="F117" i="12" s="1"/>
  <c r="E92" i="12"/>
  <c r="D92" i="12"/>
  <c r="C92" i="12"/>
  <c r="G91" i="12"/>
  <c r="F91" i="12"/>
  <c r="E91" i="12"/>
  <c r="D91" i="12"/>
  <c r="C91" i="12"/>
  <c r="H162" i="11"/>
  <c r="G162" i="11"/>
  <c r="F162" i="11"/>
  <c r="E162" i="11"/>
  <c r="D162" i="11"/>
  <c r="C162" i="11"/>
  <c r="H161" i="11"/>
  <c r="G161" i="11"/>
  <c r="F161" i="11"/>
  <c r="E161" i="11"/>
  <c r="D161" i="11"/>
  <c r="C161" i="11"/>
  <c r="H160" i="11"/>
  <c r="G160" i="11"/>
  <c r="F160" i="11"/>
  <c r="E160" i="11"/>
  <c r="D160" i="11"/>
  <c r="C160" i="11"/>
  <c r="H159" i="11"/>
  <c r="G159" i="11"/>
  <c r="F159" i="11"/>
  <c r="E159" i="11"/>
  <c r="D159" i="11"/>
  <c r="C159" i="11"/>
  <c r="H158" i="11"/>
  <c r="G158" i="11"/>
  <c r="E158" i="11"/>
  <c r="D158" i="11"/>
  <c r="C158" i="11"/>
  <c r="H157" i="11"/>
  <c r="G157" i="11"/>
  <c r="F157" i="11"/>
  <c r="E157" i="11"/>
  <c r="D157" i="11"/>
  <c r="C157" i="11"/>
  <c r="H156" i="11"/>
  <c r="G156" i="11"/>
  <c r="F156" i="11"/>
  <c r="E156" i="11"/>
  <c r="D156" i="11"/>
  <c r="C156" i="11"/>
  <c r="H155" i="11"/>
  <c r="G155" i="11"/>
  <c r="F155" i="11"/>
  <c r="E155" i="11"/>
  <c r="D155" i="11"/>
  <c r="C155" i="11"/>
  <c r="H154" i="11"/>
  <c r="G154" i="11"/>
  <c r="F154" i="11"/>
  <c r="E154" i="11"/>
  <c r="D154" i="11"/>
  <c r="H153" i="11"/>
  <c r="G153" i="11"/>
  <c r="F153" i="11"/>
  <c r="E153" i="11"/>
  <c r="D153" i="11"/>
  <c r="H152" i="11"/>
  <c r="G152" i="11"/>
  <c r="F152" i="11"/>
  <c r="D152" i="11"/>
  <c r="H151" i="11"/>
  <c r="G151" i="11"/>
  <c r="F151" i="11"/>
  <c r="E151" i="11"/>
  <c r="D151" i="11"/>
  <c r="H150" i="11"/>
  <c r="G150" i="11"/>
  <c r="F150" i="11"/>
  <c r="E150" i="11"/>
  <c r="D150" i="11"/>
  <c r="H149" i="11"/>
  <c r="G149" i="11"/>
  <c r="F149" i="11"/>
  <c r="E149" i="11"/>
  <c r="D149" i="11"/>
  <c r="H148" i="11"/>
  <c r="G148" i="11"/>
  <c r="F148" i="11"/>
  <c r="E148" i="11"/>
  <c r="D148" i="11"/>
  <c r="H147" i="11"/>
  <c r="G147" i="11"/>
  <c r="F147" i="11"/>
  <c r="E147" i="11"/>
  <c r="D147" i="11"/>
  <c r="H146" i="11"/>
  <c r="G146" i="11"/>
  <c r="F146" i="11"/>
  <c r="E146" i="11"/>
  <c r="H145" i="11"/>
  <c r="G145" i="11"/>
  <c r="F145" i="11"/>
  <c r="E145" i="11"/>
  <c r="D145" i="11"/>
  <c r="G144" i="11"/>
  <c r="F144" i="11"/>
  <c r="E144" i="11"/>
  <c r="D144" i="11"/>
  <c r="H143" i="11"/>
  <c r="G143" i="11"/>
  <c r="F143" i="11"/>
  <c r="E143" i="11"/>
  <c r="D143" i="11"/>
  <c r="F110" i="11"/>
  <c r="E110" i="11"/>
  <c r="D110" i="11"/>
  <c r="F109" i="11"/>
  <c r="E109" i="11"/>
  <c r="D109" i="11"/>
  <c r="C109" i="11"/>
  <c r="F108" i="11"/>
  <c r="E108" i="11"/>
  <c r="D108" i="11"/>
  <c r="C108" i="11"/>
  <c r="C133" i="11" s="1"/>
  <c r="F107" i="11"/>
  <c r="E107" i="11"/>
  <c r="D107" i="11"/>
  <c r="C107" i="11"/>
  <c r="F106" i="11"/>
  <c r="E106" i="11"/>
  <c r="D106" i="11"/>
  <c r="C106" i="11"/>
  <c r="F105" i="11"/>
  <c r="E105" i="11"/>
  <c r="D105" i="11"/>
  <c r="C105" i="11"/>
  <c r="F104" i="11"/>
  <c r="F129" i="11" s="1"/>
  <c r="E104" i="11"/>
  <c r="D104" i="11"/>
  <c r="D129" i="11" s="1"/>
  <c r="C104" i="11"/>
  <c r="F103" i="11"/>
  <c r="E103" i="11"/>
  <c r="D103" i="11"/>
  <c r="C103" i="11"/>
  <c r="C128" i="11" s="1"/>
  <c r="E102" i="11"/>
  <c r="D102" i="11"/>
  <c r="C102" i="11"/>
  <c r="F101" i="11"/>
  <c r="E101" i="11"/>
  <c r="E126" i="11" s="1"/>
  <c r="D101" i="11"/>
  <c r="C101" i="11"/>
  <c r="F100" i="11"/>
  <c r="E100" i="11"/>
  <c r="D100" i="11"/>
  <c r="C100" i="11"/>
  <c r="F99" i="11"/>
  <c r="E99" i="11"/>
  <c r="D99" i="11"/>
  <c r="C99" i="11"/>
  <c r="F98" i="11"/>
  <c r="E98" i="11"/>
  <c r="D98" i="11"/>
  <c r="C98" i="11"/>
  <c r="F97" i="11"/>
  <c r="E97" i="11"/>
  <c r="D97" i="11"/>
  <c r="C97" i="11"/>
  <c r="G96" i="11"/>
  <c r="F96" i="11"/>
  <c r="F121" i="11" s="1"/>
  <c r="D96" i="11"/>
  <c r="C96" i="11"/>
  <c r="G95" i="11"/>
  <c r="F95" i="11"/>
  <c r="E95" i="11"/>
  <c r="D95" i="11"/>
  <c r="C95" i="11"/>
  <c r="G94" i="11"/>
  <c r="G119" i="11" s="1"/>
  <c r="F94" i="11"/>
  <c r="E94" i="11"/>
  <c r="D94" i="11"/>
  <c r="C94" i="11"/>
  <c r="G93" i="11"/>
  <c r="F93" i="11"/>
  <c r="E93" i="11"/>
  <c r="D93" i="11"/>
  <c r="D118" i="11" s="1"/>
  <c r="C93" i="11"/>
  <c r="G92" i="11"/>
  <c r="G117" i="11" s="1"/>
  <c r="F92" i="11"/>
  <c r="F117" i="11" s="1"/>
  <c r="E92" i="11"/>
  <c r="D92" i="11"/>
  <c r="C92" i="11"/>
  <c r="G91" i="11"/>
  <c r="F91" i="11"/>
  <c r="F116" i="11" s="1"/>
  <c r="E91" i="11"/>
  <c r="D91" i="11"/>
  <c r="C91" i="11"/>
  <c r="H162" i="10"/>
  <c r="G162" i="10"/>
  <c r="F162" i="10"/>
  <c r="E162" i="10"/>
  <c r="D162" i="10"/>
  <c r="C162" i="10"/>
  <c r="H161" i="10"/>
  <c r="G161" i="10"/>
  <c r="F161" i="10"/>
  <c r="E161" i="10"/>
  <c r="D161" i="10"/>
  <c r="C161" i="10"/>
  <c r="H160" i="10"/>
  <c r="G160" i="10"/>
  <c r="F160" i="10"/>
  <c r="E160" i="10"/>
  <c r="D160" i="10"/>
  <c r="C160" i="10"/>
  <c r="H159" i="10"/>
  <c r="G159" i="10"/>
  <c r="F159" i="10"/>
  <c r="E159" i="10"/>
  <c r="D159" i="10"/>
  <c r="C159" i="10"/>
  <c r="H158" i="10"/>
  <c r="G158" i="10"/>
  <c r="E158" i="10"/>
  <c r="D158" i="10"/>
  <c r="C158" i="10"/>
  <c r="H157" i="10"/>
  <c r="G157" i="10"/>
  <c r="F157" i="10"/>
  <c r="E157" i="10"/>
  <c r="D157" i="10"/>
  <c r="C157" i="10"/>
  <c r="H156" i="10"/>
  <c r="G156" i="10"/>
  <c r="F156" i="10"/>
  <c r="E156" i="10"/>
  <c r="D156" i="10"/>
  <c r="C156" i="10"/>
  <c r="H155" i="10"/>
  <c r="G155" i="10"/>
  <c r="F155" i="10"/>
  <c r="E155" i="10"/>
  <c r="D155" i="10"/>
  <c r="C155" i="10"/>
  <c r="H154" i="10"/>
  <c r="G154" i="10"/>
  <c r="F154" i="10"/>
  <c r="E154" i="10"/>
  <c r="D154" i="10"/>
  <c r="H153" i="10"/>
  <c r="G153" i="10"/>
  <c r="F153" i="10"/>
  <c r="E153" i="10"/>
  <c r="D153" i="10"/>
  <c r="H152" i="10"/>
  <c r="G152" i="10"/>
  <c r="F152" i="10"/>
  <c r="D152" i="10"/>
  <c r="H151" i="10"/>
  <c r="G151" i="10"/>
  <c r="F151" i="10"/>
  <c r="E151" i="10"/>
  <c r="D151" i="10"/>
  <c r="H150" i="10"/>
  <c r="G150" i="10"/>
  <c r="F150" i="10"/>
  <c r="E150" i="10"/>
  <c r="D150" i="10"/>
  <c r="H149" i="10"/>
  <c r="G149" i="10"/>
  <c r="F149" i="10"/>
  <c r="E149" i="10"/>
  <c r="D149" i="10"/>
  <c r="H148" i="10"/>
  <c r="G148" i="10"/>
  <c r="F148" i="10"/>
  <c r="E148" i="10"/>
  <c r="D148" i="10"/>
  <c r="H147" i="10"/>
  <c r="G147" i="10"/>
  <c r="F147" i="10"/>
  <c r="E147" i="10"/>
  <c r="D147" i="10"/>
  <c r="H146" i="10"/>
  <c r="G146" i="10"/>
  <c r="F146" i="10"/>
  <c r="E146" i="10"/>
  <c r="H145" i="10"/>
  <c r="G145" i="10"/>
  <c r="F145" i="10"/>
  <c r="E145" i="10"/>
  <c r="D145" i="10"/>
  <c r="G144" i="10"/>
  <c r="F144" i="10"/>
  <c r="E144" i="10"/>
  <c r="D144" i="10"/>
  <c r="H143" i="10"/>
  <c r="G143" i="10"/>
  <c r="F143" i="10"/>
  <c r="E143" i="10"/>
  <c r="D143" i="10"/>
  <c r="F110" i="10"/>
  <c r="E110" i="10"/>
  <c r="E135" i="10" s="1"/>
  <c r="D110" i="10"/>
  <c r="D135" i="10" s="1"/>
  <c r="F109" i="10"/>
  <c r="F134" i="10" s="1"/>
  <c r="E109" i="10"/>
  <c r="E134" i="10" s="1"/>
  <c r="D109" i="10"/>
  <c r="D134" i="10" s="1"/>
  <c r="C109" i="10"/>
  <c r="F108" i="10"/>
  <c r="E108" i="10"/>
  <c r="E133" i="10" s="1"/>
  <c r="D108" i="10"/>
  <c r="D133" i="10" s="1"/>
  <c r="C108" i="10"/>
  <c r="C133" i="10" s="1"/>
  <c r="F107" i="10"/>
  <c r="E107" i="10"/>
  <c r="E132" i="10" s="1"/>
  <c r="D107" i="10"/>
  <c r="C107" i="10"/>
  <c r="C132" i="10" s="1"/>
  <c r="F106" i="10"/>
  <c r="E106" i="10"/>
  <c r="E131" i="10" s="1"/>
  <c r="D106" i="10"/>
  <c r="D131" i="10" s="1"/>
  <c r="C106" i="10"/>
  <c r="C131" i="10" s="1"/>
  <c r="F105" i="10"/>
  <c r="E105" i="10"/>
  <c r="E130" i="10" s="1"/>
  <c r="D105" i="10"/>
  <c r="D130" i="10" s="1"/>
  <c r="C105" i="10"/>
  <c r="C130" i="10" s="1"/>
  <c r="F104" i="10"/>
  <c r="E104" i="10"/>
  <c r="E129" i="10" s="1"/>
  <c r="D104" i="10"/>
  <c r="D129" i="10" s="1"/>
  <c r="C104" i="10"/>
  <c r="F103" i="10"/>
  <c r="F128" i="10" s="1"/>
  <c r="E103" i="10"/>
  <c r="E128" i="10" s="1"/>
  <c r="D103" i="10"/>
  <c r="D128" i="10" s="1"/>
  <c r="C103" i="10"/>
  <c r="E102" i="10"/>
  <c r="D102" i="10"/>
  <c r="C102" i="10"/>
  <c r="C127" i="10" s="1"/>
  <c r="F101" i="10"/>
  <c r="F126" i="10" s="1"/>
  <c r="E101" i="10"/>
  <c r="E126" i="10" s="1"/>
  <c r="D101" i="10"/>
  <c r="C101" i="10"/>
  <c r="C126" i="10" s="1"/>
  <c r="F100" i="10"/>
  <c r="E100" i="10"/>
  <c r="D100" i="10"/>
  <c r="D125" i="10" s="1"/>
  <c r="C100" i="10"/>
  <c r="C125" i="10" s="1"/>
  <c r="F99" i="10"/>
  <c r="E99" i="10"/>
  <c r="E124" i="10" s="1"/>
  <c r="D99" i="10"/>
  <c r="D124" i="10" s="1"/>
  <c r="C99" i="10"/>
  <c r="F98" i="10"/>
  <c r="F123" i="10" s="1"/>
  <c r="E98" i="10"/>
  <c r="D98" i="10"/>
  <c r="C98" i="10"/>
  <c r="C123" i="10" s="1"/>
  <c r="F97" i="10"/>
  <c r="E97" i="10"/>
  <c r="E122" i="10" s="1"/>
  <c r="D97" i="10"/>
  <c r="D122" i="10" s="1"/>
  <c r="C97" i="10"/>
  <c r="C122" i="10" s="1"/>
  <c r="G96" i="10"/>
  <c r="G121" i="10" s="1"/>
  <c r="F96" i="10"/>
  <c r="D96" i="10"/>
  <c r="C96" i="10"/>
  <c r="C121" i="10" s="1"/>
  <c r="G95" i="10"/>
  <c r="F95" i="10"/>
  <c r="F120" i="10" s="1"/>
  <c r="E95" i="10"/>
  <c r="D95" i="10"/>
  <c r="D120" i="10" s="1"/>
  <c r="C95" i="10"/>
  <c r="C120" i="10" s="1"/>
  <c r="G94" i="10"/>
  <c r="F94" i="10"/>
  <c r="E94" i="10"/>
  <c r="D94" i="10"/>
  <c r="C94" i="10"/>
  <c r="C119" i="10" s="1"/>
  <c r="G93" i="10"/>
  <c r="F93" i="10"/>
  <c r="F118" i="10" s="1"/>
  <c r="E93" i="10"/>
  <c r="D93" i="10"/>
  <c r="C93" i="10"/>
  <c r="C118" i="10" s="1"/>
  <c r="G92" i="10"/>
  <c r="G117" i="10" s="1"/>
  <c r="F92" i="10"/>
  <c r="E92" i="10"/>
  <c r="E117" i="10" s="1"/>
  <c r="D92" i="10"/>
  <c r="C92" i="10"/>
  <c r="C117" i="10" s="1"/>
  <c r="G91" i="10"/>
  <c r="G116" i="10" s="1"/>
  <c r="F91" i="10"/>
  <c r="E91" i="10"/>
  <c r="E116" i="10" s="1"/>
  <c r="D91" i="10"/>
  <c r="D116" i="10" s="1"/>
  <c r="C91" i="10"/>
  <c r="H162" i="9"/>
  <c r="J162" i="9" s="1"/>
  <c r="G162" i="9"/>
  <c r="F162" i="9"/>
  <c r="E162" i="9"/>
  <c r="D162" i="9"/>
  <c r="C162" i="9"/>
  <c r="H161" i="9"/>
  <c r="J161" i="9" s="1"/>
  <c r="G161" i="9"/>
  <c r="F161" i="9"/>
  <c r="E161" i="9"/>
  <c r="D161" i="9"/>
  <c r="C161" i="9"/>
  <c r="H160" i="9"/>
  <c r="J160" i="9" s="1"/>
  <c r="G160" i="9"/>
  <c r="F160" i="9"/>
  <c r="E160" i="9"/>
  <c r="D160" i="9"/>
  <c r="C160" i="9"/>
  <c r="H159" i="9"/>
  <c r="J159" i="9" s="1"/>
  <c r="G159" i="9"/>
  <c r="F159" i="9"/>
  <c r="E159" i="9"/>
  <c r="D159" i="9"/>
  <c r="C159" i="9"/>
  <c r="H158" i="9"/>
  <c r="J158" i="9" s="1"/>
  <c r="G158" i="9"/>
  <c r="E158" i="9"/>
  <c r="D158" i="9"/>
  <c r="C158" i="9"/>
  <c r="H157" i="9"/>
  <c r="G157" i="9"/>
  <c r="F157" i="9"/>
  <c r="E157" i="9"/>
  <c r="D157" i="9"/>
  <c r="C157" i="9"/>
  <c r="H156" i="9"/>
  <c r="J156" i="9" s="1"/>
  <c r="G156" i="9"/>
  <c r="F156" i="9"/>
  <c r="E156" i="9"/>
  <c r="D156" i="9"/>
  <c r="C156" i="9"/>
  <c r="H155" i="9"/>
  <c r="J155" i="9" s="1"/>
  <c r="G155" i="9"/>
  <c r="F155" i="9"/>
  <c r="E155" i="9"/>
  <c r="D155" i="9"/>
  <c r="C155" i="9"/>
  <c r="H154" i="9"/>
  <c r="J154" i="9" s="1"/>
  <c r="G154" i="9"/>
  <c r="F154" i="9"/>
  <c r="E154" i="9"/>
  <c r="D154" i="9"/>
  <c r="H153" i="9"/>
  <c r="J153" i="9" s="1"/>
  <c r="G153" i="9"/>
  <c r="F153" i="9"/>
  <c r="E153" i="9"/>
  <c r="D153" i="9"/>
  <c r="H152" i="9"/>
  <c r="J152" i="9" s="1"/>
  <c r="G152" i="9"/>
  <c r="F152" i="9"/>
  <c r="D152" i="9"/>
  <c r="H151" i="9"/>
  <c r="G151" i="9"/>
  <c r="F151" i="9"/>
  <c r="E151" i="9"/>
  <c r="D151" i="9"/>
  <c r="H150" i="9"/>
  <c r="J150" i="9" s="1"/>
  <c r="G150" i="9"/>
  <c r="F150" i="9"/>
  <c r="E150" i="9"/>
  <c r="D150" i="9"/>
  <c r="H149" i="9"/>
  <c r="J149" i="9" s="1"/>
  <c r="G149" i="9"/>
  <c r="F149" i="9"/>
  <c r="E149" i="9"/>
  <c r="D149" i="9"/>
  <c r="H148" i="9"/>
  <c r="J148" i="9" s="1"/>
  <c r="G148" i="9"/>
  <c r="F148" i="9"/>
  <c r="E148" i="9"/>
  <c r="D148" i="9"/>
  <c r="H147" i="9"/>
  <c r="J147" i="9" s="1"/>
  <c r="G147" i="9"/>
  <c r="F147" i="9"/>
  <c r="E147" i="9"/>
  <c r="D147" i="9"/>
  <c r="H146" i="9"/>
  <c r="J146" i="9" s="1"/>
  <c r="G146" i="9"/>
  <c r="F146" i="9"/>
  <c r="E146" i="9"/>
  <c r="H145" i="9"/>
  <c r="J145" i="9" s="1"/>
  <c r="G145" i="9"/>
  <c r="F145" i="9"/>
  <c r="E145" i="9"/>
  <c r="D145" i="9"/>
  <c r="G144" i="9"/>
  <c r="F144" i="9"/>
  <c r="E144" i="9"/>
  <c r="D144" i="9"/>
  <c r="H143" i="9"/>
  <c r="G143" i="9"/>
  <c r="F143" i="9"/>
  <c r="E143" i="9"/>
  <c r="D143" i="9"/>
  <c r="F110" i="9"/>
  <c r="E110" i="9"/>
  <c r="D110" i="9"/>
  <c r="F109" i="9"/>
  <c r="E109" i="9"/>
  <c r="D109" i="9"/>
  <c r="D134" i="9" s="1"/>
  <c r="C109" i="9"/>
  <c r="F108" i="9"/>
  <c r="E108" i="9"/>
  <c r="D108" i="9"/>
  <c r="C108" i="9"/>
  <c r="F107" i="9"/>
  <c r="E107" i="9"/>
  <c r="E132" i="9" s="1"/>
  <c r="D107" i="9"/>
  <c r="C107" i="9"/>
  <c r="F106" i="9"/>
  <c r="F131" i="9" s="1"/>
  <c r="E106" i="9"/>
  <c r="D106" i="9"/>
  <c r="C106" i="9"/>
  <c r="F105" i="9"/>
  <c r="E105" i="9"/>
  <c r="D105" i="9"/>
  <c r="C105" i="9"/>
  <c r="C130" i="9" s="1"/>
  <c r="F104" i="9"/>
  <c r="E104" i="9"/>
  <c r="D104" i="9"/>
  <c r="D129" i="9" s="1"/>
  <c r="C104" i="9"/>
  <c r="F103" i="9"/>
  <c r="E103" i="9"/>
  <c r="D103" i="9"/>
  <c r="C103" i="9"/>
  <c r="E102" i="9"/>
  <c r="E127" i="9" s="1"/>
  <c r="D102" i="9"/>
  <c r="C102" i="9"/>
  <c r="F101" i="9"/>
  <c r="E101" i="9"/>
  <c r="D101" i="9"/>
  <c r="C101" i="9"/>
  <c r="F100" i="9"/>
  <c r="E100" i="9"/>
  <c r="E125" i="9" s="1"/>
  <c r="D100" i="9"/>
  <c r="D125" i="9" s="1"/>
  <c r="C100" i="9"/>
  <c r="F99" i="9"/>
  <c r="E99" i="9"/>
  <c r="D99" i="9"/>
  <c r="C99" i="9"/>
  <c r="F98" i="9"/>
  <c r="E98" i="9"/>
  <c r="E123" i="9" s="1"/>
  <c r="D98" i="9"/>
  <c r="C98" i="9"/>
  <c r="F97" i="9"/>
  <c r="E97" i="9"/>
  <c r="D97" i="9"/>
  <c r="C97" i="9"/>
  <c r="G96" i="9"/>
  <c r="F96" i="9"/>
  <c r="F121" i="9" s="1"/>
  <c r="D96" i="9"/>
  <c r="C96" i="9"/>
  <c r="G95" i="9"/>
  <c r="F95" i="9"/>
  <c r="E95" i="9"/>
  <c r="D95" i="9"/>
  <c r="C95" i="9"/>
  <c r="C120" i="9" s="1"/>
  <c r="G94" i="9"/>
  <c r="G119" i="9" s="1"/>
  <c r="F94" i="9"/>
  <c r="E94" i="9"/>
  <c r="D94" i="9"/>
  <c r="C94" i="9"/>
  <c r="G93" i="9"/>
  <c r="F93" i="9"/>
  <c r="E93" i="9"/>
  <c r="E118" i="9" s="1"/>
  <c r="D93" i="9"/>
  <c r="D118" i="9" s="1"/>
  <c r="C93" i="9"/>
  <c r="G92" i="9"/>
  <c r="F92" i="9"/>
  <c r="E92" i="9"/>
  <c r="D92" i="9"/>
  <c r="C92" i="9"/>
  <c r="G91" i="9"/>
  <c r="F91" i="9"/>
  <c r="F116" i="9" s="1"/>
  <c r="E91" i="9"/>
  <c r="D91" i="9"/>
  <c r="C91" i="9"/>
  <c r="H147" i="6"/>
  <c r="H146" i="6"/>
  <c r="H162" i="6"/>
  <c r="H161" i="6"/>
  <c r="H160" i="6"/>
  <c r="H159" i="6"/>
  <c r="H158" i="6"/>
  <c r="H157" i="6"/>
  <c r="H156" i="6"/>
  <c r="H155" i="6"/>
  <c r="H154" i="6"/>
  <c r="H153" i="6"/>
  <c r="H152" i="6"/>
  <c r="H151" i="6"/>
  <c r="H150" i="6"/>
  <c r="H149" i="6"/>
  <c r="H148" i="6"/>
  <c r="H145" i="6"/>
  <c r="H143" i="6"/>
  <c r="G162" i="6"/>
  <c r="G161" i="6"/>
  <c r="G160" i="6"/>
  <c r="G159" i="6"/>
  <c r="G158" i="6"/>
  <c r="G157" i="6"/>
  <c r="G156" i="6"/>
  <c r="G155" i="6"/>
  <c r="G154" i="6"/>
  <c r="G153" i="6"/>
  <c r="G152" i="6"/>
  <c r="G151" i="6"/>
  <c r="G150" i="6"/>
  <c r="G149" i="6"/>
  <c r="G148" i="6"/>
  <c r="G147" i="6"/>
  <c r="G146" i="6"/>
  <c r="G145" i="6"/>
  <c r="G144" i="6"/>
  <c r="G143" i="6"/>
  <c r="F162" i="6"/>
  <c r="F161" i="6"/>
  <c r="F160" i="6"/>
  <c r="F159" i="6"/>
  <c r="F157" i="6"/>
  <c r="F156" i="6"/>
  <c r="F155" i="6"/>
  <c r="F154" i="6"/>
  <c r="F153" i="6"/>
  <c r="F152" i="6"/>
  <c r="F151" i="6"/>
  <c r="F150" i="6"/>
  <c r="F149" i="6"/>
  <c r="F148" i="6"/>
  <c r="F147" i="6"/>
  <c r="F143" i="6"/>
  <c r="F146" i="6"/>
  <c r="F145" i="6"/>
  <c r="F144" i="6"/>
  <c r="E162" i="6"/>
  <c r="E161" i="6"/>
  <c r="E160" i="6"/>
  <c r="E159" i="6"/>
  <c r="E158" i="6"/>
  <c r="E157" i="6"/>
  <c r="E156" i="6"/>
  <c r="E155" i="6"/>
  <c r="E154" i="6"/>
  <c r="E153" i="6"/>
  <c r="E151" i="6"/>
  <c r="E150" i="6"/>
  <c r="E149" i="6"/>
  <c r="E148" i="6"/>
  <c r="E147" i="6"/>
  <c r="E146" i="6"/>
  <c r="E145" i="6"/>
  <c r="E144" i="6"/>
  <c r="E143" i="6"/>
  <c r="D162" i="6"/>
  <c r="D161" i="6"/>
  <c r="D160" i="6"/>
  <c r="D159" i="6"/>
  <c r="D158" i="6"/>
  <c r="D157" i="6"/>
  <c r="D156" i="6"/>
  <c r="D155" i="6"/>
  <c r="D154" i="6"/>
  <c r="D153" i="6"/>
  <c r="D152" i="6"/>
  <c r="D151" i="6"/>
  <c r="D150" i="6"/>
  <c r="D149" i="6"/>
  <c r="D148" i="6"/>
  <c r="D147" i="6"/>
  <c r="D145" i="6"/>
  <c r="D144" i="6"/>
  <c r="D143" i="6"/>
  <c r="C162" i="6"/>
  <c r="C161" i="6"/>
  <c r="C160" i="6"/>
  <c r="C159" i="6"/>
  <c r="C158" i="6"/>
  <c r="C157" i="6"/>
  <c r="C156" i="6"/>
  <c r="C155" i="6"/>
  <c r="H141" i="6"/>
  <c r="G96" i="6"/>
  <c r="G121" i="6" s="1"/>
  <c r="G95" i="6"/>
  <c r="G94" i="6"/>
  <c r="G93" i="6"/>
  <c r="G92" i="6"/>
  <c r="G91" i="6"/>
  <c r="G116" i="6" s="1"/>
  <c r="F110" i="6"/>
  <c r="F135" i="6" s="1"/>
  <c r="F109" i="6"/>
  <c r="F108" i="6"/>
  <c r="F107" i="6"/>
  <c r="F106" i="6"/>
  <c r="F105" i="6"/>
  <c r="F130" i="6" s="1"/>
  <c r="F104" i="6"/>
  <c r="F103" i="6"/>
  <c r="F101" i="6"/>
  <c r="F126" i="6" s="1"/>
  <c r="F100" i="6"/>
  <c r="F99" i="6"/>
  <c r="F124" i="6" s="1"/>
  <c r="F98" i="6"/>
  <c r="F97" i="6"/>
  <c r="F96" i="6"/>
  <c r="F121" i="6" s="1"/>
  <c r="F95" i="6"/>
  <c r="F94" i="6"/>
  <c r="F93" i="6"/>
  <c r="F92" i="6"/>
  <c r="F91" i="6"/>
  <c r="F116" i="6" s="1"/>
  <c r="E110" i="6"/>
  <c r="E109" i="6"/>
  <c r="E108" i="6"/>
  <c r="E107" i="6"/>
  <c r="E132" i="6" s="1"/>
  <c r="E106" i="6"/>
  <c r="E131" i="6" s="1"/>
  <c r="E105" i="6"/>
  <c r="E104" i="6"/>
  <c r="E103" i="6"/>
  <c r="E102" i="6"/>
  <c r="E101" i="6"/>
  <c r="E126" i="6" s="1"/>
  <c r="E100" i="6"/>
  <c r="E125" i="6" s="1"/>
  <c r="E99" i="6"/>
  <c r="E98" i="6"/>
  <c r="E123" i="6" s="1"/>
  <c r="E97" i="6"/>
  <c r="E122" i="6" s="1"/>
  <c r="E95" i="6"/>
  <c r="E94" i="6"/>
  <c r="E119" i="6" s="1"/>
  <c r="E93" i="6"/>
  <c r="E92" i="6"/>
  <c r="E91" i="6"/>
  <c r="E116" i="6" s="1"/>
  <c r="D110" i="6"/>
  <c r="D109" i="6"/>
  <c r="D134" i="6" s="1"/>
  <c r="D108" i="6"/>
  <c r="D133" i="6" s="1"/>
  <c r="D107" i="6"/>
  <c r="D106" i="6"/>
  <c r="D131" i="6" s="1"/>
  <c r="D105" i="6"/>
  <c r="D104" i="6"/>
  <c r="D103" i="6"/>
  <c r="D128" i="6" s="1"/>
  <c r="D102" i="6"/>
  <c r="D101" i="6"/>
  <c r="D100" i="6"/>
  <c r="D99" i="6"/>
  <c r="D98" i="6"/>
  <c r="D123" i="6" s="1"/>
  <c r="D97" i="6"/>
  <c r="D96" i="6"/>
  <c r="D95" i="6"/>
  <c r="D94" i="6"/>
  <c r="D119" i="6" s="1"/>
  <c r="D93" i="6"/>
  <c r="D118" i="6" s="1"/>
  <c r="D92" i="6"/>
  <c r="D117" i="6" s="1"/>
  <c r="D91" i="6"/>
  <c r="C109" i="6"/>
  <c r="C134" i="6" s="1"/>
  <c r="C108" i="6"/>
  <c r="C107" i="6"/>
  <c r="C106" i="6"/>
  <c r="C131" i="6" s="1"/>
  <c r="C105" i="6"/>
  <c r="C130" i="6" s="1"/>
  <c r="C104" i="6"/>
  <c r="C103" i="6"/>
  <c r="C102" i="6"/>
  <c r="C101" i="6"/>
  <c r="C100" i="6"/>
  <c r="C99" i="6"/>
  <c r="C98" i="6"/>
  <c r="C123" i="6" s="1"/>
  <c r="C97" i="6"/>
  <c r="C96" i="6"/>
  <c r="C95" i="6"/>
  <c r="C120" i="6" s="1"/>
  <c r="C94" i="6"/>
  <c r="C93" i="6"/>
  <c r="C92" i="6"/>
  <c r="C91" i="6"/>
  <c r="H67" i="6"/>
  <c r="H79" i="6"/>
  <c r="H71" i="6"/>
  <c r="G51" i="6"/>
  <c r="G312" i="6" s="1"/>
  <c r="G362" i="6" s="1"/>
  <c r="G50" i="6"/>
  <c r="G49" i="6"/>
  <c r="G48" i="6"/>
  <c r="G47" i="6"/>
  <c r="G308" i="6" s="1"/>
  <c r="G358" i="6" s="1"/>
  <c r="G46" i="6"/>
  <c r="G307" i="6" s="1"/>
  <c r="G357" i="6" s="1"/>
  <c r="G44" i="6"/>
  <c r="G305" i="6" s="1"/>
  <c r="G355" i="6" s="1"/>
  <c r="G43" i="6"/>
  <c r="G42" i="6"/>
  <c r="G303" i="6" s="1"/>
  <c r="G353" i="6" s="1"/>
  <c r="G41" i="6"/>
  <c r="G40" i="6"/>
  <c r="G39" i="6"/>
  <c r="G38" i="6"/>
  <c r="G299" i="6" s="1"/>
  <c r="G349" i="6" s="1"/>
  <c r="G37" i="6"/>
  <c r="G298" i="6" s="1"/>
  <c r="G348" i="6" s="1"/>
  <c r="G36" i="6"/>
  <c r="G297" i="6" s="1"/>
  <c r="G347" i="6" s="1"/>
  <c r="G35" i="6"/>
  <c r="G34" i="6"/>
  <c r="G295" i="6" s="1"/>
  <c r="G345" i="6" s="1"/>
  <c r="G33" i="6"/>
  <c r="G32" i="6"/>
  <c r="F51" i="6"/>
  <c r="F50" i="6"/>
  <c r="F311" i="6" s="1"/>
  <c r="F361" i="6" s="1"/>
  <c r="F49" i="6"/>
  <c r="F310" i="6" s="1"/>
  <c r="F360" i="6" s="1"/>
  <c r="F48" i="6"/>
  <c r="F309" i="6" s="1"/>
  <c r="F359" i="6" s="1"/>
  <c r="F47" i="6"/>
  <c r="F46" i="6"/>
  <c r="F307" i="6" s="1"/>
  <c r="F357" i="6" s="1"/>
  <c r="F45" i="6"/>
  <c r="F44" i="6"/>
  <c r="F43" i="6"/>
  <c r="F42" i="6"/>
  <c r="F303" i="6" s="1"/>
  <c r="F353" i="6" s="1"/>
  <c r="F41" i="6"/>
  <c r="F302" i="6" s="1"/>
  <c r="F352" i="6" s="1"/>
  <c r="F40" i="6"/>
  <c r="F38" i="6"/>
  <c r="F37" i="6"/>
  <c r="F36" i="6"/>
  <c r="F35" i="6"/>
  <c r="F34" i="6"/>
  <c r="F33" i="6"/>
  <c r="F32" i="6"/>
  <c r="E51" i="6"/>
  <c r="E50" i="6"/>
  <c r="E49" i="6"/>
  <c r="E310" i="6" s="1"/>
  <c r="E360" i="6" s="1"/>
  <c r="E48" i="6"/>
  <c r="E47" i="6"/>
  <c r="E46" i="6"/>
  <c r="E45" i="6"/>
  <c r="E44" i="6"/>
  <c r="E305" i="6" s="1"/>
  <c r="E355" i="6" s="1"/>
  <c r="E43" i="6"/>
  <c r="E304" i="6" s="1"/>
  <c r="E354" i="6" s="1"/>
  <c r="E42" i="6"/>
  <c r="E41" i="6"/>
  <c r="E302" i="6" s="1"/>
  <c r="E352" i="6" s="1"/>
  <c r="E40" i="6"/>
  <c r="E39" i="6"/>
  <c r="E38" i="6"/>
  <c r="E37" i="6"/>
  <c r="E36" i="6"/>
  <c r="E35" i="6"/>
  <c r="E34" i="6"/>
  <c r="E32" i="6"/>
  <c r="D51" i="6"/>
  <c r="D50" i="6"/>
  <c r="D49" i="6"/>
  <c r="D48" i="6"/>
  <c r="D47" i="6"/>
  <c r="D46" i="6"/>
  <c r="D307" i="6" s="1"/>
  <c r="D357" i="6" s="1"/>
  <c r="D45" i="6"/>
  <c r="D44" i="6"/>
  <c r="D305" i="6" s="1"/>
  <c r="D355" i="6" s="1"/>
  <c r="D43" i="6"/>
  <c r="D42" i="6"/>
  <c r="D41" i="6"/>
  <c r="D40" i="6"/>
  <c r="D39" i="6"/>
  <c r="D300" i="6" s="1"/>
  <c r="D350" i="6" s="1"/>
  <c r="D38" i="6"/>
  <c r="D37" i="6"/>
  <c r="D36" i="6"/>
  <c r="D297" i="6" s="1"/>
  <c r="D347" i="6" s="1"/>
  <c r="D35" i="6"/>
  <c r="D34" i="6"/>
  <c r="D33" i="6"/>
  <c r="D32" i="6"/>
  <c r="C51" i="6"/>
  <c r="C50" i="6"/>
  <c r="C49" i="6"/>
  <c r="C48" i="6"/>
  <c r="C309" i="6" s="1"/>
  <c r="C359" i="6" s="1"/>
  <c r="C46" i="6"/>
  <c r="C45" i="6"/>
  <c r="C44" i="6"/>
  <c r="C43" i="6"/>
  <c r="C304" i="6" s="1"/>
  <c r="C354" i="6" s="1"/>
  <c r="C42" i="6"/>
  <c r="C303" i="6" s="1"/>
  <c r="C353" i="6" s="1"/>
  <c r="C41" i="6"/>
  <c r="C40" i="6"/>
  <c r="C39" i="6"/>
  <c r="C38" i="6"/>
  <c r="C37" i="6"/>
  <c r="C36" i="6"/>
  <c r="C35" i="6"/>
  <c r="C34" i="6"/>
  <c r="C33" i="6"/>
  <c r="C32" i="6"/>
  <c r="H28" i="6"/>
  <c r="D28" i="6"/>
  <c r="G25" i="6"/>
  <c r="F25" i="6"/>
  <c r="D25" i="6"/>
  <c r="C25" i="6"/>
  <c r="E25" i="6"/>
  <c r="H21" i="6"/>
  <c r="G21" i="6"/>
  <c r="A2" i="48"/>
  <c r="A2" i="49"/>
  <c r="B2" i="44"/>
  <c r="A2" i="47"/>
  <c r="A1" i="48"/>
  <c r="A1" i="49"/>
  <c r="B1" i="44"/>
  <c r="A1" i="47"/>
  <c r="B75" i="46"/>
  <c r="B74" i="46"/>
  <c r="B73" i="46"/>
  <c r="B72" i="46"/>
  <c r="B71" i="46"/>
  <c r="B70" i="46"/>
  <c r="B69" i="46"/>
  <c r="B68" i="46"/>
  <c r="B67" i="46"/>
  <c r="B66" i="46"/>
  <c r="B65" i="46"/>
  <c r="B64" i="46"/>
  <c r="B63" i="46"/>
  <c r="B62" i="46"/>
  <c r="B61" i="46"/>
  <c r="B60" i="46"/>
  <c r="B59" i="46"/>
  <c r="B58" i="46"/>
  <c r="B57" i="46"/>
  <c r="B56" i="46"/>
  <c r="B55" i="46"/>
  <c r="B243" i="46"/>
  <c r="B242" i="46"/>
  <c r="B241" i="46"/>
  <c r="B240" i="46"/>
  <c r="B239" i="46"/>
  <c r="B238" i="46"/>
  <c r="B237" i="46"/>
  <c r="B236" i="46"/>
  <c r="B235" i="46"/>
  <c r="B234" i="46"/>
  <c r="B233" i="46"/>
  <c r="B232" i="46"/>
  <c r="B231" i="46"/>
  <c r="B230" i="46"/>
  <c r="B229" i="46"/>
  <c r="B228" i="46"/>
  <c r="B227" i="46"/>
  <c r="B226" i="46"/>
  <c r="B225" i="46"/>
  <c r="B224" i="46"/>
  <c r="B223" i="46"/>
  <c r="B219" i="46"/>
  <c r="B218" i="46"/>
  <c r="B217" i="46"/>
  <c r="B216" i="46"/>
  <c r="B215" i="46"/>
  <c r="B214" i="46"/>
  <c r="B213" i="46"/>
  <c r="B212" i="46"/>
  <c r="B211" i="46"/>
  <c r="B210" i="46"/>
  <c r="B209" i="46"/>
  <c r="B208" i="46"/>
  <c r="B207" i="46"/>
  <c r="B206" i="46"/>
  <c r="B205" i="46"/>
  <c r="B204" i="46"/>
  <c r="B203" i="46"/>
  <c r="B202" i="46"/>
  <c r="B201" i="46"/>
  <c r="B200" i="46"/>
  <c r="B199" i="46"/>
  <c r="B26" i="46"/>
  <c r="B25" i="46"/>
  <c r="B24" i="46"/>
  <c r="B23" i="46"/>
  <c r="B22" i="46"/>
  <c r="B21" i="46"/>
  <c r="B20" i="46"/>
  <c r="B19" i="46"/>
  <c r="B18" i="46"/>
  <c r="B17" i="46"/>
  <c r="B16" i="46"/>
  <c r="B15" i="46"/>
  <c r="B14" i="46"/>
  <c r="B13" i="46"/>
  <c r="B12" i="46"/>
  <c r="B11" i="46"/>
  <c r="B10" i="46"/>
  <c r="B9" i="46"/>
  <c r="B8" i="46"/>
  <c r="B7" i="46"/>
  <c r="B6" i="46"/>
  <c r="B51" i="46"/>
  <c r="B50" i="46"/>
  <c r="B49" i="46"/>
  <c r="B48" i="46"/>
  <c r="B47" i="46"/>
  <c r="B46" i="46"/>
  <c r="B45" i="46"/>
  <c r="B44" i="46"/>
  <c r="B43" i="46"/>
  <c r="B42" i="46"/>
  <c r="B41" i="46"/>
  <c r="B40" i="46"/>
  <c r="B39" i="46"/>
  <c r="B38" i="46"/>
  <c r="B37" i="46"/>
  <c r="B36" i="46"/>
  <c r="B35" i="46"/>
  <c r="B34" i="46"/>
  <c r="B33" i="46"/>
  <c r="B32" i="46"/>
  <c r="B31" i="46"/>
  <c r="B195" i="46"/>
  <c r="B194" i="46"/>
  <c r="B193" i="46"/>
  <c r="B192" i="46"/>
  <c r="B191" i="46"/>
  <c r="B190" i="46"/>
  <c r="B189" i="46"/>
  <c r="B188" i="46"/>
  <c r="B187" i="46"/>
  <c r="B186" i="46"/>
  <c r="B185" i="46"/>
  <c r="B184" i="46"/>
  <c r="B183" i="46"/>
  <c r="B182" i="46"/>
  <c r="B181" i="46"/>
  <c r="B180" i="46"/>
  <c r="B179" i="46"/>
  <c r="B178" i="46"/>
  <c r="B177" i="46"/>
  <c r="B176" i="46"/>
  <c r="B175" i="46"/>
  <c r="E127" i="41"/>
  <c r="G125" i="41"/>
  <c r="G129" i="39"/>
  <c r="E129" i="39"/>
  <c r="C121" i="39"/>
  <c r="E119" i="39"/>
  <c r="G130" i="38"/>
  <c r="G128" i="38"/>
  <c r="G133" i="35"/>
  <c r="F132" i="35"/>
  <c r="F135" i="34"/>
  <c r="H240" i="34"/>
  <c r="H215" i="33"/>
  <c r="H190" i="33"/>
  <c r="G122" i="32"/>
  <c r="D121" i="32"/>
  <c r="E131" i="31"/>
  <c r="G129" i="31"/>
  <c r="E123" i="31"/>
  <c r="G119" i="31"/>
  <c r="G132" i="30"/>
  <c r="E132" i="30"/>
  <c r="G130" i="30"/>
  <c r="F129" i="30"/>
  <c r="F119" i="30"/>
  <c r="G130" i="28"/>
  <c r="H215" i="27"/>
  <c r="H240" i="26"/>
  <c r="F131" i="23"/>
  <c r="H240" i="23"/>
  <c r="H190" i="22"/>
  <c r="F126" i="20"/>
  <c r="F124" i="20"/>
  <c r="F131" i="19"/>
  <c r="F130" i="18"/>
  <c r="G126" i="16"/>
  <c r="H215" i="15"/>
  <c r="G130" i="11"/>
  <c r="H215" i="10"/>
  <c r="B305" i="44"/>
  <c r="B304" i="44"/>
  <c r="B303" i="44"/>
  <c r="B302" i="44"/>
  <c r="B301" i="44"/>
  <c r="B300" i="44"/>
  <c r="B299" i="44"/>
  <c r="B298" i="44"/>
  <c r="B297" i="44"/>
  <c r="B296" i="44"/>
  <c r="B295" i="44"/>
  <c r="B294" i="44"/>
  <c r="B293" i="44"/>
  <c r="B292" i="44"/>
  <c r="B291" i="44"/>
  <c r="B290" i="44"/>
  <c r="B289" i="44"/>
  <c r="B288" i="44"/>
  <c r="B287" i="44"/>
  <c r="B286" i="44"/>
  <c r="B285" i="44"/>
  <c r="B281" i="44"/>
  <c r="B280" i="44"/>
  <c r="B279" i="44"/>
  <c r="B278" i="44"/>
  <c r="B277" i="44"/>
  <c r="B276" i="44"/>
  <c r="B275" i="44"/>
  <c r="B274" i="44"/>
  <c r="B273" i="44"/>
  <c r="B272" i="44"/>
  <c r="B271" i="44"/>
  <c r="B270" i="44"/>
  <c r="B269" i="44"/>
  <c r="B268" i="44"/>
  <c r="B267" i="44"/>
  <c r="B266" i="44"/>
  <c r="B265" i="44"/>
  <c r="B264" i="44"/>
  <c r="B263" i="44"/>
  <c r="B262" i="44"/>
  <c r="B261" i="44"/>
  <c r="B257" i="44"/>
  <c r="B256" i="44"/>
  <c r="B255" i="44"/>
  <c r="B254" i="44"/>
  <c r="B253" i="44"/>
  <c r="B252" i="44"/>
  <c r="B251" i="44"/>
  <c r="B250" i="44"/>
  <c r="B249" i="44"/>
  <c r="B248" i="44"/>
  <c r="B247" i="44"/>
  <c r="B246" i="44"/>
  <c r="B245" i="44"/>
  <c r="B244" i="44"/>
  <c r="B243" i="44"/>
  <c r="B242" i="44"/>
  <c r="B241" i="44"/>
  <c r="B240" i="44"/>
  <c r="B239" i="44"/>
  <c r="B238" i="44"/>
  <c r="B237" i="44"/>
  <c r="B233" i="44"/>
  <c r="B232" i="44"/>
  <c r="B231" i="44"/>
  <c r="B230" i="44"/>
  <c r="B229" i="44"/>
  <c r="B228" i="44"/>
  <c r="B227" i="44"/>
  <c r="B226" i="44"/>
  <c r="B225" i="44"/>
  <c r="B224" i="44"/>
  <c r="B223" i="44"/>
  <c r="B222" i="44"/>
  <c r="B221" i="44"/>
  <c r="B220" i="44"/>
  <c r="B219" i="44"/>
  <c r="B218" i="44"/>
  <c r="B217" i="44"/>
  <c r="B216" i="44"/>
  <c r="B215" i="44"/>
  <c r="B214" i="44"/>
  <c r="B213" i="44"/>
  <c r="B209" i="44"/>
  <c r="B208" i="44"/>
  <c r="B207" i="44"/>
  <c r="B206" i="44"/>
  <c r="B205" i="44"/>
  <c r="B204" i="44"/>
  <c r="B203" i="44"/>
  <c r="B202" i="44"/>
  <c r="B201" i="44"/>
  <c r="B200" i="44"/>
  <c r="B199" i="44"/>
  <c r="B198" i="44"/>
  <c r="B197" i="44"/>
  <c r="B196" i="44"/>
  <c r="B195" i="44"/>
  <c r="B194" i="44"/>
  <c r="B193" i="44"/>
  <c r="B192" i="44"/>
  <c r="B191" i="44"/>
  <c r="B190" i="44"/>
  <c r="B189" i="44"/>
  <c r="B185" i="44"/>
  <c r="B184" i="44"/>
  <c r="B183" i="44"/>
  <c r="B182" i="44"/>
  <c r="B181" i="44"/>
  <c r="B180" i="44"/>
  <c r="B179" i="44"/>
  <c r="B178" i="44"/>
  <c r="B177" i="44"/>
  <c r="B176" i="44"/>
  <c r="B175" i="44"/>
  <c r="B174" i="44"/>
  <c r="B173" i="44"/>
  <c r="B172" i="44"/>
  <c r="B171" i="44"/>
  <c r="B170" i="44"/>
  <c r="B169" i="44"/>
  <c r="B168" i="44"/>
  <c r="B167" i="44"/>
  <c r="B166" i="44"/>
  <c r="B165" i="44"/>
  <c r="B161" i="44"/>
  <c r="B160" i="44"/>
  <c r="B159" i="44"/>
  <c r="B158" i="44"/>
  <c r="B157" i="44"/>
  <c r="B156" i="44"/>
  <c r="B155" i="44"/>
  <c r="B154" i="44"/>
  <c r="B153" i="44"/>
  <c r="B152" i="44"/>
  <c r="B151" i="44"/>
  <c r="B150" i="44"/>
  <c r="B149" i="44"/>
  <c r="B148" i="44"/>
  <c r="B147" i="44"/>
  <c r="B146" i="44"/>
  <c r="B145" i="44"/>
  <c r="B144" i="44"/>
  <c r="B143" i="44"/>
  <c r="B142" i="44"/>
  <c r="B141" i="44"/>
  <c r="B137" i="44"/>
  <c r="B136" i="44"/>
  <c r="B135" i="44"/>
  <c r="B134" i="44"/>
  <c r="B133" i="44"/>
  <c r="B132" i="44"/>
  <c r="B131" i="44"/>
  <c r="B130" i="44"/>
  <c r="B129" i="44"/>
  <c r="B128" i="44"/>
  <c r="B127" i="44"/>
  <c r="B126" i="44"/>
  <c r="B125" i="44"/>
  <c r="B124" i="44"/>
  <c r="B123" i="44"/>
  <c r="B122" i="44"/>
  <c r="B121" i="44"/>
  <c r="B120" i="44"/>
  <c r="B119" i="44"/>
  <c r="B118" i="44"/>
  <c r="B117" i="44"/>
  <c r="B113" i="44"/>
  <c r="B112" i="44"/>
  <c r="B111" i="44"/>
  <c r="B110" i="44"/>
  <c r="B109" i="44"/>
  <c r="B108" i="44"/>
  <c r="B107" i="44"/>
  <c r="B106" i="44"/>
  <c r="B105" i="44"/>
  <c r="B104" i="44"/>
  <c r="B103" i="44"/>
  <c r="B102" i="44"/>
  <c r="B101" i="44"/>
  <c r="B100" i="44"/>
  <c r="B99" i="44"/>
  <c r="B98" i="44"/>
  <c r="B97" i="44"/>
  <c r="B96" i="44"/>
  <c r="B95" i="44"/>
  <c r="B94" i="44"/>
  <c r="B93" i="44"/>
  <c r="B89" i="44"/>
  <c r="B88" i="44"/>
  <c r="B87" i="44"/>
  <c r="B86" i="44"/>
  <c r="B85" i="44"/>
  <c r="B84" i="44"/>
  <c r="B83" i="44"/>
  <c r="B82" i="44"/>
  <c r="B81" i="44"/>
  <c r="B80" i="44"/>
  <c r="B79" i="44"/>
  <c r="B78" i="44"/>
  <c r="B77" i="44"/>
  <c r="B76" i="44"/>
  <c r="B75" i="44"/>
  <c r="B74" i="44"/>
  <c r="B73" i="44"/>
  <c r="B72" i="44"/>
  <c r="B71" i="44"/>
  <c r="B70" i="44"/>
  <c r="B69" i="44"/>
  <c r="B64" i="44"/>
  <c r="B63" i="44"/>
  <c r="B62" i="44"/>
  <c r="B61" i="44"/>
  <c r="B60" i="44"/>
  <c r="B59" i="44"/>
  <c r="B58" i="44"/>
  <c r="B57" i="44"/>
  <c r="B56" i="44"/>
  <c r="B55" i="44"/>
  <c r="B54" i="44"/>
  <c r="B53" i="44"/>
  <c r="B52" i="44"/>
  <c r="B51" i="44"/>
  <c r="B50" i="44"/>
  <c r="B49" i="44"/>
  <c r="B48" i="44"/>
  <c r="B47" i="44"/>
  <c r="B46" i="44"/>
  <c r="B45" i="44"/>
  <c r="B44" i="44"/>
  <c r="B363" i="41"/>
  <c r="B362" i="41"/>
  <c r="B361" i="41"/>
  <c r="B360" i="41"/>
  <c r="B359" i="41"/>
  <c r="B358" i="41"/>
  <c r="B357" i="41"/>
  <c r="B356" i="41"/>
  <c r="B355" i="41"/>
  <c r="B354" i="41"/>
  <c r="B353" i="41"/>
  <c r="B352" i="41"/>
  <c r="B351" i="41"/>
  <c r="B350" i="41"/>
  <c r="B349" i="41"/>
  <c r="B348" i="41"/>
  <c r="B347" i="41"/>
  <c r="B346" i="41"/>
  <c r="B345" i="41"/>
  <c r="B344" i="41"/>
  <c r="B343" i="41"/>
  <c r="B338" i="41"/>
  <c r="B337" i="41"/>
  <c r="B336" i="41"/>
  <c r="B335" i="41"/>
  <c r="B334" i="41"/>
  <c r="B333" i="41"/>
  <c r="B332" i="41"/>
  <c r="B331" i="41"/>
  <c r="B330" i="41"/>
  <c r="B329" i="41"/>
  <c r="B328" i="41"/>
  <c r="B327" i="41"/>
  <c r="B326" i="41"/>
  <c r="B325" i="41"/>
  <c r="B324" i="41"/>
  <c r="B323" i="41"/>
  <c r="B322" i="41"/>
  <c r="B321" i="41"/>
  <c r="B320" i="41"/>
  <c r="B319" i="41"/>
  <c r="B318" i="41"/>
  <c r="B313" i="41"/>
  <c r="B312" i="41"/>
  <c r="B311" i="41"/>
  <c r="B310" i="41"/>
  <c r="B309" i="41"/>
  <c r="B308" i="41"/>
  <c r="B307" i="41"/>
  <c r="B306" i="41"/>
  <c r="B305" i="41"/>
  <c r="B304" i="41"/>
  <c r="B303" i="41"/>
  <c r="B302" i="41"/>
  <c r="B301" i="41"/>
  <c r="B300" i="41"/>
  <c r="B299" i="41"/>
  <c r="B298" i="41"/>
  <c r="B297" i="41"/>
  <c r="B296" i="41"/>
  <c r="B295" i="41"/>
  <c r="B294" i="41"/>
  <c r="B293" i="41"/>
  <c r="B288" i="41"/>
  <c r="B287" i="41"/>
  <c r="B286" i="41"/>
  <c r="B285" i="41"/>
  <c r="B284" i="41"/>
  <c r="B283" i="41"/>
  <c r="B282" i="41"/>
  <c r="B281" i="41"/>
  <c r="B280" i="41"/>
  <c r="B279" i="41"/>
  <c r="B278" i="41"/>
  <c r="B277" i="41"/>
  <c r="B276" i="41"/>
  <c r="B275" i="41"/>
  <c r="B274" i="41"/>
  <c r="B273" i="41"/>
  <c r="B272" i="41"/>
  <c r="B271" i="41"/>
  <c r="B270" i="41"/>
  <c r="B269" i="41"/>
  <c r="B268" i="41"/>
  <c r="B263" i="41"/>
  <c r="B262" i="41"/>
  <c r="B261" i="41"/>
  <c r="B260" i="41"/>
  <c r="B259" i="41"/>
  <c r="B258" i="41"/>
  <c r="B257" i="41"/>
  <c r="B256" i="41"/>
  <c r="B255" i="41"/>
  <c r="B254" i="41"/>
  <c r="B253" i="41"/>
  <c r="B252" i="41"/>
  <c r="B251" i="41"/>
  <c r="B250" i="41"/>
  <c r="B249" i="41"/>
  <c r="B248" i="41"/>
  <c r="B247" i="41"/>
  <c r="B246" i="41"/>
  <c r="B245" i="41"/>
  <c r="B244" i="41"/>
  <c r="B243" i="41"/>
  <c r="B238" i="41"/>
  <c r="B237" i="41"/>
  <c r="B236" i="41"/>
  <c r="B235" i="41"/>
  <c r="B234" i="41"/>
  <c r="B233" i="41"/>
  <c r="B232" i="41"/>
  <c r="B231" i="41"/>
  <c r="B230" i="41"/>
  <c r="B229" i="41"/>
  <c r="B228" i="41"/>
  <c r="B227" i="41"/>
  <c r="B226" i="41"/>
  <c r="B225" i="41"/>
  <c r="B224" i="41"/>
  <c r="B223" i="41"/>
  <c r="B222" i="41"/>
  <c r="B221" i="41"/>
  <c r="B220" i="41"/>
  <c r="B219" i="41"/>
  <c r="B218" i="41"/>
  <c r="B213" i="41"/>
  <c r="B212" i="41"/>
  <c r="B211" i="41"/>
  <c r="B210" i="41"/>
  <c r="B209" i="41"/>
  <c r="B208" i="41"/>
  <c r="B207" i="41"/>
  <c r="B206" i="41"/>
  <c r="B205" i="41"/>
  <c r="B204" i="41"/>
  <c r="B203" i="41"/>
  <c r="B202" i="41"/>
  <c r="B201" i="41"/>
  <c r="B200" i="41"/>
  <c r="B199" i="41"/>
  <c r="B198" i="41"/>
  <c r="B197" i="41"/>
  <c r="B196" i="41"/>
  <c r="B195" i="41"/>
  <c r="B194" i="41"/>
  <c r="B193" i="41"/>
  <c r="B188" i="41"/>
  <c r="B187" i="41"/>
  <c r="B186" i="41"/>
  <c r="B185" i="41"/>
  <c r="B184" i="41"/>
  <c r="B183" i="41"/>
  <c r="B182" i="41"/>
  <c r="B181" i="41"/>
  <c r="B180" i="41"/>
  <c r="B179" i="41"/>
  <c r="B178" i="41"/>
  <c r="B177" i="41"/>
  <c r="B176" i="41"/>
  <c r="B175" i="41"/>
  <c r="B174" i="41"/>
  <c r="B173" i="41"/>
  <c r="B172" i="41"/>
  <c r="B171" i="41"/>
  <c r="B170" i="41"/>
  <c r="B169" i="41"/>
  <c r="B168" i="41"/>
  <c r="B163" i="41"/>
  <c r="B162" i="41"/>
  <c r="B161" i="41"/>
  <c r="B160" i="41"/>
  <c r="B159" i="41"/>
  <c r="B158" i="41"/>
  <c r="B157" i="41"/>
  <c r="B156" i="41"/>
  <c r="B155" i="41"/>
  <c r="B154" i="41"/>
  <c r="B153" i="41"/>
  <c r="B152" i="41"/>
  <c r="B151" i="41"/>
  <c r="B150" i="41"/>
  <c r="B149" i="41"/>
  <c r="B148" i="41"/>
  <c r="B147" i="41"/>
  <c r="B146" i="41"/>
  <c r="B145" i="41"/>
  <c r="B144" i="41"/>
  <c r="B143" i="41"/>
  <c r="B136" i="41"/>
  <c r="B135" i="41"/>
  <c r="B134" i="41"/>
  <c r="B133" i="41"/>
  <c r="B132" i="41"/>
  <c r="B131" i="41"/>
  <c r="B130" i="41"/>
  <c r="B129" i="41"/>
  <c r="B128" i="41"/>
  <c r="B127" i="41"/>
  <c r="B126" i="41"/>
  <c r="B125" i="41"/>
  <c r="B124" i="41"/>
  <c r="B123" i="41"/>
  <c r="B122" i="41"/>
  <c r="B121" i="41"/>
  <c r="B120" i="41"/>
  <c r="B119" i="41"/>
  <c r="B118" i="41"/>
  <c r="B117" i="41"/>
  <c r="B116" i="41"/>
  <c r="B111" i="41"/>
  <c r="B110" i="41"/>
  <c r="B109" i="41"/>
  <c r="B108" i="41"/>
  <c r="B107" i="41"/>
  <c r="B106" i="41"/>
  <c r="B105" i="41"/>
  <c r="B104" i="41"/>
  <c r="B103" i="41"/>
  <c r="B102" i="41"/>
  <c r="B101" i="41"/>
  <c r="B100" i="41"/>
  <c r="B99" i="41"/>
  <c r="B98" i="41"/>
  <c r="B97" i="41"/>
  <c r="B96" i="41"/>
  <c r="B95" i="41"/>
  <c r="B94" i="41"/>
  <c r="B93" i="41"/>
  <c r="B92" i="41"/>
  <c r="B91" i="41"/>
  <c r="B81" i="41"/>
  <c r="B80" i="41"/>
  <c r="E134" i="41"/>
  <c r="B79" i="41"/>
  <c r="B78" i="41"/>
  <c r="B77" i="41"/>
  <c r="B76" i="41"/>
  <c r="B75" i="41"/>
  <c r="B74" i="41"/>
  <c r="B73" i="41"/>
  <c r="B72" i="41"/>
  <c r="B71" i="41"/>
  <c r="B70" i="41"/>
  <c r="E124" i="41"/>
  <c r="B69" i="41"/>
  <c r="B68" i="41"/>
  <c r="B67" i="41"/>
  <c r="B66" i="41"/>
  <c r="B65" i="41"/>
  <c r="B64" i="41"/>
  <c r="B63" i="41"/>
  <c r="B62" i="41"/>
  <c r="B61" i="41"/>
  <c r="B363" i="40"/>
  <c r="B362" i="40"/>
  <c r="B361" i="40"/>
  <c r="B360" i="40"/>
  <c r="B359" i="40"/>
  <c r="B358" i="40"/>
  <c r="B357" i="40"/>
  <c r="B356" i="40"/>
  <c r="B355" i="40"/>
  <c r="B354" i="40"/>
  <c r="B353" i="40"/>
  <c r="B352" i="40"/>
  <c r="B351" i="40"/>
  <c r="B350" i="40"/>
  <c r="B349" i="40"/>
  <c r="B348" i="40"/>
  <c r="B347" i="40"/>
  <c r="B346" i="40"/>
  <c r="B345" i="40"/>
  <c r="B344" i="40"/>
  <c r="B343" i="40"/>
  <c r="B338" i="40"/>
  <c r="B337" i="40"/>
  <c r="B336" i="40"/>
  <c r="B335" i="40"/>
  <c r="B334" i="40"/>
  <c r="B333" i="40"/>
  <c r="B332" i="40"/>
  <c r="B331" i="40"/>
  <c r="B330" i="40"/>
  <c r="B329" i="40"/>
  <c r="B328" i="40"/>
  <c r="B327" i="40"/>
  <c r="B326" i="40"/>
  <c r="B325" i="40"/>
  <c r="B324" i="40"/>
  <c r="B323" i="40"/>
  <c r="B322" i="40"/>
  <c r="B321" i="40"/>
  <c r="B320" i="40"/>
  <c r="B319" i="40"/>
  <c r="B318" i="40"/>
  <c r="B313" i="40"/>
  <c r="B312" i="40"/>
  <c r="B311" i="40"/>
  <c r="B310" i="40"/>
  <c r="B309" i="40"/>
  <c r="B308" i="40"/>
  <c r="B307" i="40"/>
  <c r="B306" i="40"/>
  <c r="B305" i="40"/>
  <c r="B304" i="40"/>
  <c r="B303" i="40"/>
  <c r="B302" i="40"/>
  <c r="B301" i="40"/>
  <c r="B300" i="40"/>
  <c r="B299" i="40"/>
  <c r="B298" i="40"/>
  <c r="B297" i="40"/>
  <c r="B296" i="40"/>
  <c r="B295" i="40"/>
  <c r="B294" i="40"/>
  <c r="B293" i="40"/>
  <c r="B288" i="40"/>
  <c r="B287" i="40"/>
  <c r="B286" i="40"/>
  <c r="B285" i="40"/>
  <c r="B284" i="40"/>
  <c r="B283" i="40"/>
  <c r="B282" i="40"/>
  <c r="B281" i="40"/>
  <c r="B280" i="40"/>
  <c r="B279" i="40"/>
  <c r="B278" i="40"/>
  <c r="B277" i="40"/>
  <c r="B276" i="40"/>
  <c r="B275" i="40"/>
  <c r="B274" i="40"/>
  <c r="B273" i="40"/>
  <c r="B272" i="40"/>
  <c r="B271" i="40"/>
  <c r="B270" i="40"/>
  <c r="B269" i="40"/>
  <c r="B268" i="40"/>
  <c r="B263" i="40"/>
  <c r="B262" i="40"/>
  <c r="B261" i="40"/>
  <c r="B260" i="40"/>
  <c r="B259" i="40"/>
  <c r="B258" i="40"/>
  <c r="B257" i="40"/>
  <c r="B256" i="40"/>
  <c r="B255" i="40"/>
  <c r="B254" i="40"/>
  <c r="B253" i="40"/>
  <c r="B252" i="40"/>
  <c r="B251" i="40"/>
  <c r="B250" i="40"/>
  <c r="B249" i="40"/>
  <c r="B248" i="40"/>
  <c r="B247" i="40"/>
  <c r="B246" i="40"/>
  <c r="B245" i="40"/>
  <c r="B244" i="40"/>
  <c r="B243" i="40"/>
  <c r="B238" i="40"/>
  <c r="B237" i="40"/>
  <c r="B236" i="40"/>
  <c r="B235" i="40"/>
  <c r="B234" i="40"/>
  <c r="B233" i="40"/>
  <c r="B232" i="40"/>
  <c r="B231" i="40"/>
  <c r="B230" i="40"/>
  <c r="B229" i="40"/>
  <c r="B228" i="40"/>
  <c r="B227" i="40"/>
  <c r="B226" i="40"/>
  <c r="B225" i="40"/>
  <c r="B224" i="40"/>
  <c r="B223" i="40"/>
  <c r="B222" i="40"/>
  <c r="B221" i="40"/>
  <c r="B220" i="40"/>
  <c r="B219" i="40"/>
  <c r="B218" i="40"/>
  <c r="B213" i="40"/>
  <c r="B212" i="40"/>
  <c r="B211" i="40"/>
  <c r="B210" i="40"/>
  <c r="B209" i="40"/>
  <c r="B208" i="40"/>
  <c r="B207" i="40"/>
  <c r="B206" i="40"/>
  <c r="B205" i="40"/>
  <c r="B204" i="40"/>
  <c r="B203" i="40"/>
  <c r="B202" i="40"/>
  <c r="B201" i="40"/>
  <c r="B200" i="40"/>
  <c r="B199" i="40"/>
  <c r="B198" i="40"/>
  <c r="B197" i="40"/>
  <c r="B196" i="40"/>
  <c r="B195" i="40"/>
  <c r="B194" i="40"/>
  <c r="B193" i="40"/>
  <c r="B188" i="40"/>
  <c r="B187" i="40"/>
  <c r="B186" i="40"/>
  <c r="B185" i="40"/>
  <c r="B184" i="40"/>
  <c r="B183" i="40"/>
  <c r="B182" i="40"/>
  <c r="B181" i="40"/>
  <c r="B180" i="40"/>
  <c r="B179" i="40"/>
  <c r="B178" i="40"/>
  <c r="B177" i="40"/>
  <c r="B176" i="40"/>
  <c r="B175" i="40"/>
  <c r="B174" i="40"/>
  <c r="B173" i="40"/>
  <c r="B172" i="40"/>
  <c r="B171" i="40"/>
  <c r="B170" i="40"/>
  <c r="B169" i="40"/>
  <c r="B168" i="40"/>
  <c r="B163" i="40"/>
  <c r="B162" i="40"/>
  <c r="B161" i="40"/>
  <c r="B160" i="40"/>
  <c r="B159" i="40"/>
  <c r="B158" i="40"/>
  <c r="B157" i="40"/>
  <c r="B156" i="40"/>
  <c r="B155" i="40"/>
  <c r="B154" i="40"/>
  <c r="B153" i="40"/>
  <c r="B152" i="40"/>
  <c r="B151" i="40"/>
  <c r="B150" i="40"/>
  <c r="B149" i="40"/>
  <c r="B148" i="40"/>
  <c r="B147" i="40"/>
  <c r="B146" i="40"/>
  <c r="B145" i="40"/>
  <c r="B144" i="40"/>
  <c r="B143" i="40"/>
  <c r="B136" i="40"/>
  <c r="B135" i="40"/>
  <c r="B134" i="40"/>
  <c r="B133" i="40"/>
  <c r="B132" i="40"/>
  <c r="B131" i="40"/>
  <c r="B130" i="40"/>
  <c r="B129" i="40"/>
  <c r="B128" i="40"/>
  <c r="B127" i="40"/>
  <c r="B126" i="40"/>
  <c r="B125" i="40"/>
  <c r="B124" i="40"/>
  <c r="B123" i="40"/>
  <c r="B122" i="40"/>
  <c r="B121" i="40"/>
  <c r="B120" i="40"/>
  <c r="B119" i="40"/>
  <c r="B118" i="40"/>
  <c r="B117" i="40"/>
  <c r="B116" i="40"/>
  <c r="B111" i="40"/>
  <c r="B110" i="40"/>
  <c r="B109" i="40"/>
  <c r="B108" i="40"/>
  <c r="B107" i="40"/>
  <c r="B106" i="40"/>
  <c r="B105" i="40"/>
  <c r="B104" i="40"/>
  <c r="B103" i="40"/>
  <c r="B102" i="40"/>
  <c r="B101" i="40"/>
  <c r="B100" i="40"/>
  <c r="B99" i="40"/>
  <c r="B98" i="40"/>
  <c r="B97" i="40"/>
  <c r="B96" i="40"/>
  <c r="B95" i="40"/>
  <c r="B94" i="40"/>
  <c r="B93" i="40"/>
  <c r="B92" i="40"/>
  <c r="B91" i="40"/>
  <c r="B81" i="40"/>
  <c r="G135" i="40"/>
  <c r="B80" i="40"/>
  <c r="B79" i="40"/>
  <c r="B78" i="40"/>
  <c r="B77" i="40"/>
  <c r="B76" i="40"/>
  <c r="B75" i="40"/>
  <c r="B74" i="40"/>
  <c r="B73" i="40"/>
  <c r="B72" i="40"/>
  <c r="B71" i="40"/>
  <c r="B70" i="40"/>
  <c r="B69" i="40"/>
  <c r="B68" i="40"/>
  <c r="B67" i="40"/>
  <c r="B66" i="40"/>
  <c r="B65" i="40"/>
  <c r="B64" i="40"/>
  <c r="B63" i="40"/>
  <c r="B62" i="40"/>
  <c r="B61" i="40"/>
  <c r="B363" i="39"/>
  <c r="B362" i="39"/>
  <c r="B361" i="39"/>
  <c r="B360" i="39"/>
  <c r="B359" i="39"/>
  <c r="B358" i="39"/>
  <c r="B357" i="39"/>
  <c r="B356" i="39"/>
  <c r="B355" i="39"/>
  <c r="B354" i="39"/>
  <c r="B353" i="39"/>
  <c r="B352" i="39"/>
  <c r="B351" i="39"/>
  <c r="B350" i="39"/>
  <c r="B349" i="39"/>
  <c r="B348" i="39"/>
  <c r="B347" i="39"/>
  <c r="B346" i="39"/>
  <c r="B345" i="39"/>
  <c r="B344" i="39"/>
  <c r="B343" i="39"/>
  <c r="B338" i="39"/>
  <c r="B337" i="39"/>
  <c r="B336" i="39"/>
  <c r="B335" i="39"/>
  <c r="B334" i="39"/>
  <c r="B333" i="39"/>
  <c r="B332" i="39"/>
  <c r="B331" i="39"/>
  <c r="B330" i="39"/>
  <c r="B329" i="39"/>
  <c r="B328" i="39"/>
  <c r="B327" i="39"/>
  <c r="B326" i="39"/>
  <c r="B325" i="39"/>
  <c r="B324" i="39"/>
  <c r="B323" i="39"/>
  <c r="B322" i="39"/>
  <c r="B321" i="39"/>
  <c r="B320" i="39"/>
  <c r="B319" i="39"/>
  <c r="B318" i="39"/>
  <c r="B313" i="39"/>
  <c r="B312" i="39"/>
  <c r="B311" i="39"/>
  <c r="B310" i="39"/>
  <c r="B309" i="39"/>
  <c r="B308" i="39"/>
  <c r="B307" i="39"/>
  <c r="B306" i="39"/>
  <c r="B305" i="39"/>
  <c r="B304" i="39"/>
  <c r="B303" i="39"/>
  <c r="B302" i="39"/>
  <c r="B301" i="39"/>
  <c r="B300" i="39"/>
  <c r="B299" i="39"/>
  <c r="B298" i="39"/>
  <c r="B297" i="39"/>
  <c r="B296" i="39"/>
  <c r="B295" i="39"/>
  <c r="B294" i="39"/>
  <c r="B293" i="39"/>
  <c r="B288" i="39"/>
  <c r="B287" i="39"/>
  <c r="B286" i="39"/>
  <c r="B285" i="39"/>
  <c r="B284" i="39"/>
  <c r="B283" i="39"/>
  <c r="B282" i="39"/>
  <c r="B281" i="39"/>
  <c r="B280" i="39"/>
  <c r="B279" i="39"/>
  <c r="B278" i="39"/>
  <c r="B277" i="39"/>
  <c r="B276" i="39"/>
  <c r="B275" i="39"/>
  <c r="B274" i="39"/>
  <c r="B273" i="39"/>
  <c r="B272" i="39"/>
  <c r="B271" i="39"/>
  <c r="B270" i="39"/>
  <c r="B269" i="39"/>
  <c r="B268" i="39"/>
  <c r="B263" i="39"/>
  <c r="B262" i="39"/>
  <c r="B261" i="39"/>
  <c r="B260" i="39"/>
  <c r="B259" i="39"/>
  <c r="B258" i="39"/>
  <c r="B257" i="39"/>
  <c r="B256" i="39"/>
  <c r="B255" i="39"/>
  <c r="B254" i="39"/>
  <c r="B253" i="39"/>
  <c r="B252" i="39"/>
  <c r="B251" i="39"/>
  <c r="B250" i="39"/>
  <c r="B249" i="39"/>
  <c r="B248" i="39"/>
  <c r="B247" i="39"/>
  <c r="B246" i="39"/>
  <c r="B245" i="39"/>
  <c r="B244" i="39"/>
  <c r="B243" i="39"/>
  <c r="B238" i="39"/>
  <c r="B237" i="39"/>
  <c r="B236" i="39"/>
  <c r="B235" i="39"/>
  <c r="B234" i="39"/>
  <c r="B233" i="39"/>
  <c r="B232" i="39"/>
  <c r="B231" i="39"/>
  <c r="B230" i="39"/>
  <c r="B229" i="39"/>
  <c r="B228" i="39"/>
  <c r="B227" i="39"/>
  <c r="B226" i="39"/>
  <c r="B225" i="39"/>
  <c r="B224" i="39"/>
  <c r="B223" i="39"/>
  <c r="B222" i="39"/>
  <c r="B221" i="39"/>
  <c r="B220" i="39"/>
  <c r="B219" i="39"/>
  <c r="B218" i="39"/>
  <c r="B213" i="39"/>
  <c r="B212" i="39"/>
  <c r="B211" i="39"/>
  <c r="B210" i="39"/>
  <c r="B209" i="39"/>
  <c r="B208" i="39"/>
  <c r="B207" i="39"/>
  <c r="B206" i="39"/>
  <c r="B205" i="39"/>
  <c r="B204" i="39"/>
  <c r="B203" i="39"/>
  <c r="B202" i="39"/>
  <c r="B201" i="39"/>
  <c r="B200" i="39"/>
  <c r="B199" i="39"/>
  <c r="B198" i="39"/>
  <c r="B197" i="39"/>
  <c r="B196" i="39"/>
  <c r="B195" i="39"/>
  <c r="B194" i="39"/>
  <c r="B193" i="39"/>
  <c r="B188" i="39"/>
  <c r="B187" i="39"/>
  <c r="B186" i="39"/>
  <c r="B185" i="39"/>
  <c r="B184" i="39"/>
  <c r="B183" i="39"/>
  <c r="B182" i="39"/>
  <c r="B181" i="39"/>
  <c r="B180" i="39"/>
  <c r="B179" i="39"/>
  <c r="B178" i="39"/>
  <c r="B177" i="39"/>
  <c r="B176" i="39"/>
  <c r="B175" i="39"/>
  <c r="B174" i="39"/>
  <c r="B173" i="39"/>
  <c r="B172" i="39"/>
  <c r="B171" i="39"/>
  <c r="B170" i="39"/>
  <c r="B169" i="39"/>
  <c r="B168" i="39"/>
  <c r="B163" i="39"/>
  <c r="B162" i="39"/>
  <c r="B161" i="39"/>
  <c r="B160" i="39"/>
  <c r="B159" i="39"/>
  <c r="B158" i="39"/>
  <c r="B157" i="39"/>
  <c r="B156" i="39"/>
  <c r="B155" i="39"/>
  <c r="B154" i="39"/>
  <c r="B153" i="39"/>
  <c r="B152" i="39"/>
  <c r="B151" i="39"/>
  <c r="B150" i="39"/>
  <c r="B149" i="39"/>
  <c r="B148" i="39"/>
  <c r="B147" i="39"/>
  <c r="B146" i="39"/>
  <c r="B145" i="39"/>
  <c r="B144" i="39"/>
  <c r="B143" i="39"/>
  <c r="I140" i="39"/>
  <c r="B136" i="39"/>
  <c r="B135" i="39"/>
  <c r="B134" i="39"/>
  <c r="B133" i="39"/>
  <c r="B132" i="39"/>
  <c r="B131" i="39"/>
  <c r="B130" i="39"/>
  <c r="B129" i="39"/>
  <c r="B128" i="39"/>
  <c r="B127" i="39"/>
  <c r="B126" i="39"/>
  <c r="B125" i="39"/>
  <c r="B124" i="39"/>
  <c r="B123" i="39"/>
  <c r="B122" i="39"/>
  <c r="B121" i="39"/>
  <c r="B120" i="39"/>
  <c r="B119" i="39"/>
  <c r="B118" i="39"/>
  <c r="B117" i="39"/>
  <c r="B116" i="39"/>
  <c r="B111" i="39"/>
  <c r="B110" i="39"/>
  <c r="B109" i="39"/>
  <c r="B108" i="39"/>
  <c r="B107" i="39"/>
  <c r="B106" i="39"/>
  <c r="B105" i="39"/>
  <c r="B104" i="39"/>
  <c r="B103" i="39"/>
  <c r="B102" i="39"/>
  <c r="B101" i="39"/>
  <c r="B100" i="39"/>
  <c r="B99" i="39"/>
  <c r="B98" i="39"/>
  <c r="B97" i="39"/>
  <c r="B96" i="39"/>
  <c r="B95" i="39"/>
  <c r="B94" i="39"/>
  <c r="B93" i="39"/>
  <c r="B92" i="39"/>
  <c r="B91" i="39"/>
  <c r="B81" i="39"/>
  <c r="B80" i="39"/>
  <c r="B79" i="39"/>
  <c r="B78" i="39"/>
  <c r="B77" i="39"/>
  <c r="B76" i="39"/>
  <c r="B75" i="39"/>
  <c r="B74" i="39"/>
  <c r="B73" i="39"/>
  <c r="B72" i="39"/>
  <c r="B71" i="39"/>
  <c r="B70" i="39"/>
  <c r="B69" i="39"/>
  <c r="B68" i="39"/>
  <c r="G122" i="39"/>
  <c r="B67" i="39"/>
  <c r="B66" i="39"/>
  <c r="B65" i="39"/>
  <c r="B64" i="39"/>
  <c r="B63" i="39"/>
  <c r="B62" i="39"/>
  <c r="B61" i="39"/>
  <c r="B363" i="38"/>
  <c r="B362" i="38"/>
  <c r="B361" i="38"/>
  <c r="B360" i="38"/>
  <c r="B359" i="38"/>
  <c r="B358" i="38"/>
  <c r="B357" i="38"/>
  <c r="B356" i="38"/>
  <c r="B355" i="38"/>
  <c r="B354" i="38"/>
  <c r="B353" i="38"/>
  <c r="B352" i="38"/>
  <c r="B351" i="38"/>
  <c r="B350" i="38"/>
  <c r="B349" i="38"/>
  <c r="B348" i="38"/>
  <c r="B347" i="38"/>
  <c r="B346" i="38"/>
  <c r="B345" i="38"/>
  <c r="B344" i="38"/>
  <c r="B343" i="38"/>
  <c r="B338" i="38"/>
  <c r="B337" i="38"/>
  <c r="B336" i="38"/>
  <c r="B335" i="38"/>
  <c r="B334" i="38"/>
  <c r="B333" i="38"/>
  <c r="B332" i="38"/>
  <c r="B331" i="38"/>
  <c r="B330" i="38"/>
  <c r="B329" i="38"/>
  <c r="B328" i="38"/>
  <c r="B327" i="38"/>
  <c r="B326" i="38"/>
  <c r="B325" i="38"/>
  <c r="B324" i="38"/>
  <c r="B323" i="38"/>
  <c r="B322" i="38"/>
  <c r="B321" i="38"/>
  <c r="B320" i="38"/>
  <c r="B319" i="38"/>
  <c r="B318" i="38"/>
  <c r="B313" i="38"/>
  <c r="B312" i="38"/>
  <c r="B311" i="38"/>
  <c r="B310" i="38"/>
  <c r="B309" i="38"/>
  <c r="B308" i="38"/>
  <c r="B307" i="38"/>
  <c r="B306" i="38"/>
  <c r="B305" i="38"/>
  <c r="B304" i="38"/>
  <c r="B303" i="38"/>
  <c r="B302" i="38"/>
  <c r="B301" i="38"/>
  <c r="B300" i="38"/>
  <c r="B299" i="38"/>
  <c r="B298" i="38"/>
  <c r="B297" i="38"/>
  <c r="B296" i="38"/>
  <c r="B295" i="38"/>
  <c r="B294" i="38"/>
  <c r="B293" i="38"/>
  <c r="B288" i="38"/>
  <c r="B287" i="38"/>
  <c r="B286" i="38"/>
  <c r="B285" i="38"/>
  <c r="B284" i="38"/>
  <c r="B283" i="38"/>
  <c r="B282" i="38"/>
  <c r="B281" i="38"/>
  <c r="B280" i="38"/>
  <c r="B279" i="38"/>
  <c r="B278" i="38"/>
  <c r="B277" i="38"/>
  <c r="B276" i="38"/>
  <c r="B275" i="38"/>
  <c r="B274" i="38"/>
  <c r="B273" i="38"/>
  <c r="B272" i="38"/>
  <c r="B271" i="38"/>
  <c r="B270" i="38"/>
  <c r="B269" i="38"/>
  <c r="B268" i="38"/>
  <c r="B263" i="38"/>
  <c r="B262" i="38"/>
  <c r="B261" i="38"/>
  <c r="B260" i="38"/>
  <c r="B259" i="38"/>
  <c r="B258" i="38"/>
  <c r="B257" i="38"/>
  <c r="B256" i="38"/>
  <c r="B255" i="38"/>
  <c r="B254" i="38"/>
  <c r="B253" i="38"/>
  <c r="B252" i="38"/>
  <c r="B251" i="38"/>
  <c r="B250" i="38"/>
  <c r="B249" i="38"/>
  <c r="B248" i="38"/>
  <c r="B247" i="38"/>
  <c r="B246" i="38"/>
  <c r="B245" i="38"/>
  <c r="B244" i="38"/>
  <c r="B243" i="38"/>
  <c r="B238" i="38"/>
  <c r="B237" i="38"/>
  <c r="B236" i="38"/>
  <c r="B235" i="38"/>
  <c r="B234" i="38"/>
  <c r="B233" i="38"/>
  <c r="B232" i="38"/>
  <c r="B231" i="38"/>
  <c r="B230" i="38"/>
  <c r="B229" i="38"/>
  <c r="B228" i="38"/>
  <c r="B227" i="38"/>
  <c r="B226" i="38"/>
  <c r="B225" i="38"/>
  <c r="B224" i="38"/>
  <c r="B223" i="38"/>
  <c r="B222" i="38"/>
  <c r="B221" i="38"/>
  <c r="B220" i="38"/>
  <c r="B219" i="38"/>
  <c r="B218" i="38"/>
  <c r="B213" i="38"/>
  <c r="B212" i="38"/>
  <c r="B211" i="38"/>
  <c r="B210" i="38"/>
  <c r="B209" i="38"/>
  <c r="B208" i="38"/>
  <c r="B207" i="38"/>
  <c r="B206" i="38"/>
  <c r="B205" i="38"/>
  <c r="B204" i="38"/>
  <c r="B203" i="38"/>
  <c r="B202" i="38"/>
  <c r="B201" i="38"/>
  <c r="B200" i="38"/>
  <c r="B199" i="38"/>
  <c r="B198" i="38"/>
  <c r="B197" i="38"/>
  <c r="B196" i="38"/>
  <c r="B195" i="38"/>
  <c r="B194" i="38"/>
  <c r="B193" i="38"/>
  <c r="B188" i="38"/>
  <c r="B187" i="38"/>
  <c r="B186" i="38"/>
  <c r="B185" i="38"/>
  <c r="B184" i="38"/>
  <c r="B183" i="38"/>
  <c r="B182" i="38"/>
  <c r="B181" i="38"/>
  <c r="B180" i="38"/>
  <c r="B179" i="38"/>
  <c r="B178" i="38"/>
  <c r="B177" i="38"/>
  <c r="B176" i="38"/>
  <c r="B175" i="38"/>
  <c r="B174" i="38"/>
  <c r="B173" i="38"/>
  <c r="B172" i="38"/>
  <c r="B171" i="38"/>
  <c r="B170" i="38"/>
  <c r="B169" i="38"/>
  <c r="B168" i="38"/>
  <c r="B163" i="38"/>
  <c r="B162" i="38"/>
  <c r="B161" i="38"/>
  <c r="B160" i="38"/>
  <c r="B159" i="38"/>
  <c r="B158" i="38"/>
  <c r="B157" i="38"/>
  <c r="B156" i="38"/>
  <c r="B155" i="38"/>
  <c r="B154" i="38"/>
  <c r="B153" i="38"/>
  <c r="B152" i="38"/>
  <c r="B151" i="38"/>
  <c r="B150" i="38"/>
  <c r="B149" i="38"/>
  <c r="B148" i="38"/>
  <c r="B147" i="38"/>
  <c r="B146" i="38"/>
  <c r="B145" i="38"/>
  <c r="B144" i="38"/>
  <c r="B143" i="38"/>
  <c r="B136" i="38"/>
  <c r="B135" i="38"/>
  <c r="B134" i="38"/>
  <c r="B133" i="38"/>
  <c r="B132" i="38"/>
  <c r="B131" i="38"/>
  <c r="B130" i="38"/>
  <c r="B129" i="38"/>
  <c r="B128" i="38"/>
  <c r="B127" i="38"/>
  <c r="B126" i="38"/>
  <c r="B125" i="38"/>
  <c r="B124" i="38"/>
  <c r="B123" i="38"/>
  <c r="B122" i="38"/>
  <c r="B121" i="38"/>
  <c r="B120" i="38"/>
  <c r="B119" i="38"/>
  <c r="B118" i="38"/>
  <c r="B117" i="38"/>
  <c r="B116" i="38"/>
  <c r="B111" i="38"/>
  <c r="B110" i="38"/>
  <c r="B109" i="38"/>
  <c r="B108" i="38"/>
  <c r="B107" i="38"/>
  <c r="B106" i="38"/>
  <c r="B105" i="38"/>
  <c r="B104" i="38"/>
  <c r="B103" i="38"/>
  <c r="B102" i="38"/>
  <c r="B101" i="38"/>
  <c r="B100" i="38"/>
  <c r="B99" i="38"/>
  <c r="B98" i="38"/>
  <c r="B97" i="38"/>
  <c r="B96" i="38"/>
  <c r="B95" i="38"/>
  <c r="B94" i="38"/>
  <c r="B93" i="38"/>
  <c r="B92" i="38"/>
  <c r="B91" i="38"/>
  <c r="B81" i="38"/>
  <c r="B80" i="38"/>
  <c r="D134" i="38"/>
  <c r="B79" i="38"/>
  <c r="B78" i="38"/>
  <c r="B77" i="38"/>
  <c r="B76" i="38"/>
  <c r="D130" i="38"/>
  <c r="B75" i="38"/>
  <c r="B74" i="38"/>
  <c r="B73" i="38"/>
  <c r="B72" i="38"/>
  <c r="B71" i="38"/>
  <c r="B70" i="38"/>
  <c r="B69" i="38"/>
  <c r="B68" i="38"/>
  <c r="D122" i="38"/>
  <c r="B67" i="38"/>
  <c r="B66" i="38"/>
  <c r="D120" i="38"/>
  <c r="B65" i="38"/>
  <c r="B64" i="38"/>
  <c r="F118" i="38"/>
  <c r="B63" i="38"/>
  <c r="B62" i="38"/>
  <c r="B61" i="38"/>
  <c r="H215" i="38"/>
  <c r="B363" i="35"/>
  <c r="B362" i="35"/>
  <c r="B361" i="35"/>
  <c r="B360" i="35"/>
  <c r="B359" i="35"/>
  <c r="B358" i="35"/>
  <c r="B357" i="35"/>
  <c r="B356" i="35"/>
  <c r="B355" i="35"/>
  <c r="B354" i="35"/>
  <c r="B353" i="35"/>
  <c r="B352" i="35"/>
  <c r="B351" i="35"/>
  <c r="B350" i="35"/>
  <c r="B349" i="35"/>
  <c r="B348" i="35"/>
  <c r="B347" i="35"/>
  <c r="B346" i="35"/>
  <c r="B345" i="35"/>
  <c r="B344" i="35"/>
  <c r="B343" i="35"/>
  <c r="B338" i="35"/>
  <c r="B337" i="35"/>
  <c r="B336" i="35"/>
  <c r="B335" i="35"/>
  <c r="B334" i="35"/>
  <c r="B333" i="35"/>
  <c r="B332" i="35"/>
  <c r="B331" i="35"/>
  <c r="B330" i="35"/>
  <c r="B329" i="35"/>
  <c r="B328" i="35"/>
  <c r="B327" i="35"/>
  <c r="B326" i="35"/>
  <c r="B325" i="35"/>
  <c r="B324" i="35"/>
  <c r="B323" i="35"/>
  <c r="B322" i="35"/>
  <c r="B321" i="35"/>
  <c r="B320" i="35"/>
  <c r="B319" i="35"/>
  <c r="B318" i="35"/>
  <c r="B313" i="35"/>
  <c r="B312" i="35"/>
  <c r="B311" i="35"/>
  <c r="B310" i="35"/>
  <c r="B309" i="35"/>
  <c r="B308" i="35"/>
  <c r="B307" i="35"/>
  <c r="B306" i="35"/>
  <c r="B305" i="35"/>
  <c r="B304" i="35"/>
  <c r="B303" i="35"/>
  <c r="B302" i="35"/>
  <c r="B301" i="35"/>
  <c r="B300" i="35"/>
  <c r="B299" i="35"/>
  <c r="B298" i="35"/>
  <c r="B297" i="35"/>
  <c r="B296" i="35"/>
  <c r="B295" i="35"/>
  <c r="B294" i="35"/>
  <c r="B293" i="35"/>
  <c r="B288" i="35"/>
  <c r="B287" i="35"/>
  <c r="B286" i="35"/>
  <c r="B285" i="35"/>
  <c r="B284" i="35"/>
  <c r="B283" i="35"/>
  <c r="B282" i="35"/>
  <c r="B281" i="35"/>
  <c r="B280" i="35"/>
  <c r="B279" i="35"/>
  <c r="B278" i="35"/>
  <c r="B277" i="35"/>
  <c r="B276" i="35"/>
  <c r="B275" i="35"/>
  <c r="B274" i="35"/>
  <c r="B273" i="35"/>
  <c r="B272" i="35"/>
  <c r="B271" i="35"/>
  <c r="B270" i="35"/>
  <c r="B269" i="35"/>
  <c r="B268" i="35"/>
  <c r="B263" i="35"/>
  <c r="B262" i="35"/>
  <c r="B261" i="35"/>
  <c r="B260" i="35"/>
  <c r="B259" i="35"/>
  <c r="B258" i="35"/>
  <c r="B257" i="35"/>
  <c r="B256" i="35"/>
  <c r="B255" i="35"/>
  <c r="B254" i="35"/>
  <c r="B253" i="35"/>
  <c r="B252" i="35"/>
  <c r="B251" i="35"/>
  <c r="B250" i="35"/>
  <c r="B249" i="35"/>
  <c r="B248" i="35"/>
  <c r="B247" i="35"/>
  <c r="B246" i="35"/>
  <c r="B245" i="35"/>
  <c r="B244" i="35"/>
  <c r="B243" i="35"/>
  <c r="B238" i="35"/>
  <c r="B237" i="35"/>
  <c r="B236" i="35"/>
  <c r="B235" i="35"/>
  <c r="B234" i="35"/>
  <c r="B233" i="35"/>
  <c r="B232" i="35"/>
  <c r="B231" i="35"/>
  <c r="B230" i="35"/>
  <c r="B229" i="35"/>
  <c r="B228" i="35"/>
  <c r="B227" i="35"/>
  <c r="B226" i="35"/>
  <c r="B225" i="35"/>
  <c r="B224" i="35"/>
  <c r="B223" i="35"/>
  <c r="B222" i="35"/>
  <c r="B221" i="35"/>
  <c r="B220" i="35"/>
  <c r="B219" i="35"/>
  <c r="B218" i="35"/>
  <c r="B213" i="35"/>
  <c r="B212" i="35"/>
  <c r="B211" i="35"/>
  <c r="B210" i="35"/>
  <c r="B209" i="35"/>
  <c r="B208" i="35"/>
  <c r="B207" i="35"/>
  <c r="B206" i="35"/>
  <c r="B205" i="35"/>
  <c r="B204" i="35"/>
  <c r="B203" i="35"/>
  <c r="B202" i="35"/>
  <c r="B201" i="35"/>
  <c r="B200" i="35"/>
  <c r="B199" i="35"/>
  <c r="B198" i="35"/>
  <c r="B197" i="35"/>
  <c r="B196" i="35"/>
  <c r="B195" i="35"/>
  <c r="B194" i="35"/>
  <c r="B193" i="35"/>
  <c r="B188" i="35"/>
  <c r="B187" i="35"/>
  <c r="B186" i="35"/>
  <c r="B185" i="35"/>
  <c r="B184" i="35"/>
  <c r="B183" i="35"/>
  <c r="B182" i="35"/>
  <c r="B181" i="35"/>
  <c r="B180" i="35"/>
  <c r="B179" i="35"/>
  <c r="B178" i="35"/>
  <c r="B177" i="35"/>
  <c r="B176" i="35"/>
  <c r="B175" i="35"/>
  <c r="B174" i="35"/>
  <c r="B173" i="35"/>
  <c r="B172" i="35"/>
  <c r="B171" i="35"/>
  <c r="B170" i="35"/>
  <c r="B169" i="35"/>
  <c r="B168" i="35"/>
  <c r="B163" i="35"/>
  <c r="B162" i="35"/>
  <c r="B161" i="35"/>
  <c r="B160" i="35"/>
  <c r="B159" i="35"/>
  <c r="B158" i="35"/>
  <c r="B157" i="35"/>
  <c r="B156" i="35"/>
  <c r="B155" i="35"/>
  <c r="B154" i="35"/>
  <c r="B153" i="35"/>
  <c r="I152" i="35"/>
  <c r="B152" i="35"/>
  <c r="B151" i="35"/>
  <c r="B150" i="35"/>
  <c r="B149" i="35"/>
  <c r="B148" i="35"/>
  <c r="B147" i="35"/>
  <c r="B146" i="35"/>
  <c r="B145" i="35"/>
  <c r="B144" i="35"/>
  <c r="B143" i="35"/>
  <c r="B136" i="35"/>
  <c r="B135" i="35"/>
  <c r="B134" i="35"/>
  <c r="B133" i="35"/>
  <c r="B132" i="35"/>
  <c r="B131" i="35"/>
  <c r="B130" i="35"/>
  <c r="B129" i="35"/>
  <c r="B128" i="35"/>
  <c r="B127" i="35"/>
  <c r="B126" i="35"/>
  <c r="B125" i="35"/>
  <c r="B124" i="35"/>
  <c r="B123" i="35"/>
  <c r="B122" i="35"/>
  <c r="B121" i="35"/>
  <c r="B120" i="35"/>
  <c r="B119" i="35"/>
  <c r="B118" i="35"/>
  <c r="B117" i="35"/>
  <c r="B116" i="35"/>
  <c r="B111" i="35"/>
  <c r="B110" i="35"/>
  <c r="B109" i="35"/>
  <c r="B108" i="35"/>
  <c r="B107" i="35"/>
  <c r="B106" i="35"/>
  <c r="B105" i="35"/>
  <c r="B104" i="35"/>
  <c r="B103" i="35"/>
  <c r="B102" i="35"/>
  <c r="B101" i="35"/>
  <c r="B100" i="35"/>
  <c r="B99" i="35"/>
  <c r="B98" i="35"/>
  <c r="B97" i="35"/>
  <c r="B96" i="35"/>
  <c r="B95" i="35"/>
  <c r="B94" i="35"/>
  <c r="B93" i="35"/>
  <c r="B92" i="35"/>
  <c r="B91" i="35"/>
  <c r="B81" i="35"/>
  <c r="D135" i="35"/>
  <c r="B80" i="35"/>
  <c r="B79" i="35"/>
  <c r="D133" i="35"/>
  <c r="B78" i="35"/>
  <c r="B77" i="35"/>
  <c r="B76" i="35"/>
  <c r="B75" i="35"/>
  <c r="B74" i="35"/>
  <c r="B73" i="35"/>
  <c r="F127" i="35"/>
  <c r="B72" i="35"/>
  <c r="B71" i="35"/>
  <c r="B70" i="35"/>
  <c r="E124" i="35"/>
  <c r="B69" i="35"/>
  <c r="B68" i="35"/>
  <c r="B67" i="35"/>
  <c r="B66" i="35"/>
  <c r="B65" i="35"/>
  <c r="B64" i="35"/>
  <c r="B63" i="35"/>
  <c r="G117" i="35"/>
  <c r="B62" i="35"/>
  <c r="B61" i="35"/>
  <c r="H215" i="35"/>
  <c r="H240" i="35"/>
  <c r="H190" i="35"/>
  <c r="B363" i="34"/>
  <c r="B362" i="34"/>
  <c r="B361" i="34"/>
  <c r="B360" i="34"/>
  <c r="B359" i="34"/>
  <c r="B358" i="34"/>
  <c r="B357" i="34"/>
  <c r="B356" i="34"/>
  <c r="B355" i="34"/>
  <c r="B354" i="34"/>
  <c r="B353" i="34"/>
  <c r="B352" i="34"/>
  <c r="B351" i="34"/>
  <c r="B350" i="34"/>
  <c r="B349" i="34"/>
  <c r="B348" i="34"/>
  <c r="B347" i="34"/>
  <c r="B346" i="34"/>
  <c r="B345" i="34"/>
  <c r="B344" i="34"/>
  <c r="B343" i="34"/>
  <c r="B338" i="34"/>
  <c r="B337" i="34"/>
  <c r="B336" i="34"/>
  <c r="B335" i="34"/>
  <c r="B334" i="34"/>
  <c r="B333" i="34"/>
  <c r="B332" i="34"/>
  <c r="B331" i="34"/>
  <c r="B330" i="34"/>
  <c r="B329" i="34"/>
  <c r="B328" i="34"/>
  <c r="B327" i="34"/>
  <c r="B326" i="34"/>
  <c r="B325" i="34"/>
  <c r="B324" i="34"/>
  <c r="B323" i="34"/>
  <c r="B322" i="34"/>
  <c r="B321" i="34"/>
  <c r="B320" i="34"/>
  <c r="B319" i="34"/>
  <c r="B318" i="34"/>
  <c r="B313" i="34"/>
  <c r="B312" i="34"/>
  <c r="B311" i="34"/>
  <c r="B310" i="34"/>
  <c r="B309" i="34"/>
  <c r="B308" i="34"/>
  <c r="B307" i="34"/>
  <c r="B306" i="34"/>
  <c r="B305" i="34"/>
  <c r="B304" i="34"/>
  <c r="B303" i="34"/>
  <c r="B302" i="34"/>
  <c r="B301" i="34"/>
  <c r="B300" i="34"/>
  <c r="B299" i="34"/>
  <c r="B298" i="34"/>
  <c r="B297" i="34"/>
  <c r="B296" i="34"/>
  <c r="B295" i="34"/>
  <c r="B294" i="34"/>
  <c r="B293" i="34"/>
  <c r="B288" i="34"/>
  <c r="B287" i="34"/>
  <c r="B286" i="34"/>
  <c r="B285" i="34"/>
  <c r="B284" i="34"/>
  <c r="B283" i="34"/>
  <c r="B282" i="34"/>
  <c r="B281" i="34"/>
  <c r="B280" i="34"/>
  <c r="B279" i="34"/>
  <c r="B278" i="34"/>
  <c r="B277" i="34"/>
  <c r="B276" i="34"/>
  <c r="B275" i="34"/>
  <c r="B274" i="34"/>
  <c r="B273" i="34"/>
  <c r="B272" i="34"/>
  <c r="B271" i="34"/>
  <c r="B270" i="34"/>
  <c r="B269" i="34"/>
  <c r="B268" i="34"/>
  <c r="B263" i="34"/>
  <c r="B262" i="34"/>
  <c r="B261" i="34"/>
  <c r="B260" i="34"/>
  <c r="B259" i="34"/>
  <c r="B258" i="34"/>
  <c r="B257" i="34"/>
  <c r="B256" i="34"/>
  <c r="B255" i="34"/>
  <c r="B254" i="34"/>
  <c r="B253" i="34"/>
  <c r="B252" i="34"/>
  <c r="B251" i="34"/>
  <c r="B250" i="34"/>
  <c r="B249" i="34"/>
  <c r="B248" i="34"/>
  <c r="B247" i="34"/>
  <c r="B246" i="34"/>
  <c r="B245" i="34"/>
  <c r="B244" i="34"/>
  <c r="B243" i="34"/>
  <c r="B238" i="34"/>
  <c r="B237" i="34"/>
  <c r="B236" i="34"/>
  <c r="B235" i="34"/>
  <c r="B234" i="34"/>
  <c r="B233" i="34"/>
  <c r="B232" i="34"/>
  <c r="B231" i="34"/>
  <c r="B230" i="34"/>
  <c r="B229" i="34"/>
  <c r="B228" i="34"/>
  <c r="B227" i="34"/>
  <c r="B226" i="34"/>
  <c r="B225" i="34"/>
  <c r="B224" i="34"/>
  <c r="B223" i="34"/>
  <c r="B222" i="34"/>
  <c r="B221" i="34"/>
  <c r="B220" i="34"/>
  <c r="B219" i="34"/>
  <c r="B218" i="34"/>
  <c r="B213" i="34"/>
  <c r="B212" i="34"/>
  <c r="B211" i="34"/>
  <c r="B210" i="34"/>
  <c r="B209" i="34"/>
  <c r="B208" i="34"/>
  <c r="B207" i="34"/>
  <c r="B206" i="34"/>
  <c r="B205" i="34"/>
  <c r="B204" i="34"/>
  <c r="B203" i="34"/>
  <c r="B202" i="34"/>
  <c r="B201" i="34"/>
  <c r="B200" i="34"/>
  <c r="B199" i="34"/>
  <c r="B198" i="34"/>
  <c r="B197" i="34"/>
  <c r="B196" i="34"/>
  <c r="B195" i="34"/>
  <c r="B194" i="34"/>
  <c r="B193" i="34"/>
  <c r="B188" i="34"/>
  <c r="B187" i="34"/>
  <c r="B186" i="34"/>
  <c r="B185" i="34"/>
  <c r="B184" i="34"/>
  <c r="B183" i="34"/>
  <c r="B182" i="34"/>
  <c r="B181" i="34"/>
  <c r="B180" i="34"/>
  <c r="B179" i="34"/>
  <c r="B178" i="34"/>
  <c r="B177" i="34"/>
  <c r="B176" i="34"/>
  <c r="B175" i="34"/>
  <c r="B174" i="34"/>
  <c r="B173" i="34"/>
  <c r="B172" i="34"/>
  <c r="B171" i="34"/>
  <c r="B170" i="34"/>
  <c r="B169" i="34"/>
  <c r="B168" i="34"/>
  <c r="B163" i="34"/>
  <c r="B162" i="34"/>
  <c r="B161" i="34"/>
  <c r="B160" i="34"/>
  <c r="B159" i="34"/>
  <c r="B158" i="34"/>
  <c r="B157" i="34"/>
  <c r="B156" i="34"/>
  <c r="B155" i="34"/>
  <c r="B154" i="34"/>
  <c r="B153" i="34"/>
  <c r="B152" i="34"/>
  <c r="B151" i="34"/>
  <c r="B150" i="34"/>
  <c r="B149" i="34"/>
  <c r="B148" i="34"/>
  <c r="B147" i="34"/>
  <c r="B146" i="34"/>
  <c r="B145" i="34"/>
  <c r="B144" i="34"/>
  <c r="B143" i="34"/>
  <c r="I140" i="34"/>
  <c r="B136" i="34"/>
  <c r="B135" i="34"/>
  <c r="B134" i="34"/>
  <c r="B133" i="34"/>
  <c r="B132" i="34"/>
  <c r="B131" i="34"/>
  <c r="B130" i="34"/>
  <c r="B129" i="34"/>
  <c r="B128" i="34"/>
  <c r="B127" i="34"/>
  <c r="B126" i="34"/>
  <c r="B125" i="34"/>
  <c r="B124" i="34"/>
  <c r="B123" i="34"/>
  <c r="B122" i="34"/>
  <c r="B121" i="34"/>
  <c r="B120" i="34"/>
  <c r="B119" i="34"/>
  <c r="B118" i="34"/>
  <c r="B117" i="34"/>
  <c r="B116" i="34"/>
  <c r="B111" i="34"/>
  <c r="B110" i="34"/>
  <c r="B109" i="34"/>
  <c r="B108" i="34"/>
  <c r="B107" i="34"/>
  <c r="B106" i="34"/>
  <c r="B105" i="34"/>
  <c r="B104" i="34"/>
  <c r="B103" i="34"/>
  <c r="B102" i="34"/>
  <c r="B101" i="34"/>
  <c r="B100" i="34"/>
  <c r="B99" i="34"/>
  <c r="B98" i="34"/>
  <c r="B97" i="34"/>
  <c r="B96" i="34"/>
  <c r="B95" i="34"/>
  <c r="B94" i="34"/>
  <c r="B93" i="34"/>
  <c r="B92" i="34"/>
  <c r="B91" i="34"/>
  <c r="B81" i="34"/>
  <c r="B80" i="34"/>
  <c r="B79" i="34"/>
  <c r="B78" i="34"/>
  <c r="B77" i="34"/>
  <c r="E131" i="34"/>
  <c r="B76" i="34"/>
  <c r="B75" i="34"/>
  <c r="B74" i="34"/>
  <c r="B73" i="34"/>
  <c r="C127" i="34"/>
  <c r="B72" i="34"/>
  <c r="B71" i="34"/>
  <c r="E125" i="34"/>
  <c r="B70" i="34"/>
  <c r="B69" i="34"/>
  <c r="G123" i="34"/>
  <c r="E123" i="34"/>
  <c r="B68" i="34"/>
  <c r="D122" i="34"/>
  <c r="B67" i="34"/>
  <c r="B66" i="34"/>
  <c r="B65" i="34"/>
  <c r="B64" i="34"/>
  <c r="B63" i="34"/>
  <c r="B62" i="34"/>
  <c r="B61" i="34"/>
  <c r="H190" i="34"/>
  <c r="B363" i="33"/>
  <c r="B362" i="33"/>
  <c r="B361" i="33"/>
  <c r="B360" i="33"/>
  <c r="B359" i="33"/>
  <c r="B358" i="33"/>
  <c r="B357" i="33"/>
  <c r="B356" i="33"/>
  <c r="B355" i="33"/>
  <c r="B354" i="33"/>
  <c r="B353" i="33"/>
  <c r="B352" i="33"/>
  <c r="B351" i="33"/>
  <c r="B350" i="33"/>
  <c r="B349" i="33"/>
  <c r="B348" i="33"/>
  <c r="B347" i="33"/>
  <c r="B346" i="33"/>
  <c r="B345" i="33"/>
  <c r="B344" i="33"/>
  <c r="B343" i="33"/>
  <c r="B338" i="33"/>
  <c r="B337" i="33"/>
  <c r="B336" i="33"/>
  <c r="B335" i="33"/>
  <c r="B334" i="33"/>
  <c r="B333" i="33"/>
  <c r="B332" i="33"/>
  <c r="B331" i="33"/>
  <c r="B330" i="33"/>
  <c r="B329" i="33"/>
  <c r="B328" i="33"/>
  <c r="B327" i="33"/>
  <c r="B326" i="33"/>
  <c r="B325" i="33"/>
  <c r="B324" i="33"/>
  <c r="B323" i="33"/>
  <c r="B322" i="33"/>
  <c r="B321" i="33"/>
  <c r="B320" i="33"/>
  <c r="B319" i="33"/>
  <c r="B318" i="33"/>
  <c r="B313" i="33"/>
  <c r="B312" i="33"/>
  <c r="B311" i="33"/>
  <c r="B310" i="33"/>
  <c r="B309" i="33"/>
  <c r="B308" i="33"/>
  <c r="B307" i="33"/>
  <c r="B306" i="33"/>
  <c r="B305" i="33"/>
  <c r="B304" i="33"/>
  <c r="B303" i="33"/>
  <c r="B302" i="33"/>
  <c r="B301" i="33"/>
  <c r="B300" i="33"/>
  <c r="B299" i="33"/>
  <c r="B298" i="33"/>
  <c r="B297" i="33"/>
  <c r="B296" i="33"/>
  <c r="B295" i="33"/>
  <c r="B294" i="33"/>
  <c r="B293" i="33"/>
  <c r="B288" i="33"/>
  <c r="B287" i="33"/>
  <c r="B286" i="33"/>
  <c r="B285" i="33"/>
  <c r="B284" i="33"/>
  <c r="B283" i="33"/>
  <c r="B282" i="33"/>
  <c r="B281" i="33"/>
  <c r="B280" i="33"/>
  <c r="B279" i="33"/>
  <c r="B278" i="33"/>
  <c r="B277" i="33"/>
  <c r="B276" i="33"/>
  <c r="B275" i="33"/>
  <c r="B274" i="33"/>
  <c r="B273" i="33"/>
  <c r="B272" i="33"/>
  <c r="B271" i="33"/>
  <c r="B270" i="33"/>
  <c r="B269" i="33"/>
  <c r="B268" i="33"/>
  <c r="B263" i="33"/>
  <c r="B262" i="33"/>
  <c r="B261" i="33"/>
  <c r="B260" i="33"/>
  <c r="B259" i="33"/>
  <c r="B258" i="33"/>
  <c r="B257" i="33"/>
  <c r="B256" i="33"/>
  <c r="B255" i="33"/>
  <c r="B254" i="33"/>
  <c r="B253" i="33"/>
  <c r="B252" i="33"/>
  <c r="B251" i="33"/>
  <c r="B250" i="33"/>
  <c r="B249" i="33"/>
  <c r="B248" i="33"/>
  <c r="B247" i="33"/>
  <c r="B246" i="33"/>
  <c r="B245" i="33"/>
  <c r="B244" i="33"/>
  <c r="B243" i="33"/>
  <c r="B238" i="33"/>
  <c r="B237" i="33"/>
  <c r="B236" i="33"/>
  <c r="B235" i="33"/>
  <c r="B234" i="33"/>
  <c r="B233" i="33"/>
  <c r="B232" i="33"/>
  <c r="B231" i="33"/>
  <c r="B230" i="33"/>
  <c r="B229" i="33"/>
  <c r="B228" i="33"/>
  <c r="B227" i="33"/>
  <c r="B226" i="33"/>
  <c r="B225" i="33"/>
  <c r="B224" i="33"/>
  <c r="B223" i="33"/>
  <c r="B222" i="33"/>
  <c r="B221" i="33"/>
  <c r="B220" i="33"/>
  <c r="B219" i="33"/>
  <c r="B218" i="33"/>
  <c r="B213" i="33"/>
  <c r="B212" i="33"/>
  <c r="B211" i="33"/>
  <c r="B210" i="33"/>
  <c r="B209" i="33"/>
  <c r="B208" i="33"/>
  <c r="B207" i="33"/>
  <c r="B206" i="33"/>
  <c r="B205" i="33"/>
  <c r="B204" i="33"/>
  <c r="B203" i="33"/>
  <c r="B202" i="33"/>
  <c r="B201" i="33"/>
  <c r="B200" i="33"/>
  <c r="B199" i="33"/>
  <c r="B198" i="33"/>
  <c r="B197" i="33"/>
  <c r="B196" i="33"/>
  <c r="B195" i="33"/>
  <c r="B194" i="33"/>
  <c r="B193" i="33"/>
  <c r="B188" i="33"/>
  <c r="B187" i="33"/>
  <c r="B186" i="33"/>
  <c r="B185" i="33"/>
  <c r="B184" i="33"/>
  <c r="B183" i="33"/>
  <c r="B182" i="33"/>
  <c r="B181" i="33"/>
  <c r="B180" i="33"/>
  <c r="B179" i="33"/>
  <c r="B178" i="33"/>
  <c r="B177" i="33"/>
  <c r="B176" i="33"/>
  <c r="B175" i="33"/>
  <c r="B174" i="33"/>
  <c r="B173" i="33"/>
  <c r="B172" i="33"/>
  <c r="B171" i="33"/>
  <c r="B170" i="33"/>
  <c r="B169" i="33"/>
  <c r="B168" i="33"/>
  <c r="B163" i="33"/>
  <c r="B162" i="33"/>
  <c r="B161" i="33"/>
  <c r="B160" i="33"/>
  <c r="B159" i="33"/>
  <c r="B158" i="33"/>
  <c r="B157" i="33"/>
  <c r="B156" i="33"/>
  <c r="B155" i="33"/>
  <c r="B154" i="33"/>
  <c r="B153" i="33"/>
  <c r="B152" i="33"/>
  <c r="B151" i="33"/>
  <c r="B150" i="33"/>
  <c r="B149" i="33"/>
  <c r="B148" i="33"/>
  <c r="B147" i="33"/>
  <c r="B146" i="33"/>
  <c r="B145" i="33"/>
  <c r="B144" i="33"/>
  <c r="B143" i="33"/>
  <c r="I140" i="33"/>
  <c r="B136" i="33"/>
  <c r="B135" i="33"/>
  <c r="B134" i="33"/>
  <c r="B133" i="33"/>
  <c r="B132" i="33"/>
  <c r="B131" i="33"/>
  <c r="B130" i="33"/>
  <c r="B129" i="33"/>
  <c r="B128" i="33"/>
  <c r="B127" i="33"/>
  <c r="B126" i="33"/>
  <c r="B125" i="33"/>
  <c r="B124" i="33"/>
  <c r="B123" i="33"/>
  <c r="B122" i="33"/>
  <c r="B121" i="33"/>
  <c r="B120" i="33"/>
  <c r="B119" i="33"/>
  <c r="B118" i="33"/>
  <c r="B117" i="33"/>
  <c r="B116" i="33"/>
  <c r="B111" i="33"/>
  <c r="B110" i="33"/>
  <c r="B109" i="33"/>
  <c r="B108" i="33"/>
  <c r="B107" i="33"/>
  <c r="B106" i="33"/>
  <c r="B105" i="33"/>
  <c r="B104" i="33"/>
  <c r="B103" i="33"/>
  <c r="B102" i="33"/>
  <c r="B101" i="33"/>
  <c r="B100" i="33"/>
  <c r="B99" i="33"/>
  <c r="B98" i="33"/>
  <c r="B97" i="33"/>
  <c r="B96" i="33"/>
  <c r="B95" i="33"/>
  <c r="B94" i="33"/>
  <c r="B93" i="33"/>
  <c r="B92" i="33"/>
  <c r="B91" i="33"/>
  <c r="B81" i="33"/>
  <c r="B80" i="33"/>
  <c r="E134" i="33"/>
  <c r="B79" i="33"/>
  <c r="B78" i="33"/>
  <c r="B77" i="33"/>
  <c r="B76" i="33"/>
  <c r="F130" i="33"/>
  <c r="E130" i="33"/>
  <c r="B75" i="33"/>
  <c r="B74" i="33"/>
  <c r="B73" i="33"/>
  <c r="B72" i="33"/>
  <c r="B71" i="33"/>
  <c r="B70" i="33"/>
  <c r="E124" i="33"/>
  <c r="B69" i="33"/>
  <c r="B68" i="33"/>
  <c r="E122" i="33"/>
  <c r="D122" i="33"/>
  <c r="B67" i="33"/>
  <c r="B66" i="33"/>
  <c r="E120" i="33"/>
  <c r="B65" i="33"/>
  <c r="B64" i="33"/>
  <c r="G118" i="33"/>
  <c r="B63" i="33"/>
  <c r="D117" i="33"/>
  <c r="B62" i="33"/>
  <c r="B61" i="33"/>
  <c r="B363" i="32"/>
  <c r="B362" i="32"/>
  <c r="B361" i="32"/>
  <c r="B360" i="32"/>
  <c r="B359" i="32"/>
  <c r="B358" i="32"/>
  <c r="B357" i="32"/>
  <c r="B356" i="32"/>
  <c r="B355" i="32"/>
  <c r="B354" i="32"/>
  <c r="B353" i="32"/>
  <c r="B352" i="32"/>
  <c r="B351" i="32"/>
  <c r="B350" i="32"/>
  <c r="B349" i="32"/>
  <c r="B348" i="32"/>
  <c r="B347" i="32"/>
  <c r="B346" i="32"/>
  <c r="B345" i="32"/>
  <c r="B344" i="32"/>
  <c r="B343" i="32"/>
  <c r="B338" i="32"/>
  <c r="B337" i="32"/>
  <c r="B336" i="32"/>
  <c r="B335" i="32"/>
  <c r="B334" i="32"/>
  <c r="B333" i="32"/>
  <c r="B332" i="32"/>
  <c r="B331" i="32"/>
  <c r="B330" i="32"/>
  <c r="B329" i="32"/>
  <c r="B328" i="32"/>
  <c r="B327" i="32"/>
  <c r="B326" i="32"/>
  <c r="B325" i="32"/>
  <c r="B324" i="32"/>
  <c r="B323" i="32"/>
  <c r="B322" i="32"/>
  <c r="B321" i="32"/>
  <c r="B320" i="32"/>
  <c r="B319" i="32"/>
  <c r="B318" i="32"/>
  <c r="B313" i="32"/>
  <c r="B312" i="32"/>
  <c r="B311" i="32"/>
  <c r="B310" i="32"/>
  <c r="B309" i="32"/>
  <c r="B308" i="32"/>
  <c r="B307" i="32"/>
  <c r="B306" i="32"/>
  <c r="B305" i="32"/>
  <c r="B304" i="32"/>
  <c r="B303" i="32"/>
  <c r="B302" i="32"/>
  <c r="B301" i="32"/>
  <c r="B300" i="32"/>
  <c r="B299" i="32"/>
  <c r="B298" i="32"/>
  <c r="B297" i="32"/>
  <c r="B296" i="32"/>
  <c r="B295" i="32"/>
  <c r="B294" i="32"/>
  <c r="B293" i="32"/>
  <c r="B288" i="32"/>
  <c r="B287" i="32"/>
  <c r="B286" i="32"/>
  <c r="B285" i="32"/>
  <c r="B284" i="32"/>
  <c r="B283" i="32"/>
  <c r="B282" i="32"/>
  <c r="B281" i="32"/>
  <c r="B280" i="32"/>
  <c r="B279" i="32"/>
  <c r="B278" i="32"/>
  <c r="B277" i="32"/>
  <c r="B276" i="32"/>
  <c r="B275" i="32"/>
  <c r="B274" i="32"/>
  <c r="B273" i="32"/>
  <c r="B272" i="32"/>
  <c r="B271" i="32"/>
  <c r="B270" i="32"/>
  <c r="B269" i="32"/>
  <c r="B268" i="32"/>
  <c r="B263" i="32"/>
  <c r="B262" i="32"/>
  <c r="B261" i="32"/>
  <c r="B260" i="32"/>
  <c r="B259" i="32"/>
  <c r="B258" i="32"/>
  <c r="B257" i="32"/>
  <c r="B256" i="32"/>
  <c r="B255" i="32"/>
  <c r="B254" i="32"/>
  <c r="B253" i="32"/>
  <c r="B252" i="32"/>
  <c r="B251" i="32"/>
  <c r="B250" i="32"/>
  <c r="B249" i="32"/>
  <c r="B248" i="32"/>
  <c r="B247" i="32"/>
  <c r="B246" i="32"/>
  <c r="B245" i="32"/>
  <c r="B244" i="32"/>
  <c r="B243" i="32"/>
  <c r="B238" i="32"/>
  <c r="B237" i="32"/>
  <c r="B236" i="32"/>
  <c r="B235" i="32"/>
  <c r="B234" i="32"/>
  <c r="B233" i="32"/>
  <c r="B232" i="32"/>
  <c r="B231" i="32"/>
  <c r="B230" i="32"/>
  <c r="B229" i="32"/>
  <c r="B228" i="32"/>
  <c r="B227" i="32"/>
  <c r="B226" i="32"/>
  <c r="B225" i="32"/>
  <c r="B224" i="32"/>
  <c r="B223" i="32"/>
  <c r="B222" i="32"/>
  <c r="B221" i="32"/>
  <c r="B220" i="32"/>
  <c r="B219" i="32"/>
  <c r="B218" i="32"/>
  <c r="B213" i="32"/>
  <c r="B212" i="32"/>
  <c r="B211" i="32"/>
  <c r="B210" i="32"/>
  <c r="B209" i="32"/>
  <c r="B208" i="32"/>
  <c r="B207" i="32"/>
  <c r="B206" i="32"/>
  <c r="B205" i="32"/>
  <c r="B204" i="32"/>
  <c r="B203" i="32"/>
  <c r="B202" i="32"/>
  <c r="B201" i="32"/>
  <c r="B200" i="32"/>
  <c r="B199" i="32"/>
  <c r="B198" i="32"/>
  <c r="B197" i="32"/>
  <c r="B196" i="32"/>
  <c r="B195" i="32"/>
  <c r="B194" i="32"/>
  <c r="B193" i="32"/>
  <c r="B188" i="32"/>
  <c r="B187" i="32"/>
  <c r="B186" i="32"/>
  <c r="B185" i="32"/>
  <c r="B184" i="32"/>
  <c r="B183" i="32"/>
  <c r="B182" i="32"/>
  <c r="B181" i="32"/>
  <c r="B180" i="32"/>
  <c r="B179" i="32"/>
  <c r="B178" i="32"/>
  <c r="B177" i="32"/>
  <c r="B176" i="32"/>
  <c r="B175" i="32"/>
  <c r="B174" i="32"/>
  <c r="B173" i="32"/>
  <c r="B172" i="32"/>
  <c r="B171" i="32"/>
  <c r="B170" i="32"/>
  <c r="B169" i="32"/>
  <c r="B168" i="32"/>
  <c r="B163" i="32"/>
  <c r="B162" i="32"/>
  <c r="B161" i="32"/>
  <c r="B160" i="32"/>
  <c r="B159" i="32"/>
  <c r="B158" i="32"/>
  <c r="B157" i="32"/>
  <c r="B156" i="32"/>
  <c r="B155" i="32"/>
  <c r="B154" i="32"/>
  <c r="B153" i="32"/>
  <c r="B152" i="32"/>
  <c r="B151" i="32"/>
  <c r="B150" i="32"/>
  <c r="B149" i="32"/>
  <c r="B148" i="32"/>
  <c r="B147" i="32"/>
  <c r="B146" i="32"/>
  <c r="B145" i="32"/>
  <c r="B144" i="32"/>
  <c r="B143" i="32"/>
  <c r="B136" i="32"/>
  <c r="B135" i="32"/>
  <c r="B134" i="32"/>
  <c r="B133" i="32"/>
  <c r="B132" i="32"/>
  <c r="B131" i="32"/>
  <c r="B130" i="32"/>
  <c r="B129" i="32"/>
  <c r="B128" i="32"/>
  <c r="B127" i="32"/>
  <c r="B126" i="32"/>
  <c r="B125" i="32"/>
  <c r="B124" i="32"/>
  <c r="B123" i="32"/>
  <c r="B122" i="32"/>
  <c r="B121" i="32"/>
  <c r="B120" i="32"/>
  <c r="B119" i="32"/>
  <c r="B118" i="32"/>
  <c r="B117" i="32"/>
  <c r="B116" i="32"/>
  <c r="B111" i="32"/>
  <c r="B110" i="32"/>
  <c r="B109" i="32"/>
  <c r="B108" i="32"/>
  <c r="B107" i="32"/>
  <c r="B106" i="32"/>
  <c r="B105" i="32"/>
  <c r="B104" i="32"/>
  <c r="B103" i="32"/>
  <c r="B102" i="32"/>
  <c r="B101" i="32"/>
  <c r="B100" i="32"/>
  <c r="B99" i="32"/>
  <c r="B98" i="32"/>
  <c r="B97" i="32"/>
  <c r="B96" i="32"/>
  <c r="B95" i="32"/>
  <c r="B94" i="32"/>
  <c r="B93" i="32"/>
  <c r="B92" i="32"/>
  <c r="B91" i="32"/>
  <c r="B81" i="32"/>
  <c r="C135" i="32"/>
  <c r="B80" i="32"/>
  <c r="B79" i="32"/>
  <c r="B78" i="32"/>
  <c r="B77" i="32"/>
  <c r="B76" i="32"/>
  <c r="B75" i="32"/>
  <c r="E129" i="32"/>
  <c r="B74" i="32"/>
  <c r="B73" i="32"/>
  <c r="E127" i="32"/>
  <c r="B72" i="32"/>
  <c r="B71" i="32"/>
  <c r="B70" i="32"/>
  <c r="B69" i="32"/>
  <c r="C123" i="32"/>
  <c r="B68" i="32"/>
  <c r="B67" i="32"/>
  <c r="B66" i="32"/>
  <c r="B65" i="32"/>
  <c r="E119" i="32"/>
  <c r="B64" i="32"/>
  <c r="B63" i="32"/>
  <c r="G117" i="32"/>
  <c r="B62" i="32"/>
  <c r="B61" i="32"/>
  <c r="H215" i="32"/>
  <c r="B363" i="31"/>
  <c r="B362" i="31"/>
  <c r="B361" i="31"/>
  <c r="B360" i="31"/>
  <c r="B359" i="31"/>
  <c r="B358" i="31"/>
  <c r="B357" i="31"/>
  <c r="B356" i="31"/>
  <c r="B355" i="31"/>
  <c r="B354" i="31"/>
  <c r="B353" i="31"/>
  <c r="B352" i="31"/>
  <c r="B351" i="31"/>
  <c r="B350" i="31"/>
  <c r="B349" i="31"/>
  <c r="B348" i="31"/>
  <c r="B347" i="31"/>
  <c r="B346" i="31"/>
  <c r="B345" i="31"/>
  <c r="B344" i="31"/>
  <c r="B343" i="31"/>
  <c r="B338" i="31"/>
  <c r="B337" i="31"/>
  <c r="B336" i="31"/>
  <c r="B335" i="31"/>
  <c r="B334" i="31"/>
  <c r="B333" i="31"/>
  <c r="B332" i="31"/>
  <c r="B331" i="31"/>
  <c r="B330" i="31"/>
  <c r="B329" i="31"/>
  <c r="B328" i="31"/>
  <c r="B327" i="31"/>
  <c r="B326" i="31"/>
  <c r="B325" i="31"/>
  <c r="B324" i="31"/>
  <c r="B323" i="31"/>
  <c r="B322" i="31"/>
  <c r="B321" i="31"/>
  <c r="B320" i="31"/>
  <c r="B319" i="31"/>
  <c r="B318" i="31"/>
  <c r="B313" i="31"/>
  <c r="B312" i="31"/>
  <c r="B311" i="31"/>
  <c r="B310" i="31"/>
  <c r="B309" i="31"/>
  <c r="B308" i="31"/>
  <c r="B307" i="31"/>
  <c r="B306" i="31"/>
  <c r="B305" i="31"/>
  <c r="B304" i="31"/>
  <c r="B303" i="31"/>
  <c r="B302" i="31"/>
  <c r="B301" i="31"/>
  <c r="B300" i="31"/>
  <c r="B299" i="31"/>
  <c r="B298" i="31"/>
  <c r="B297" i="31"/>
  <c r="B296" i="31"/>
  <c r="B295" i="31"/>
  <c r="B294" i="31"/>
  <c r="B293" i="31"/>
  <c r="B288" i="31"/>
  <c r="B287" i="31"/>
  <c r="B286" i="31"/>
  <c r="B285" i="31"/>
  <c r="B284" i="31"/>
  <c r="B283" i="31"/>
  <c r="B282" i="31"/>
  <c r="B281" i="31"/>
  <c r="B280" i="31"/>
  <c r="B279" i="31"/>
  <c r="B278" i="31"/>
  <c r="B277" i="31"/>
  <c r="B276" i="31"/>
  <c r="B275" i="31"/>
  <c r="B274" i="31"/>
  <c r="B273" i="31"/>
  <c r="B272" i="31"/>
  <c r="B271" i="31"/>
  <c r="B270" i="31"/>
  <c r="B269" i="31"/>
  <c r="B268" i="31"/>
  <c r="B263" i="31"/>
  <c r="B262" i="31"/>
  <c r="B261" i="31"/>
  <c r="B260" i="31"/>
  <c r="B259" i="31"/>
  <c r="B258" i="31"/>
  <c r="B257" i="31"/>
  <c r="B256" i="31"/>
  <c r="B255" i="31"/>
  <c r="B254" i="31"/>
  <c r="B253" i="31"/>
  <c r="B252" i="31"/>
  <c r="B251" i="31"/>
  <c r="B250" i="31"/>
  <c r="B249" i="31"/>
  <c r="B248" i="31"/>
  <c r="B247" i="31"/>
  <c r="B246" i="31"/>
  <c r="B245" i="31"/>
  <c r="B244" i="31"/>
  <c r="B243" i="31"/>
  <c r="B238" i="31"/>
  <c r="B237" i="31"/>
  <c r="B236" i="31"/>
  <c r="B235" i="31"/>
  <c r="B234" i="31"/>
  <c r="B233" i="31"/>
  <c r="B232" i="31"/>
  <c r="B231" i="31"/>
  <c r="B230" i="31"/>
  <c r="B229" i="31"/>
  <c r="B228" i="31"/>
  <c r="B227" i="31"/>
  <c r="B226" i="31"/>
  <c r="B225" i="31"/>
  <c r="B224" i="31"/>
  <c r="B223" i="31"/>
  <c r="B222" i="31"/>
  <c r="B221" i="31"/>
  <c r="B220" i="31"/>
  <c r="B219" i="31"/>
  <c r="B218" i="31"/>
  <c r="B213" i="31"/>
  <c r="B212" i="31"/>
  <c r="B211" i="31"/>
  <c r="B210" i="31"/>
  <c r="B209" i="31"/>
  <c r="B208" i="31"/>
  <c r="B207" i="31"/>
  <c r="B206" i="31"/>
  <c r="B205" i="31"/>
  <c r="B204" i="31"/>
  <c r="B203" i="31"/>
  <c r="B202" i="31"/>
  <c r="B201" i="31"/>
  <c r="B200" i="31"/>
  <c r="B199" i="31"/>
  <c r="B198" i="31"/>
  <c r="B197" i="31"/>
  <c r="B196" i="31"/>
  <c r="B195" i="31"/>
  <c r="B194" i="31"/>
  <c r="B193" i="31"/>
  <c r="B188" i="31"/>
  <c r="B187" i="31"/>
  <c r="B186" i="31"/>
  <c r="B185" i="31"/>
  <c r="B184" i="31"/>
  <c r="B183" i="31"/>
  <c r="B182" i="31"/>
  <c r="B181" i="31"/>
  <c r="B180" i="31"/>
  <c r="B179" i="31"/>
  <c r="B178" i="31"/>
  <c r="B177" i="31"/>
  <c r="B176" i="31"/>
  <c r="B175" i="31"/>
  <c r="B174" i="31"/>
  <c r="B173" i="31"/>
  <c r="B172" i="31"/>
  <c r="B171" i="31"/>
  <c r="B170" i="31"/>
  <c r="B169" i="31"/>
  <c r="B168" i="31"/>
  <c r="B163" i="31"/>
  <c r="B162" i="31"/>
  <c r="B161" i="31"/>
  <c r="B160" i="31"/>
  <c r="B159" i="31"/>
  <c r="B158" i="31"/>
  <c r="B157" i="31"/>
  <c r="B156" i="31"/>
  <c r="B155" i="31"/>
  <c r="B154" i="31"/>
  <c r="B153" i="31"/>
  <c r="B152" i="31"/>
  <c r="B151" i="31"/>
  <c r="B150" i="31"/>
  <c r="B149" i="31"/>
  <c r="B148" i="31"/>
  <c r="B147" i="31"/>
  <c r="B146" i="31"/>
  <c r="B145" i="31"/>
  <c r="B144" i="31"/>
  <c r="B143" i="31"/>
  <c r="B136" i="31"/>
  <c r="B135" i="31"/>
  <c r="B134" i="31"/>
  <c r="B133" i="31"/>
  <c r="B132" i="31"/>
  <c r="B131" i="31"/>
  <c r="B130" i="31"/>
  <c r="B129" i="31"/>
  <c r="B128" i="31"/>
  <c r="B127" i="31"/>
  <c r="B126" i="31"/>
  <c r="B125" i="31"/>
  <c r="B124" i="31"/>
  <c r="B123" i="31"/>
  <c r="B122" i="31"/>
  <c r="B121" i="31"/>
  <c r="B120" i="31"/>
  <c r="B119" i="31"/>
  <c r="B118" i="31"/>
  <c r="B117" i="31"/>
  <c r="B116" i="31"/>
  <c r="B111" i="31"/>
  <c r="B110" i="31"/>
  <c r="B109" i="31"/>
  <c r="B108" i="31"/>
  <c r="B107" i="31"/>
  <c r="B106" i="31"/>
  <c r="B105" i="31"/>
  <c r="B104" i="31"/>
  <c r="B103" i="31"/>
  <c r="B102" i="31"/>
  <c r="B101" i="31"/>
  <c r="B100" i="31"/>
  <c r="B99" i="31"/>
  <c r="B98" i="31"/>
  <c r="B97" i="31"/>
  <c r="B96" i="31"/>
  <c r="B95" i="31"/>
  <c r="B94" i="31"/>
  <c r="B93" i="31"/>
  <c r="B92" i="31"/>
  <c r="B91" i="31"/>
  <c r="B81" i="31"/>
  <c r="D135" i="31"/>
  <c r="B80" i="31"/>
  <c r="B79" i="31"/>
  <c r="B78" i="31"/>
  <c r="B77" i="31"/>
  <c r="F131" i="31"/>
  <c r="B76" i="31"/>
  <c r="B75" i="31"/>
  <c r="B74" i="31"/>
  <c r="B73" i="31"/>
  <c r="B72" i="31"/>
  <c r="B71" i="31"/>
  <c r="B70" i="31"/>
  <c r="G124" i="31"/>
  <c r="B69" i="31"/>
  <c r="B68" i="31"/>
  <c r="B67" i="31"/>
  <c r="B66" i="31"/>
  <c r="B65" i="31"/>
  <c r="B64" i="31"/>
  <c r="B63" i="31"/>
  <c r="B62" i="31"/>
  <c r="B61" i="31"/>
  <c r="H240" i="31"/>
  <c r="B363" i="30"/>
  <c r="B362" i="30"/>
  <c r="B361" i="30"/>
  <c r="B360" i="30"/>
  <c r="B359" i="30"/>
  <c r="B358" i="30"/>
  <c r="B357" i="30"/>
  <c r="B356" i="30"/>
  <c r="B355" i="30"/>
  <c r="B354" i="30"/>
  <c r="B353" i="30"/>
  <c r="B352" i="30"/>
  <c r="B351" i="30"/>
  <c r="B350" i="30"/>
  <c r="B349" i="30"/>
  <c r="B348" i="30"/>
  <c r="B347" i="30"/>
  <c r="B346" i="30"/>
  <c r="B345" i="30"/>
  <c r="B344" i="30"/>
  <c r="B343" i="30"/>
  <c r="B338" i="30"/>
  <c r="B337" i="30"/>
  <c r="B336" i="30"/>
  <c r="B335" i="30"/>
  <c r="B334" i="30"/>
  <c r="B333" i="30"/>
  <c r="B332" i="30"/>
  <c r="B331" i="30"/>
  <c r="B330" i="30"/>
  <c r="B329" i="30"/>
  <c r="B328" i="30"/>
  <c r="B327" i="30"/>
  <c r="B326" i="30"/>
  <c r="B325" i="30"/>
  <c r="B324" i="30"/>
  <c r="B323" i="30"/>
  <c r="B322" i="30"/>
  <c r="B321" i="30"/>
  <c r="B320" i="30"/>
  <c r="B319" i="30"/>
  <c r="B318" i="30"/>
  <c r="B313" i="30"/>
  <c r="B312" i="30"/>
  <c r="B311" i="30"/>
  <c r="B310" i="30"/>
  <c r="B309" i="30"/>
  <c r="B308" i="30"/>
  <c r="B307" i="30"/>
  <c r="B306" i="30"/>
  <c r="B305" i="30"/>
  <c r="B304" i="30"/>
  <c r="B303" i="30"/>
  <c r="B302" i="30"/>
  <c r="B301" i="30"/>
  <c r="B300" i="30"/>
  <c r="B299" i="30"/>
  <c r="B298" i="30"/>
  <c r="B297" i="30"/>
  <c r="B296" i="30"/>
  <c r="B295" i="30"/>
  <c r="B294" i="30"/>
  <c r="B293" i="30"/>
  <c r="B288" i="30"/>
  <c r="B287" i="30"/>
  <c r="B286" i="30"/>
  <c r="B285" i="30"/>
  <c r="B284" i="30"/>
  <c r="B283" i="30"/>
  <c r="B282" i="30"/>
  <c r="B281" i="30"/>
  <c r="B280" i="30"/>
  <c r="B279" i="30"/>
  <c r="B278" i="30"/>
  <c r="B277" i="30"/>
  <c r="B276" i="30"/>
  <c r="B275" i="30"/>
  <c r="B274" i="30"/>
  <c r="B273" i="30"/>
  <c r="B272" i="30"/>
  <c r="B271" i="30"/>
  <c r="B270" i="30"/>
  <c r="B269" i="30"/>
  <c r="B268" i="30"/>
  <c r="B263" i="30"/>
  <c r="B262" i="30"/>
  <c r="B261" i="30"/>
  <c r="B260" i="30"/>
  <c r="B259" i="30"/>
  <c r="B258" i="30"/>
  <c r="B257" i="30"/>
  <c r="B256" i="30"/>
  <c r="B255" i="30"/>
  <c r="B254" i="30"/>
  <c r="B253" i="30"/>
  <c r="B252" i="30"/>
  <c r="B251" i="30"/>
  <c r="B250" i="30"/>
  <c r="B249" i="30"/>
  <c r="B248" i="30"/>
  <c r="B247" i="30"/>
  <c r="B246" i="30"/>
  <c r="B245" i="30"/>
  <c r="B244" i="30"/>
  <c r="B243" i="30"/>
  <c r="B238" i="30"/>
  <c r="B237" i="30"/>
  <c r="B236" i="30"/>
  <c r="B235" i="30"/>
  <c r="B234" i="30"/>
  <c r="B233" i="30"/>
  <c r="B232" i="30"/>
  <c r="B231" i="30"/>
  <c r="B230" i="30"/>
  <c r="B229" i="30"/>
  <c r="B228" i="30"/>
  <c r="B227" i="30"/>
  <c r="B226" i="30"/>
  <c r="B225" i="30"/>
  <c r="B224" i="30"/>
  <c r="B223" i="30"/>
  <c r="B222" i="30"/>
  <c r="B221" i="30"/>
  <c r="B220" i="30"/>
  <c r="B219" i="30"/>
  <c r="B218" i="30"/>
  <c r="B213" i="30"/>
  <c r="B212" i="30"/>
  <c r="B211" i="30"/>
  <c r="B210" i="30"/>
  <c r="B209" i="30"/>
  <c r="B208" i="30"/>
  <c r="B207" i="30"/>
  <c r="B206" i="30"/>
  <c r="B205" i="30"/>
  <c r="B204" i="30"/>
  <c r="B203" i="30"/>
  <c r="B202" i="30"/>
  <c r="B201" i="30"/>
  <c r="B200" i="30"/>
  <c r="B199" i="30"/>
  <c r="B198" i="30"/>
  <c r="B197" i="30"/>
  <c r="B196" i="30"/>
  <c r="B195" i="30"/>
  <c r="B194" i="30"/>
  <c r="B193" i="30"/>
  <c r="B188" i="30"/>
  <c r="B187" i="30"/>
  <c r="B186" i="30"/>
  <c r="B185" i="30"/>
  <c r="B184" i="30"/>
  <c r="B183" i="30"/>
  <c r="B182" i="30"/>
  <c r="B181" i="30"/>
  <c r="B180" i="30"/>
  <c r="B179" i="30"/>
  <c r="B178" i="30"/>
  <c r="B177" i="30"/>
  <c r="B176" i="30"/>
  <c r="B175" i="30"/>
  <c r="B174" i="30"/>
  <c r="B173" i="30"/>
  <c r="B172" i="30"/>
  <c r="B171" i="30"/>
  <c r="B170" i="30"/>
  <c r="B169" i="30"/>
  <c r="B168" i="30"/>
  <c r="B163" i="30"/>
  <c r="B162" i="30"/>
  <c r="B161" i="30"/>
  <c r="B160" i="30"/>
  <c r="B159" i="30"/>
  <c r="B158" i="30"/>
  <c r="B157" i="30"/>
  <c r="B156" i="30"/>
  <c r="B155" i="30"/>
  <c r="B154" i="30"/>
  <c r="B153" i="30"/>
  <c r="B152" i="30"/>
  <c r="B151" i="30"/>
  <c r="B150" i="30"/>
  <c r="B149" i="30"/>
  <c r="B148" i="30"/>
  <c r="B147" i="30"/>
  <c r="B146" i="30"/>
  <c r="B145" i="30"/>
  <c r="B144" i="30"/>
  <c r="B143" i="30"/>
  <c r="B136" i="30"/>
  <c r="B135" i="30"/>
  <c r="B134" i="30"/>
  <c r="B133" i="30"/>
  <c r="B132" i="30"/>
  <c r="B131" i="30"/>
  <c r="B130" i="30"/>
  <c r="B129" i="30"/>
  <c r="B128" i="30"/>
  <c r="B127" i="30"/>
  <c r="B126" i="30"/>
  <c r="B125" i="30"/>
  <c r="B124" i="30"/>
  <c r="B123" i="30"/>
  <c r="B122" i="30"/>
  <c r="B121" i="30"/>
  <c r="B120" i="30"/>
  <c r="B119" i="30"/>
  <c r="B118" i="30"/>
  <c r="B117" i="30"/>
  <c r="B116" i="30"/>
  <c r="B111" i="30"/>
  <c r="B110" i="30"/>
  <c r="B109" i="30"/>
  <c r="B108" i="30"/>
  <c r="B107" i="30"/>
  <c r="B106" i="30"/>
  <c r="B105" i="30"/>
  <c r="B104" i="30"/>
  <c r="B103" i="30"/>
  <c r="B102" i="30"/>
  <c r="B101" i="30"/>
  <c r="B100" i="30"/>
  <c r="B99" i="30"/>
  <c r="B98" i="30"/>
  <c r="B97" i="30"/>
  <c r="B96" i="30"/>
  <c r="B95" i="30"/>
  <c r="B94" i="30"/>
  <c r="B93" i="30"/>
  <c r="B92" i="30"/>
  <c r="B91" i="30"/>
  <c r="B81" i="30"/>
  <c r="B80" i="30"/>
  <c r="B79" i="30"/>
  <c r="B78" i="30"/>
  <c r="D132" i="30"/>
  <c r="B77" i="30"/>
  <c r="B76" i="30"/>
  <c r="B75" i="30"/>
  <c r="B74" i="30"/>
  <c r="B73" i="30"/>
  <c r="E127" i="30"/>
  <c r="B72" i="30"/>
  <c r="B71" i="30"/>
  <c r="B70" i="30"/>
  <c r="B69" i="30"/>
  <c r="B68" i="30"/>
  <c r="F122" i="30"/>
  <c r="B67" i="30"/>
  <c r="B66" i="30"/>
  <c r="B65" i="30"/>
  <c r="B64" i="30"/>
  <c r="B63" i="30"/>
  <c r="B62" i="30"/>
  <c r="B61" i="30"/>
  <c r="H190" i="30"/>
  <c r="B363" i="29"/>
  <c r="B362" i="29"/>
  <c r="B361" i="29"/>
  <c r="B360" i="29"/>
  <c r="B359" i="29"/>
  <c r="B358" i="29"/>
  <c r="B357" i="29"/>
  <c r="B356" i="29"/>
  <c r="B355" i="29"/>
  <c r="B354" i="29"/>
  <c r="B353" i="29"/>
  <c r="B352" i="29"/>
  <c r="B351" i="29"/>
  <c r="B350" i="29"/>
  <c r="B349" i="29"/>
  <c r="B348" i="29"/>
  <c r="B347" i="29"/>
  <c r="B346" i="29"/>
  <c r="B345" i="29"/>
  <c r="B344" i="29"/>
  <c r="B343" i="29"/>
  <c r="B338" i="29"/>
  <c r="B337" i="29"/>
  <c r="B336" i="29"/>
  <c r="B335" i="29"/>
  <c r="B334" i="29"/>
  <c r="B333" i="29"/>
  <c r="B332" i="29"/>
  <c r="B331" i="29"/>
  <c r="B330" i="29"/>
  <c r="B329" i="29"/>
  <c r="B328" i="29"/>
  <c r="B327" i="29"/>
  <c r="B326" i="29"/>
  <c r="B325" i="29"/>
  <c r="B324" i="29"/>
  <c r="B323" i="29"/>
  <c r="B322" i="29"/>
  <c r="B321" i="29"/>
  <c r="B320" i="29"/>
  <c r="B319" i="29"/>
  <c r="B318" i="29"/>
  <c r="B313" i="29"/>
  <c r="B312" i="29"/>
  <c r="B311" i="29"/>
  <c r="B310" i="29"/>
  <c r="B309" i="29"/>
  <c r="B308" i="29"/>
  <c r="B307" i="29"/>
  <c r="B306" i="29"/>
  <c r="B305" i="29"/>
  <c r="B304" i="29"/>
  <c r="B303" i="29"/>
  <c r="B302" i="29"/>
  <c r="B301" i="29"/>
  <c r="B300" i="29"/>
  <c r="B299" i="29"/>
  <c r="B298" i="29"/>
  <c r="B297" i="29"/>
  <c r="B296" i="29"/>
  <c r="B295" i="29"/>
  <c r="B294" i="29"/>
  <c r="B293" i="29"/>
  <c r="B288" i="29"/>
  <c r="B287" i="29"/>
  <c r="B286" i="29"/>
  <c r="B285" i="29"/>
  <c r="B284" i="29"/>
  <c r="B283" i="29"/>
  <c r="B282" i="29"/>
  <c r="B281" i="29"/>
  <c r="B280" i="29"/>
  <c r="B279" i="29"/>
  <c r="B278" i="29"/>
  <c r="B277" i="29"/>
  <c r="B276" i="29"/>
  <c r="B275" i="29"/>
  <c r="B274" i="29"/>
  <c r="B273" i="29"/>
  <c r="B272" i="29"/>
  <c r="B271" i="29"/>
  <c r="B270" i="29"/>
  <c r="B269" i="29"/>
  <c r="B268" i="29"/>
  <c r="B263" i="29"/>
  <c r="B262" i="29"/>
  <c r="B261" i="29"/>
  <c r="B260" i="29"/>
  <c r="B259" i="29"/>
  <c r="B258" i="29"/>
  <c r="B257" i="29"/>
  <c r="B256" i="29"/>
  <c r="B255" i="29"/>
  <c r="B254" i="29"/>
  <c r="B253" i="29"/>
  <c r="B252" i="29"/>
  <c r="B251" i="29"/>
  <c r="B250" i="29"/>
  <c r="B249" i="29"/>
  <c r="B248" i="29"/>
  <c r="B247" i="29"/>
  <c r="B246" i="29"/>
  <c r="B245" i="29"/>
  <c r="B244" i="29"/>
  <c r="B243" i="29"/>
  <c r="B238" i="29"/>
  <c r="B237" i="29"/>
  <c r="B236" i="29"/>
  <c r="B235" i="29"/>
  <c r="B234" i="29"/>
  <c r="B233" i="29"/>
  <c r="B232" i="29"/>
  <c r="B231" i="29"/>
  <c r="B230" i="29"/>
  <c r="B229" i="29"/>
  <c r="B228" i="29"/>
  <c r="B227" i="29"/>
  <c r="B226" i="29"/>
  <c r="B225" i="29"/>
  <c r="B224" i="29"/>
  <c r="B223" i="29"/>
  <c r="B222" i="29"/>
  <c r="B221" i="29"/>
  <c r="B220" i="29"/>
  <c r="B219" i="29"/>
  <c r="B218" i="29"/>
  <c r="B213" i="29"/>
  <c r="B212" i="29"/>
  <c r="B211" i="29"/>
  <c r="B210" i="29"/>
  <c r="B209" i="29"/>
  <c r="B208" i="29"/>
  <c r="B207" i="29"/>
  <c r="B206" i="29"/>
  <c r="B205" i="29"/>
  <c r="B204" i="29"/>
  <c r="B203" i="29"/>
  <c r="B202" i="29"/>
  <c r="B201" i="29"/>
  <c r="B200" i="29"/>
  <c r="B199" i="29"/>
  <c r="B198" i="29"/>
  <c r="B197" i="29"/>
  <c r="B196" i="29"/>
  <c r="B195" i="29"/>
  <c r="B194" i="29"/>
  <c r="B193" i="29"/>
  <c r="B188" i="29"/>
  <c r="B187" i="29"/>
  <c r="B186" i="29"/>
  <c r="B185" i="29"/>
  <c r="B184" i="29"/>
  <c r="B183" i="29"/>
  <c r="B182" i="29"/>
  <c r="B181" i="29"/>
  <c r="B180" i="29"/>
  <c r="B179" i="29"/>
  <c r="B178" i="29"/>
  <c r="B177" i="29"/>
  <c r="B176" i="29"/>
  <c r="B175" i="29"/>
  <c r="B174" i="29"/>
  <c r="B173" i="29"/>
  <c r="B172" i="29"/>
  <c r="B171" i="29"/>
  <c r="B170" i="29"/>
  <c r="B169" i="29"/>
  <c r="B168" i="29"/>
  <c r="B163" i="29"/>
  <c r="B162" i="29"/>
  <c r="B161" i="29"/>
  <c r="B160" i="29"/>
  <c r="B159" i="29"/>
  <c r="B158" i="29"/>
  <c r="B157" i="29"/>
  <c r="B156" i="29"/>
  <c r="B155" i="29"/>
  <c r="B154" i="29"/>
  <c r="B153" i="29"/>
  <c r="B152" i="29"/>
  <c r="B151" i="29"/>
  <c r="B150" i="29"/>
  <c r="B149" i="29"/>
  <c r="B148" i="29"/>
  <c r="B147" i="29"/>
  <c r="B146" i="29"/>
  <c r="I145" i="29"/>
  <c r="B145" i="29"/>
  <c r="B144" i="29"/>
  <c r="B143" i="29"/>
  <c r="B136" i="29"/>
  <c r="B135" i="29"/>
  <c r="B134" i="29"/>
  <c r="B133" i="29"/>
  <c r="B132" i="29"/>
  <c r="B131" i="29"/>
  <c r="B130" i="29"/>
  <c r="B129" i="29"/>
  <c r="B128" i="29"/>
  <c r="B127" i="29"/>
  <c r="B126" i="29"/>
  <c r="B125" i="29"/>
  <c r="B124" i="29"/>
  <c r="B123" i="29"/>
  <c r="B122" i="29"/>
  <c r="B121" i="29"/>
  <c r="B120" i="29"/>
  <c r="B119" i="29"/>
  <c r="B118" i="29"/>
  <c r="B117" i="29"/>
  <c r="B116" i="29"/>
  <c r="B111" i="29"/>
  <c r="B110" i="29"/>
  <c r="B109" i="29"/>
  <c r="B108" i="29"/>
  <c r="B107" i="29"/>
  <c r="B106" i="29"/>
  <c r="B105" i="29"/>
  <c r="B104" i="29"/>
  <c r="B103" i="29"/>
  <c r="B102" i="29"/>
  <c r="B101" i="29"/>
  <c r="B100" i="29"/>
  <c r="B99" i="29"/>
  <c r="B98" i="29"/>
  <c r="B97" i="29"/>
  <c r="B96" i="29"/>
  <c r="B95" i="29"/>
  <c r="B94" i="29"/>
  <c r="B93" i="29"/>
  <c r="B92" i="29"/>
  <c r="B91" i="29"/>
  <c r="B81" i="29"/>
  <c r="B80" i="29"/>
  <c r="B79" i="29"/>
  <c r="B78" i="29"/>
  <c r="C132" i="29"/>
  <c r="B77" i="29"/>
  <c r="B76" i="29"/>
  <c r="E130" i="29"/>
  <c r="B75" i="29"/>
  <c r="B74" i="29"/>
  <c r="B73" i="29"/>
  <c r="B72" i="29"/>
  <c r="B71" i="29"/>
  <c r="B70" i="29"/>
  <c r="B69" i="29"/>
  <c r="F123" i="29"/>
  <c r="B68" i="29"/>
  <c r="B67" i="29"/>
  <c r="B66" i="29"/>
  <c r="E120" i="29"/>
  <c r="B65" i="29"/>
  <c r="B64" i="29"/>
  <c r="G118" i="29"/>
  <c r="B63" i="29"/>
  <c r="D117" i="29"/>
  <c r="B62" i="29"/>
  <c r="B61" i="29"/>
  <c r="B363" i="28"/>
  <c r="B362" i="28"/>
  <c r="B361" i="28"/>
  <c r="B360" i="28"/>
  <c r="B359" i="28"/>
  <c r="B358" i="28"/>
  <c r="B357" i="28"/>
  <c r="B356" i="28"/>
  <c r="B355" i="28"/>
  <c r="B354" i="28"/>
  <c r="B353" i="28"/>
  <c r="B352" i="28"/>
  <c r="B351" i="28"/>
  <c r="B350" i="28"/>
  <c r="B349" i="28"/>
  <c r="B348" i="28"/>
  <c r="B347" i="28"/>
  <c r="B346" i="28"/>
  <c r="B345" i="28"/>
  <c r="B344" i="28"/>
  <c r="B343" i="28"/>
  <c r="B338" i="28"/>
  <c r="B337" i="28"/>
  <c r="B336" i="28"/>
  <c r="B335" i="28"/>
  <c r="B334" i="28"/>
  <c r="B333" i="28"/>
  <c r="B332" i="28"/>
  <c r="B331" i="28"/>
  <c r="B330" i="28"/>
  <c r="B329" i="28"/>
  <c r="B328" i="28"/>
  <c r="B327" i="28"/>
  <c r="B326" i="28"/>
  <c r="B325" i="28"/>
  <c r="B324" i="28"/>
  <c r="B323" i="28"/>
  <c r="B322" i="28"/>
  <c r="B321" i="28"/>
  <c r="B320" i="28"/>
  <c r="B319" i="28"/>
  <c r="B318" i="28"/>
  <c r="B313" i="28"/>
  <c r="B312" i="28"/>
  <c r="B311" i="28"/>
  <c r="B310" i="28"/>
  <c r="B309" i="28"/>
  <c r="B308" i="28"/>
  <c r="B307" i="28"/>
  <c r="B306" i="28"/>
  <c r="B305" i="28"/>
  <c r="B304" i="28"/>
  <c r="B303" i="28"/>
  <c r="B302" i="28"/>
  <c r="B301" i="28"/>
  <c r="B300" i="28"/>
  <c r="B299" i="28"/>
  <c r="B298" i="28"/>
  <c r="B297" i="28"/>
  <c r="B296" i="28"/>
  <c r="B295" i="28"/>
  <c r="B294" i="28"/>
  <c r="B293" i="28"/>
  <c r="B288" i="28"/>
  <c r="B287" i="28"/>
  <c r="B286" i="28"/>
  <c r="B285" i="28"/>
  <c r="B284" i="28"/>
  <c r="B283" i="28"/>
  <c r="B282" i="28"/>
  <c r="B281" i="28"/>
  <c r="B280" i="28"/>
  <c r="B279" i="28"/>
  <c r="B278" i="28"/>
  <c r="B277" i="28"/>
  <c r="B276" i="28"/>
  <c r="B275" i="28"/>
  <c r="B274" i="28"/>
  <c r="B273" i="28"/>
  <c r="B272" i="28"/>
  <c r="B271" i="28"/>
  <c r="B270" i="28"/>
  <c r="B269" i="28"/>
  <c r="B268" i="28"/>
  <c r="B263" i="28"/>
  <c r="B262" i="28"/>
  <c r="B261" i="28"/>
  <c r="B260" i="28"/>
  <c r="B259" i="28"/>
  <c r="B258" i="28"/>
  <c r="B257" i="28"/>
  <c r="B256" i="28"/>
  <c r="B255" i="28"/>
  <c r="B254" i="28"/>
  <c r="B253" i="28"/>
  <c r="B252" i="28"/>
  <c r="B251" i="28"/>
  <c r="B250" i="28"/>
  <c r="B249" i="28"/>
  <c r="B248" i="28"/>
  <c r="B247" i="28"/>
  <c r="B246" i="28"/>
  <c r="B245" i="28"/>
  <c r="B244" i="28"/>
  <c r="B243" i="28"/>
  <c r="B238" i="28"/>
  <c r="B237" i="28"/>
  <c r="B236" i="28"/>
  <c r="B235" i="28"/>
  <c r="B234" i="28"/>
  <c r="B233" i="28"/>
  <c r="B232" i="28"/>
  <c r="B231" i="28"/>
  <c r="B230" i="28"/>
  <c r="B229" i="28"/>
  <c r="B228" i="28"/>
  <c r="B227" i="28"/>
  <c r="B226" i="28"/>
  <c r="B225" i="28"/>
  <c r="B224" i="28"/>
  <c r="B223" i="28"/>
  <c r="B222" i="28"/>
  <c r="B221" i="28"/>
  <c r="B220" i="28"/>
  <c r="B219" i="28"/>
  <c r="B218" i="28"/>
  <c r="B213" i="28"/>
  <c r="B212" i="28"/>
  <c r="B211" i="28"/>
  <c r="B210" i="28"/>
  <c r="B209" i="28"/>
  <c r="B208" i="28"/>
  <c r="B207" i="28"/>
  <c r="B206" i="28"/>
  <c r="B205" i="28"/>
  <c r="B204" i="28"/>
  <c r="B203" i="28"/>
  <c r="B202" i="28"/>
  <c r="B201" i="28"/>
  <c r="B200" i="28"/>
  <c r="B199" i="28"/>
  <c r="B198" i="28"/>
  <c r="B197" i="28"/>
  <c r="B196" i="28"/>
  <c r="B195" i="28"/>
  <c r="B194" i="28"/>
  <c r="B193" i="28"/>
  <c r="B188" i="28"/>
  <c r="B187" i="28"/>
  <c r="B186" i="28"/>
  <c r="B185" i="28"/>
  <c r="B184" i="28"/>
  <c r="B183" i="28"/>
  <c r="B182" i="28"/>
  <c r="B181" i="28"/>
  <c r="B180" i="28"/>
  <c r="B179" i="28"/>
  <c r="B178" i="28"/>
  <c r="B177" i="28"/>
  <c r="B176" i="28"/>
  <c r="B175" i="28"/>
  <c r="B174" i="28"/>
  <c r="B173" i="28"/>
  <c r="B172" i="28"/>
  <c r="B171" i="28"/>
  <c r="B170" i="28"/>
  <c r="B169" i="28"/>
  <c r="B168" i="28"/>
  <c r="B163" i="28"/>
  <c r="B162" i="28"/>
  <c r="B161" i="28"/>
  <c r="B160" i="28"/>
  <c r="B159" i="28"/>
  <c r="B158" i="28"/>
  <c r="B157" i="28"/>
  <c r="B156" i="28"/>
  <c r="B155" i="28"/>
  <c r="B154" i="28"/>
  <c r="B153" i="28"/>
  <c r="B152" i="28"/>
  <c r="B151" i="28"/>
  <c r="B150" i="28"/>
  <c r="B149" i="28"/>
  <c r="B148" i="28"/>
  <c r="B147" i="28"/>
  <c r="B146" i="28"/>
  <c r="B145" i="28"/>
  <c r="B144" i="28"/>
  <c r="B143" i="28"/>
  <c r="B136" i="28"/>
  <c r="B135" i="28"/>
  <c r="B134" i="28"/>
  <c r="B133" i="28"/>
  <c r="B132" i="28"/>
  <c r="B131" i="28"/>
  <c r="B130" i="28"/>
  <c r="B129" i="28"/>
  <c r="B128" i="28"/>
  <c r="B127" i="28"/>
  <c r="B126" i="28"/>
  <c r="B125" i="28"/>
  <c r="B124" i="28"/>
  <c r="B123" i="28"/>
  <c r="B122" i="28"/>
  <c r="B121" i="28"/>
  <c r="B120" i="28"/>
  <c r="B119" i="28"/>
  <c r="B118" i="28"/>
  <c r="B117" i="28"/>
  <c r="B116" i="28"/>
  <c r="B111" i="28"/>
  <c r="B110" i="28"/>
  <c r="B109" i="28"/>
  <c r="B108" i="28"/>
  <c r="B107" i="28"/>
  <c r="B106" i="28"/>
  <c r="B105" i="28"/>
  <c r="B104" i="28"/>
  <c r="B103" i="28"/>
  <c r="B102" i="28"/>
  <c r="B101" i="28"/>
  <c r="B100" i="28"/>
  <c r="B99" i="28"/>
  <c r="B98" i="28"/>
  <c r="B97" i="28"/>
  <c r="B96" i="28"/>
  <c r="B95" i="28"/>
  <c r="B94" i="28"/>
  <c r="B93" i="28"/>
  <c r="B92" i="28"/>
  <c r="B91" i="28"/>
  <c r="B81" i="28"/>
  <c r="B80" i="28"/>
  <c r="B79" i="28"/>
  <c r="B78" i="28"/>
  <c r="F132" i="28"/>
  <c r="B77" i="28"/>
  <c r="C131" i="28"/>
  <c r="B76" i="28"/>
  <c r="B75" i="28"/>
  <c r="B74" i="28"/>
  <c r="B73" i="28"/>
  <c r="B72" i="28"/>
  <c r="B71" i="28"/>
  <c r="B70" i="28"/>
  <c r="B69" i="28"/>
  <c r="B68" i="28"/>
  <c r="F122" i="28"/>
  <c r="B67" i="28"/>
  <c r="B66" i="28"/>
  <c r="B65" i="28"/>
  <c r="E119" i="28"/>
  <c r="B64" i="28"/>
  <c r="B63" i="28"/>
  <c r="B62" i="28"/>
  <c r="B61" i="28"/>
  <c r="H215" i="28"/>
  <c r="B363" i="27"/>
  <c r="B362" i="27"/>
  <c r="B361" i="27"/>
  <c r="B360" i="27"/>
  <c r="B359" i="27"/>
  <c r="B358" i="27"/>
  <c r="B357" i="27"/>
  <c r="B356" i="27"/>
  <c r="B355" i="27"/>
  <c r="B354" i="27"/>
  <c r="B353" i="27"/>
  <c r="B352" i="27"/>
  <c r="B351" i="27"/>
  <c r="B350" i="27"/>
  <c r="B349" i="27"/>
  <c r="B348" i="27"/>
  <c r="B347" i="27"/>
  <c r="B346" i="27"/>
  <c r="B345" i="27"/>
  <c r="B344" i="27"/>
  <c r="B343" i="27"/>
  <c r="B338" i="27"/>
  <c r="B337" i="27"/>
  <c r="B336" i="27"/>
  <c r="B335" i="27"/>
  <c r="B334" i="27"/>
  <c r="B333" i="27"/>
  <c r="B332" i="27"/>
  <c r="B331" i="27"/>
  <c r="B330" i="27"/>
  <c r="B329" i="27"/>
  <c r="B328" i="27"/>
  <c r="B327" i="27"/>
  <c r="B326" i="27"/>
  <c r="B325" i="27"/>
  <c r="B324" i="27"/>
  <c r="B323" i="27"/>
  <c r="B322" i="27"/>
  <c r="B321" i="27"/>
  <c r="B320" i="27"/>
  <c r="B319" i="27"/>
  <c r="B318" i="27"/>
  <c r="B313" i="27"/>
  <c r="B312" i="27"/>
  <c r="B311" i="27"/>
  <c r="B310" i="27"/>
  <c r="B309" i="27"/>
  <c r="B308" i="27"/>
  <c r="B307" i="27"/>
  <c r="B306" i="27"/>
  <c r="B305" i="27"/>
  <c r="B304" i="27"/>
  <c r="B303" i="27"/>
  <c r="B302" i="27"/>
  <c r="B301" i="27"/>
  <c r="B300" i="27"/>
  <c r="B299" i="27"/>
  <c r="B298" i="27"/>
  <c r="B297" i="27"/>
  <c r="B296" i="27"/>
  <c r="B295" i="27"/>
  <c r="B294" i="27"/>
  <c r="B293" i="27"/>
  <c r="B288" i="27"/>
  <c r="B287" i="27"/>
  <c r="B286" i="27"/>
  <c r="B285" i="27"/>
  <c r="B284" i="27"/>
  <c r="B283" i="27"/>
  <c r="B282" i="27"/>
  <c r="B281" i="27"/>
  <c r="B280" i="27"/>
  <c r="B279" i="27"/>
  <c r="B278" i="27"/>
  <c r="B277" i="27"/>
  <c r="B276" i="27"/>
  <c r="B275" i="27"/>
  <c r="B274" i="27"/>
  <c r="B273" i="27"/>
  <c r="B272" i="27"/>
  <c r="B271" i="27"/>
  <c r="B270" i="27"/>
  <c r="B269" i="27"/>
  <c r="B268" i="27"/>
  <c r="B263" i="27"/>
  <c r="B262" i="27"/>
  <c r="B261" i="27"/>
  <c r="B260" i="27"/>
  <c r="B259" i="27"/>
  <c r="B258" i="27"/>
  <c r="B257" i="27"/>
  <c r="B256" i="27"/>
  <c r="B255" i="27"/>
  <c r="B254" i="27"/>
  <c r="B253" i="27"/>
  <c r="B252" i="27"/>
  <c r="B251" i="27"/>
  <c r="B250" i="27"/>
  <c r="B249" i="27"/>
  <c r="B248" i="27"/>
  <c r="B247" i="27"/>
  <c r="B246" i="27"/>
  <c r="B245" i="27"/>
  <c r="B244" i="27"/>
  <c r="B243" i="27"/>
  <c r="B238" i="27"/>
  <c r="B237" i="27"/>
  <c r="B236" i="27"/>
  <c r="B235" i="27"/>
  <c r="B234" i="27"/>
  <c r="B233" i="27"/>
  <c r="B232" i="27"/>
  <c r="B231" i="27"/>
  <c r="B230" i="27"/>
  <c r="B229" i="27"/>
  <c r="B228" i="27"/>
  <c r="B227" i="27"/>
  <c r="B226" i="27"/>
  <c r="B225" i="27"/>
  <c r="B224" i="27"/>
  <c r="B223" i="27"/>
  <c r="B222" i="27"/>
  <c r="B221" i="27"/>
  <c r="B220" i="27"/>
  <c r="B219" i="27"/>
  <c r="B218" i="27"/>
  <c r="B213" i="27"/>
  <c r="B212" i="27"/>
  <c r="B211" i="27"/>
  <c r="B210" i="27"/>
  <c r="B209" i="27"/>
  <c r="B208" i="27"/>
  <c r="B207" i="27"/>
  <c r="B206" i="27"/>
  <c r="B205" i="27"/>
  <c r="B204" i="27"/>
  <c r="B203" i="27"/>
  <c r="B202" i="27"/>
  <c r="B201" i="27"/>
  <c r="B200" i="27"/>
  <c r="B199" i="27"/>
  <c r="B198" i="27"/>
  <c r="B197" i="27"/>
  <c r="B196" i="27"/>
  <c r="B195" i="27"/>
  <c r="B194" i="27"/>
  <c r="B193" i="27"/>
  <c r="B188" i="27"/>
  <c r="B187" i="27"/>
  <c r="B186" i="27"/>
  <c r="B185" i="27"/>
  <c r="B184" i="27"/>
  <c r="B183" i="27"/>
  <c r="B182" i="27"/>
  <c r="B181" i="27"/>
  <c r="B180" i="27"/>
  <c r="B179" i="27"/>
  <c r="B178" i="27"/>
  <c r="B177" i="27"/>
  <c r="B176" i="27"/>
  <c r="B175" i="27"/>
  <c r="B174" i="27"/>
  <c r="B173" i="27"/>
  <c r="B172" i="27"/>
  <c r="B171" i="27"/>
  <c r="B170" i="27"/>
  <c r="B169" i="27"/>
  <c r="B168" i="27"/>
  <c r="B163" i="27"/>
  <c r="B162" i="27"/>
  <c r="B161" i="27"/>
  <c r="B160" i="27"/>
  <c r="B159" i="27"/>
  <c r="B158" i="27"/>
  <c r="B157" i="27"/>
  <c r="B156" i="27"/>
  <c r="B155" i="27"/>
  <c r="B154" i="27"/>
  <c r="B153" i="27"/>
  <c r="B152" i="27"/>
  <c r="B151" i="27"/>
  <c r="B150" i="27"/>
  <c r="B149" i="27"/>
  <c r="B148" i="27"/>
  <c r="B147" i="27"/>
  <c r="B146" i="27"/>
  <c r="B145" i="27"/>
  <c r="B144" i="27"/>
  <c r="B143" i="27"/>
  <c r="B136" i="27"/>
  <c r="B135" i="27"/>
  <c r="B134" i="27"/>
  <c r="B133" i="27"/>
  <c r="B132" i="27"/>
  <c r="B131" i="27"/>
  <c r="B130" i="27"/>
  <c r="B129" i="27"/>
  <c r="B128" i="27"/>
  <c r="B127" i="27"/>
  <c r="B126" i="27"/>
  <c r="B125" i="27"/>
  <c r="B124" i="27"/>
  <c r="B123" i="27"/>
  <c r="B122" i="27"/>
  <c r="B121" i="27"/>
  <c r="B120" i="27"/>
  <c r="B119" i="27"/>
  <c r="B118" i="27"/>
  <c r="B117" i="27"/>
  <c r="B116" i="27"/>
  <c r="B111" i="27"/>
  <c r="B110" i="27"/>
  <c r="B109" i="27"/>
  <c r="B108" i="27"/>
  <c r="B107" i="27"/>
  <c r="B106" i="27"/>
  <c r="B105" i="27"/>
  <c r="B104" i="27"/>
  <c r="B103" i="27"/>
  <c r="B102" i="27"/>
  <c r="B101" i="27"/>
  <c r="B100" i="27"/>
  <c r="B99" i="27"/>
  <c r="B98" i="27"/>
  <c r="B97" i="27"/>
  <c r="B96" i="27"/>
  <c r="B95" i="27"/>
  <c r="B94" i="27"/>
  <c r="B93" i="27"/>
  <c r="B92" i="27"/>
  <c r="B91" i="27"/>
  <c r="B81" i="27"/>
  <c r="B80" i="27"/>
  <c r="B79" i="27"/>
  <c r="B78" i="27"/>
  <c r="B77" i="27"/>
  <c r="B76" i="27"/>
  <c r="B75" i="27"/>
  <c r="B74" i="27"/>
  <c r="B73" i="27"/>
  <c r="B72" i="27"/>
  <c r="B71" i="27"/>
  <c r="B70" i="27"/>
  <c r="B69" i="27"/>
  <c r="B68" i="27"/>
  <c r="B67" i="27"/>
  <c r="B66" i="27"/>
  <c r="B65" i="27"/>
  <c r="B64" i="27"/>
  <c r="B63" i="27"/>
  <c r="B62" i="27"/>
  <c r="B61" i="27"/>
  <c r="H240" i="27"/>
  <c r="B363" i="26"/>
  <c r="B362" i="26"/>
  <c r="B361" i="26"/>
  <c r="B360" i="26"/>
  <c r="B359" i="26"/>
  <c r="B358" i="26"/>
  <c r="B357" i="26"/>
  <c r="B356" i="26"/>
  <c r="B355" i="26"/>
  <c r="B354" i="26"/>
  <c r="B353" i="26"/>
  <c r="B352" i="26"/>
  <c r="B351" i="26"/>
  <c r="B350" i="26"/>
  <c r="B349" i="26"/>
  <c r="B348" i="26"/>
  <c r="B347" i="26"/>
  <c r="B346" i="26"/>
  <c r="B345" i="26"/>
  <c r="B344" i="26"/>
  <c r="B343" i="26"/>
  <c r="B338" i="26"/>
  <c r="B337" i="26"/>
  <c r="B336" i="26"/>
  <c r="B335" i="26"/>
  <c r="B334" i="26"/>
  <c r="B333" i="26"/>
  <c r="B332" i="26"/>
  <c r="B331" i="26"/>
  <c r="B330" i="26"/>
  <c r="B329" i="26"/>
  <c r="B328" i="26"/>
  <c r="B327" i="26"/>
  <c r="B326" i="26"/>
  <c r="B325" i="26"/>
  <c r="B324" i="26"/>
  <c r="B323" i="26"/>
  <c r="B322" i="26"/>
  <c r="B321" i="26"/>
  <c r="B320" i="26"/>
  <c r="B319" i="26"/>
  <c r="B318" i="26"/>
  <c r="B313" i="26"/>
  <c r="B312" i="26"/>
  <c r="B311" i="26"/>
  <c r="B310" i="26"/>
  <c r="B309" i="26"/>
  <c r="B308" i="26"/>
  <c r="B307" i="26"/>
  <c r="B306" i="26"/>
  <c r="B305" i="26"/>
  <c r="B304" i="26"/>
  <c r="B303" i="26"/>
  <c r="B302" i="26"/>
  <c r="B301" i="26"/>
  <c r="B300" i="26"/>
  <c r="B299" i="26"/>
  <c r="B298" i="26"/>
  <c r="B297" i="26"/>
  <c r="B296" i="26"/>
  <c r="B295" i="26"/>
  <c r="B294" i="26"/>
  <c r="B293" i="26"/>
  <c r="B288" i="26"/>
  <c r="B287" i="26"/>
  <c r="B286" i="26"/>
  <c r="B285" i="26"/>
  <c r="B284" i="26"/>
  <c r="B283" i="26"/>
  <c r="B282" i="26"/>
  <c r="B281" i="26"/>
  <c r="B280" i="26"/>
  <c r="B279" i="26"/>
  <c r="B278" i="26"/>
  <c r="B277" i="26"/>
  <c r="B276" i="26"/>
  <c r="B275" i="26"/>
  <c r="B274" i="26"/>
  <c r="B273" i="26"/>
  <c r="B272" i="26"/>
  <c r="B271" i="26"/>
  <c r="B270" i="26"/>
  <c r="B269" i="26"/>
  <c r="B268" i="26"/>
  <c r="B263" i="26"/>
  <c r="B262" i="26"/>
  <c r="B261" i="26"/>
  <c r="B260" i="26"/>
  <c r="B259" i="26"/>
  <c r="B258" i="26"/>
  <c r="B257" i="26"/>
  <c r="B256" i="26"/>
  <c r="B255" i="26"/>
  <c r="B254" i="26"/>
  <c r="B253" i="26"/>
  <c r="B252" i="26"/>
  <c r="B251" i="26"/>
  <c r="B250" i="26"/>
  <c r="B249" i="26"/>
  <c r="B248" i="26"/>
  <c r="B247" i="26"/>
  <c r="B246" i="26"/>
  <c r="B245" i="26"/>
  <c r="B244" i="26"/>
  <c r="B243" i="26"/>
  <c r="B238" i="26"/>
  <c r="B237" i="26"/>
  <c r="B236" i="26"/>
  <c r="B235" i="26"/>
  <c r="B234" i="26"/>
  <c r="B233" i="26"/>
  <c r="B232" i="26"/>
  <c r="B231" i="26"/>
  <c r="B230" i="26"/>
  <c r="B229" i="26"/>
  <c r="B228" i="26"/>
  <c r="B227" i="26"/>
  <c r="B226" i="26"/>
  <c r="B225" i="26"/>
  <c r="B224" i="26"/>
  <c r="B223" i="26"/>
  <c r="B222" i="26"/>
  <c r="B221" i="26"/>
  <c r="B220" i="26"/>
  <c r="B219" i="26"/>
  <c r="B218" i="26"/>
  <c r="B213" i="26"/>
  <c r="B212" i="26"/>
  <c r="B211" i="26"/>
  <c r="B210" i="26"/>
  <c r="B209" i="26"/>
  <c r="B208" i="26"/>
  <c r="B207" i="26"/>
  <c r="B206" i="26"/>
  <c r="B205" i="26"/>
  <c r="B204" i="26"/>
  <c r="B203" i="26"/>
  <c r="B202" i="26"/>
  <c r="B201" i="26"/>
  <c r="B200" i="26"/>
  <c r="B199" i="26"/>
  <c r="B198" i="26"/>
  <c r="B197" i="26"/>
  <c r="B196" i="26"/>
  <c r="B195" i="26"/>
  <c r="B194" i="26"/>
  <c r="B193" i="26"/>
  <c r="B188" i="26"/>
  <c r="B187" i="26"/>
  <c r="B186" i="26"/>
  <c r="B185" i="26"/>
  <c r="B184" i="26"/>
  <c r="B183" i="26"/>
  <c r="B182" i="26"/>
  <c r="B181" i="26"/>
  <c r="B180" i="26"/>
  <c r="B179" i="26"/>
  <c r="B178" i="26"/>
  <c r="B177" i="26"/>
  <c r="B176" i="26"/>
  <c r="B175" i="26"/>
  <c r="B174" i="26"/>
  <c r="B173" i="26"/>
  <c r="B172" i="26"/>
  <c r="B171" i="26"/>
  <c r="B170" i="26"/>
  <c r="B169" i="26"/>
  <c r="B168" i="26"/>
  <c r="B163" i="26"/>
  <c r="B162" i="26"/>
  <c r="B161" i="26"/>
  <c r="B160" i="26"/>
  <c r="B159" i="26"/>
  <c r="B158" i="26"/>
  <c r="B157" i="26"/>
  <c r="B156" i="26"/>
  <c r="B155" i="26"/>
  <c r="B154" i="26"/>
  <c r="B153" i="26"/>
  <c r="B152" i="26"/>
  <c r="B151" i="26"/>
  <c r="B150" i="26"/>
  <c r="B149" i="26"/>
  <c r="B148" i="26"/>
  <c r="B147" i="26"/>
  <c r="B146" i="26"/>
  <c r="B145" i="26"/>
  <c r="B144" i="26"/>
  <c r="B143" i="26"/>
  <c r="B136" i="26"/>
  <c r="B135" i="26"/>
  <c r="B134" i="26"/>
  <c r="B133" i="26"/>
  <c r="B132" i="26"/>
  <c r="B131" i="26"/>
  <c r="B130" i="26"/>
  <c r="B129" i="26"/>
  <c r="B128" i="26"/>
  <c r="B127" i="26"/>
  <c r="B126" i="26"/>
  <c r="B125" i="26"/>
  <c r="B124" i="26"/>
  <c r="B123" i="26"/>
  <c r="B122" i="26"/>
  <c r="B121" i="26"/>
  <c r="B120" i="26"/>
  <c r="B119" i="26"/>
  <c r="B118" i="26"/>
  <c r="B117" i="26"/>
  <c r="B116" i="26"/>
  <c r="B111" i="26"/>
  <c r="B110" i="26"/>
  <c r="B109" i="26"/>
  <c r="B108" i="26"/>
  <c r="B107" i="26"/>
  <c r="B106" i="26"/>
  <c r="B105" i="26"/>
  <c r="B104" i="26"/>
  <c r="B103" i="26"/>
  <c r="B102" i="26"/>
  <c r="B101" i="26"/>
  <c r="B100" i="26"/>
  <c r="B99" i="26"/>
  <c r="B98" i="26"/>
  <c r="B97" i="26"/>
  <c r="B96" i="26"/>
  <c r="B95" i="26"/>
  <c r="B94" i="26"/>
  <c r="B93" i="26"/>
  <c r="H92" i="26"/>
  <c r="B92" i="26"/>
  <c r="B91" i="26"/>
  <c r="B81" i="26"/>
  <c r="B80" i="26"/>
  <c r="B79" i="26"/>
  <c r="B78" i="26"/>
  <c r="B77" i="26"/>
  <c r="B76" i="26"/>
  <c r="B75" i="26"/>
  <c r="B74" i="26"/>
  <c r="B73" i="26"/>
  <c r="B72" i="26"/>
  <c r="B71" i="26"/>
  <c r="B70" i="26"/>
  <c r="B69" i="26"/>
  <c r="B68" i="26"/>
  <c r="B67" i="26"/>
  <c r="B66" i="26"/>
  <c r="B65" i="26"/>
  <c r="B64" i="26"/>
  <c r="F118" i="26"/>
  <c r="B63" i="26"/>
  <c r="B62" i="26"/>
  <c r="B61" i="26"/>
  <c r="H190" i="26"/>
  <c r="B363" i="25"/>
  <c r="B362" i="25"/>
  <c r="B361" i="25"/>
  <c r="B360" i="25"/>
  <c r="B359" i="25"/>
  <c r="B358" i="25"/>
  <c r="B357" i="25"/>
  <c r="B356" i="25"/>
  <c r="B355" i="25"/>
  <c r="B354" i="25"/>
  <c r="B353" i="25"/>
  <c r="B352" i="25"/>
  <c r="B351" i="25"/>
  <c r="B350" i="25"/>
  <c r="B349" i="25"/>
  <c r="B348" i="25"/>
  <c r="B347" i="25"/>
  <c r="B346" i="25"/>
  <c r="B345" i="25"/>
  <c r="B344" i="25"/>
  <c r="B343" i="25"/>
  <c r="B338" i="25"/>
  <c r="B337" i="25"/>
  <c r="B336" i="25"/>
  <c r="B335" i="25"/>
  <c r="B334" i="25"/>
  <c r="B333" i="25"/>
  <c r="B332" i="25"/>
  <c r="B331" i="25"/>
  <c r="B330" i="25"/>
  <c r="B329" i="25"/>
  <c r="B328" i="25"/>
  <c r="B327" i="25"/>
  <c r="B326" i="25"/>
  <c r="B325" i="25"/>
  <c r="B324" i="25"/>
  <c r="B323" i="25"/>
  <c r="B322" i="25"/>
  <c r="B321" i="25"/>
  <c r="B320" i="25"/>
  <c r="B319" i="25"/>
  <c r="B318" i="25"/>
  <c r="B313" i="25"/>
  <c r="B312" i="25"/>
  <c r="B311" i="25"/>
  <c r="B310" i="25"/>
  <c r="B309" i="25"/>
  <c r="B308" i="25"/>
  <c r="B307" i="25"/>
  <c r="B306" i="25"/>
  <c r="B305" i="25"/>
  <c r="B304" i="25"/>
  <c r="B303" i="25"/>
  <c r="B302" i="25"/>
  <c r="B301" i="25"/>
  <c r="B300" i="25"/>
  <c r="B299" i="25"/>
  <c r="B298" i="25"/>
  <c r="B297" i="25"/>
  <c r="B296" i="25"/>
  <c r="B295" i="25"/>
  <c r="B294" i="25"/>
  <c r="B293" i="25"/>
  <c r="B288" i="25"/>
  <c r="B287" i="25"/>
  <c r="B286" i="25"/>
  <c r="B285" i="25"/>
  <c r="B284" i="25"/>
  <c r="B283" i="25"/>
  <c r="B282" i="25"/>
  <c r="B281" i="25"/>
  <c r="B280" i="25"/>
  <c r="B279" i="25"/>
  <c r="B278" i="25"/>
  <c r="B277" i="25"/>
  <c r="B276" i="25"/>
  <c r="B275" i="25"/>
  <c r="B274" i="25"/>
  <c r="B273" i="25"/>
  <c r="B272" i="25"/>
  <c r="B271" i="25"/>
  <c r="B270" i="25"/>
  <c r="B269" i="25"/>
  <c r="B268" i="25"/>
  <c r="B263" i="25"/>
  <c r="B262" i="25"/>
  <c r="B261" i="25"/>
  <c r="B260" i="25"/>
  <c r="B259" i="25"/>
  <c r="B258" i="25"/>
  <c r="B257" i="25"/>
  <c r="B256" i="25"/>
  <c r="B255" i="25"/>
  <c r="B254" i="25"/>
  <c r="B253" i="25"/>
  <c r="B252" i="25"/>
  <c r="B251" i="25"/>
  <c r="B250" i="25"/>
  <c r="B249" i="25"/>
  <c r="B248" i="25"/>
  <c r="B247" i="25"/>
  <c r="B246" i="25"/>
  <c r="B245" i="25"/>
  <c r="B244" i="25"/>
  <c r="B243" i="25"/>
  <c r="B238" i="25"/>
  <c r="B237" i="25"/>
  <c r="B236" i="25"/>
  <c r="B235" i="25"/>
  <c r="B234" i="25"/>
  <c r="B233" i="25"/>
  <c r="B232" i="25"/>
  <c r="B231" i="25"/>
  <c r="B230" i="25"/>
  <c r="B229" i="25"/>
  <c r="B228" i="25"/>
  <c r="B227" i="25"/>
  <c r="B226" i="25"/>
  <c r="B225" i="25"/>
  <c r="B224" i="25"/>
  <c r="B223" i="25"/>
  <c r="B222" i="25"/>
  <c r="B221" i="25"/>
  <c r="B220" i="25"/>
  <c r="B219" i="25"/>
  <c r="B218" i="25"/>
  <c r="B213" i="25"/>
  <c r="B212" i="25"/>
  <c r="B211" i="25"/>
  <c r="B210" i="25"/>
  <c r="B209" i="25"/>
  <c r="B208" i="25"/>
  <c r="B207" i="25"/>
  <c r="B206" i="25"/>
  <c r="B205" i="25"/>
  <c r="B204" i="25"/>
  <c r="B203" i="25"/>
  <c r="B202" i="25"/>
  <c r="B201" i="25"/>
  <c r="B200" i="25"/>
  <c r="B199" i="25"/>
  <c r="B198" i="25"/>
  <c r="B197" i="25"/>
  <c r="B196" i="25"/>
  <c r="B195" i="25"/>
  <c r="B194" i="25"/>
  <c r="B193" i="25"/>
  <c r="B188" i="25"/>
  <c r="B187" i="25"/>
  <c r="B186" i="25"/>
  <c r="B185" i="25"/>
  <c r="B184" i="25"/>
  <c r="B183" i="25"/>
  <c r="B182" i="25"/>
  <c r="B181" i="25"/>
  <c r="B180" i="25"/>
  <c r="B179" i="25"/>
  <c r="B178" i="25"/>
  <c r="B177" i="25"/>
  <c r="B176" i="25"/>
  <c r="B175" i="25"/>
  <c r="B174" i="25"/>
  <c r="B173" i="25"/>
  <c r="B172" i="25"/>
  <c r="B171" i="25"/>
  <c r="B170" i="25"/>
  <c r="B169" i="25"/>
  <c r="B168" i="25"/>
  <c r="B163" i="25"/>
  <c r="B162" i="25"/>
  <c r="B161" i="25"/>
  <c r="B160" i="25"/>
  <c r="B159" i="25"/>
  <c r="B158" i="25"/>
  <c r="B157" i="25"/>
  <c r="B156" i="25"/>
  <c r="B155" i="25"/>
  <c r="B154" i="25"/>
  <c r="B153" i="25"/>
  <c r="B152" i="25"/>
  <c r="B151" i="25"/>
  <c r="B150" i="25"/>
  <c r="B149" i="25"/>
  <c r="B148" i="25"/>
  <c r="B147" i="25"/>
  <c r="B146" i="25"/>
  <c r="B145" i="25"/>
  <c r="B144" i="25"/>
  <c r="B143" i="25"/>
  <c r="I140" i="25"/>
  <c r="B136" i="25"/>
  <c r="B135" i="25"/>
  <c r="B134" i="25"/>
  <c r="B133" i="25"/>
  <c r="B132" i="25"/>
  <c r="B131" i="25"/>
  <c r="B130" i="25"/>
  <c r="B129" i="25"/>
  <c r="B128" i="25"/>
  <c r="B127" i="25"/>
  <c r="B126" i="25"/>
  <c r="B125" i="25"/>
  <c r="B124" i="25"/>
  <c r="B123" i="25"/>
  <c r="B122" i="25"/>
  <c r="B121" i="25"/>
  <c r="B120" i="25"/>
  <c r="B119" i="25"/>
  <c r="B118" i="25"/>
  <c r="B117" i="25"/>
  <c r="B116" i="25"/>
  <c r="B111" i="25"/>
  <c r="B110" i="25"/>
  <c r="B109" i="25"/>
  <c r="B108" i="25"/>
  <c r="B107" i="25"/>
  <c r="B106" i="25"/>
  <c r="B105" i="25"/>
  <c r="B104" i="25"/>
  <c r="B103" i="25"/>
  <c r="B102" i="25"/>
  <c r="B101" i="25"/>
  <c r="B100" i="25"/>
  <c r="B99" i="25"/>
  <c r="B98" i="25"/>
  <c r="B97" i="25"/>
  <c r="B96" i="25"/>
  <c r="B95" i="25"/>
  <c r="B94" i="25"/>
  <c r="B93" i="25"/>
  <c r="B92" i="25"/>
  <c r="B91" i="25"/>
  <c r="B81" i="25"/>
  <c r="B80" i="25"/>
  <c r="D134" i="25"/>
  <c r="B79" i="25"/>
  <c r="B78" i="25"/>
  <c r="B77" i="25"/>
  <c r="C131" i="25"/>
  <c r="B76" i="25"/>
  <c r="B75" i="25"/>
  <c r="E129" i="25"/>
  <c r="B74" i="25"/>
  <c r="B73" i="25"/>
  <c r="B72" i="25"/>
  <c r="B71" i="25"/>
  <c r="B70" i="25"/>
  <c r="B69" i="25"/>
  <c r="B68" i="25"/>
  <c r="F122" i="25"/>
  <c r="B67" i="25"/>
  <c r="B66" i="25"/>
  <c r="B65" i="25"/>
  <c r="B64" i="25"/>
  <c r="B63" i="25"/>
  <c r="B62" i="25"/>
  <c r="D116" i="25"/>
  <c r="B61" i="25"/>
  <c r="H190" i="25"/>
  <c r="B363" i="24"/>
  <c r="B362" i="24"/>
  <c r="B361" i="24"/>
  <c r="B360" i="24"/>
  <c r="B359" i="24"/>
  <c r="B358" i="24"/>
  <c r="B357" i="24"/>
  <c r="B356" i="24"/>
  <c r="B355" i="24"/>
  <c r="B354" i="24"/>
  <c r="B353" i="24"/>
  <c r="B352" i="24"/>
  <c r="B351" i="24"/>
  <c r="B350" i="24"/>
  <c r="B349" i="24"/>
  <c r="B348" i="24"/>
  <c r="B347" i="24"/>
  <c r="B346" i="24"/>
  <c r="B345" i="24"/>
  <c r="B344" i="24"/>
  <c r="B343" i="24"/>
  <c r="B338" i="24"/>
  <c r="B337" i="24"/>
  <c r="B336" i="24"/>
  <c r="B335" i="24"/>
  <c r="B334" i="24"/>
  <c r="B333" i="24"/>
  <c r="B332" i="24"/>
  <c r="B331" i="24"/>
  <c r="B330" i="24"/>
  <c r="B329" i="24"/>
  <c r="B328" i="24"/>
  <c r="B327" i="24"/>
  <c r="B326" i="24"/>
  <c r="B325" i="24"/>
  <c r="B324" i="24"/>
  <c r="B323" i="24"/>
  <c r="B322" i="24"/>
  <c r="B321" i="24"/>
  <c r="B320" i="24"/>
  <c r="B319" i="24"/>
  <c r="B318" i="24"/>
  <c r="B313" i="24"/>
  <c r="B312" i="24"/>
  <c r="B311" i="24"/>
  <c r="B310" i="24"/>
  <c r="B309" i="24"/>
  <c r="B308" i="24"/>
  <c r="B307" i="24"/>
  <c r="B306" i="24"/>
  <c r="B305" i="24"/>
  <c r="B304" i="24"/>
  <c r="B303" i="24"/>
  <c r="B302" i="24"/>
  <c r="B301" i="24"/>
  <c r="B300" i="24"/>
  <c r="B299" i="24"/>
  <c r="B298" i="24"/>
  <c r="B297" i="24"/>
  <c r="B296" i="24"/>
  <c r="B295" i="24"/>
  <c r="B294" i="24"/>
  <c r="B293" i="24"/>
  <c r="B288" i="24"/>
  <c r="B287" i="24"/>
  <c r="B286" i="24"/>
  <c r="B285" i="24"/>
  <c r="B284" i="24"/>
  <c r="B283" i="24"/>
  <c r="B282" i="24"/>
  <c r="B281" i="24"/>
  <c r="B280" i="24"/>
  <c r="B279" i="24"/>
  <c r="B278" i="24"/>
  <c r="B277" i="24"/>
  <c r="B276" i="24"/>
  <c r="B275" i="24"/>
  <c r="B274" i="24"/>
  <c r="B273" i="24"/>
  <c r="B272" i="24"/>
  <c r="B271" i="24"/>
  <c r="B270" i="24"/>
  <c r="B269" i="24"/>
  <c r="B268" i="24"/>
  <c r="B263" i="24"/>
  <c r="B262" i="24"/>
  <c r="B261" i="24"/>
  <c r="B260" i="24"/>
  <c r="B259" i="24"/>
  <c r="B258" i="24"/>
  <c r="B257" i="24"/>
  <c r="B256" i="24"/>
  <c r="B255" i="24"/>
  <c r="B254" i="24"/>
  <c r="B253" i="24"/>
  <c r="B252" i="24"/>
  <c r="B251" i="24"/>
  <c r="B250" i="24"/>
  <c r="B249" i="24"/>
  <c r="B248" i="24"/>
  <c r="B247" i="24"/>
  <c r="B246" i="24"/>
  <c r="B245" i="24"/>
  <c r="B244" i="24"/>
  <c r="B243" i="24"/>
  <c r="B238" i="24"/>
  <c r="B237" i="24"/>
  <c r="B236" i="24"/>
  <c r="B235" i="24"/>
  <c r="B234" i="24"/>
  <c r="B233" i="24"/>
  <c r="B232" i="24"/>
  <c r="B231" i="24"/>
  <c r="B230" i="24"/>
  <c r="B229" i="24"/>
  <c r="B228" i="24"/>
  <c r="B227" i="24"/>
  <c r="B226" i="24"/>
  <c r="B225" i="24"/>
  <c r="B224" i="24"/>
  <c r="B223" i="24"/>
  <c r="B222" i="24"/>
  <c r="B221" i="24"/>
  <c r="B220" i="24"/>
  <c r="B219" i="24"/>
  <c r="B218" i="24"/>
  <c r="B213" i="24"/>
  <c r="B212" i="24"/>
  <c r="B211" i="24"/>
  <c r="B210" i="24"/>
  <c r="B209" i="24"/>
  <c r="B208" i="24"/>
  <c r="B207" i="24"/>
  <c r="B206" i="24"/>
  <c r="B205" i="24"/>
  <c r="B204" i="24"/>
  <c r="B203" i="24"/>
  <c r="B202" i="24"/>
  <c r="B201" i="24"/>
  <c r="B200" i="24"/>
  <c r="B199" i="24"/>
  <c r="B198" i="24"/>
  <c r="B197" i="24"/>
  <c r="B196" i="24"/>
  <c r="B195" i="24"/>
  <c r="B194" i="24"/>
  <c r="B193" i="24"/>
  <c r="B188" i="24"/>
  <c r="B187" i="24"/>
  <c r="B186" i="24"/>
  <c r="B185" i="24"/>
  <c r="B184" i="24"/>
  <c r="B183" i="24"/>
  <c r="B182" i="24"/>
  <c r="B181" i="24"/>
  <c r="B180" i="24"/>
  <c r="B179" i="24"/>
  <c r="B178" i="24"/>
  <c r="B177" i="24"/>
  <c r="B176" i="24"/>
  <c r="B175" i="24"/>
  <c r="B174" i="24"/>
  <c r="B173" i="24"/>
  <c r="B172" i="24"/>
  <c r="B171" i="24"/>
  <c r="B170" i="24"/>
  <c r="B169" i="24"/>
  <c r="B168" i="24"/>
  <c r="B163" i="24"/>
  <c r="B162" i="24"/>
  <c r="B161" i="24"/>
  <c r="B160" i="24"/>
  <c r="B159" i="24"/>
  <c r="B158" i="24"/>
  <c r="B157" i="24"/>
  <c r="B156" i="24"/>
  <c r="B155" i="24"/>
  <c r="B154" i="24"/>
  <c r="B153" i="24"/>
  <c r="B152" i="24"/>
  <c r="B151" i="24"/>
  <c r="B150" i="24"/>
  <c r="B149" i="24"/>
  <c r="B148" i="24"/>
  <c r="B147" i="24"/>
  <c r="B146" i="24"/>
  <c r="B145" i="24"/>
  <c r="B144" i="24"/>
  <c r="B143" i="24"/>
  <c r="B136" i="24"/>
  <c r="B135" i="24"/>
  <c r="B134" i="24"/>
  <c r="B133" i="24"/>
  <c r="B132" i="24"/>
  <c r="B131" i="24"/>
  <c r="B130" i="24"/>
  <c r="B129" i="24"/>
  <c r="B128" i="24"/>
  <c r="B127" i="24"/>
  <c r="B126" i="24"/>
  <c r="B125" i="24"/>
  <c r="B124" i="24"/>
  <c r="B123" i="24"/>
  <c r="B122" i="24"/>
  <c r="B121" i="24"/>
  <c r="B120" i="24"/>
  <c r="B119" i="24"/>
  <c r="B118" i="24"/>
  <c r="B117" i="24"/>
  <c r="B116" i="24"/>
  <c r="B111" i="24"/>
  <c r="B110" i="24"/>
  <c r="B109" i="24"/>
  <c r="B108" i="24"/>
  <c r="B107" i="24"/>
  <c r="B106" i="24"/>
  <c r="B105" i="24"/>
  <c r="B104" i="24"/>
  <c r="B103" i="24"/>
  <c r="B102" i="24"/>
  <c r="B101" i="24"/>
  <c r="B100" i="24"/>
  <c r="B99" i="24"/>
  <c r="B98" i="24"/>
  <c r="B97" i="24"/>
  <c r="B96" i="24"/>
  <c r="B95" i="24"/>
  <c r="B94" i="24"/>
  <c r="B93" i="24"/>
  <c r="B92" i="24"/>
  <c r="B91" i="24"/>
  <c r="B81" i="24"/>
  <c r="B80" i="24"/>
  <c r="G134" i="24"/>
  <c r="B79" i="24"/>
  <c r="B78" i="24"/>
  <c r="G132" i="24"/>
  <c r="B77" i="24"/>
  <c r="B76" i="24"/>
  <c r="B75" i="24"/>
  <c r="B74" i="24"/>
  <c r="B73" i="24"/>
  <c r="F127" i="24"/>
  <c r="B72" i="24"/>
  <c r="B71" i="24"/>
  <c r="B70" i="24"/>
  <c r="B69" i="24"/>
  <c r="B68" i="24"/>
  <c r="B67" i="24"/>
  <c r="B66" i="24"/>
  <c r="B65" i="24"/>
  <c r="B64" i="24"/>
  <c r="B63" i="24"/>
  <c r="B62" i="24"/>
  <c r="B61" i="24"/>
  <c r="B363" i="23"/>
  <c r="B362" i="23"/>
  <c r="B361" i="23"/>
  <c r="B360" i="23"/>
  <c r="B359" i="23"/>
  <c r="B358" i="23"/>
  <c r="B357" i="23"/>
  <c r="B356" i="23"/>
  <c r="B355" i="23"/>
  <c r="B354" i="23"/>
  <c r="B353" i="23"/>
  <c r="B352" i="23"/>
  <c r="B351" i="23"/>
  <c r="B350" i="23"/>
  <c r="B349" i="23"/>
  <c r="B348" i="23"/>
  <c r="B347" i="23"/>
  <c r="B346" i="23"/>
  <c r="B345" i="23"/>
  <c r="B344" i="23"/>
  <c r="B343" i="23"/>
  <c r="B338" i="23"/>
  <c r="B337" i="23"/>
  <c r="B336" i="23"/>
  <c r="B335" i="23"/>
  <c r="B334" i="23"/>
  <c r="B333" i="23"/>
  <c r="B332" i="23"/>
  <c r="B331" i="23"/>
  <c r="B330" i="23"/>
  <c r="B329" i="23"/>
  <c r="B328" i="23"/>
  <c r="B327" i="23"/>
  <c r="B326" i="23"/>
  <c r="B325" i="23"/>
  <c r="B324" i="23"/>
  <c r="B323" i="23"/>
  <c r="B322" i="23"/>
  <c r="B321" i="23"/>
  <c r="B320" i="23"/>
  <c r="B319" i="23"/>
  <c r="B318" i="23"/>
  <c r="B313" i="23"/>
  <c r="B312" i="23"/>
  <c r="B311" i="23"/>
  <c r="B310" i="23"/>
  <c r="B309" i="23"/>
  <c r="B308" i="23"/>
  <c r="B307" i="23"/>
  <c r="B306" i="23"/>
  <c r="B305" i="23"/>
  <c r="B304" i="23"/>
  <c r="B303" i="23"/>
  <c r="B302" i="23"/>
  <c r="B301" i="23"/>
  <c r="B300" i="23"/>
  <c r="B299" i="23"/>
  <c r="B298" i="23"/>
  <c r="B297" i="23"/>
  <c r="B296" i="23"/>
  <c r="B295" i="23"/>
  <c r="B294" i="23"/>
  <c r="B293" i="23"/>
  <c r="B288" i="23"/>
  <c r="B287" i="23"/>
  <c r="B286" i="23"/>
  <c r="B285" i="23"/>
  <c r="B284" i="23"/>
  <c r="B283" i="23"/>
  <c r="B282" i="23"/>
  <c r="B281" i="23"/>
  <c r="B280" i="23"/>
  <c r="B279" i="23"/>
  <c r="B278" i="23"/>
  <c r="B277" i="23"/>
  <c r="B276" i="23"/>
  <c r="B275" i="23"/>
  <c r="B274" i="23"/>
  <c r="B273" i="23"/>
  <c r="B272" i="23"/>
  <c r="B271" i="23"/>
  <c r="B270" i="23"/>
  <c r="B269" i="23"/>
  <c r="B268" i="23"/>
  <c r="B263" i="23"/>
  <c r="B262" i="23"/>
  <c r="B261" i="23"/>
  <c r="B260" i="23"/>
  <c r="B259" i="23"/>
  <c r="B258" i="23"/>
  <c r="B257" i="23"/>
  <c r="B256" i="23"/>
  <c r="B255" i="23"/>
  <c r="B254" i="23"/>
  <c r="B253" i="23"/>
  <c r="B252" i="23"/>
  <c r="B251" i="23"/>
  <c r="B250" i="23"/>
  <c r="B249" i="23"/>
  <c r="B248" i="23"/>
  <c r="B247" i="23"/>
  <c r="B246" i="23"/>
  <c r="B245" i="23"/>
  <c r="B244" i="23"/>
  <c r="B243" i="23"/>
  <c r="B238" i="23"/>
  <c r="B237" i="23"/>
  <c r="B236" i="23"/>
  <c r="B235" i="23"/>
  <c r="B234" i="23"/>
  <c r="B233" i="23"/>
  <c r="B232" i="23"/>
  <c r="B231" i="23"/>
  <c r="B230" i="23"/>
  <c r="B229" i="23"/>
  <c r="B228" i="23"/>
  <c r="B227" i="23"/>
  <c r="B226" i="23"/>
  <c r="B225" i="23"/>
  <c r="B224" i="23"/>
  <c r="B223" i="23"/>
  <c r="B222" i="23"/>
  <c r="B221" i="23"/>
  <c r="B220" i="23"/>
  <c r="B219" i="23"/>
  <c r="B218" i="23"/>
  <c r="B213" i="23"/>
  <c r="B212" i="23"/>
  <c r="B211" i="23"/>
  <c r="B210" i="23"/>
  <c r="B209" i="23"/>
  <c r="B208" i="23"/>
  <c r="B207" i="23"/>
  <c r="B206" i="23"/>
  <c r="B205" i="23"/>
  <c r="B204" i="23"/>
  <c r="B203" i="23"/>
  <c r="B202" i="23"/>
  <c r="B201" i="23"/>
  <c r="B200" i="23"/>
  <c r="B199" i="23"/>
  <c r="B198" i="23"/>
  <c r="B197" i="23"/>
  <c r="B196" i="23"/>
  <c r="B195" i="23"/>
  <c r="B194" i="23"/>
  <c r="B193" i="23"/>
  <c r="B188" i="23"/>
  <c r="B187" i="23"/>
  <c r="B186" i="23"/>
  <c r="B185" i="23"/>
  <c r="B184" i="23"/>
  <c r="B183" i="23"/>
  <c r="B182" i="23"/>
  <c r="B181" i="23"/>
  <c r="B180" i="23"/>
  <c r="B179" i="23"/>
  <c r="B178" i="23"/>
  <c r="B177" i="23"/>
  <c r="B176" i="23"/>
  <c r="B175" i="23"/>
  <c r="B174" i="23"/>
  <c r="B173" i="23"/>
  <c r="B172" i="23"/>
  <c r="B171" i="23"/>
  <c r="B170" i="23"/>
  <c r="B169" i="23"/>
  <c r="B168" i="23"/>
  <c r="B163" i="23"/>
  <c r="B162" i="23"/>
  <c r="B161" i="23"/>
  <c r="B160" i="23"/>
  <c r="B159" i="23"/>
  <c r="B158" i="23"/>
  <c r="B157" i="23"/>
  <c r="B156" i="23"/>
  <c r="B155" i="23"/>
  <c r="B154" i="23"/>
  <c r="B153" i="23"/>
  <c r="B152" i="23"/>
  <c r="B151" i="23"/>
  <c r="B150" i="23"/>
  <c r="B149" i="23"/>
  <c r="B148" i="23"/>
  <c r="B147" i="23"/>
  <c r="B146" i="23"/>
  <c r="B145" i="23"/>
  <c r="B144" i="23"/>
  <c r="B143" i="23"/>
  <c r="B136" i="23"/>
  <c r="B135" i="23"/>
  <c r="B134" i="23"/>
  <c r="B133" i="23"/>
  <c r="B132" i="23"/>
  <c r="B131" i="23"/>
  <c r="B130" i="23"/>
  <c r="B129" i="23"/>
  <c r="B128" i="23"/>
  <c r="B127" i="23"/>
  <c r="B126" i="23"/>
  <c r="B125" i="23"/>
  <c r="B124" i="23"/>
  <c r="B123" i="23"/>
  <c r="B122" i="23"/>
  <c r="B121" i="23"/>
  <c r="B120" i="23"/>
  <c r="B119" i="23"/>
  <c r="B118" i="23"/>
  <c r="B117" i="23"/>
  <c r="B116" i="23"/>
  <c r="B111" i="23"/>
  <c r="B110" i="23"/>
  <c r="B109" i="23"/>
  <c r="B108" i="23"/>
  <c r="B107" i="23"/>
  <c r="B106" i="23"/>
  <c r="B105" i="23"/>
  <c r="B104" i="23"/>
  <c r="B103" i="23"/>
  <c r="B102" i="23"/>
  <c r="B101" i="23"/>
  <c r="B100" i="23"/>
  <c r="B99" i="23"/>
  <c r="B98" i="23"/>
  <c r="B97" i="23"/>
  <c r="B96" i="23"/>
  <c r="B95" i="23"/>
  <c r="B94" i="23"/>
  <c r="B93" i="23"/>
  <c r="B92" i="23"/>
  <c r="B91" i="23"/>
  <c r="B81" i="23"/>
  <c r="B80" i="23"/>
  <c r="B79" i="23"/>
  <c r="B78" i="23"/>
  <c r="B77" i="23"/>
  <c r="G131" i="23"/>
  <c r="B76" i="23"/>
  <c r="B75" i="23"/>
  <c r="B74" i="23"/>
  <c r="B73" i="23"/>
  <c r="B72" i="23"/>
  <c r="B71" i="23"/>
  <c r="B70" i="23"/>
  <c r="B69" i="23"/>
  <c r="B68" i="23"/>
  <c r="B67" i="23"/>
  <c r="B66" i="23"/>
  <c r="B65" i="23"/>
  <c r="B64" i="23"/>
  <c r="B63" i="23"/>
  <c r="B62" i="23"/>
  <c r="B61" i="23"/>
  <c r="H190" i="23"/>
  <c r="B363" i="22"/>
  <c r="B362" i="22"/>
  <c r="B361" i="22"/>
  <c r="B360" i="22"/>
  <c r="B359" i="22"/>
  <c r="B358" i="22"/>
  <c r="B357" i="22"/>
  <c r="B356" i="22"/>
  <c r="B355" i="22"/>
  <c r="B354" i="22"/>
  <c r="B353" i="22"/>
  <c r="B352" i="22"/>
  <c r="B351" i="22"/>
  <c r="B350" i="22"/>
  <c r="B349" i="22"/>
  <c r="B348" i="22"/>
  <c r="B347" i="22"/>
  <c r="B346" i="22"/>
  <c r="B345" i="22"/>
  <c r="B344" i="22"/>
  <c r="B343" i="22"/>
  <c r="B338" i="22"/>
  <c r="B337" i="22"/>
  <c r="B336" i="22"/>
  <c r="B335" i="22"/>
  <c r="B334" i="22"/>
  <c r="B333" i="22"/>
  <c r="B332" i="22"/>
  <c r="B331" i="22"/>
  <c r="B330" i="22"/>
  <c r="B329" i="22"/>
  <c r="B328" i="22"/>
  <c r="B327" i="22"/>
  <c r="B326" i="22"/>
  <c r="B325" i="22"/>
  <c r="B324" i="22"/>
  <c r="B323" i="22"/>
  <c r="B322" i="22"/>
  <c r="B321" i="22"/>
  <c r="B320" i="22"/>
  <c r="B319" i="22"/>
  <c r="B318" i="22"/>
  <c r="B313" i="22"/>
  <c r="B312" i="22"/>
  <c r="B311" i="22"/>
  <c r="B310" i="22"/>
  <c r="B309" i="22"/>
  <c r="B308" i="22"/>
  <c r="B307" i="22"/>
  <c r="B306" i="22"/>
  <c r="B305" i="22"/>
  <c r="B304" i="22"/>
  <c r="B303" i="22"/>
  <c r="B302" i="22"/>
  <c r="B301" i="22"/>
  <c r="B300" i="22"/>
  <c r="B299" i="22"/>
  <c r="B298" i="22"/>
  <c r="B297" i="22"/>
  <c r="B296" i="22"/>
  <c r="B295" i="22"/>
  <c r="B294" i="22"/>
  <c r="B293" i="22"/>
  <c r="B288" i="22"/>
  <c r="B287" i="22"/>
  <c r="B286" i="22"/>
  <c r="B285" i="22"/>
  <c r="B284" i="22"/>
  <c r="B283" i="22"/>
  <c r="B282" i="22"/>
  <c r="B281" i="22"/>
  <c r="B280" i="22"/>
  <c r="B279" i="22"/>
  <c r="B278" i="22"/>
  <c r="B277" i="22"/>
  <c r="B276" i="22"/>
  <c r="B275" i="22"/>
  <c r="B274" i="22"/>
  <c r="B273" i="22"/>
  <c r="B272" i="22"/>
  <c r="B271" i="22"/>
  <c r="B270" i="22"/>
  <c r="B269" i="22"/>
  <c r="B268" i="22"/>
  <c r="B263" i="22"/>
  <c r="B262" i="22"/>
  <c r="B261" i="22"/>
  <c r="B260" i="22"/>
  <c r="B259" i="22"/>
  <c r="B258" i="22"/>
  <c r="B257" i="22"/>
  <c r="B256" i="22"/>
  <c r="B255" i="22"/>
  <c r="B254" i="22"/>
  <c r="B253" i="22"/>
  <c r="B252" i="22"/>
  <c r="B251" i="22"/>
  <c r="B250" i="22"/>
  <c r="B249" i="22"/>
  <c r="B248" i="22"/>
  <c r="B247" i="22"/>
  <c r="B246" i="22"/>
  <c r="B245" i="22"/>
  <c r="B244" i="22"/>
  <c r="B243" i="22"/>
  <c r="B238" i="22"/>
  <c r="B237" i="22"/>
  <c r="B236" i="22"/>
  <c r="B235" i="22"/>
  <c r="B234" i="22"/>
  <c r="B233" i="22"/>
  <c r="B232" i="22"/>
  <c r="B231" i="22"/>
  <c r="B230" i="22"/>
  <c r="B229" i="22"/>
  <c r="B228" i="22"/>
  <c r="B227" i="22"/>
  <c r="B226" i="22"/>
  <c r="B225" i="22"/>
  <c r="B224" i="22"/>
  <c r="B223" i="22"/>
  <c r="B222" i="22"/>
  <c r="B221" i="22"/>
  <c r="B220" i="22"/>
  <c r="B219" i="22"/>
  <c r="B218" i="22"/>
  <c r="B213" i="22"/>
  <c r="B212" i="22"/>
  <c r="B211" i="22"/>
  <c r="B210" i="22"/>
  <c r="B209" i="22"/>
  <c r="B208" i="22"/>
  <c r="B207" i="22"/>
  <c r="B206" i="22"/>
  <c r="B205" i="22"/>
  <c r="B204" i="22"/>
  <c r="B203" i="22"/>
  <c r="B202" i="22"/>
  <c r="B201" i="22"/>
  <c r="B200" i="22"/>
  <c r="B199" i="22"/>
  <c r="B198" i="22"/>
  <c r="B197" i="22"/>
  <c r="B196" i="22"/>
  <c r="B195" i="22"/>
  <c r="B194" i="22"/>
  <c r="B193" i="22"/>
  <c r="B188" i="22"/>
  <c r="B187" i="22"/>
  <c r="B186" i="22"/>
  <c r="B185" i="22"/>
  <c r="B184" i="22"/>
  <c r="B183" i="22"/>
  <c r="B182" i="22"/>
  <c r="B181" i="22"/>
  <c r="B180" i="22"/>
  <c r="B179" i="22"/>
  <c r="B178" i="22"/>
  <c r="B177" i="22"/>
  <c r="B176" i="22"/>
  <c r="B175" i="22"/>
  <c r="B174" i="22"/>
  <c r="B173" i="22"/>
  <c r="B172" i="22"/>
  <c r="B171" i="22"/>
  <c r="B170" i="22"/>
  <c r="B169" i="22"/>
  <c r="B168" i="22"/>
  <c r="B163" i="22"/>
  <c r="B162" i="22"/>
  <c r="B161" i="22"/>
  <c r="B160" i="22"/>
  <c r="B159" i="22"/>
  <c r="B158" i="22"/>
  <c r="B157" i="22"/>
  <c r="B156" i="22"/>
  <c r="B155" i="22"/>
  <c r="B154" i="22"/>
  <c r="B153" i="22"/>
  <c r="B152" i="22"/>
  <c r="B151" i="22"/>
  <c r="B150" i="22"/>
  <c r="B149" i="22"/>
  <c r="B148" i="22"/>
  <c r="B147" i="22"/>
  <c r="B146" i="22"/>
  <c r="B145" i="22"/>
  <c r="B144" i="22"/>
  <c r="B143" i="22"/>
  <c r="B136" i="22"/>
  <c r="B135" i="22"/>
  <c r="B134" i="22"/>
  <c r="B133" i="22"/>
  <c r="B132" i="22"/>
  <c r="B131" i="22"/>
  <c r="B130" i="22"/>
  <c r="B129" i="22"/>
  <c r="B128" i="22"/>
  <c r="B127" i="22"/>
  <c r="B126" i="22"/>
  <c r="B125" i="22"/>
  <c r="B124" i="22"/>
  <c r="B123" i="22"/>
  <c r="B122" i="22"/>
  <c r="B121" i="22"/>
  <c r="B120" i="22"/>
  <c r="B119" i="22"/>
  <c r="B118" i="22"/>
  <c r="B117" i="22"/>
  <c r="B116" i="22"/>
  <c r="B111" i="22"/>
  <c r="B110" i="22"/>
  <c r="B109" i="22"/>
  <c r="B108" i="22"/>
  <c r="B107" i="22"/>
  <c r="B106" i="22"/>
  <c r="B105" i="22"/>
  <c r="B104" i="22"/>
  <c r="B103" i="22"/>
  <c r="B102" i="22"/>
  <c r="B101" i="22"/>
  <c r="B100" i="22"/>
  <c r="B99" i="22"/>
  <c r="B98" i="22"/>
  <c r="B97" i="22"/>
  <c r="B96" i="22"/>
  <c r="B95" i="22"/>
  <c r="B94" i="22"/>
  <c r="B93" i="22"/>
  <c r="B92" i="22"/>
  <c r="B91" i="22"/>
  <c r="B81" i="22"/>
  <c r="F135" i="22"/>
  <c r="B80" i="22"/>
  <c r="B79" i="22"/>
  <c r="F133" i="22"/>
  <c r="B78" i="22"/>
  <c r="B77" i="22"/>
  <c r="B76" i="22"/>
  <c r="B75" i="22"/>
  <c r="B74" i="22"/>
  <c r="B73" i="22"/>
  <c r="D127" i="22"/>
  <c r="B72" i="22"/>
  <c r="B71" i="22"/>
  <c r="B70" i="22"/>
  <c r="B69" i="22"/>
  <c r="B68" i="22"/>
  <c r="B67" i="22"/>
  <c r="B66" i="22"/>
  <c r="B65" i="22"/>
  <c r="B64" i="22"/>
  <c r="B63" i="22"/>
  <c r="B62" i="22"/>
  <c r="B61" i="22"/>
  <c r="H240" i="22"/>
  <c r="B363" i="21"/>
  <c r="B362" i="21"/>
  <c r="B361" i="21"/>
  <c r="B360" i="21"/>
  <c r="B359" i="21"/>
  <c r="B358" i="21"/>
  <c r="B357" i="21"/>
  <c r="B356" i="21"/>
  <c r="B355" i="21"/>
  <c r="B354" i="21"/>
  <c r="B353" i="21"/>
  <c r="B352" i="21"/>
  <c r="B351" i="21"/>
  <c r="B350" i="21"/>
  <c r="B349" i="21"/>
  <c r="B348" i="21"/>
  <c r="B347" i="21"/>
  <c r="B346" i="21"/>
  <c r="B345" i="21"/>
  <c r="B344" i="21"/>
  <c r="B343" i="21"/>
  <c r="B338" i="21"/>
  <c r="B337" i="21"/>
  <c r="B336" i="21"/>
  <c r="B335" i="21"/>
  <c r="B334" i="21"/>
  <c r="B333" i="21"/>
  <c r="B332" i="21"/>
  <c r="B331" i="21"/>
  <c r="B330" i="21"/>
  <c r="B329" i="21"/>
  <c r="B328" i="21"/>
  <c r="B327" i="21"/>
  <c r="B326" i="21"/>
  <c r="B325" i="21"/>
  <c r="B324" i="21"/>
  <c r="B323" i="21"/>
  <c r="B322" i="21"/>
  <c r="B321" i="21"/>
  <c r="B320" i="21"/>
  <c r="B319" i="21"/>
  <c r="B318" i="21"/>
  <c r="B313" i="21"/>
  <c r="B312" i="21"/>
  <c r="B311" i="21"/>
  <c r="B310" i="21"/>
  <c r="B309" i="21"/>
  <c r="B308" i="21"/>
  <c r="B307" i="21"/>
  <c r="B306" i="21"/>
  <c r="B305" i="21"/>
  <c r="B304" i="21"/>
  <c r="B303" i="21"/>
  <c r="B302" i="21"/>
  <c r="B301" i="21"/>
  <c r="B300" i="21"/>
  <c r="B299" i="21"/>
  <c r="B298" i="21"/>
  <c r="B297" i="21"/>
  <c r="B296" i="21"/>
  <c r="B295" i="21"/>
  <c r="B294" i="21"/>
  <c r="B293" i="21"/>
  <c r="B288" i="21"/>
  <c r="B287" i="21"/>
  <c r="B286" i="21"/>
  <c r="B285" i="21"/>
  <c r="B284" i="21"/>
  <c r="B283" i="21"/>
  <c r="B282" i="21"/>
  <c r="B281" i="21"/>
  <c r="B280" i="21"/>
  <c r="B279" i="21"/>
  <c r="B278" i="21"/>
  <c r="B277" i="21"/>
  <c r="B276" i="21"/>
  <c r="B275" i="21"/>
  <c r="B274" i="21"/>
  <c r="B273" i="21"/>
  <c r="B272" i="21"/>
  <c r="B271" i="21"/>
  <c r="B270" i="21"/>
  <c r="B269" i="21"/>
  <c r="B268" i="21"/>
  <c r="B263" i="21"/>
  <c r="B262" i="21"/>
  <c r="B261" i="21"/>
  <c r="B260" i="21"/>
  <c r="B259" i="21"/>
  <c r="B258" i="21"/>
  <c r="B257" i="21"/>
  <c r="B256" i="21"/>
  <c r="B255" i="21"/>
  <c r="B254" i="21"/>
  <c r="B253" i="21"/>
  <c r="B252" i="21"/>
  <c r="B251" i="21"/>
  <c r="B250" i="21"/>
  <c r="B249" i="21"/>
  <c r="B248" i="21"/>
  <c r="B247" i="21"/>
  <c r="B246" i="21"/>
  <c r="B245" i="21"/>
  <c r="B244" i="21"/>
  <c r="B243" i="21"/>
  <c r="B238" i="21"/>
  <c r="B237" i="21"/>
  <c r="B236" i="21"/>
  <c r="B235" i="21"/>
  <c r="B234" i="21"/>
  <c r="B233" i="21"/>
  <c r="B232" i="21"/>
  <c r="B231" i="21"/>
  <c r="B230" i="21"/>
  <c r="B229" i="21"/>
  <c r="B228" i="21"/>
  <c r="B227" i="21"/>
  <c r="B226" i="21"/>
  <c r="B225" i="21"/>
  <c r="B224" i="21"/>
  <c r="B223" i="21"/>
  <c r="B222" i="21"/>
  <c r="B221" i="21"/>
  <c r="B220" i="21"/>
  <c r="B219" i="21"/>
  <c r="B218" i="21"/>
  <c r="B213" i="21"/>
  <c r="B212" i="21"/>
  <c r="B211" i="21"/>
  <c r="B210" i="21"/>
  <c r="B209" i="21"/>
  <c r="B208" i="21"/>
  <c r="B207" i="21"/>
  <c r="B206" i="21"/>
  <c r="B205" i="21"/>
  <c r="B204" i="21"/>
  <c r="B203" i="21"/>
  <c r="B202" i="21"/>
  <c r="B201" i="21"/>
  <c r="B200" i="21"/>
  <c r="B199" i="21"/>
  <c r="B198" i="21"/>
  <c r="B197" i="21"/>
  <c r="B196" i="21"/>
  <c r="B195" i="21"/>
  <c r="B194" i="21"/>
  <c r="B193" i="21"/>
  <c r="B188" i="21"/>
  <c r="B187" i="21"/>
  <c r="B186" i="21"/>
  <c r="B185" i="21"/>
  <c r="B184" i="21"/>
  <c r="B183" i="21"/>
  <c r="B182" i="21"/>
  <c r="B181" i="21"/>
  <c r="B180" i="21"/>
  <c r="B179" i="21"/>
  <c r="B178" i="21"/>
  <c r="B177" i="21"/>
  <c r="B176" i="21"/>
  <c r="B175" i="21"/>
  <c r="B174" i="21"/>
  <c r="B173" i="21"/>
  <c r="B172" i="21"/>
  <c r="B171" i="21"/>
  <c r="B170" i="21"/>
  <c r="B169" i="21"/>
  <c r="B168" i="21"/>
  <c r="B163" i="21"/>
  <c r="B162" i="21"/>
  <c r="B161" i="21"/>
  <c r="B160" i="21"/>
  <c r="B159" i="21"/>
  <c r="B158" i="21"/>
  <c r="B157" i="21"/>
  <c r="B156" i="21"/>
  <c r="B155" i="21"/>
  <c r="B154" i="21"/>
  <c r="B153" i="21"/>
  <c r="B152" i="21"/>
  <c r="B151" i="21"/>
  <c r="B150" i="21"/>
  <c r="B149" i="21"/>
  <c r="B148" i="21"/>
  <c r="B147" i="21"/>
  <c r="B146" i="21"/>
  <c r="B145" i="21"/>
  <c r="B144" i="21"/>
  <c r="B143" i="21"/>
  <c r="B136" i="21"/>
  <c r="B135" i="21"/>
  <c r="B134" i="21"/>
  <c r="B133" i="21"/>
  <c r="B132" i="21"/>
  <c r="B131" i="21"/>
  <c r="B130" i="21"/>
  <c r="B129" i="21"/>
  <c r="B128" i="21"/>
  <c r="B127" i="21"/>
  <c r="B126" i="21"/>
  <c r="B125" i="21"/>
  <c r="B124" i="21"/>
  <c r="B123" i="21"/>
  <c r="B122" i="21"/>
  <c r="B121" i="21"/>
  <c r="B120" i="21"/>
  <c r="B119" i="21"/>
  <c r="B118" i="21"/>
  <c r="B117" i="21"/>
  <c r="B116" i="21"/>
  <c r="B111" i="21"/>
  <c r="B110" i="21"/>
  <c r="B109" i="21"/>
  <c r="B108" i="21"/>
  <c r="B107" i="21"/>
  <c r="B106" i="21"/>
  <c r="B105" i="21"/>
  <c r="B104" i="21"/>
  <c r="B103" i="21"/>
  <c r="B102" i="21"/>
  <c r="B101" i="21"/>
  <c r="B100" i="21"/>
  <c r="B99" i="21"/>
  <c r="B98" i="21"/>
  <c r="B97" i="21"/>
  <c r="B96" i="21"/>
  <c r="B95" i="21"/>
  <c r="B94" i="21"/>
  <c r="B93" i="21"/>
  <c r="B92" i="21"/>
  <c r="B91" i="21"/>
  <c r="B81" i="21"/>
  <c r="B80" i="21"/>
  <c r="B79" i="21"/>
  <c r="B78" i="21"/>
  <c r="B77" i="21"/>
  <c r="B76" i="21"/>
  <c r="B75" i="21"/>
  <c r="B74" i="21"/>
  <c r="B73" i="21"/>
  <c r="B72" i="21"/>
  <c r="B71" i="21"/>
  <c r="B70" i="21"/>
  <c r="B69" i="21"/>
  <c r="B68" i="21"/>
  <c r="B67" i="21"/>
  <c r="B66" i="21"/>
  <c r="B65" i="21"/>
  <c r="B64" i="21"/>
  <c r="B63" i="21"/>
  <c r="B62" i="21"/>
  <c r="B61" i="21"/>
  <c r="H215" i="21"/>
  <c r="H190" i="21"/>
  <c r="B363" i="20"/>
  <c r="B362" i="20"/>
  <c r="B361" i="20"/>
  <c r="B360" i="20"/>
  <c r="B359" i="20"/>
  <c r="B358" i="20"/>
  <c r="B357" i="20"/>
  <c r="B356" i="20"/>
  <c r="B355" i="20"/>
  <c r="B354" i="20"/>
  <c r="B353" i="20"/>
  <c r="B352" i="20"/>
  <c r="B351" i="20"/>
  <c r="B350" i="20"/>
  <c r="B349" i="20"/>
  <c r="B348" i="20"/>
  <c r="B347" i="20"/>
  <c r="B346" i="20"/>
  <c r="B345" i="20"/>
  <c r="B344" i="20"/>
  <c r="B343" i="20"/>
  <c r="B338" i="20"/>
  <c r="B337" i="20"/>
  <c r="B336" i="20"/>
  <c r="B335" i="20"/>
  <c r="B334" i="20"/>
  <c r="B333" i="20"/>
  <c r="B332" i="20"/>
  <c r="B331" i="20"/>
  <c r="B330" i="20"/>
  <c r="B329" i="20"/>
  <c r="B328" i="20"/>
  <c r="B327" i="20"/>
  <c r="B326" i="20"/>
  <c r="B325" i="20"/>
  <c r="B324" i="20"/>
  <c r="B323" i="20"/>
  <c r="B322" i="20"/>
  <c r="B321" i="20"/>
  <c r="B320" i="20"/>
  <c r="B319" i="20"/>
  <c r="B318" i="20"/>
  <c r="B313" i="20"/>
  <c r="B312" i="20"/>
  <c r="B311" i="20"/>
  <c r="B310" i="20"/>
  <c r="B309" i="20"/>
  <c r="B308" i="20"/>
  <c r="B307" i="20"/>
  <c r="B306" i="20"/>
  <c r="B305" i="20"/>
  <c r="B304" i="20"/>
  <c r="B303" i="20"/>
  <c r="B302" i="20"/>
  <c r="B301" i="20"/>
  <c r="B300" i="20"/>
  <c r="B299" i="20"/>
  <c r="B298" i="20"/>
  <c r="B297" i="20"/>
  <c r="B296" i="20"/>
  <c r="B295" i="20"/>
  <c r="B294" i="20"/>
  <c r="B293" i="20"/>
  <c r="B288" i="20"/>
  <c r="B287" i="20"/>
  <c r="B286" i="20"/>
  <c r="B285" i="20"/>
  <c r="B284" i="20"/>
  <c r="B283" i="20"/>
  <c r="B282" i="20"/>
  <c r="B281" i="20"/>
  <c r="B280" i="20"/>
  <c r="B279" i="20"/>
  <c r="B278" i="20"/>
  <c r="B277" i="20"/>
  <c r="B276" i="20"/>
  <c r="B275" i="20"/>
  <c r="B274" i="20"/>
  <c r="B273" i="20"/>
  <c r="B272" i="20"/>
  <c r="B271" i="20"/>
  <c r="B270" i="20"/>
  <c r="B269" i="20"/>
  <c r="B268" i="20"/>
  <c r="B263" i="20"/>
  <c r="B262" i="20"/>
  <c r="B261" i="20"/>
  <c r="B260" i="20"/>
  <c r="B259" i="20"/>
  <c r="B258" i="20"/>
  <c r="B257" i="20"/>
  <c r="B256" i="20"/>
  <c r="B255" i="20"/>
  <c r="B254" i="20"/>
  <c r="B253" i="20"/>
  <c r="B252" i="20"/>
  <c r="B251" i="20"/>
  <c r="B250" i="20"/>
  <c r="B249" i="20"/>
  <c r="B248" i="20"/>
  <c r="B247" i="20"/>
  <c r="B246" i="20"/>
  <c r="B245" i="20"/>
  <c r="B244" i="20"/>
  <c r="B243" i="20"/>
  <c r="B238" i="20"/>
  <c r="B237" i="20"/>
  <c r="B236" i="20"/>
  <c r="B235" i="20"/>
  <c r="B234" i="20"/>
  <c r="B233" i="20"/>
  <c r="B232" i="20"/>
  <c r="B231" i="20"/>
  <c r="B230" i="20"/>
  <c r="B229" i="20"/>
  <c r="B228" i="20"/>
  <c r="B227" i="20"/>
  <c r="B226" i="20"/>
  <c r="B225" i="20"/>
  <c r="B224" i="20"/>
  <c r="B223" i="20"/>
  <c r="B222" i="20"/>
  <c r="B221" i="20"/>
  <c r="B220" i="20"/>
  <c r="B219" i="20"/>
  <c r="B218" i="20"/>
  <c r="B213" i="20"/>
  <c r="B212" i="20"/>
  <c r="B211" i="20"/>
  <c r="B210" i="20"/>
  <c r="B209" i="20"/>
  <c r="B208" i="20"/>
  <c r="B207" i="20"/>
  <c r="B206" i="20"/>
  <c r="B205" i="20"/>
  <c r="B204" i="20"/>
  <c r="B203" i="20"/>
  <c r="B202" i="20"/>
  <c r="B201" i="20"/>
  <c r="B200" i="20"/>
  <c r="B199" i="20"/>
  <c r="B198" i="20"/>
  <c r="B197" i="20"/>
  <c r="B196" i="20"/>
  <c r="B195" i="20"/>
  <c r="B194" i="20"/>
  <c r="B193" i="20"/>
  <c r="B188" i="20"/>
  <c r="B187" i="20"/>
  <c r="B186" i="20"/>
  <c r="B185" i="20"/>
  <c r="B184" i="20"/>
  <c r="B183" i="20"/>
  <c r="B182" i="20"/>
  <c r="B181" i="20"/>
  <c r="B180" i="20"/>
  <c r="B179" i="20"/>
  <c r="B178" i="20"/>
  <c r="B177" i="20"/>
  <c r="B176" i="20"/>
  <c r="B175" i="20"/>
  <c r="B174" i="20"/>
  <c r="B173" i="20"/>
  <c r="B172" i="20"/>
  <c r="B171" i="20"/>
  <c r="B170" i="20"/>
  <c r="B169" i="20"/>
  <c r="B168" i="20"/>
  <c r="B163" i="20"/>
  <c r="B162" i="20"/>
  <c r="B161" i="20"/>
  <c r="B160" i="20"/>
  <c r="B159" i="20"/>
  <c r="B158" i="20"/>
  <c r="B157" i="20"/>
  <c r="B156" i="20"/>
  <c r="B155" i="20"/>
  <c r="B154" i="20"/>
  <c r="B153" i="20"/>
  <c r="B152" i="20"/>
  <c r="B151" i="20"/>
  <c r="B150" i="20"/>
  <c r="B149" i="20"/>
  <c r="B148" i="20"/>
  <c r="B147" i="20"/>
  <c r="B146" i="20"/>
  <c r="B145" i="20"/>
  <c r="B144" i="20"/>
  <c r="B143" i="20"/>
  <c r="I140" i="20"/>
  <c r="B136" i="20"/>
  <c r="B135" i="20"/>
  <c r="B134" i="20"/>
  <c r="B133" i="20"/>
  <c r="B132" i="20"/>
  <c r="B131" i="20"/>
  <c r="B130" i="20"/>
  <c r="B129" i="20"/>
  <c r="B128" i="20"/>
  <c r="B127" i="20"/>
  <c r="B126" i="20"/>
  <c r="B125" i="20"/>
  <c r="B124" i="20"/>
  <c r="B123" i="20"/>
  <c r="B122" i="20"/>
  <c r="B121" i="20"/>
  <c r="B120" i="20"/>
  <c r="B119" i="20"/>
  <c r="B118" i="20"/>
  <c r="B117" i="20"/>
  <c r="B116" i="20"/>
  <c r="B111" i="20"/>
  <c r="B110" i="20"/>
  <c r="B109" i="20"/>
  <c r="B108" i="20"/>
  <c r="B107" i="20"/>
  <c r="B106" i="20"/>
  <c r="B105" i="20"/>
  <c r="B104" i="20"/>
  <c r="B103" i="20"/>
  <c r="B102" i="20"/>
  <c r="B101" i="20"/>
  <c r="B100" i="20"/>
  <c r="B99" i="20"/>
  <c r="B98" i="20"/>
  <c r="B97" i="20"/>
  <c r="B96" i="20"/>
  <c r="B95" i="20"/>
  <c r="B94" i="20"/>
  <c r="B93" i="20"/>
  <c r="B92" i="20"/>
  <c r="B91" i="20"/>
  <c r="B81" i="20"/>
  <c r="D135" i="20"/>
  <c r="B80" i="20"/>
  <c r="B79" i="20"/>
  <c r="D133" i="20"/>
  <c r="B78" i="20"/>
  <c r="B77" i="20"/>
  <c r="D131" i="20"/>
  <c r="B76" i="20"/>
  <c r="B75" i="20"/>
  <c r="B74" i="20"/>
  <c r="B73" i="20"/>
  <c r="B72" i="20"/>
  <c r="B71" i="20"/>
  <c r="B70" i="20"/>
  <c r="E124" i="20"/>
  <c r="B69" i="20"/>
  <c r="B68" i="20"/>
  <c r="G122" i="20"/>
  <c r="B67" i="20"/>
  <c r="B66" i="20"/>
  <c r="B65" i="20"/>
  <c r="B64" i="20"/>
  <c r="B63" i="20"/>
  <c r="B62" i="20"/>
  <c r="B61" i="20"/>
  <c r="H240" i="20"/>
  <c r="B363" i="19"/>
  <c r="B362" i="19"/>
  <c r="B361" i="19"/>
  <c r="B360" i="19"/>
  <c r="B359" i="19"/>
  <c r="B358" i="19"/>
  <c r="B357" i="19"/>
  <c r="B356" i="19"/>
  <c r="B355" i="19"/>
  <c r="B354" i="19"/>
  <c r="B353" i="19"/>
  <c r="B352" i="19"/>
  <c r="B351" i="19"/>
  <c r="B350" i="19"/>
  <c r="B349" i="19"/>
  <c r="B348" i="19"/>
  <c r="B347" i="19"/>
  <c r="B346" i="19"/>
  <c r="B345" i="19"/>
  <c r="B344" i="19"/>
  <c r="B343" i="19"/>
  <c r="B338" i="19"/>
  <c r="B337" i="19"/>
  <c r="B336" i="19"/>
  <c r="B335" i="19"/>
  <c r="B334" i="19"/>
  <c r="B333" i="19"/>
  <c r="B332" i="19"/>
  <c r="B331" i="19"/>
  <c r="B330" i="19"/>
  <c r="B329" i="19"/>
  <c r="B328" i="19"/>
  <c r="B327" i="19"/>
  <c r="B326" i="19"/>
  <c r="B325" i="19"/>
  <c r="B324" i="19"/>
  <c r="B323" i="19"/>
  <c r="B322" i="19"/>
  <c r="B321" i="19"/>
  <c r="B320" i="19"/>
  <c r="B319" i="19"/>
  <c r="B318" i="19"/>
  <c r="B313" i="19"/>
  <c r="B312" i="19"/>
  <c r="B311" i="19"/>
  <c r="B310" i="19"/>
  <c r="B309" i="19"/>
  <c r="B308" i="19"/>
  <c r="B307" i="19"/>
  <c r="B306" i="19"/>
  <c r="B305" i="19"/>
  <c r="B304" i="19"/>
  <c r="B303" i="19"/>
  <c r="B302" i="19"/>
  <c r="B301" i="19"/>
  <c r="B300" i="19"/>
  <c r="B299" i="19"/>
  <c r="B298" i="19"/>
  <c r="B297" i="19"/>
  <c r="B296" i="19"/>
  <c r="B295" i="19"/>
  <c r="B294" i="19"/>
  <c r="B293" i="19"/>
  <c r="B288" i="19"/>
  <c r="B287" i="19"/>
  <c r="B286" i="19"/>
  <c r="B285" i="19"/>
  <c r="B284" i="19"/>
  <c r="B283" i="19"/>
  <c r="B282" i="19"/>
  <c r="B281" i="19"/>
  <c r="B280" i="19"/>
  <c r="B279" i="19"/>
  <c r="B278" i="19"/>
  <c r="B277" i="19"/>
  <c r="B276" i="19"/>
  <c r="B275" i="19"/>
  <c r="B274" i="19"/>
  <c r="B273" i="19"/>
  <c r="B272" i="19"/>
  <c r="B271" i="19"/>
  <c r="B270" i="19"/>
  <c r="B269" i="19"/>
  <c r="B268" i="19"/>
  <c r="B263" i="19"/>
  <c r="B262" i="19"/>
  <c r="B261" i="19"/>
  <c r="B260" i="19"/>
  <c r="B259" i="19"/>
  <c r="B258" i="19"/>
  <c r="B257" i="19"/>
  <c r="B256" i="19"/>
  <c r="B255" i="19"/>
  <c r="B254" i="19"/>
  <c r="B253" i="19"/>
  <c r="B252" i="19"/>
  <c r="B251" i="19"/>
  <c r="B250" i="19"/>
  <c r="B249" i="19"/>
  <c r="B248" i="19"/>
  <c r="B247" i="19"/>
  <c r="B246" i="19"/>
  <c r="B245" i="19"/>
  <c r="B244" i="19"/>
  <c r="B243" i="19"/>
  <c r="B238" i="19"/>
  <c r="B237" i="19"/>
  <c r="B236" i="19"/>
  <c r="B235" i="19"/>
  <c r="B234" i="19"/>
  <c r="B233" i="19"/>
  <c r="B232" i="19"/>
  <c r="B231" i="19"/>
  <c r="B230" i="19"/>
  <c r="B229" i="19"/>
  <c r="B228" i="19"/>
  <c r="B227" i="19"/>
  <c r="B226" i="19"/>
  <c r="B225" i="19"/>
  <c r="B224" i="19"/>
  <c r="B223" i="19"/>
  <c r="B222" i="19"/>
  <c r="B221" i="19"/>
  <c r="B220" i="19"/>
  <c r="B219" i="19"/>
  <c r="B218" i="19"/>
  <c r="B213" i="19"/>
  <c r="B212" i="19"/>
  <c r="B211" i="19"/>
  <c r="B210" i="19"/>
  <c r="B209" i="19"/>
  <c r="B208" i="19"/>
  <c r="B207" i="19"/>
  <c r="B206" i="19"/>
  <c r="B205" i="19"/>
  <c r="B204" i="19"/>
  <c r="B203" i="19"/>
  <c r="B202" i="19"/>
  <c r="B201" i="19"/>
  <c r="B200" i="19"/>
  <c r="B199" i="19"/>
  <c r="B198" i="19"/>
  <c r="B197" i="19"/>
  <c r="B196" i="19"/>
  <c r="B195" i="19"/>
  <c r="B194" i="19"/>
  <c r="B193" i="19"/>
  <c r="B188" i="19"/>
  <c r="B187" i="19"/>
  <c r="B186" i="19"/>
  <c r="B185" i="19"/>
  <c r="B184" i="19"/>
  <c r="B183" i="19"/>
  <c r="B182" i="19"/>
  <c r="B181" i="19"/>
  <c r="B180" i="19"/>
  <c r="B179" i="19"/>
  <c r="B178" i="19"/>
  <c r="B177" i="19"/>
  <c r="B176" i="19"/>
  <c r="B175" i="19"/>
  <c r="B174" i="19"/>
  <c r="B173" i="19"/>
  <c r="B172" i="19"/>
  <c r="B171" i="19"/>
  <c r="B170" i="19"/>
  <c r="B169" i="19"/>
  <c r="B168" i="19"/>
  <c r="B163" i="19"/>
  <c r="B162" i="19"/>
  <c r="B161" i="19"/>
  <c r="B160" i="19"/>
  <c r="B159" i="19"/>
  <c r="B158" i="19"/>
  <c r="B157" i="19"/>
  <c r="B156" i="19"/>
  <c r="B155" i="19"/>
  <c r="B154" i="19"/>
  <c r="B153" i="19"/>
  <c r="B152" i="19"/>
  <c r="B151" i="19"/>
  <c r="B150" i="19"/>
  <c r="B149" i="19"/>
  <c r="B148" i="19"/>
  <c r="B147" i="19"/>
  <c r="B146" i="19"/>
  <c r="B145" i="19"/>
  <c r="B144" i="19"/>
  <c r="B143" i="19"/>
  <c r="I140" i="19"/>
  <c r="B136" i="19"/>
  <c r="B135" i="19"/>
  <c r="B134" i="19"/>
  <c r="B133" i="19"/>
  <c r="B132" i="19"/>
  <c r="B131" i="19"/>
  <c r="B130" i="19"/>
  <c r="B129" i="19"/>
  <c r="B128" i="19"/>
  <c r="B127" i="19"/>
  <c r="B126" i="19"/>
  <c r="B125" i="19"/>
  <c r="B124" i="19"/>
  <c r="B123" i="19"/>
  <c r="B122" i="19"/>
  <c r="B121" i="19"/>
  <c r="B120" i="19"/>
  <c r="B119" i="19"/>
  <c r="B118" i="19"/>
  <c r="B117" i="19"/>
  <c r="B116" i="19"/>
  <c r="B111" i="19"/>
  <c r="B110" i="19"/>
  <c r="B109" i="19"/>
  <c r="B108" i="19"/>
  <c r="B107" i="19"/>
  <c r="B106" i="19"/>
  <c r="B105" i="19"/>
  <c r="B104" i="19"/>
  <c r="B103" i="19"/>
  <c r="B102" i="19"/>
  <c r="B101" i="19"/>
  <c r="B100" i="19"/>
  <c r="B99" i="19"/>
  <c r="B98" i="19"/>
  <c r="B97" i="19"/>
  <c r="B96" i="19"/>
  <c r="B95" i="19"/>
  <c r="B94" i="19"/>
  <c r="B93" i="19"/>
  <c r="B92" i="19"/>
  <c r="B91" i="19"/>
  <c r="B81" i="19"/>
  <c r="B80" i="19"/>
  <c r="B79" i="19"/>
  <c r="B78" i="19"/>
  <c r="B77" i="19"/>
  <c r="E131" i="19"/>
  <c r="B76" i="19"/>
  <c r="B75" i="19"/>
  <c r="B74" i="19"/>
  <c r="B73" i="19"/>
  <c r="B72" i="19"/>
  <c r="B71" i="19"/>
  <c r="B70" i="19"/>
  <c r="B69" i="19"/>
  <c r="E123" i="19"/>
  <c r="B68" i="19"/>
  <c r="B67" i="19"/>
  <c r="G121" i="19"/>
  <c r="B66" i="19"/>
  <c r="B65" i="19"/>
  <c r="G119" i="19"/>
  <c r="B64" i="19"/>
  <c r="B63" i="19"/>
  <c r="B62" i="19"/>
  <c r="B61" i="19"/>
  <c r="H190" i="19"/>
  <c r="B363" i="18"/>
  <c r="B362" i="18"/>
  <c r="B361" i="18"/>
  <c r="B360" i="18"/>
  <c r="B359" i="18"/>
  <c r="B358" i="18"/>
  <c r="B357" i="18"/>
  <c r="B356" i="18"/>
  <c r="B355" i="18"/>
  <c r="B354" i="18"/>
  <c r="B353" i="18"/>
  <c r="B352" i="18"/>
  <c r="B351" i="18"/>
  <c r="B350" i="18"/>
  <c r="B349" i="18"/>
  <c r="B348" i="18"/>
  <c r="B347" i="18"/>
  <c r="B346" i="18"/>
  <c r="B345" i="18"/>
  <c r="B344" i="18"/>
  <c r="B343" i="18"/>
  <c r="B338" i="18"/>
  <c r="B337" i="18"/>
  <c r="B336" i="18"/>
  <c r="B335" i="18"/>
  <c r="B334" i="18"/>
  <c r="B333" i="18"/>
  <c r="B332" i="18"/>
  <c r="B331" i="18"/>
  <c r="B330" i="18"/>
  <c r="B329" i="18"/>
  <c r="B328" i="18"/>
  <c r="B327" i="18"/>
  <c r="B326" i="18"/>
  <c r="B325" i="18"/>
  <c r="B324" i="18"/>
  <c r="B323" i="18"/>
  <c r="B322" i="18"/>
  <c r="B321" i="18"/>
  <c r="B320" i="18"/>
  <c r="B319" i="18"/>
  <c r="B318" i="18"/>
  <c r="B313" i="18"/>
  <c r="B312" i="18"/>
  <c r="B311" i="18"/>
  <c r="B310" i="18"/>
  <c r="B309" i="18"/>
  <c r="B308" i="18"/>
  <c r="B307" i="18"/>
  <c r="B306" i="18"/>
  <c r="B305" i="18"/>
  <c r="B304" i="18"/>
  <c r="B303" i="18"/>
  <c r="B302" i="18"/>
  <c r="B301" i="18"/>
  <c r="B300" i="18"/>
  <c r="B299" i="18"/>
  <c r="B298" i="18"/>
  <c r="B297" i="18"/>
  <c r="B296" i="18"/>
  <c r="B295" i="18"/>
  <c r="B294" i="18"/>
  <c r="B293" i="18"/>
  <c r="B288" i="18"/>
  <c r="B287" i="18"/>
  <c r="B286" i="18"/>
  <c r="B285" i="18"/>
  <c r="B284" i="18"/>
  <c r="B283" i="18"/>
  <c r="B282" i="18"/>
  <c r="B281" i="18"/>
  <c r="B280" i="18"/>
  <c r="B279" i="18"/>
  <c r="B278" i="18"/>
  <c r="B277" i="18"/>
  <c r="B276" i="18"/>
  <c r="B275" i="18"/>
  <c r="B274" i="18"/>
  <c r="B273" i="18"/>
  <c r="B272" i="18"/>
  <c r="B271" i="18"/>
  <c r="B270" i="18"/>
  <c r="B269" i="18"/>
  <c r="B268" i="18"/>
  <c r="B263" i="18"/>
  <c r="B262" i="18"/>
  <c r="B261" i="18"/>
  <c r="B260" i="18"/>
  <c r="B259" i="18"/>
  <c r="B258" i="18"/>
  <c r="B257" i="18"/>
  <c r="B256" i="18"/>
  <c r="B255" i="18"/>
  <c r="B254" i="18"/>
  <c r="B253" i="18"/>
  <c r="B252" i="18"/>
  <c r="B251" i="18"/>
  <c r="B250" i="18"/>
  <c r="B249" i="18"/>
  <c r="B248" i="18"/>
  <c r="B247" i="18"/>
  <c r="B246" i="18"/>
  <c r="B245" i="18"/>
  <c r="B244" i="18"/>
  <c r="B243" i="18"/>
  <c r="B238" i="18"/>
  <c r="B237" i="18"/>
  <c r="B236" i="18"/>
  <c r="B235" i="18"/>
  <c r="B234" i="18"/>
  <c r="B233" i="18"/>
  <c r="B232" i="18"/>
  <c r="B231" i="18"/>
  <c r="B230" i="18"/>
  <c r="B229" i="18"/>
  <c r="B228" i="18"/>
  <c r="B227" i="18"/>
  <c r="B226" i="18"/>
  <c r="B225" i="18"/>
  <c r="B224" i="18"/>
  <c r="B223" i="18"/>
  <c r="B222" i="18"/>
  <c r="B221" i="18"/>
  <c r="B220" i="18"/>
  <c r="B219" i="18"/>
  <c r="B218" i="18"/>
  <c r="B213" i="18"/>
  <c r="B212" i="18"/>
  <c r="B211" i="18"/>
  <c r="B210" i="18"/>
  <c r="B209" i="18"/>
  <c r="B208" i="18"/>
  <c r="B207" i="18"/>
  <c r="B206" i="18"/>
  <c r="B205" i="18"/>
  <c r="B204" i="18"/>
  <c r="B203" i="18"/>
  <c r="B202" i="18"/>
  <c r="B201" i="18"/>
  <c r="B200" i="18"/>
  <c r="B199" i="18"/>
  <c r="B198" i="18"/>
  <c r="B197" i="18"/>
  <c r="B196" i="18"/>
  <c r="B195" i="18"/>
  <c r="B194" i="18"/>
  <c r="B193" i="18"/>
  <c r="B188" i="18"/>
  <c r="B187" i="18"/>
  <c r="B186" i="18"/>
  <c r="B185" i="18"/>
  <c r="B184" i="18"/>
  <c r="B183" i="18"/>
  <c r="B182" i="18"/>
  <c r="B181" i="18"/>
  <c r="B180" i="18"/>
  <c r="B179" i="18"/>
  <c r="B178" i="18"/>
  <c r="B177" i="18"/>
  <c r="B176" i="18"/>
  <c r="B175" i="18"/>
  <c r="B174" i="18"/>
  <c r="B173" i="18"/>
  <c r="B172" i="18"/>
  <c r="B171" i="18"/>
  <c r="B170" i="18"/>
  <c r="B169" i="18"/>
  <c r="B168" i="18"/>
  <c r="B163" i="18"/>
  <c r="B162" i="18"/>
  <c r="B161" i="18"/>
  <c r="B160" i="18"/>
  <c r="B159" i="18"/>
  <c r="B158" i="18"/>
  <c r="B157" i="18"/>
  <c r="B156" i="18"/>
  <c r="B155" i="18"/>
  <c r="B154" i="18"/>
  <c r="B153" i="18"/>
  <c r="B152" i="18"/>
  <c r="B151" i="18"/>
  <c r="B150" i="18"/>
  <c r="B149" i="18"/>
  <c r="B148" i="18"/>
  <c r="B147" i="18"/>
  <c r="B146" i="18"/>
  <c r="B145" i="18"/>
  <c r="B144" i="18"/>
  <c r="B143" i="18"/>
  <c r="I140" i="18"/>
  <c r="B136" i="18"/>
  <c r="B135" i="18"/>
  <c r="B134" i="18"/>
  <c r="B133" i="18"/>
  <c r="B132" i="18"/>
  <c r="B131" i="18"/>
  <c r="B130" i="18"/>
  <c r="B129" i="18"/>
  <c r="B128" i="18"/>
  <c r="B127" i="18"/>
  <c r="B126" i="18"/>
  <c r="B125" i="18"/>
  <c r="B124" i="18"/>
  <c r="B123" i="18"/>
  <c r="B122" i="18"/>
  <c r="B121" i="18"/>
  <c r="B120" i="18"/>
  <c r="B119" i="18"/>
  <c r="B118" i="18"/>
  <c r="B117" i="18"/>
  <c r="B116" i="18"/>
  <c r="B111" i="18"/>
  <c r="B110" i="18"/>
  <c r="B109" i="18"/>
  <c r="B108" i="18"/>
  <c r="B107" i="18"/>
  <c r="B106" i="18"/>
  <c r="B105" i="18"/>
  <c r="B104" i="18"/>
  <c r="B103" i="18"/>
  <c r="B102" i="18"/>
  <c r="B101" i="18"/>
  <c r="B100" i="18"/>
  <c r="B99" i="18"/>
  <c r="B98" i="18"/>
  <c r="B97" i="18"/>
  <c r="B96" i="18"/>
  <c r="B95" i="18"/>
  <c r="B94" i="18"/>
  <c r="B93" i="18"/>
  <c r="B92" i="18"/>
  <c r="B91" i="18"/>
  <c r="B81" i="18"/>
  <c r="B80" i="18"/>
  <c r="B79" i="18"/>
  <c r="B78" i="18"/>
  <c r="E132" i="18"/>
  <c r="B77" i="18"/>
  <c r="B76" i="18"/>
  <c r="B75" i="18"/>
  <c r="B74" i="18"/>
  <c r="B73" i="18"/>
  <c r="B72" i="18"/>
  <c r="B71" i="18"/>
  <c r="B70" i="18"/>
  <c r="C124" i="18"/>
  <c r="B69" i="18"/>
  <c r="B68" i="18"/>
  <c r="E122" i="18"/>
  <c r="B67" i="18"/>
  <c r="B66" i="18"/>
  <c r="B65" i="18"/>
  <c r="B64" i="18"/>
  <c r="B63" i="18"/>
  <c r="B62" i="18"/>
  <c r="B61" i="18"/>
  <c r="B363" i="17"/>
  <c r="B362" i="17"/>
  <c r="B361" i="17"/>
  <c r="B360" i="17"/>
  <c r="B359" i="17"/>
  <c r="B358" i="17"/>
  <c r="B357" i="17"/>
  <c r="B356" i="17"/>
  <c r="B355" i="17"/>
  <c r="B354" i="17"/>
  <c r="B353" i="17"/>
  <c r="B352" i="17"/>
  <c r="B351" i="17"/>
  <c r="B350" i="17"/>
  <c r="B349" i="17"/>
  <c r="B348" i="17"/>
  <c r="B347" i="17"/>
  <c r="B346" i="17"/>
  <c r="B345" i="17"/>
  <c r="B344" i="17"/>
  <c r="B343" i="17"/>
  <c r="B338" i="17"/>
  <c r="B337" i="17"/>
  <c r="B336" i="17"/>
  <c r="B335" i="17"/>
  <c r="B334" i="17"/>
  <c r="B333" i="17"/>
  <c r="B332" i="17"/>
  <c r="B331" i="17"/>
  <c r="B330" i="17"/>
  <c r="B329" i="17"/>
  <c r="B328" i="17"/>
  <c r="B327" i="17"/>
  <c r="B326" i="17"/>
  <c r="B325" i="17"/>
  <c r="B324" i="17"/>
  <c r="B323" i="17"/>
  <c r="B322" i="17"/>
  <c r="B321" i="17"/>
  <c r="B320" i="17"/>
  <c r="B319" i="17"/>
  <c r="B318" i="17"/>
  <c r="B313" i="17"/>
  <c r="B312" i="17"/>
  <c r="B311" i="17"/>
  <c r="B310" i="17"/>
  <c r="B309" i="17"/>
  <c r="B308" i="17"/>
  <c r="B307" i="17"/>
  <c r="B306" i="17"/>
  <c r="B305" i="17"/>
  <c r="B304" i="17"/>
  <c r="B303" i="17"/>
  <c r="B302" i="17"/>
  <c r="B301" i="17"/>
  <c r="B300" i="17"/>
  <c r="B299" i="17"/>
  <c r="B298" i="17"/>
  <c r="B297" i="17"/>
  <c r="B296" i="17"/>
  <c r="B295" i="17"/>
  <c r="B294" i="17"/>
  <c r="B293" i="17"/>
  <c r="B288" i="17"/>
  <c r="B287" i="17"/>
  <c r="B286" i="17"/>
  <c r="B285" i="17"/>
  <c r="B284" i="17"/>
  <c r="B283" i="17"/>
  <c r="B282" i="17"/>
  <c r="B281" i="17"/>
  <c r="B280" i="17"/>
  <c r="B279" i="17"/>
  <c r="B278" i="17"/>
  <c r="B277" i="17"/>
  <c r="B276" i="17"/>
  <c r="B275" i="17"/>
  <c r="B274" i="17"/>
  <c r="B273" i="17"/>
  <c r="B272" i="17"/>
  <c r="B271" i="17"/>
  <c r="B270" i="17"/>
  <c r="B269" i="17"/>
  <c r="B268" i="17"/>
  <c r="B263" i="17"/>
  <c r="B262" i="17"/>
  <c r="B261" i="17"/>
  <c r="B260" i="17"/>
  <c r="B259" i="17"/>
  <c r="B258" i="17"/>
  <c r="B257" i="17"/>
  <c r="B256" i="17"/>
  <c r="B255" i="17"/>
  <c r="B254" i="17"/>
  <c r="B253" i="17"/>
  <c r="B252" i="17"/>
  <c r="B251" i="17"/>
  <c r="B250" i="17"/>
  <c r="B249" i="17"/>
  <c r="B248" i="17"/>
  <c r="B247" i="17"/>
  <c r="B246" i="17"/>
  <c r="B245" i="17"/>
  <c r="B244" i="17"/>
  <c r="B243" i="17"/>
  <c r="B238" i="17"/>
  <c r="B237" i="17"/>
  <c r="B236" i="17"/>
  <c r="B235" i="17"/>
  <c r="B234" i="17"/>
  <c r="B233" i="17"/>
  <c r="B232" i="17"/>
  <c r="B231" i="17"/>
  <c r="B230" i="17"/>
  <c r="B229" i="17"/>
  <c r="B228" i="17"/>
  <c r="B227" i="17"/>
  <c r="B226" i="17"/>
  <c r="B225" i="17"/>
  <c r="B224" i="17"/>
  <c r="B223" i="17"/>
  <c r="B222" i="17"/>
  <c r="B221" i="17"/>
  <c r="B220" i="17"/>
  <c r="B219" i="17"/>
  <c r="B218" i="17"/>
  <c r="B213" i="17"/>
  <c r="B212" i="17"/>
  <c r="B211" i="17"/>
  <c r="B210" i="17"/>
  <c r="B209" i="17"/>
  <c r="B208" i="17"/>
  <c r="B207" i="17"/>
  <c r="B206" i="17"/>
  <c r="B205" i="17"/>
  <c r="B204" i="17"/>
  <c r="B203" i="17"/>
  <c r="B202" i="17"/>
  <c r="B201" i="17"/>
  <c r="B200" i="17"/>
  <c r="B199" i="17"/>
  <c r="B198" i="17"/>
  <c r="B197" i="17"/>
  <c r="B196" i="17"/>
  <c r="B195" i="17"/>
  <c r="B194" i="17"/>
  <c r="B193" i="17"/>
  <c r="B188" i="17"/>
  <c r="B187" i="17"/>
  <c r="B186" i="17"/>
  <c r="B185" i="17"/>
  <c r="B184" i="17"/>
  <c r="B183" i="17"/>
  <c r="B182" i="17"/>
  <c r="B181" i="17"/>
  <c r="B180" i="17"/>
  <c r="B179" i="17"/>
  <c r="B178" i="17"/>
  <c r="B177" i="17"/>
  <c r="B176" i="17"/>
  <c r="B175" i="17"/>
  <c r="B174" i="17"/>
  <c r="B173" i="17"/>
  <c r="B172" i="17"/>
  <c r="B171" i="17"/>
  <c r="B170" i="17"/>
  <c r="B169" i="17"/>
  <c r="B168" i="17"/>
  <c r="B163" i="17"/>
  <c r="B162" i="17"/>
  <c r="B161" i="17"/>
  <c r="B160" i="17"/>
  <c r="B159" i="17"/>
  <c r="B158" i="17"/>
  <c r="B157" i="17"/>
  <c r="B156" i="17"/>
  <c r="B155" i="17"/>
  <c r="B154" i="17"/>
  <c r="B153" i="17"/>
  <c r="B152" i="17"/>
  <c r="B151" i="17"/>
  <c r="B150" i="17"/>
  <c r="B149" i="17"/>
  <c r="B148" i="17"/>
  <c r="B147" i="17"/>
  <c r="B146" i="17"/>
  <c r="B145" i="17"/>
  <c r="B144" i="17"/>
  <c r="B143" i="17"/>
  <c r="I140" i="17"/>
  <c r="B136" i="17"/>
  <c r="B135" i="17"/>
  <c r="B134" i="17"/>
  <c r="B133" i="17"/>
  <c r="B132" i="17"/>
  <c r="B131" i="17"/>
  <c r="B130" i="17"/>
  <c r="B129" i="17"/>
  <c r="B128" i="17"/>
  <c r="B127" i="17"/>
  <c r="B126" i="17"/>
  <c r="B125" i="17"/>
  <c r="B124" i="17"/>
  <c r="B123" i="17"/>
  <c r="B122" i="17"/>
  <c r="B121" i="17"/>
  <c r="B120" i="17"/>
  <c r="B119" i="17"/>
  <c r="B118" i="17"/>
  <c r="B117" i="17"/>
  <c r="B116" i="17"/>
  <c r="B111" i="17"/>
  <c r="B110" i="17"/>
  <c r="B109" i="17"/>
  <c r="B108" i="17"/>
  <c r="B107" i="17"/>
  <c r="B106" i="17"/>
  <c r="B105" i="17"/>
  <c r="B104" i="17"/>
  <c r="B103" i="17"/>
  <c r="B102" i="17"/>
  <c r="B101" i="17"/>
  <c r="B100" i="17"/>
  <c r="B99" i="17"/>
  <c r="B98" i="17"/>
  <c r="B97" i="17"/>
  <c r="B96" i="17"/>
  <c r="B95" i="17"/>
  <c r="B94" i="17"/>
  <c r="B93" i="17"/>
  <c r="B92" i="17"/>
  <c r="B91" i="17"/>
  <c r="B81" i="17"/>
  <c r="B80" i="17"/>
  <c r="B79" i="17"/>
  <c r="G133" i="17"/>
  <c r="B78" i="17"/>
  <c r="B77" i="17"/>
  <c r="C131" i="17"/>
  <c r="B76" i="17"/>
  <c r="B75" i="17"/>
  <c r="E129" i="17"/>
  <c r="B74" i="17"/>
  <c r="B73" i="17"/>
  <c r="G127" i="17"/>
  <c r="B72" i="17"/>
  <c r="F126" i="17"/>
  <c r="B71" i="17"/>
  <c r="B70" i="17"/>
  <c r="F124" i="17"/>
  <c r="B69" i="17"/>
  <c r="B68" i="17"/>
  <c r="B67" i="17"/>
  <c r="B66" i="17"/>
  <c r="B65" i="17"/>
  <c r="E119" i="17"/>
  <c r="B64" i="17"/>
  <c r="B63" i="17"/>
  <c r="G117" i="17"/>
  <c r="B62" i="17"/>
  <c r="D116" i="17"/>
  <c r="B61" i="17"/>
  <c r="B363" i="16"/>
  <c r="B362" i="16"/>
  <c r="B361" i="16"/>
  <c r="B360" i="16"/>
  <c r="B359" i="16"/>
  <c r="B358" i="16"/>
  <c r="B357" i="16"/>
  <c r="B356" i="16"/>
  <c r="B355" i="16"/>
  <c r="B354" i="16"/>
  <c r="B353" i="16"/>
  <c r="B352" i="16"/>
  <c r="B351" i="16"/>
  <c r="B350" i="16"/>
  <c r="B349" i="16"/>
  <c r="B348" i="16"/>
  <c r="B347" i="16"/>
  <c r="B346" i="16"/>
  <c r="B345" i="16"/>
  <c r="B344" i="16"/>
  <c r="B343" i="16"/>
  <c r="B338" i="16"/>
  <c r="B337" i="16"/>
  <c r="B336" i="16"/>
  <c r="B335" i="16"/>
  <c r="B334" i="16"/>
  <c r="B333" i="16"/>
  <c r="B332" i="16"/>
  <c r="B331" i="16"/>
  <c r="B330" i="16"/>
  <c r="B329" i="16"/>
  <c r="B328" i="16"/>
  <c r="B327" i="16"/>
  <c r="B326" i="16"/>
  <c r="B325" i="16"/>
  <c r="B324" i="16"/>
  <c r="B323" i="16"/>
  <c r="B322" i="16"/>
  <c r="B321" i="16"/>
  <c r="B320" i="16"/>
  <c r="B319" i="16"/>
  <c r="B318" i="16"/>
  <c r="B313" i="16"/>
  <c r="B312" i="16"/>
  <c r="B311" i="16"/>
  <c r="B310" i="16"/>
  <c r="B309" i="16"/>
  <c r="B308" i="16"/>
  <c r="B307" i="16"/>
  <c r="B306" i="16"/>
  <c r="B305" i="16"/>
  <c r="B304" i="16"/>
  <c r="B303" i="16"/>
  <c r="B302" i="16"/>
  <c r="B301" i="16"/>
  <c r="B300" i="16"/>
  <c r="B299" i="16"/>
  <c r="B298" i="16"/>
  <c r="B297" i="16"/>
  <c r="B296" i="16"/>
  <c r="B295" i="16"/>
  <c r="B294" i="16"/>
  <c r="B293" i="16"/>
  <c r="B288" i="16"/>
  <c r="B287" i="16"/>
  <c r="B286" i="16"/>
  <c r="B285" i="16"/>
  <c r="B284" i="16"/>
  <c r="B283" i="16"/>
  <c r="B282" i="16"/>
  <c r="B281" i="16"/>
  <c r="B280" i="16"/>
  <c r="B279" i="16"/>
  <c r="B278" i="16"/>
  <c r="B277" i="16"/>
  <c r="B276" i="16"/>
  <c r="B275" i="16"/>
  <c r="B274" i="16"/>
  <c r="B273" i="16"/>
  <c r="B272" i="16"/>
  <c r="B271" i="16"/>
  <c r="B270" i="16"/>
  <c r="B269" i="16"/>
  <c r="B268" i="16"/>
  <c r="B263" i="16"/>
  <c r="B262" i="16"/>
  <c r="B261" i="16"/>
  <c r="B260" i="16"/>
  <c r="B259" i="16"/>
  <c r="B258" i="16"/>
  <c r="B257" i="16"/>
  <c r="B256" i="16"/>
  <c r="B255" i="16"/>
  <c r="B254" i="16"/>
  <c r="B253" i="16"/>
  <c r="B252" i="16"/>
  <c r="B251" i="16"/>
  <c r="B250" i="16"/>
  <c r="B249" i="16"/>
  <c r="B248" i="16"/>
  <c r="B247" i="16"/>
  <c r="B246" i="16"/>
  <c r="B245" i="16"/>
  <c r="B244" i="16"/>
  <c r="B243" i="16"/>
  <c r="B238" i="16"/>
  <c r="B237" i="16"/>
  <c r="B236" i="16"/>
  <c r="B235" i="16"/>
  <c r="B234" i="16"/>
  <c r="B233" i="16"/>
  <c r="B232" i="16"/>
  <c r="B231" i="16"/>
  <c r="B230" i="16"/>
  <c r="B229" i="16"/>
  <c r="B228" i="16"/>
  <c r="B227" i="16"/>
  <c r="B226" i="16"/>
  <c r="B225" i="16"/>
  <c r="B224" i="16"/>
  <c r="B223" i="16"/>
  <c r="B222" i="16"/>
  <c r="B221" i="16"/>
  <c r="B220" i="16"/>
  <c r="B219" i="16"/>
  <c r="B218" i="16"/>
  <c r="B213" i="16"/>
  <c r="B212" i="16"/>
  <c r="B211" i="16"/>
  <c r="B210" i="16"/>
  <c r="B209" i="16"/>
  <c r="B208" i="16"/>
  <c r="B207" i="16"/>
  <c r="B206" i="16"/>
  <c r="B205" i="16"/>
  <c r="B204" i="16"/>
  <c r="B203" i="16"/>
  <c r="B202" i="16"/>
  <c r="B201" i="16"/>
  <c r="B200" i="16"/>
  <c r="B199" i="16"/>
  <c r="B198" i="16"/>
  <c r="B197" i="16"/>
  <c r="B196" i="16"/>
  <c r="B195" i="16"/>
  <c r="B194" i="16"/>
  <c r="B193" i="16"/>
  <c r="B188" i="16"/>
  <c r="B187" i="16"/>
  <c r="B186" i="16"/>
  <c r="B185" i="16"/>
  <c r="B184" i="16"/>
  <c r="B183" i="16"/>
  <c r="B182" i="16"/>
  <c r="B181" i="16"/>
  <c r="B180" i="16"/>
  <c r="B179" i="16"/>
  <c r="B178" i="16"/>
  <c r="B177" i="16"/>
  <c r="B176" i="16"/>
  <c r="B175" i="16"/>
  <c r="B174" i="16"/>
  <c r="B173" i="16"/>
  <c r="B172" i="16"/>
  <c r="B171" i="16"/>
  <c r="B170" i="16"/>
  <c r="B169" i="16"/>
  <c r="B168" i="16"/>
  <c r="B163" i="16"/>
  <c r="B162" i="16"/>
  <c r="B161" i="16"/>
  <c r="B160" i="16"/>
  <c r="B159" i="16"/>
  <c r="B158" i="16"/>
  <c r="B157" i="16"/>
  <c r="B156" i="16"/>
  <c r="B155" i="16"/>
  <c r="B154" i="16"/>
  <c r="B153" i="16"/>
  <c r="B152" i="16"/>
  <c r="B151" i="16"/>
  <c r="B150" i="16"/>
  <c r="B149" i="16"/>
  <c r="B148" i="16"/>
  <c r="B147" i="16"/>
  <c r="B146" i="16"/>
  <c r="B145" i="16"/>
  <c r="B144" i="16"/>
  <c r="B143" i="16"/>
  <c r="B136" i="16"/>
  <c r="B135" i="16"/>
  <c r="B134" i="16"/>
  <c r="B133" i="16"/>
  <c r="B132" i="16"/>
  <c r="B131" i="16"/>
  <c r="B130" i="16"/>
  <c r="B129" i="16"/>
  <c r="B128" i="16"/>
  <c r="B127" i="16"/>
  <c r="B126" i="16"/>
  <c r="B125" i="16"/>
  <c r="B124" i="16"/>
  <c r="B123" i="16"/>
  <c r="B122" i="16"/>
  <c r="B121" i="16"/>
  <c r="B120" i="16"/>
  <c r="B119" i="16"/>
  <c r="B118" i="16"/>
  <c r="B117" i="16"/>
  <c r="B116" i="16"/>
  <c r="B111" i="16"/>
  <c r="B110" i="16"/>
  <c r="B109" i="16"/>
  <c r="B108" i="16"/>
  <c r="B107" i="16"/>
  <c r="B106" i="16"/>
  <c r="B105" i="16"/>
  <c r="B104" i="16"/>
  <c r="B103" i="16"/>
  <c r="B102" i="16"/>
  <c r="B101" i="16"/>
  <c r="B100" i="16"/>
  <c r="B99" i="16"/>
  <c r="B98" i="16"/>
  <c r="B97" i="16"/>
  <c r="B96" i="16"/>
  <c r="B95" i="16"/>
  <c r="B94" i="16"/>
  <c r="B93" i="16"/>
  <c r="B92" i="16"/>
  <c r="B91" i="16"/>
  <c r="B81" i="16"/>
  <c r="B80" i="16"/>
  <c r="B79" i="16"/>
  <c r="B78" i="16"/>
  <c r="B77" i="16"/>
  <c r="B76" i="16"/>
  <c r="B75" i="16"/>
  <c r="B74" i="16"/>
  <c r="B73" i="16"/>
  <c r="B72" i="16"/>
  <c r="B71" i="16"/>
  <c r="E125" i="16"/>
  <c r="B70" i="16"/>
  <c r="B68" i="16"/>
  <c r="B67" i="16"/>
  <c r="B66" i="16"/>
  <c r="B65" i="16"/>
  <c r="B64" i="16"/>
  <c r="B63" i="16"/>
  <c r="B62" i="16"/>
  <c r="B61" i="16"/>
  <c r="H215" i="16"/>
  <c r="B363" i="15"/>
  <c r="B362" i="15"/>
  <c r="B361" i="15"/>
  <c r="B360" i="15"/>
  <c r="B359" i="15"/>
  <c r="B358" i="15"/>
  <c r="B357" i="15"/>
  <c r="B356" i="15"/>
  <c r="B355" i="15"/>
  <c r="B354" i="15"/>
  <c r="B353" i="15"/>
  <c r="B352" i="15"/>
  <c r="B338" i="15"/>
  <c r="B337" i="15"/>
  <c r="B336" i="15"/>
  <c r="B335" i="15"/>
  <c r="B334" i="15"/>
  <c r="B333" i="15"/>
  <c r="B332" i="15"/>
  <c r="B331" i="15"/>
  <c r="B330" i="15"/>
  <c r="B329" i="15"/>
  <c r="B328" i="15"/>
  <c r="B327" i="15"/>
  <c r="B313" i="15"/>
  <c r="B312" i="15"/>
  <c r="B311" i="15"/>
  <c r="B310" i="15"/>
  <c r="B309" i="15"/>
  <c r="B308" i="15"/>
  <c r="B307" i="15"/>
  <c r="B306" i="15"/>
  <c r="B305" i="15"/>
  <c r="B304" i="15"/>
  <c r="B303" i="15"/>
  <c r="B302" i="15"/>
  <c r="B288" i="15"/>
  <c r="B287" i="15"/>
  <c r="B286" i="15"/>
  <c r="B285" i="15"/>
  <c r="B284" i="15"/>
  <c r="B283" i="15"/>
  <c r="B282" i="15"/>
  <c r="B281" i="15"/>
  <c r="B280" i="15"/>
  <c r="B279" i="15"/>
  <c r="B278" i="15"/>
  <c r="B277" i="15"/>
  <c r="B263" i="15"/>
  <c r="B262" i="15"/>
  <c r="B261" i="15"/>
  <c r="B260" i="15"/>
  <c r="B259" i="15"/>
  <c r="B258" i="15"/>
  <c r="B257" i="15"/>
  <c r="B256" i="15"/>
  <c r="B255" i="15"/>
  <c r="B254" i="15"/>
  <c r="B253" i="15"/>
  <c r="B252" i="15"/>
  <c r="B238" i="15"/>
  <c r="B237" i="15"/>
  <c r="B236" i="15"/>
  <c r="B235" i="15"/>
  <c r="B234" i="15"/>
  <c r="B233" i="15"/>
  <c r="B232" i="15"/>
  <c r="B231" i="15"/>
  <c r="B230" i="15"/>
  <c r="B229" i="15"/>
  <c r="B228" i="15"/>
  <c r="B227" i="15"/>
  <c r="B213" i="15"/>
  <c r="B212" i="15"/>
  <c r="B211" i="15"/>
  <c r="B210" i="15"/>
  <c r="B209" i="15"/>
  <c r="B208" i="15"/>
  <c r="B207" i="15"/>
  <c r="B206" i="15"/>
  <c r="B205" i="15"/>
  <c r="B204" i="15"/>
  <c r="B203" i="15"/>
  <c r="B202" i="15"/>
  <c r="B188" i="15"/>
  <c r="B187" i="15"/>
  <c r="B186" i="15"/>
  <c r="B185" i="15"/>
  <c r="B184" i="15"/>
  <c r="B183" i="15"/>
  <c r="B182" i="15"/>
  <c r="B181" i="15"/>
  <c r="B180" i="15"/>
  <c r="B179" i="15"/>
  <c r="B178" i="15"/>
  <c r="B177" i="15"/>
  <c r="B163" i="15"/>
  <c r="B162" i="15"/>
  <c r="B161" i="15"/>
  <c r="B160" i="15"/>
  <c r="B159" i="15"/>
  <c r="B158" i="15"/>
  <c r="B157" i="15"/>
  <c r="B156" i="15"/>
  <c r="B155" i="15"/>
  <c r="B154" i="15"/>
  <c r="B153" i="15"/>
  <c r="B152" i="15"/>
  <c r="B136" i="15"/>
  <c r="B135" i="15"/>
  <c r="B134" i="15"/>
  <c r="B133" i="15"/>
  <c r="B132" i="15"/>
  <c r="B131" i="15"/>
  <c r="B130" i="15"/>
  <c r="B129" i="15"/>
  <c r="B128" i="15"/>
  <c r="B127" i="15"/>
  <c r="B126" i="15"/>
  <c r="B125" i="15"/>
  <c r="B111" i="15"/>
  <c r="B110" i="15"/>
  <c r="B109" i="15"/>
  <c r="B108" i="15"/>
  <c r="B107" i="15"/>
  <c r="B106" i="15"/>
  <c r="B105" i="15"/>
  <c r="B104" i="15"/>
  <c r="B103" i="15"/>
  <c r="B102" i="15"/>
  <c r="B101" i="15"/>
  <c r="B100" i="15"/>
  <c r="B81" i="15"/>
  <c r="D135" i="15"/>
  <c r="B80" i="15"/>
  <c r="B79" i="15"/>
  <c r="B78" i="15"/>
  <c r="B77" i="15"/>
  <c r="B76" i="15"/>
  <c r="B75" i="15"/>
  <c r="B74" i="15"/>
  <c r="B73" i="15"/>
  <c r="B72" i="15"/>
  <c r="B71" i="15"/>
  <c r="B70" i="15"/>
  <c r="H240" i="15"/>
  <c r="B363" i="14"/>
  <c r="B362" i="14"/>
  <c r="B361" i="14"/>
  <c r="B360" i="14"/>
  <c r="B359" i="14"/>
  <c r="B358" i="14"/>
  <c r="B357" i="14"/>
  <c r="B356" i="14"/>
  <c r="B355" i="14"/>
  <c r="B354" i="14"/>
  <c r="B353" i="14"/>
  <c r="B352" i="14"/>
  <c r="B351" i="14"/>
  <c r="B350" i="14"/>
  <c r="B349" i="14"/>
  <c r="B348" i="14"/>
  <c r="B347" i="14"/>
  <c r="B346" i="14"/>
  <c r="B345" i="14"/>
  <c r="B344" i="14"/>
  <c r="B343" i="14"/>
  <c r="B338" i="14"/>
  <c r="B337" i="14"/>
  <c r="B336" i="14"/>
  <c r="B335" i="14"/>
  <c r="B334" i="14"/>
  <c r="B333" i="14"/>
  <c r="B332" i="14"/>
  <c r="B331" i="14"/>
  <c r="B330" i="14"/>
  <c r="B329" i="14"/>
  <c r="B328" i="14"/>
  <c r="B327" i="14"/>
  <c r="B326" i="14"/>
  <c r="B325" i="14"/>
  <c r="B324" i="14"/>
  <c r="B323" i="14"/>
  <c r="B322" i="14"/>
  <c r="B321" i="14"/>
  <c r="B320" i="14"/>
  <c r="B319" i="14"/>
  <c r="B318" i="14"/>
  <c r="B313" i="14"/>
  <c r="B312" i="14"/>
  <c r="B311" i="14"/>
  <c r="B310" i="14"/>
  <c r="B309" i="14"/>
  <c r="B308" i="14"/>
  <c r="B307" i="14"/>
  <c r="B306" i="14"/>
  <c r="B305" i="14"/>
  <c r="B304" i="14"/>
  <c r="B303" i="14"/>
  <c r="B302" i="14"/>
  <c r="B301" i="14"/>
  <c r="B300" i="14"/>
  <c r="B299" i="14"/>
  <c r="B298" i="14"/>
  <c r="B297" i="14"/>
  <c r="B296" i="14"/>
  <c r="B295" i="14"/>
  <c r="B294" i="14"/>
  <c r="B293" i="14"/>
  <c r="B288" i="14"/>
  <c r="B287" i="14"/>
  <c r="B286" i="14"/>
  <c r="B285" i="14"/>
  <c r="B284" i="14"/>
  <c r="B283" i="14"/>
  <c r="B282" i="14"/>
  <c r="B281" i="14"/>
  <c r="B280" i="14"/>
  <c r="B279" i="14"/>
  <c r="B278" i="14"/>
  <c r="B277" i="14"/>
  <c r="B276" i="14"/>
  <c r="B275" i="14"/>
  <c r="B274" i="14"/>
  <c r="B273" i="14"/>
  <c r="B272" i="14"/>
  <c r="B271" i="14"/>
  <c r="B270" i="14"/>
  <c r="B269" i="14"/>
  <c r="B268" i="14"/>
  <c r="B263" i="14"/>
  <c r="B262" i="14"/>
  <c r="B261" i="14"/>
  <c r="B260" i="14"/>
  <c r="B259" i="14"/>
  <c r="B258" i="14"/>
  <c r="B257" i="14"/>
  <c r="B256" i="14"/>
  <c r="B255" i="14"/>
  <c r="B254" i="14"/>
  <c r="B253" i="14"/>
  <c r="B252" i="14"/>
  <c r="B251" i="14"/>
  <c r="B250" i="14"/>
  <c r="B249" i="14"/>
  <c r="B248" i="14"/>
  <c r="B247" i="14"/>
  <c r="B246" i="14"/>
  <c r="B245" i="14"/>
  <c r="B244" i="14"/>
  <c r="B243" i="14"/>
  <c r="B238" i="14"/>
  <c r="B237" i="14"/>
  <c r="B236" i="14"/>
  <c r="B235" i="14"/>
  <c r="B234" i="14"/>
  <c r="B233" i="14"/>
  <c r="B232" i="14"/>
  <c r="B231" i="14"/>
  <c r="B230" i="14"/>
  <c r="B229" i="14"/>
  <c r="B228" i="14"/>
  <c r="B227" i="14"/>
  <c r="B226" i="14"/>
  <c r="B225" i="14"/>
  <c r="B224" i="14"/>
  <c r="B223" i="14"/>
  <c r="B222" i="14"/>
  <c r="B221" i="14"/>
  <c r="B220" i="14"/>
  <c r="B219" i="14"/>
  <c r="B218" i="14"/>
  <c r="B213" i="14"/>
  <c r="B212" i="14"/>
  <c r="B211" i="14"/>
  <c r="B210" i="14"/>
  <c r="B209" i="14"/>
  <c r="B208" i="14"/>
  <c r="B207" i="14"/>
  <c r="B206" i="14"/>
  <c r="B205" i="14"/>
  <c r="B204" i="14"/>
  <c r="B203" i="14"/>
  <c r="B202" i="14"/>
  <c r="B201" i="14"/>
  <c r="B200" i="14"/>
  <c r="B199" i="14"/>
  <c r="B198" i="14"/>
  <c r="B197" i="14"/>
  <c r="B196" i="14"/>
  <c r="B195" i="14"/>
  <c r="B194" i="14"/>
  <c r="B193" i="14"/>
  <c r="B188" i="14"/>
  <c r="B187" i="14"/>
  <c r="B186" i="14"/>
  <c r="B185" i="14"/>
  <c r="B184" i="14"/>
  <c r="B183" i="14"/>
  <c r="B182" i="14"/>
  <c r="B181" i="14"/>
  <c r="B180" i="14"/>
  <c r="B179" i="14"/>
  <c r="B178" i="14"/>
  <c r="B177" i="14"/>
  <c r="B176" i="14"/>
  <c r="B175" i="14"/>
  <c r="B174" i="14"/>
  <c r="B173" i="14"/>
  <c r="B172" i="14"/>
  <c r="B171" i="14"/>
  <c r="B170" i="14"/>
  <c r="B169" i="14"/>
  <c r="B168" i="14"/>
  <c r="B163" i="14"/>
  <c r="B162" i="14"/>
  <c r="B161" i="14"/>
  <c r="B160" i="14"/>
  <c r="B159" i="14"/>
  <c r="B158" i="14"/>
  <c r="B157" i="14"/>
  <c r="B156" i="14"/>
  <c r="B155" i="14"/>
  <c r="B154" i="14"/>
  <c r="B153" i="14"/>
  <c r="B152" i="14"/>
  <c r="B151" i="14"/>
  <c r="B150" i="14"/>
  <c r="B149" i="14"/>
  <c r="B148" i="14"/>
  <c r="B147" i="14"/>
  <c r="B146" i="14"/>
  <c r="B145" i="14"/>
  <c r="B144" i="14"/>
  <c r="B143" i="14"/>
  <c r="B136" i="14"/>
  <c r="B135" i="14"/>
  <c r="B134" i="14"/>
  <c r="B133" i="14"/>
  <c r="B132" i="14"/>
  <c r="B131" i="14"/>
  <c r="B130" i="14"/>
  <c r="B129" i="14"/>
  <c r="B128" i="14"/>
  <c r="B127" i="14"/>
  <c r="B126" i="14"/>
  <c r="B125" i="14"/>
  <c r="B124" i="14"/>
  <c r="B123" i="14"/>
  <c r="B122" i="14"/>
  <c r="B121" i="14"/>
  <c r="B120" i="14"/>
  <c r="B119" i="14"/>
  <c r="B118" i="14"/>
  <c r="B117" i="14"/>
  <c r="B116" i="14"/>
  <c r="B111" i="14"/>
  <c r="B110" i="14"/>
  <c r="B109" i="14"/>
  <c r="B108" i="14"/>
  <c r="B107" i="14"/>
  <c r="B106" i="14"/>
  <c r="B105" i="14"/>
  <c r="B104" i="14"/>
  <c r="B103" i="14"/>
  <c r="B102" i="14"/>
  <c r="B101" i="14"/>
  <c r="B100" i="14"/>
  <c r="B99" i="14"/>
  <c r="B98" i="14"/>
  <c r="B97" i="14"/>
  <c r="B96" i="14"/>
  <c r="B95" i="14"/>
  <c r="B94" i="14"/>
  <c r="B93" i="14"/>
  <c r="B92" i="14"/>
  <c r="B91" i="14"/>
  <c r="B81" i="14"/>
  <c r="G135" i="14"/>
  <c r="B80" i="14"/>
  <c r="D134" i="14"/>
  <c r="B79" i="14"/>
  <c r="B78" i="14"/>
  <c r="B77" i="14"/>
  <c r="B76" i="14"/>
  <c r="B75" i="14"/>
  <c r="B74" i="14"/>
  <c r="B73" i="14"/>
  <c r="B72" i="14"/>
  <c r="B71" i="14"/>
  <c r="B70" i="14"/>
  <c r="D124" i="14"/>
  <c r="B68" i="14"/>
  <c r="B67" i="14"/>
  <c r="C121" i="14"/>
  <c r="B66" i="14"/>
  <c r="B65" i="14"/>
  <c r="E119" i="14"/>
  <c r="B64" i="14"/>
  <c r="B63" i="14"/>
  <c r="G117" i="14"/>
  <c r="B62" i="14"/>
  <c r="D116" i="14"/>
  <c r="B61" i="14"/>
  <c r="H190" i="14"/>
  <c r="B363" i="12"/>
  <c r="B362" i="12"/>
  <c r="B361" i="12"/>
  <c r="B360" i="12"/>
  <c r="B359" i="12"/>
  <c r="B358" i="12"/>
  <c r="B357" i="12"/>
  <c r="B356" i="12"/>
  <c r="B355" i="12"/>
  <c r="B354" i="12"/>
  <c r="B353" i="12"/>
  <c r="B352" i="12"/>
  <c r="B351" i="12"/>
  <c r="B350" i="12"/>
  <c r="B349" i="12"/>
  <c r="B348" i="12"/>
  <c r="B347" i="12"/>
  <c r="B346" i="12"/>
  <c r="B345" i="12"/>
  <c r="B344" i="12"/>
  <c r="B343" i="12"/>
  <c r="B338" i="12"/>
  <c r="B337" i="12"/>
  <c r="B336" i="12"/>
  <c r="B335" i="12"/>
  <c r="B334" i="12"/>
  <c r="B333" i="12"/>
  <c r="B332" i="12"/>
  <c r="B331" i="12"/>
  <c r="B330" i="12"/>
  <c r="B329" i="12"/>
  <c r="B328" i="12"/>
  <c r="B327" i="12"/>
  <c r="B326" i="12"/>
  <c r="B325" i="12"/>
  <c r="B324" i="12"/>
  <c r="B323" i="12"/>
  <c r="B322" i="12"/>
  <c r="B321" i="12"/>
  <c r="B320" i="12"/>
  <c r="B319" i="12"/>
  <c r="B318" i="12"/>
  <c r="B313" i="12"/>
  <c r="B312" i="12"/>
  <c r="B311" i="12"/>
  <c r="B310" i="12"/>
  <c r="B309" i="12"/>
  <c r="B308" i="12"/>
  <c r="B307" i="12"/>
  <c r="B306" i="12"/>
  <c r="B305" i="12"/>
  <c r="B304" i="12"/>
  <c r="B303" i="12"/>
  <c r="B302" i="12"/>
  <c r="B301" i="12"/>
  <c r="B300" i="12"/>
  <c r="B299" i="12"/>
  <c r="B298" i="12"/>
  <c r="B297" i="12"/>
  <c r="B296" i="12"/>
  <c r="B295" i="12"/>
  <c r="B294" i="12"/>
  <c r="B293" i="12"/>
  <c r="B288" i="12"/>
  <c r="B287" i="12"/>
  <c r="B286" i="12"/>
  <c r="B285" i="12"/>
  <c r="B284" i="12"/>
  <c r="B283" i="12"/>
  <c r="B282" i="12"/>
  <c r="B281" i="12"/>
  <c r="B280" i="12"/>
  <c r="B279" i="12"/>
  <c r="B278" i="12"/>
  <c r="B277" i="12"/>
  <c r="B276" i="12"/>
  <c r="B275" i="12"/>
  <c r="B274" i="12"/>
  <c r="B273" i="12"/>
  <c r="B272" i="12"/>
  <c r="B271" i="12"/>
  <c r="B270" i="12"/>
  <c r="B269" i="12"/>
  <c r="B268" i="12"/>
  <c r="B263" i="12"/>
  <c r="B262" i="12"/>
  <c r="B261" i="12"/>
  <c r="B260" i="12"/>
  <c r="B259" i="12"/>
  <c r="B258" i="12"/>
  <c r="B257" i="12"/>
  <c r="B256" i="12"/>
  <c r="B255" i="12"/>
  <c r="B254" i="12"/>
  <c r="B253" i="12"/>
  <c r="B252" i="12"/>
  <c r="B251" i="12"/>
  <c r="B250" i="12"/>
  <c r="B249" i="12"/>
  <c r="B248" i="12"/>
  <c r="B247" i="12"/>
  <c r="B246" i="12"/>
  <c r="B245" i="12"/>
  <c r="B244" i="12"/>
  <c r="B243" i="12"/>
  <c r="B238" i="12"/>
  <c r="B237" i="12"/>
  <c r="B236" i="12"/>
  <c r="B235" i="12"/>
  <c r="B234" i="12"/>
  <c r="B233" i="12"/>
  <c r="B232" i="12"/>
  <c r="B231" i="12"/>
  <c r="B230" i="12"/>
  <c r="B229" i="12"/>
  <c r="B228" i="12"/>
  <c r="B227" i="12"/>
  <c r="B226" i="12"/>
  <c r="B225" i="12"/>
  <c r="B224" i="12"/>
  <c r="B223" i="12"/>
  <c r="B222" i="12"/>
  <c r="B221" i="12"/>
  <c r="B220" i="12"/>
  <c r="B219" i="12"/>
  <c r="B218" i="12"/>
  <c r="B213" i="12"/>
  <c r="B212" i="12"/>
  <c r="B211" i="12"/>
  <c r="B210" i="12"/>
  <c r="B209" i="12"/>
  <c r="B208" i="12"/>
  <c r="B207" i="12"/>
  <c r="B206" i="12"/>
  <c r="B205" i="12"/>
  <c r="B204" i="12"/>
  <c r="B203" i="12"/>
  <c r="B202" i="12"/>
  <c r="B201" i="12"/>
  <c r="B200" i="12"/>
  <c r="B199" i="12"/>
  <c r="B198" i="12"/>
  <c r="B197" i="12"/>
  <c r="B196" i="12"/>
  <c r="B195" i="12"/>
  <c r="B194" i="12"/>
  <c r="B193" i="12"/>
  <c r="B188" i="12"/>
  <c r="B187" i="12"/>
  <c r="B186" i="12"/>
  <c r="B185" i="12"/>
  <c r="B184" i="12"/>
  <c r="B183" i="12"/>
  <c r="B182" i="12"/>
  <c r="B181" i="12"/>
  <c r="B180" i="12"/>
  <c r="B179" i="12"/>
  <c r="B178" i="12"/>
  <c r="B177" i="12"/>
  <c r="B176" i="12"/>
  <c r="B175" i="12"/>
  <c r="B174" i="12"/>
  <c r="B173" i="12"/>
  <c r="B172" i="12"/>
  <c r="B171" i="12"/>
  <c r="B170" i="12"/>
  <c r="B169" i="12"/>
  <c r="B168" i="12"/>
  <c r="B163" i="12"/>
  <c r="B162" i="12"/>
  <c r="B161" i="12"/>
  <c r="B160" i="12"/>
  <c r="B159" i="12"/>
  <c r="B158" i="12"/>
  <c r="B157" i="12"/>
  <c r="B156" i="12"/>
  <c r="B155" i="12"/>
  <c r="B154" i="12"/>
  <c r="B153" i="12"/>
  <c r="B152" i="12"/>
  <c r="B151" i="12"/>
  <c r="B150" i="12"/>
  <c r="B149" i="12"/>
  <c r="B148" i="12"/>
  <c r="B147" i="12"/>
  <c r="B146" i="12"/>
  <c r="B145" i="12"/>
  <c r="B144" i="12"/>
  <c r="B143" i="12"/>
  <c r="B136" i="12"/>
  <c r="B135" i="12"/>
  <c r="B134" i="12"/>
  <c r="B133" i="12"/>
  <c r="B132" i="12"/>
  <c r="B131" i="12"/>
  <c r="B130" i="12"/>
  <c r="B129" i="12"/>
  <c r="B128" i="12"/>
  <c r="B127" i="12"/>
  <c r="B126" i="12"/>
  <c r="B125" i="12"/>
  <c r="B124" i="12"/>
  <c r="B123" i="12"/>
  <c r="B122" i="12"/>
  <c r="B121" i="12"/>
  <c r="B120" i="12"/>
  <c r="B119" i="12"/>
  <c r="B118" i="12"/>
  <c r="B117" i="12"/>
  <c r="B116" i="12"/>
  <c r="B111" i="12"/>
  <c r="B110" i="12"/>
  <c r="B109" i="12"/>
  <c r="B108" i="12"/>
  <c r="B107" i="12"/>
  <c r="B106" i="12"/>
  <c r="B105" i="12"/>
  <c r="B104" i="12"/>
  <c r="B103" i="12"/>
  <c r="B102" i="12"/>
  <c r="B101" i="12"/>
  <c r="B100" i="12"/>
  <c r="B99" i="12"/>
  <c r="B98" i="12"/>
  <c r="B97" i="12"/>
  <c r="B96" i="12"/>
  <c r="B95" i="12"/>
  <c r="B94" i="12"/>
  <c r="B93" i="12"/>
  <c r="B92" i="12"/>
  <c r="B91" i="12"/>
  <c r="B81" i="12"/>
  <c r="B80" i="12"/>
  <c r="D134" i="12"/>
  <c r="B79" i="12"/>
  <c r="G133" i="12"/>
  <c r="B78" i="12"/>
  <c r="E132" i="12"/>
  <c r="B77" i="12"/>
  <c r="B76" i="12"/>
  <c r="B75" i="12"/>
  <c r="D129" i="12"/>
  <c r="B74" i="12"/>
  <c r="B73" i="12"/>
  <c r="B72" i="12"/>
  <c r="B71" i="12"/>
  <c r="B70" i="12"/>
  <c r="B68" i="12"/>
  <c r="B67" i="12"/>
  <c r="B66" i="12"/>
  <c r="B65" i="12"/>
  <c r="B64" i="12"/>
  <c r="B63" i="12"/>
  <c r="B62" i="12"/>
  <c r="B61" i="12"/>
  <c r="B363" i="11"/>
  <c r="B362" i="11"/>
  <c r="B361" i="11"/>
  <c r="B360" i="11"/>
  <c r="B359" i="11"/>
  <c r="B358" i="11"/>
  <c r="B357" i="11"/>
  <c r="B356" i="11"/>
  <c r="B355" i="11"/>
  <c r="B354" i="11"/>
  <c r="B353" i="11"/>
  <c r="B352" i="11"/>
  <c r="B351" i="11"/>
  <c r="B350" i="11"/>
  <c r="B349" i="11"/>
  <c r="B348" i="11"/>
  <c r="B347" i="11"/>
  <c r="B346" i="11"/>
  <c r="B345" i="11"/>
  <c r="B344" i="11"/>
  <c r="B343" i="11"/>
  <c r="B338" i="11"/>
  <c r="B337" i="11"/>
  <c r="B336" i="11"/>
  <c r="B335" i="11"/>
  <c r="B334" i="11"/>
  <c r="B333" i="11"/>
  <c r="B332" i="11"/>
  <c r="B331" i="11"/>
  <c r="B330" i="11"/>
  <c r="B329" i="11"/>
  <c r="B328" i="11"/>
  <c r="B327" i="11"/>
  <c r="B326" i="11"/>
  <c r="B325" i="11"/>
  <c r="B324" i="11"/>
  <c r="B323" i="11"/>
  <c r="B322" i="11"/>
  <c r="B321" i="11"/>
  <c r="B320" i="11"/>
  <c r="B319" i="11"/>
  <c r="B318" i="11"/>
  <c r="B313" i="11"/>
  <c r="B312" i="11"/>
  <c r="B311" i="11"/>
  <c r="B310" i="11"/>
  <c r="B309" i="11"/>
  <c r="B308" i="11"/>
  <c r="B307" i="11"/>
  <c r="B306" i="11"/>
  <c r="B305" i="11"/>
  <c r="B304" i="11"/>
  <c r="B303" i="11"/>
  <c r="B302" i="11"/>
  <c r="B301" i="11"/>
  <c r="B300" i="11"/>
  <c r="B299" i="11"/>
  <c r="B298" i="11"/>
  <c r="B297" i="11"/>
  <c r="B296" i="11"/>
  <c r="B295" i="11"/>
  <c r="B294" i="11"/>
  <c r="B293" i="11"/>
  <c r="B288" i="11"/>
  <c r="B287" i="11"/>
  <c r="B286" i="11"/>
  <c r="B285" i="11"/>
  <c r="B284" i="11"/>
  <c r="B283" i="11"/>
  <c r="B282" i="11"/>
  <c r="B281" i="11"/>
  <c r="B280" i="11"/>
  <c r="B279" i="11"/>
  <c r="B278" i="11"/>
  <c r="B277" i="11"/>
  <c r="B276" i="11"/>
  <c r="B275" i="11"/>
  <c r="B274" i="11"/>
  <c r="B273" i="11"/>
  <c r="B272" i="11"/>
  <c r="B271" i="11"/>
  <c r="B270" i="11"/>
  <c r="B269" i="11"/>
  <c r="B268" i="11"/>
  <c r="B263" i="11"/>
  <c r="B262" i="11"/>
  <c r="B261" i="11"/>
  <c r="B260" i="11"/>
  <c r="B259" i="11"/>
  <c r="B258" i="11"/>
  <c r="B257" i="11"/>
  <c r="B256" i="11"/>
  <c r="B255" i="11"/>
  <c r="B254" i="11"/>
  <c r="B253" i="11"/>
  <c r="B252" i="11"/>
  <c r="B251" i="11"/>
  <c r="B250" i="11"/>
  <c r="B249" i="11"/>
  <c r="B248" i="11"/>
  <c r="B247" i="11"/>
  <c r="B246" i="11"/>
  <c r="B245" i="11"/>
  <c r="B244" i="11"/>
  <c r="B243" i="11"/>
  <c r="B238" i="11"/>
  <c r="B237" i="11"/>
  <c r="B236" i="11"/>
  <c r="B235" i="11"/>
  <c r="B234" i="11"/>
  <c r="B233" i="11"/>
  <c r="B232" i="11"/>
  <c r="B231" i="11"/>
  <c r="B230" i="11"/>
  <c r="B229" i="11"/>
  <c r="B228" i="11"/>
  <c r="B227" i="11"/>
  <c r="B226" i="11"/>
  <c r="B225" i="11"/>
  <c r="B224" i="11"/>
  <c r="B223" i="11"/>
  <c r="B222" i="11"/>
  <c r="B221" i="11"/>
  <c r="B220" i="11"/>
  <c r="B219" i="11"/>
  <c r="B218" i="11"/>
  <c r="B213" i="11"/>
  <c r="B212" i="11"/>
  <c r="B211" i="11"/>
  <c r="B210" i="11"/>
  <c r="B209" i="11"/>
  <c r="B208" i="11"/>
  <c r="B207" i="11"/>
  <c r="B206" i="11"/>
  <c r="B205" i="11"/>
  <c r="B204" i="11"/>
  <c r="B203" i="11"/>
  <c r="B202" i="11"/>
  <c r="B201" i="11"/>
  <c r="B200" i="11"/>
  <c r="B199" i="11"/>
  <c r="B198" i="11"/>
  <c r="B197" i="11"/>
  <c r="B196" i="11"/>
  <c r="B195" i="11"/>
  <c r="B194" i="11"/>
  <c r="B193" i="11"/>
  <c r="B188" i="11"/>
  <c r="B187" i="11"/>
  <c r="B186" i="11"/>
  <c r="B185" i="11"/>
  <c r="B184" i="11"/>
  <c r="B183" i="11"/>
  <c r="B182" i="11"/>
  <c r="B181" i="11"/>
  <c r="B180" i="11"/>
  <c r="B179" i="11"/>
  <c r="B178" i="11"/>
  <c r="B177" i="11"/>
  <c r="B176" i="11"/>
  <c r="B175" i="11"/>
  <c r="B174" i="11"/>
  <c r="B173" i="11"/>
  <c r="B172" i="11"/>
  <c r="B171" i="11"/>
  <c r="B170" i="11"/>
  <c r="B169" i="11"/>
  <c r="B168" i="11"/>
  <c r="B163" i="11"/>
  <c r="B162" i="11"/>
  <c r="B161" i="11"/>
  <c r="B160" i="11"/>
  <c r="B159" i="11"/>
  <c r="B158" i="11"/>
  <c r="B157" i="11"/>
  <c r="B156" i="11"/>
  <c r="B155" i="11"/>
  <c r="B154" i="11"/>
  <c r="B153" i="11"/>
  <c r="B152" i="11"/>
  <c r="B151" i="11"/>
  <c r="B150" i="11"/>
  <c r="B149" i="11"/>
  <c r="B148" i="11"/>
  <c r="B147" i="11"/>
  <c r="B146" i="11"/>
  <c r="B145" i="11"/>
  <c r="B144" i="11"/>
  <c r="B143" i="11"/>
  <c r="I140" i="11"/>
  <c r="B136" i="11"/>
  <c r="B135" i="11"/>
  <c r="B134" i="11"/>
  <c r="B133" i="11"/>
  <c r="B132" i="11"/>
  <c r="B131" i="11"/>
  <c r="B130" i="11"/>
  <c r="B129" i="11"/>
  <c r="B128" i="11"/>
  <c r="B127" i="11"/>
  <c r="B126" i="11"/>
  <c r="B125" i="11"/>
  <c r="B124" i="11"/>
  <c r="B123" i="11"/>
  <c r="B122" i="11"/>
  <c r="B121" i="11"/>
  <c r="B120" i="11"/>
  <c r="B119" i="11"/>
  <c r="B118" i="11"/>
  <c r="B117" i="11"/>
  <c r="B116" i="11"/>
  <c r="B111" i="11"/>
  <c r="B110" i="11"/>
  <c r="B109" i="11"/>
  <c r="B108" i="11"/>
  <c r="B107" i="11"/>
  <c r="B106" i="11"/>
  <c r="B105" i="11"/>
  <c r="B104" i="11"/>
  <c r="B103" i="11"/>
  <c r="B102" i="11"/>
  <c r="B101" i="11"/>
  <c r="B100" i="11"/>
  <c r="B99" i="11"/>
  <c r="B98" i="11"/>
  <c r="B97" i="11"/>
  <c r="B96" i="11"/>
  <c r="B95" i="11"/>
  <c r="B94" i="11"/>
  <c r="B93" i="11"/>
  <c r="B92" i="11"/>
  <c r="B91" i="11"/>
  <c r="B81" i="11"/>
  <c r="B80" i="11"/>
  <c r="F134" i="11"/>
  <c r="B79" i="11"/>
  <c r="B78" i="11"/>
  <c r="B77" i="11"/>
  <c r="B76" i="11"/>
  <c r="B75" i="11"/>
  <c r="B74" i="11"/>
  <c r="B73" i="11"/>
  <c r="B72" i="11"/>
  <c r="B71" i="11"/>
  <c r="B70" i="11"/>
  <c r="G123" i="11"/>
  <c r="B68" i="11"/>
  <c r="G122" i="11"/>
  <c r="B67" i="11"/>
  <c r="B66" i="11"/>
  <c r="B65" i="11"/>
  <c r="B64" i="11"/>
  <c r="B63" i="11"/>
  <c r="B62" i="11"/>
  <c r="B61" i="11"/>
  <c r="H215" i="11"/>
  <c r="H190" i="11"/>
  <c r="B363" i="10"/>
  <c r="B362" i="10"/>
  <c r="B361" i="10"/>
  <c r="B360" i="10"/>
  <c r="B359" i="10"/>
  <c r="B358" i="10"/>
  <c r="B357" i="10"/>
  <c r="B356" i="10"/>
  <c r="B355" i="10"/>
  <c r="B354" i="10"/>
  <c r="B353" i="10"/>
  <c r="B352" i="10"/>
  <c r="B351" i="10"/>
  <c r="B350" i="10"/>
  <c r="B349" i="10"/>
  <c r="B348" i="10"/>
  <c r="B347" i="10"/>
  <c r="B346" i="10"/>
  <c r="B345" i="10"/>
  <c r="B344" i="10"/>
  <c r="B343" i="10"/>
  <c r="B338" i="10"/>
  <c r="B337" i="10"/>
  <c r="B336" i="10"/>
  <c r="B335" i="10"/>
  <c r="B334" i="10"/>
  <c r="B333" i="10"/>
  <c r="B332" i="10"/>
  <c r="B331" i="10"/>
  <c r="B330" i="10"/>
  <c r="B329" i="10"/>
  <c r="B328" i="10"/>
  <c r="B327" i="10"/>
  <c r="B326" i="10"/>
  <c r="B325" i="10"/>
  <c r="B324" i="10"/>
  <c r="B323" i="10"/>
  <c r="B322" i="10"/>
  <c r="B321" i="10"/>
  <c r="B320" i="10"/>
  <c r="B319" i="10"/>
  <c r="B318" i="10"/>
  <c r="B313" i="10"/>
  <c r="B312" i="10"/>
  <c r="B311" i="10"/>
  <c r="B310" i="10"/>
  <c r="B309" i="10"/>
  <c r="B308" i="10"/>
  <c r="B307" i="10"/>
  <c r="B306" i="10"/>
  <c r="B305" i="10"/>
  <c r="B304" i="10"/>
  <c r="B303" i="10"/>
  <c r="B302" i="10"/>
  <c r="B301" i="10"/>
  <c r="B300" i="10"/>
  <c r="B299" i="10"/>
  <c r="B298" i="10"/>
  <c r="B297" i="10"/>
  <c r="B296" i="10"/>
  <c r="B295" i="10"/>
  <c r="B294" i="10"/>
  <c r="B293" i="10"/>
  <c r="B288" i="10"/>
  <c r="B287" i="10"/>
  <c r="B286" i="10"/>
  <c r="B285" i="10"/>
  <c r="B284" i="10"/>
  <c r="B283" i="10"/>
  <c r="B282" i="10"/>
  <c r="B281" i="10"/>
  <c r="B280" i="10"/>
  <c r="B279" i="10"/>
  <c r="B278" i="10"/>
  <c r="B277" i="10"/>
  <c r="B276" i="10"/>
  <c r="B275" i="10"/>
  <c r="B274" i="10"/>
  <c r="B273" i="10"/>
  <c r="B272" i="10"/>
  <c r="B271" i="10"/>
  <c r="B270" i="10"/>
  <c r="B269" i="10"/>
  <c r="B268" i="10"/>
  <c r="B263" i="10"/>
  <c r="B262" i="10"/>
  <c r="B261" i="10"/>
  <c r="B260" i="10"/>
  <c r="B259" i="10"/>
  <c r="B258" i="10"/>
  <c r="B257" i="10"/>
  <c r="B256" i="10"/>
  <c r="B255" i="10"/>
  <c r="B254" i="10"/>
  <c r="B253" i="10"/>
  <c r="B252" i="10"/>
  <c r="B251" i="10"/>
  <c r="B250" i="10"/>
  <c r="B249" i="10"/>
  <c r="B248" i="10"/>
  <c r="B247" i="10"/>
  <c r="B246" i="10"/>
  <c r="B245" i="10"/>
  <c r="B244" i="10"/>
  <c r="B243" i="10"/>
  <c r="B238" i="10"/>
  <c r="B237" i="10"/>
  <c r="B236" i="10"/>
  <c r="B235" i="10"/>
  <c r="B234" i="10"/>
  <c r="B233" i="10"/>
  <c r="B232" i="10"/>
  <c r="B231" i="10"/>
  <c r="B230" i="10"/>
  <c r="B229" i="10"/>
  <c r="B228" i="10"/>
  <c r="B227" i="10"/>
  <c r="B226" i="10"/>
  <c r="B225" i="10"/>
  <c r="B224" i="10"/>
  <c r="B223" i="10"/>
  <c r="B222" i="10"/>
  <c r="B221" i="10"/>
  <c r="B220" i="10"/>
  <c r="B219" i="10"/>
  <c r="B218" i="10"/>
  <c r="B213" i="10"/>
  <c r="B212" i="10"/>
  <c r="B211" i="10"/>
  <c r="B210" i="10"/>
  <c r="B209" i="10"/>
  <c r="B208" i="10"/>
  <c r="B207" i="10"/>
  <c r="B206" i="10"/>
  <c r="B205" i="10"/>
  <c r="B204" i="10"/>
  <c r="B203" i="10"/>
  <c r="B202" i="10"/>
  <c r="B201" i="10"/>
  <c r="B200" i="10"/>
  <c r="B199" i="10"/>
  <c r="B198" i="10"/>
  <c r="B197" i="10"/>
  <c r="B196" i="10"/>
  <c r="B195" i="10"/>
  <c r="B194" i="10"/>
  <c r="B193" i="10"/>
  <c r="B188" i="10"/>
  <c r="B187" i="10"/>
  <c r="B186" i="10"/>
  <c r="B185" i="10"/>
  <c r="B184" i="10"/>
  <c r="B183" i="10"/>
  <c r="B182" i="10"/>
  <c r="B181" i="10"/>
  <c r="B180" i="10"/>
  <c r="B179" i="10"/>
  <c r="B178" i="10"/>
  <c r="B177" i="10"/>
  <c r="B176" i="10"/>
  <c r="B175" i="10"/>
  <c r="B174" i="10"/>
  <c r="B173" i="10"/>
  <c r="B172" i="10"/>
  <c r="B171" i="10"/>
  <c r="B170" i="10"/>
  <c r="B169" i="10"/>
  <c r="B168" i="10"/>
  <c r="B163" i="10"/>
  <c r="B162" i="10"/>
  <c r="B161" i="10"/>
  <c r="B160" i="10"/>
  <c r="B159" i="10"/>
  <c r="B158" i="10"/>
  <c r="B157" i="10"/>
  <c r="B156" i="10"/>
  <c r="B155" i="10"/>
  <c r="B154" i="10"/>
  <c r="B153" i="10"/>
  <c r="B152" i="10"/>
  <c r="B151" i="10"/>
  <c r="B150" i="10"/>
  <c r="B149" i="10"/>
  <c r="B148" i="10"/>
  <c r="B147" i="10"/>
  <c r="B146" i="10"/>
  <c r="B145" i="10"/>
  <c r="B144" i="10"/>
  <c r="B143" i="10"/>
  <c r="I140" i="10"/>
  <c r="B136" i="10"/>
  <c r="B135" i="10"/>
  <c r="B134" i="10"/>
  <c r="B133" i="10"/>
  <c r="B132" i="10"/>
  <c r="B131" i="10"/>
  <c r="B130" i="10"/>
  <c r="B129" i="10"/>
  <c r="B128" i="10"/>
  <c r="B127" i="10"/>
  <c r="B126" i="10"/>
  <c r="B125" i="10"/>
  <c r="B124" i="10"/>
  <c r="B123" i="10"/>
  <c r="B122" i="10"/>
  <c r="B121" i="10"/>
  <c r="B120" i="10"/>
  <c r="B119" i="10"/>
  <c r="B118" i="10"/>
  <c r="B117" i="10"/>
  <c r="B116" i="10"/>
  <c r="B111" i="10"/>
  <c r="B110" i="10"/>
  <c r="B109" i="10"/>
  <c r="B108" i="10"/>
  <c r="B107" i="10"/>
  <c r="B106" i="10"/>
  <c r="B105" i="10"/>
  <c r="B104" i="10"/>
  <c r="B103" i="10"/>
  <c r="B102" i="10"/>
  <c r="B101" i="10"/>
  <c r="B100" i="10"/>
  <c r="B99" i="10"/>
  <c r="B98" i="10"/>
  <c r="B97" i="10"/>
  <c r="B96" i="10"/>
  <c r="B95" i="10"/>
  <c r="B94" i="10"/>
  <c r="B93" i="10"/>
  <c r="B92" i="10"/>
  <c r="B91" i="10"/>
  <c r="B81" i="10"/>
  <c r="F135" i="10"/>
  <c r="B80" i="10"/>
  <c r="G134" i="10"/>
  <c r="B79" i="10"/>
  <c r="F133" i="10"/>
  <c r="B78" i="10"/>
  <c r="B77" i="10"/>
  <c r="F131" i="10"/>
  <c r="B76" i="10"/>
  <c r="B75" i="10"/>
  <c r="B74" i="10"/>
  <c r="B73" i="10"/>
  <c r="F127" i="10"/>
  <c r="B72" i="10"/>
  <c r="B71" i="10"/>
  <c r="B70" i="10"/>
  <c r="G124" i="10"/>
  <c r="B68" i="10"/>
  <c r="B67" i="10"/>
  <c r="D121" i="10"/>
  <c r="B66" i="10"/>
  <c r="B65" i="10"/>
  <c r="F119" i="10"/>
  <c r="B64" i="10"/>
  <c r="E118" i="10"/>
  <c r="B63" i="10"/>
  <c r="B62" i="10"/>
  <c r="B61" i="10"/>
  <c r="H240" i="10"/>
  <c r="B363" i="9"/>
  <c r="B362" i="9"/>
  <c r="B361" i="9"/>
  <c r="B360" i="9"/>
  <c r="B359" i="9"/>
  <c r="B358" i="9"/>
  <c r="B357" i="9"/>
  <c r="B356" i="9"/>
  <c r="B355" i="9"/>
  <c r="B354" i="9"/>
  <c r="B353" i="9"/>
  <c r="B352" i="9"/>
  <c r="B351" i="9"/>
  <c r="B350" i="9"/>
  <c r="B349" i="9"/>
  <c r="B348" i="9"/>
  <c r="B347" i="9"/>
  <c r="B346" i="9"/>
  <c r="B345" i="9"/>
  <c r="B344" i="9"/>
  <c r="B343" i="9"/>
  <c r="B338" i="9"/>
  <c r="B337" i="9"/>
  <c r="B336" i="9"/>
  <c r="B335" i="9"/>
  <c r="B334" i="9"/>
  <c r="B333" i="9"/>
  <c r="B332" i="9"/>
  <c r="B331" i="9"/>
  <c r="B330" i="9"/>
  <c r="B329" i="9"/>
  <c r="B328" i="9"/>
  <c r="B327" i="9"/>
  <c r="B326" i="9"/>
  <c r="B325" i="9"/>
  <c r="B324" i="9"/>
  <c r="B323" i="9"/>
  <c r="B322" i="9"/>
  <c r="B321" i="9"/>
  <c r="B320" i="9"/>
  <c r="B319" i="9"/>
  <c r="B318" i="9"/>
  <c r="B313" i="9"/>
  <c r="B312" i="9"/>
  <c r="B311" i="9"/>
  <c r="B310" i="9"/>
  <c r="B309" i="9"/>
  <c r="B308" i="9"/>
  <c r="B307" i="9"/>
  <c r="B306" i="9"/>
  <c r="B305" i="9"/>
  <c r="B304" i="9"/>
  <c r="B303" i="9"/>
  <c r="B302" i="9"/>
  <c r="B301" i="9"/>
  <c r="B300" i="9"/>
  <c r="B299" i="9"/>
  <c r="B298" i="9"/>
  <c r="B297" i="9"/>
  <c r="B296" i="9"/>
  <c r="B295" i="9"/>
  <c r="B294" i="9"/>
  <c r="B293" i="9"/>
  <c r="B288" i="9"/>
  <c r="B287" i="9"/>
  <c r="B286" i="9"/>
  <c r="B285" i="9"/>
  <c r="B284" i="9"/>
  <c r="B283" i="9"/>
  <c r="B282" i="9"/>
  <c r="B281" i="9"/>
  <c r="B280" i="9"/>
  <c r="B279" i="9"/>
  <c r="B278" i="9"/>
  <c r="B277" i="9"/>
  <c r="B276" i="9"/>
  <c r="B275" i="9"/>
  <c r="B274" i="9"/>
  <c r="B273" i="9"/>
  <c r="B272" i="9"/>
  <c r="B271" i="9"/>
  <c r="B270" i="9"/>
  <c r="B269" i="9"/>
  <c r="B268" i="9"/>
  <c r="B263" i="9"/>
  <c r="B262" i="9"/>
  <c r="B261" i="9"/>
  <c r="B260" i="9"/>
  <c r="B259" i="9"/>
  <c r="B258" i="9"/>
  <c r="B257" i="9"/>
  <c r="B256" i="9"/>
  <c r="B255" i="9"/>
  <c r="B254" i="9"/>
  <c r="B253" i="9"/>
  <c r="B252" i="9"/>
  <c r="B251" i="9"/>
  <c r="B250" i="9"/>
  <c r="B249" i="9"/>
  <c r="B248" i="9"/>
  <c r="B247" i="9"/>
  <c r="B246" i="9"/>
  <c r="B245" i="9"/>
  <c r="B244" i="9"/>
  <c r="B243" i="9"/>
  <c r="B238" i="9"/>
  <c r="B237" i="9"/>
  <c r="B236" i="9"/>
  <c r="B235" i="9"/>
  <c r="B234" i="9"/>
  <c r="B233" i="9"/>
  <c r="B232" i="9"/>
  <c r="B231" i="9"/>
  <c r="B230" i="9"/>
  <c r="B229" i="9"/>
  <c r="B228" i="9"/>
  <c r="B227" i="9"/>
  <c r="B226" i="9"/>
  <c r="B225" i="9"/>
  <c r="B224" i="9"/>
  <c r="B223" i="9"/>
  <c r="B222" i="9"/>
  <c r="B221" i="9"/>
  <c r="B220" i="9"/>
  <c r="B219" i="9"/>
  <c r="B218" i="9"/>
  <c r="B213" i="9"/>
  <c r="B212" i="9"/>
  <c r="B211" i="9"/>
  <c r="B210" i="9"/>
  <c r="B209" i="9"/>
  <c r="B208" i="9"/>
  <c r="B207" i="9"/>
  <c r="B206" i="9"/>
  <c r="B205" i="9"/>
  <c r="B204" i="9"/>
  <c r="B203" i="9"/>
  <c r="B202" i="9"/>
  <c r="B201" i="9"/>
  <c r="B200" i="9"/>
  <c r="B199" i="9"/>
  <c r="B198" i="9"/>
  <c r="B197" i="9"/>
  <c r="B196" i="9"/>
  <c r="B195" i="9"/>
  <c r="B194" i="9"/>
  <c r="B193" i="9"/>
  <c r="B188" i="9"/>
  <c r="B187" i="9"/>
  <c r="B186" i="9"/>
  <c r="B185" i="9"/>
  <c r="B184" i="9"/>
  <c r="B183" i="9"/>
  <c r="B182" i="9"/>
  <c r="B181" i="9"/>
  <c r="B180" i="9"/>
  <c r="B179" i="9"/>
  <c r="B178" i="9"/>
  <c r="B177" i="9"/>
  <c r="B176" i="9"/>
  <c r="B175" i="9"/>
  <c r="B174" i="9"/>
  <c r="B173" i="9"/>
  <c r="B172" i="9"/>
  <c r="B171" i="9"/>
  <c r="B170" i="9"/>
  <c r="B169" i="9"/>
  <c r="B168" i="9"/>
  <c r="B163" i="9"/>
  <c r="B162" i="9"/>
  <c r="B161" i="9"/>
  <c r="B160" i="9"/>
  <c r="B159" i="9"/>
  <c r="B158" i="9"/>
  <c r="B157" i="9"/>
  <c r="B156" i="9"/>
  <c r="B155" i="9"/>
  <c r="B154" i="9"/>
  <c r="B153" i="9"/>
  <c r="B152" i="9"/>
  <c r="B151" i="9"/>
  <c r="B150" i="9"/>
  <c r="B149" i="9"/>
  <c r="B148" i="9"/>
  <c r="B147" i="9"/>
  <c r="B146" i="9"/>
  <c r="B145" i="9"/>
  <c r="B144" i="9"/>
  <c r="B143" i="9"/>
  <c r="I140" i="9"/>
  <c r="B136" i="9"/>
  <c r="B135" i="9"/>
  <c r="B134" i="9"/>
  <c r="B133" i="9"/>
  <c r="B132" i="9"/>
  <c r="B131" i="9"/>
  <c r="B130" i="9"/>
  <c r="B129" i="9"/>
  <c r="B128" i="9"/>
  <c r="B127" i="9"/>
  <c r="B126" i="9"/>
  <c r="B125" i="9"/>
  <c r="B124" i="9"/>
  <c r="B123" i="9"/>
  <c r="B122" i="9"/>
  <c r="B121" i="9"/>
  <c r="B120" i="9"/>
  <c r="B119" i="9"/>
  <c r="B118" i="9"/>
  <c r="B117" i="9"/>
  <c r="B116" i="9"/>
  <c r="B111" i="9"/>
  <c r="B110" i="9"/>
  <c r="B109" i="9"/>
  <c r="B108" i="9"/>
  <c r="B107" i="9"/>
  <c r="B106" i="9"/>
  <c r="B105" i="9"/>
  <c r="B104" i="9"/>
  <c r="B103" i="9"/>
  <c r="B102" i="9"/>
  <c r="B101" i="9"/>
  <c r="B100" i="9"/>
  <c r="B99" i="9"/>
  <c r="B98" i="9"/>
  <c r="B97" i="9"/>
  <c r="B96" i="9"/>
  <c r="B95" i="9"/>
  <c r="B94" i="9"/>
  <c r="B93" i="9"/>
  <c r="B92" i="9"/>
  <c r="B91" i="9"/>
  <c r="B81" i="9"/>
  <c r="B80" i="9"/>
  <c r="B79" i="9"/>
  <c r="B78" i="9"/>
  <c r="B77" i="9"/>
  <c r="B76" i="9"/>
  <c r="B75" i="9"/>
  <c r="E129" i="9"/>
  <c r="B74" i="9"/>
  <c r="B73" i="9"/>
  <c r="B72" i="9"/>
  <c r="B71" i="9"/>
  <c r="B70" i="9"/>
  <c r="D124" i="9"/>
  <c r="B69" i="9"/>
  <c r="D123" i="9"/>
  <c r="B68" i="9"/>
  <c r="B67" i="9"/>
  <c r="B66" i="9"/>
  <c r="B65" i="9"/>
  <c r="B64" i="9"/>
  <c r="B63" i="9"/>
  <c r="B62" i="9"/>
  <c r="B61" i="9"/>
  <c r="H190" i="9"/>
  <c r="G133" i="6"/>
  <c r="G134" i="6"/>
  <c r="F127" i="6"/>
  <c r="F133" i="6"/>
  <c r="E128" i="6"/>
  <c r="D127" i="6"/>
  <c r="C118" i="6"/>
  <c r="H240" i="6"/>
  <c r="B61" i="6"/>
  <c r="B62" i="6"/>
  <c r="B63" i="6"/>
  <c r="B64" i="6"/>
  <c r="B65" i="6"/>
  <c r="B66" i="6"/>
  <c r="B67" i="6"/>
  <c r="B68" i="6"/>
  <c r="B69" i="6"/>
  <c r="B70" i="6"/>
  <c r="B71" i="6"/>
  <c r="B72" i="6"/>
  <c r="B73" i="6"/>
  <c r="B74" i="6"/>
  <c r="B75" i="6"/>
  <c r="B76" i="6"/>
  <c r="B77" i="6"/>
  <c r="B78" i="6"/>
  <c r="B79" i="6"/>
  <c r="B80" i="6"/>
  <c r="B81" i="6"/>
  <c r="B91" i="6"/>
  <c r="B92" i="6"/>
  <c r="B93" i="6"/>
  <c r="B94" i="6"/>
  <c r="B95" i="6"/>
  <c r="B96" i="6"/>
  <c r="B97" i="6"/>
  <c r="B98" i="6"/>
  <c r="B99" i="6"/>
  <c r="B100" i="6"/>
  <c r="B101" i="6"/>
  <c r="B102" i="6"/>
  <c r="B103" i="6"/>
  <c r="B104" i="6"/>
  <c r="B105" i="6"/>
  <c r="B106" i="6"/>
  <c r="B107" i="6"/>
  <c r="B108" i="6"/>
  <c r="B109" i="6"/>
  <c r="B110" i="6"/>
  <c r="B111" i="6"/>
  <c r="B116" i="6"/>
  <c r="B117" i="6"/>
  <c r="B118" i="6"/>
  <c r="B119" i="6"/>
  <c r="B120" i="6"/>
  <c r="B121" i="6"/>
  <c r="B122" i="6"/>
  <c r="B123" i="6"/>
  <c r="B124" i="6"/>
  <c r="B125" i="6"/>
  <c r="B126" i="6"/>
  <c r="B127" i="6"/>
  <c r="B128" i="6"/>
  <c r="B129" i="6"/>
  <c r="B130" i="6"/>
  <c r="B131" i="6"/>
  <c r="B132" i="6"/>
  <c r="B133" i="6"/>
  <c r="B134" i="6"/>
  <c r="B135" i="6"/>
  <c r="B136" i="6"/>
  <c r="B143" i="6"/>
  <c r="B144" i="6"/>
  <c r="B145" i="6"/>
  <c r="B146" i="6"/>
  <c r="B147" i="6"/>
  <c r="B148" i="6"/>
  <c r="B149" i="6"/>
  <c r="B150" i="6"/>
  <c r="B151" i="6"/>
  <c r="B152" i="6"/>
  <c r="B153" i="6"/>
  <c r="B154" i="6"/>
  <c r="B155" i="6"/>
  <c r="B156" i="6"/>
  <c r="B157" i="6"/>
  <c r="B158" i="6"/>
  <c r="B159" i="6"/>
  <c r="B160" i="6"/>
  <c r="B161" i="6"/>
  <c r="B162" i="6"/>
  <c r="B163" i="6"/>
  <c r="B168" i="6"/>
  <c r="B169" i="6"/>
  <c r="B170" i="6"/>
  <c r="B171" i="6"/>
  <c r="B172" i="6"/>
  <c r="B173" i="6"/>
  <c r="B174" i="6"/>
  <c r="B175" i="6"/>
  <c r="B176" i="6"/>
  <c r="B177" i="6"/>
  <c r="B178" i="6"/>
  <c r="B179" i="6"/>
  <c r="B180" i="6"/>
  <c r="B181" i="6"/>
  <c r="B182" i="6"/>
  <c r="B183" i="6"/>
  <c r="B184" i="6"/>
  <c r="B185" i="6"/>
  <c r="B186" i="6"/>
  <c r="B187" i="6"/>
  <c r="B188" i="6"/>
  <c r="B193" i="6"/>
  <c r="B194" i="6"/>
  <c r="B195" i="6"/>
  <c r="B196" i="6"/>
  <c r="B197" i="6"/>
  <c r="B198" i="6"/>
  <c r="B199" i="6"/>
  <c r="B200" i="6"/>
  <c r="B201" i="6"/>
  <c r="B202" i="6"/>
  <c r="B203" i="6"/>
  <c r="B204" i="6"/>
  <c r="B205" i="6"/>
  <c r="B206" i="6"/>
  <c r="B207" i="6"/>
  <c r="B208" i="6"/>
  <c r="B209" i="6"/>
  <c r="B210" i="6"/>
  <c r="B211" i="6"/>
  <c r="B212" i="6"/>
  <c r="B213" i="6"/>
  <c r="B218" i="6"/>
  <c r="B219" i="6"/>
  <c r="B220" i="6"/>
  <c r="B221" i="6"/>
  <c r="B222" i="6"/>
  <c r="B223" i="6"/>
  <c r="B224" i="6"/>
  <c r="B225" i="6"/>
  <c r="B226" i="6"/>
  <c r="B227" i="6"/>
  <c r="B228" i="6"/>
  <c r="B229" i="6"/>
  <c r="B230" i="6"/>
  <c r="B231" i="6"/>
  <c r="B232" i="6"/>
  <c r="B233" i="6"/>
  <c r="B234" i="6"/>
  <c r="B235" i="6"/>
  <c r="B236" i="6"/>
  <c r="B237" i="6"/>
  <c r="B238" i="6"/>
  <c r="B243" i="6"/>
  <c r="B244" i="6"/>
  <c r="B245" i="6"/>
  <c r="B246" i="6"/>
  <c r="B247" i="6"/>
  <c r="B248" i="6"/>
  <c r="B249" i="6"/>
  <c r="B250" i="6"/>
  <c r="B251" i="6"/>
  <c r="B252" i="6"/>
  <c r="B253" i="6"/>
  <c r="B254" i="6"/>
  <c r="B255" i="6"/>
  <c r="B256" i="6"/>
  <c r="B257" i="6"/>
  <c r="B258" i="6"/>
  <c r="B259" i="6"/>
  <c r="B260" i="6"/>
  <c r="B261" i="6"/>
  <c r="B262" i="6"/>
  <c r="B263" i="6"/>
  <c r="B268" i="6"/>
  <c r="B269" i="6"/>
  <c r="B270" i="6"/>
  <c r="B271" i="6"/>
  <c r="B272" i="6"/>
  <c r="B273" i="6"/>
  <c r="B274" i="6"/>
  <c r="B275" i="6"/>
  <c r="B276" i="6"/>
  <c r="B277" i="6"/>
  <c r="B278" i="6"/>
  <c r="B279" i="6"/>
  <c r="B280" i="6"/>
  <c r="B281" i="6"/>
  <c r="B282" i="6"/>
  <c r="B283" i="6"/>
  <c r="B284" i="6"/>
  <c r="B285" i="6"/>
  <c r="B286" i="6"/>
  <c r="B287" i="6"/>
  <c r="B288" i="6"/>
  <c r="B293" i="6"/>
  <c r="B294" i="6"/>
  <c r="B295" i="6"/>
  <c r="B296" i="6"/>
  <c r="B297" i="6"/>
  <c r="B298" i="6"/>
  <c r="B299" i="6"/>
  <c r="B300" i="6"/>
  <c r="B301" i="6"/>
  <c r="B302" i="6"/>
  <c r="B303" i="6"/>
  <c r="B304" i="6"/>
  <c r="B305" i="6"/>
  <c r="B306" i="6"/>
  <c r="B307" i="6"/>
  <c r="B308" i="6"/>
  <c r="B309" i="6"/>
  <c r="B310" i="6"/>
  <c r="B311" i="6"/>
  <c r="B312" i="6"/>
  <c r="B313" i="6"/>
  <c r="B318" i="6"/>
  <c r="B319" i="6"/>
  <c r="B320" i="6"/>
  <c r="B321" i="6"/>
  <c r="B322" i="6"/>
  <c r="B323" i="6"/>
  <c r="B324" i="6"/>
  <c r="B325" i="6"/>
  <c r="B326" i="6"/>
  <c r="B327" i="6"/>
  <c r="B328" i="6"/>
  <c r="B329" i="6"/>
  <c r="B330" i="6"/>
  <c r="B331" i="6"/>
  <c r="B332" i="6"/>
  <c r="B333" i="6"/>
  <c r="B334" i="6"/>
  <c r="B335" i="6"/>
  <c r="B336" i="6"/>
  <c r="B337" i="6"/>
  <c r="B338" i="6"/>
  <c r="B343" i="6"/>
  <c r="B344" i="6"/>
  <c r="B345" i="6"/>
  <c r="B346" i="6"/>
  <c r="B347" i="6"/>
  <c r="B348" i="6"/>
  <c r="B349" i="6"/>
  <c r="B350" i="6"/>
  <c r="B351" i="6"/>
  <c r="B352" i="6"/>
  <c r="B353" i="6"/>
  <c r="B354" i="6"/>
  <c r="B355" i="6"/>
  <c r="B356" i="6"/>
  <c r="B357" i="6"/>
  <c r="B358" i="6"/>
  <c r="B359" i="6"/>
  <c r="B360" i="6"/>
  <c r="B361" i="6"/>
  <c r="B362" i="6"/>
  <c r="B363" i="6"/>
  <c r="G135" i="6"/>
  <c r="F120" i="6"/>
  <c r="C117" i="38"/>
  <c r="C135" i="38"/>
  <c r="C116" i="35"/>
  <c r="C125" i="31"/>
  <c r="C116" i="20"/>
  <c r="C121" i="17"/>
  <c r="C123" i="17"/>
  <c r="C135" i="17"/>
  <c r="C132" i="12"/>
  <c r="C127" i="11"/>
  <c r="G124" i="6"/>
  <c r="G117" i="6"/>
  <c r="H35" i="30"/>
  <c r="H68" i="6"/>
  <c r="H86" i="6"/>
  <c r="H78" i="6"/>
  <c r="C126" i="6"/>
  <c r="D117" i="9"/>
  <c r="G126" i="9"/>
  <c r="E128" i="9"/>
  <c r="E134" i="9"/>
  <c r="H68" i="10"/>
  <c r="E123" i="10"/>
  <c r="G123" i="10"/>
  <c r="E125" i="10"/>
  <c r="H72" i="10"/>
  <c r="E127" i="10"/>
  <c r="G131" i="10"/>
  <c r="H78" i="10"/>
  <c r="D131" i="11"/>
  <c r="D122" i="12"/>
  <c r="D124" i="12"/>
  <c r="D128" i="12"/>
  <c r="D127" i="14"/>
  <c r="D129" i="14"/>
  <c r="D131" i="14"/>
  <c r="C133" i="15"/>
  <c r="H43" i="16"/>
  <c r="H304" i="16" s="1"/>
  <c r="M12" i="48" s="1"/>
  <c r="G116" i="16"/>
  <c r="C122" i="16"/>
  <c r="H72" i="16"/>
  <c r="C132" i="16"/>
  <c r="C134" i="16"/>
  <c r="C116" i="17"/>
  <c r="E116" i="17"/>
  <c r="C118" i="17"/>
  <c r="D119" i="17"/>
  <c r="D121" i="17"/>
  <c r="C128" i="17"/>
  <c r="D129" i="17"/>
  <c r="D131" i="17"/>
  <c r="D133" i="17"/>
  <c r="D135" i="17"/>
  <c r="H33" i="18"/>
  <c r="H38" i="18"/>
  <c r="C117" i="18"/>
  <c r="H62" i="18"/>
  <c r="E117" i="18"/>
  <c r="C119" i="18"/>
  <c r="D120" i="18"/>
  <c r="D122" i="18"/>
  <c r="H67" i="18"/>
  <c r="D124" i="18"/>
  <c r="D132" i="18"/>
  <c r="D134" i="18"/>
  <c r="C135" i="18"/>
  <c r="G116" i="19"/>
  <c r="C120" i="19"/>
  <c r="D123" i="19"/>
  <c r="D127" i="19"/>
  <c r="C130" i="19"/>
  <c r="C132" i="19"/>
  <c r="C134" i="19"/>
  <c r="H37" i="17"/>
  <c r="H48" i="16"/>
  <c r="H309" i="16" s="1"/>
  <c r="R12" i="48" s="1"/>
  <c r="H32" i="20"/>
  <c r="H42" i="20"/>
  <c r="H303" i="20" s="1"/>
  <c r="L16" i="48" s="1"/>
  <c r="D116" i="20"/>
  <c r="H61" i="20"/>
  <c r="G117" i="20"/>
  <c r="H66" i="20"/>
  <c r="C121" i="20"/>
  <c r="C123" i="20"/>
  <c r="C125" i="20"/>
  <c r="C131" i="20"/>
  <c r="C133" i="20"/>
  <c r="C124" i="21"/>
  <c r="C128" i="21"/>
  <c r="C132" i="21"/>
  <c r="C134" i="21"/>
  <c r="C125" i="22"/>
  <c r="C127" i="22"/>
  <c r="H44" i="23"/>
  <c r="G116" i="23"/>
  <c r="H32" i="24"/>
  <c r="D134" i="24"/>
  <c r="D117" i="26"/>
  <c r="C122" i="26"/>
  <c r="F116" i="27"/>
  <c r="C116" i="28"/>
  <c r="F117" i="28"/>
  <c r="D119" i="28"/>
  <c r="D129" i="28"/>
  <c r="C132" i="28"/>
  <c r="H44" i="29"/>
  <c r="C117" i="29"/>
  <c r="H63" i="29"/>
  <c r="D120" i="29"/>
  <c r="D122" i="29"/>
  <c r="D126" i="29"/>
  <c r="D130" i="29"/>
  <c r="H40" i="30"/>
  <c r="H301" i="30" s="1"/>
  <c r="J28" i="48" s="1"/>
  <c r="H45" i="30"/>
  <c r="E116" i="30"/>
  <c r="C118" i="30"/>
  <c r="D121" i="30"/>
  <c r="C126" i="30"/>
  <c r="C128" i="30"/>
  <c r="D129" i="30"/>
  <c r="D131" i="30"/>
  <c r="H77" i="30"/>
  <c r="C134" i="30"/>
  <c r="F116" i="31"/>
  <c r="C117" i="31"/>
  <c r="D118" i="31"/>
  <c r="H63" i="31"/>
  <c r="C123" i="31"/>
  <c r="H68" i="31"/>
  <c r="D126" i="31"/>
  <c r="D128" i="31"/>
  <c r="H73" i="31"/>
  <c r="C133" i="31"/>
  <c r="H86" i="32"/>
  <c r="E116" i="32"/>
  <c r="C118" i="32"/>
  <c r="D123" i="32"/>
  <c r="D129" i="32"/>
  <c r="H74" i="32"/>
  <c r="C130" i="32"/>
  <c r="D131" i="32"/>
  <c r="H86" i="33"/>
  <c r="H62" i="33"/>
  <c r="E117" i="33"/>
  <c r="C119" i="33"/>
  <c r="C129" i="33"/>
  <c r="C131" i="33"/>
  <c r="H39" i="34"/>
  <c r="H63" i="34"/>
  <c r="C118" i="34"/>
  <c r="D123" i="34"/>
  <c r="H68" i="34"/>
  <c r="H61" i="35"/>
  <c r="H66" i="35"/>
  <c r="D124" i="35"/>
  <c r="C131" i="35"/>
  <c r="C133" i="35"/>
  <c r="C135" i="35"/>
  <c r="H68" i="23"/>
  <c r="H64" i="32"/>
  <c r="H33" i="38"/>
  <c r="H48" i="38"/>
  <c r="H309" i="38" s="1"/>
  <c r="R37" i="48" s="1"/>
  <c r="G116" i="38"/>
  <c r="H65" i="38"/>
  <c r="C122" i="38"/>
  <c r="C124" i="38"/>
  <c r="H70" i="38"/>
  <c r="C130" i="38"/>
  <c r="H75" i="38"/>
  <c r="D135" i="38"/>
  <c r="H80" i="38"/>
  <c r="H32" i="39"/>
  <c r="D116" i="39"/>
  <c r="H61" i="39"/>
  <c r="G117" i="39"/>
  <c r="C123" i="39"/>
  <c r="H41" i="40"/>
  <c r="H302" i="40" s="1"/>
  <c r="K39" i="48" s="1"/>
  <c r="H46" i="40"/>
  <c r="H51" i="40"/>
  <c r="H65" i="40"/>
  <c r="D123" i="40"/>
  <c r="D125" i="40"/>
  <c r="D127" i="40"/>
  <c r="D133" i="40"/>
  <c r="H80" i="40"/>
  <c r="E117" i="41"/>
  <c r="C119" i="41"/>
  <c r="H64" i="41"/>
  <c r="H72" i="41"/>
  <c r="D132" i="41"/>
  <c r="H77" i="41"/>
  <c r="C116" i="25"/>
  <c r="E116" i="25"/>
  <c r="F117" i="25"/>
  <c r="D119" i="25"/>
  <c r="D121" i="25"/>
  <c r="D129" i="25"/>
  <c r="C132" i="25"/>
  <c r="H77" i="25"/>
  <c r="H50" i="41"/>
  <c r="H45" i="41"/>
  <c r="H40" i="41"/>
  <c r="H301" i="41" s="1"/>
  <c r="J40" i="48" s="1"/>
  <c r="H35" i="41"/>
  <c r="H35" i="25"/>
  <c r="H40" i="25"/>
  <c r="H50" i="25"/>
  <c r="H72" i="25"/>
  <c r="H69" i="6"/>
  <c r="C81" i="6"/>
  <c r="H80" i="6"/>
  <c r="C135" i="6"/>
  <c r="H64" i="6"/>
  <c r="H86" i="18"/>
  <c r="F294" i="14"/>
  <c r="F344" i="14" s="1"/>
  <c r="D305" i="39"/>
  <c r="D355" i="39" s="1"/>
  <c r="F302" i="28"/>
  <c r="F352" i="28" s="1"/>
  <c r="F297" i="19"/>
  <c r="F347" i="19" s="1"/>
  <c r="E297" i="38"/>
  <c r="E347" i="38" s="1"/>
  <c r="D301" i="16"/>
  <c r="D351" i="16" s="1"/>
  <c r="D304" i="16"/>
  <c r="D354" i="16" s="1"/>
  <c r="F303" i="34"/>
  <c r="F353" i="34" s="1"/>
  <c r="G294" i="16"/>
  <c r="G344" i="16" s="1"/>
  <c r="G310" i="16"/>
  <c r="G360" i="16" s="1"/>
  <c r="F309" i="16"/>
  <c r="F359" i="16" s="1"/>
  <c r="G309" i="16"/>
  <c r="G359" i="16" s="1"/>
  <c r="F302" i="16"/>
  <c r="F352" i="16" s="1"/>
  <c r="E304" i="16"/>
  <c r="E354" i="16" s="1"/>
  <c r="G297" i="16"/>
  <c r="G347" i="16" s="1"/>
  <c r="G296" i="17"/>
  <c r="G346" i="17" s="1"/>
  <c r="F311" i="16"/>
  <c r="F361" i="16" s="1"/>
  <c r="G296" i="21"/>
  <c r="G346" i="21" s="1"/>
  <c r="G300" i="16"/>
  <c r="G350" i="16" s="1"/>
  <c r="G304" i="16"/>
  <c r="G354" i="16" s="1"/>
  <c r="D303" i="16"/>
  <c r="D353" i="16" s="1"/>
  <c r="F307" i="16"/>
  <c r="F357" i="16" s="1"/>
  <c r="G296" i="32"/>
  <c r="G346" i="32" s="1"/>
  <c r="F305" i="34"/>
  <c r="F355" i="34" s="1"/>
  <c r="D309" i="16"/>
  <c r="D359" i="16" s="1"/>
  <c r="F297" i="34"/>
  <c r="F347" i="34" s="1"/>
  <c r="E297" i="16"/>
  <c r="E347" i="16" s="1"/>
  <c r="G302" i="16"/>
  <c r="G352" i="16" s="1"/>
  <c r="E302" i="16"/>
  <c r="E352" i="16" s="1"/>
  <c r="F304" i="16"/>
  <c r="F354" i="16" s="1"/>
  <c r="F312" i="31"/>
  <c r="F362" i="31" s="1"/>
  <c r="C300" i="10"/>
  <c r="C350" i="10" s="1"/>
  <c r="G296" i="39"/>
  <c r="G346" i="39" s="1"/>
  <c r="F298" i="14"/>
  <c r="F348" i="14" s="1"/>
  <c r="G302" i="10"/>
  <c r="G352" i="10" s="1"/>
  <c r="D305" i="31"/>
  <c r="D355" i="31" s="1"/>
  <c r="D304" i="23"/>
  <c r="D354" i="23" s="1"/>
  <c r="F305" i="31"/>
  <c r="F355" i="31" s="1"/>
  <c r="F310" i="10"/>
  <c r="F360" i="10" s="1"/>
  <c r="E303" i="10"/>
  <c r="E353" i="10" s="1"/>
  <c r="F305" i="10"/>
  <c r="F355" i="10" s="1"/>
  <c r="G299" i="10"/>
  <c r="G349" i="10" s="1"/>
  <c r="E310" i="17"/>
  <c r="E360" i="17" s="1"/>
  <c r="F300" i="25"/>
  <c r="F350" i="25" s="1"/>
  <c r="F300" i="10"/>
  <c r="F350" i="10" s="1"/>
  <c r="F306" i="23"/>
  <c r="F356" i="23" s="1"/>
  <c r="G301" i="23"/>
  <c r="G351" i="23" s="1"/>
  <c r="G307" i="10"/>
  <c r="G357" i="10" s="1"/>
  <c r="E309" i="31"/>
  <c r="E359" i="31" s="1"/>
  <c r="F306" i="31"/>
  <c r="F356" i="31" s="1"/>
  <c r="G305" i="31"/>
  <c r="G355" i="31" s="1"/>
  <c r="D307" i="10"/>
  <c r="D357" i="10" s="1"/>
  <c r="G297" i="14"/>
  <c r="G347" i="14" s="1"/>
  <c r="G309" i="17"/>
  <c r="G359" i="17" s="1"/>
  <c r="G304" i="10"/>
  <c r="G354" i="10" s="1"/>
  <c r="F302" i="31"/>
  <c r="F352" i="31" s="1"/>
  <c r="F312" i="10"/>
  <c r="F362" i="10" s="1"/>
  <c r="C303" i="23"/>
  <c r="C353" i="23" s="1"/>
  <c r="G300" i="12"/>
  <c r="G350" i="12" s="1"/>
  <c r="F297" i="31"/>
  <c r="F347" i="31" s="1"/>
  <c r="E310" i="31"/>
  <c r="E360" i="31" s="1"/>
  <c r="F297" i="10"/>
  <c r="F347" i="10" s="1"/>
  <c r="G311" i="17"/>
  <c r="G361" i="17" s="1"/>
  <c r="D307" i="14"/>
  <c r="D357" i="14" s="1"/>
  <c r="G299" i="34"/>
  <c r="G349" i="34" s="1"/>
  <c r="F304" i="18"/>
  <c r="F354" i="18" s="1"/>
  <c r="G298" i="14"/>
  <c r="G348" i="14" s="1"/>
  <c r="E312" i="34"/>
  <c r="E362" i="34" s="1"/>
  <c r="D303" i="35"/>
  <c r="D353" i="35" s="1"/>
  <c r="G293" i="34"/>
  <c r="G343" i="34" s="1"/>
  <c r="G312" i="40"/>
  <c r="G362" i="40" s="1"/>
  <c r="F309" i="14"/>
  <c r="F359" i="14" s="1"/>
  <c r="E309" i="34"/>
  <c r="E359" i="34" s="1"/>
  <c r="G299" i="17"/>
  <c r="G349" i="17" s="1"/>
  <c r="F307" i="33"/>
  <c r="F357" i="33" s="1"/>
  <c r="F301" i="18"/>
  <c r="F351" i="18" s="1"/>
  <c r="E300" i="14"/>
  <c r="E350" i="14" s="1"/>
  <c r="D300" i="34"/>
  <c r="D350" i="34" s="1"/>
  <c r="G309" i="14"/>
  <c r="G359" i="14" s="1"/>
  <c r="D305" i="35"/>
  <c r="D355" i="35" s="1"/>
  <c r="G298" i="17"/>
  <c r="G348" i="17" s="1"/>
  <c r="G307" i="28"/>
  <c r="G357" i="28" s="1"/>
  <c r="E304" i="28"/>
  <c r="E354" i="28" s="1"/>
  <c r="F311" i="28"/>
  <c r="F361" i="28" s="1"/>
  <c r="G295" i="23"/>
  <c r="G345" i="23" s="1"/>
  <c r="F311" i="18"/>
  <c r="F361" i="18" s="1"/>
  <c r="F295" i="14"/>
  <c r="F345" i="14" s="1"/>
  <c r="G294" i="14"/>
  <c r="G344" i="14" s="1"/>
  <c r="G294" i="28"/>
  <c r="G344" i="28" s="1"/>
  <c r="F298" i="23"/>
  <c r="F348" i="23" s="1"/>
  <c r="E304" i="14"/>
  <c r="E354" i="14" s="1"/>
  <c r="D300" i="14"/>
  <c r="D350" i="14" s="1"/>
  <c r="G298" i="12"/>
  <c r="G348" i="12" s="1"/>
  <c r="G311" i="28"/>
  <c r="G361" i="28" s="1"/>
  <c r="G312" i="14"/>
  <c r="G362" i="14" s="1"/>
  <c r="E307" i="14"/>
  <c r="E357" i="14" s="1"/>
  <c r="F299" i="14"/>
  <c r="F349" i="14" s="1"/>
  <c r="G305" i="28"/>
  <c r="G355" i="28" s="1"/>
  <c r="F307" i="28"/>
  <c r="F357" i="28" s="1"/>
  <c r="G300" i="23"/>
  <c r="G350" i="23" s="1"/>
  <c r="G298" i="24"/>
  <c r="G348" i="24" s="1"/>
  <c r="G311" i="24"/>
  <c r="G361" i="24" s="1"/>
  <c r="G297" i="18"/>
  <c r="G347" i="18" s="1"/>
  <c r="F302" i="18"/>
  <c r="F352" i="18" s="1"/>
  <c r="G307" i="18"/>
  <c r="G357" i="18" s="1"/>
  <c r="G294" i="18"/>
  <c r="G344" i="18" s="1"/>
  <c r="G300" i="18"/>
  <c r="G350" i="18" s="1"/>
  <c r="F303" i="35"/>
  <c r="F353" i="35" s="1"/>
  <c r="D312" i="35"/>
  <c r="D362" i="35" s="1"/>
  <c r="F310" i="35"/>
  <c r="F360" i="35" s="1"/>
  <c r="G298" i="35"/>
  <c r="G348" i="35" s="1"/>
  <c r="G309" i="35"/>
  <c r="G359" i="35" s="1"/>
  <c r="G306" i="35"/>
  <c r="G356" i="35" s="1"/>
  <c r="E299" i="14"/>
  <c r="E349" i="14" s="1"/>
  <c r="D303" i="14"/>
  <c r="D353" i="14" s="1"/>
  <c r="G304" i="14"/>
  <c r="G354" i="14" s="1"/>
  <c r="F304" i="14"/>
  <c r="F354" i="14" s="1"/>
  <c r="F311" i="14"/>
  <c r="F361" i="14" s="1"/>
  <c r="E305" i="14"/>
  <c r="E355" i="14" s="1"/>
  <c r="F301" i="14"/>
  <c r="F351" i="14" s="1"/>
  <c r="G303" i="14"/>
  <c r="G353" i="14" s="1"/>
  <c r="E311" i="14"/>
  <c r="E361" i="14" s="1"/>
  <c r="G299" i="14"/>
  <c r="G349" i="14" s="1"/>
  <c r="E301" i="14"/>
  <c r="E351" i="14" s="1"/>
  <c r="G302" i="14"/>
  <c r="G352" i="14" s="1"/>
  <c r="D297" i="14"/>
  <c r="D347" i="14" s="1"/>
  <c r="F310" i="14"/>
  <c r="F360" i="14" s="1"/>
  <c r="F300" i="14"/>
  <c r="F350" i="14" s="1"/>
  <c r="G301" i="41"/>
  <c r="G351" i="41" s="1"/>
  <c r="E304" i="22"/>
  <c r="E354" i="22" s="1"/>
  <c r="G310" i="22"/>
  <c r="G360" i="22" s="1"/>
  <c r="G307" i="22"/>
  <c r="G357" i="22" s="1"/>
  <c r="D307" i="22"/>
  <c r="D357" i="22" s="1"/>
  <c r="G294" i="24"/>
  <c r="G344" i="24" s="1"/>
  <c r="F312" i="34"/>
  <c r="F362" i="34" s="1"/>
  <c r="E310" i="34"/>
  <c r="E360" i="34" s="1"/>
  <c r="D312" i="34"/>
  <c r="D362" i="34" s="1"/>
  <c r="E305" i="34"/>
  <c r="E355" i="34" s="1"/>
  <c r="E297" i="34"/>
  <c r="E347" i="34" s="1"/>
  <c r="G303" i="34"/>
  <c r="G353" i="34" s="1"/>
  <c r="C300" i="34"/>
  <c r="C350" i="34" s="1"/>
  <c r="F295" i="34"/>
  <c r="F345" i="34" s="1"/>
  <c r="D309" i="10"/>
  <c r="D359" i="10" s="1"/>
  <c r="E305" i="10"/>
  <c r="E355" i="10" s="1"/>
  <c r="F309" i="10"/>
  <c r="F359" i="10" s="1"/>
  <c r="G301" i="10"/>
  <c r="G351" i="10" s="1"/>
  <c r="G310" i="10"/>
  <c r="G360" i="10" s="1"/>
  <c r="D304" i="10"/>
  <c r="D354" i="10" s="1"/>
  <c r="G297" i="10"/>
  <c r="G347" i="10" s="1"/>
  <c r="G308" i="17"/>
  <c r="G358" i="17" s="1"/>
  <c r="E303" i="17"/>
  <c r="E353" i="17" s="1"/>
  <c r="E305" i="17"/>
  <c r="E355" i="17" s="1"/>
  <c r="F303" i="17"/>
  <c r="F353" i="17" s="1"/>
  <c r="G304" i="17"/>
  <c r="G354" i="17" s="1"/>
  <c r="F310" i="17"/>
  <c r="F360" i="17" s="1"/>
  <c r="G306" i="17"/>
  <c r="G356" i="17" s="1"/>
  <c r="E301" i="17"/>
  <c r="E351" i="17" s="1"/>
  <c r="D312" i="17"/>
  <c r="D362" i="17" s="1"/>
  <c r="G294" i="17"/>
  <c r="G344" i="17" s="1"/>
  <c r="G301" i="17"/>
  <c r="G351" i="17" s="1"/>
  <c r="F304" i="17"/>
  <c r="F354" i="17" s="1"/>
  <c r="F309" i="28"/>
  <c r="F359" i="28" s="1"/>
  <c r="F300" i="28"/>
  <c r="F350" i="28" s="1"/>
  <c r="E301" i="16"/>
  <c r="E351" i="16" s="1"/>
  <c r="E307" i="16"/>
  <c r="E357" i="16" s="1"/>
  <c r="G312" i="16"/>
  <c r="G362" i="16" s="1"/>
  <c r="F305" i="16"/>
  <c r="F355" i="16" s="1"/>
  <c r="G307" i="16"/>
  <c r="G357" i="16" s="1"/>
  <c r="F299" i="16"/>
  <c r="F349" i="16" s="1"/>
  <c r="G312" i="28"/>
  <c r="G362" i="28" s="1"/>
  <c r="E301" i="28"/>
  <c r="E351" i="28" s="1"/>
  <c r="G299" i="16"/>
  <c r="G349" i="16" s="1"/>
  <c r="G305" i="16"/>
  <c r="G355" i="16" s="1"/>
  <c r="G295" i="16"/>
  <c r="G345" i="16" s="1"/>
  <c r="E303" i="28"/>
  <c r="E353" i="28" s="1"/>
  <c r="F304" i="28"/>
  <c r="F354" i="28" s="1"/>
  <c r="F297" i="16"/>
  <c r="F347" i="16" s="1"/>
  <c r="G303" i="16"/>
  <c r="G353" i="16" s="1"/>
  <c r="F303" i="16"/>
  <c r="F353" i="16" s="1"/>
  <c r="C303" i="16"/>
  <c r="C353" i="16" s="1"/>
  <c r="F306" i="28"/>
  <c r="F356" i="28" s="1"/>
  <c r="F301" i="16"/>
  <c r="F351" i="16" s="1"/>
  <c r="E309" i="16"/>
  <c r="E359" i="16" s="1"/>
  <c r="G306" i="16"/>
  <c r="G356" i="16" s="1"/>
  <c r="D307" i="39"/>
  <c r="D357" i="39" s="1"/>
  <c r="D307" i="27"/>
  <c r="D357" i="27" s="1"/>
  <c r="F301" i="17"/>
  <c r="F351" i="17" s="1"/>
  <c r="F310" i="9"/>
  <c r="F360" i="9" s="1"/>
  <c r="G299" i="9"/>
  <c r="G349" i="9" s="1"/>
  <c r="G304" i="9"/>
  <c r="G354" i="9" s="1"/>
  <c r="G309" i="9"/>
  <c r="G359" i="9" s="1"/>
  <c r="D304" i="9"/>
  <c r="D354" i="9" s="1"/>
  <c r="G298" i="9"/>
  <c r="G348" i="9" s="1"/>
  <c r="E310" i="9"/>
  <c r="E360" i="9" s="1"/>
  <c r="F304" i="9"/>
  <c r="F354" i="9" s="1"/>
  <c r="G310" i="9"/>
  <c r="G360" i="9" s="1"/>
  <c r="G297" i="9"/>
  <c r="G347" i="9" s="1"/>
  <c r="G296" i="9"/>
  <c r="G346" i="9" s="1"/>
  <c r="D300" i="24"/>
  <c r="D350" i="24" s="1"/>
  <c r="F300" i="24"/>
  <c r="F350" i="24" s="1"/>
  <c r="D303" i="25"/>
  <c r="D353" i="25" s="1"/>
  <c r="F311" i="25"/>
  <c r="F361" i="25" s="1"/>
  <c r="C303" i="25"/>
  <c r="C353" i="25" s="1"/>
  <c r="G301" i="25"/>
  <c r="G351" i="25" s="1"/>
  <c r="D309" i="12"/>
  <c r="D359" i="12" s="1"/>
  <c r="F310" i="12"/>
  <c r="F360" i="12" s="1"/>
  <c r="D300" i="12"/>
  <c r="D350" i="12" s="1"/>
  <c r="G308" i="12"/>
  <c r="G358" i="12" s="1"/>
  <c r="E309" i="12"/>
  <c r="E359" i="12" s="1"/>
  <c r="G305" i="12"/>
  <c r="G355" i="12" s="1"/>
  <c r="E310" i="12"/>
  <c r="E360" i="12" s="1"/>
  <c r="D301" i="41"/>
  <c r="D351" i="41" s="1"/>
  <c r="G294" i="41"/>
  <c r="G344" i="41" s="1"/>
  <c r="G298" i="23"/>
  <c r="G348" i="23" s="1"/>
  <c r="F305" i="23"/>
  <c r="F355" i="23" s="1"/>
  <c r="F303" i="23"/>
  <c r="F353" i="23" s="1"/>
  <c r="C302" i="23"/>
  <c r="C352" i="23" s="1"/>
  <c r="E309" i="23"/>
  <c r="E359" i="23" s="1"/>
  <c r="E300" i="23"/>
  <c r="E350" i="23" s="1"/>
  <c r="D300" i="23"/>
  <c r="D350" i="23" s="1"/>
  <c r="G297" i="33"/>
  <c r="G347" i="33" s="1"/>
  <c r="G307" i="33"/>
  <c r="G357" i="33" s="1"/>
  <c r="D305" i="11"/>
  <c r="D355" i="11" s="1"/>
  <c r="G300" i="11"/>
  <c r="G350" i="11" s="1"/>
  <c r="D309" i="34"/>
  <c r="D359" i="34" s="1"/>
  <c r="G298" i="34"/>
  <c r="G348" i="34" s="1"/>
  <c r="D302" i="34"/>
  <c r="D352" i="34" s="1"/>
  <c r="G301" i="34"/>
  <c r="G351" i="34" s="1"/>
  <c r="F300" i="21"/>
  <c r="F350" i="21" s="1"/>
  <c r="G304" i="25"/>
  <c r="G354" i="25" s="1"/>
  <c r="F304" i="25"/>
  <c r="F354" i="25" s="1"/>
  <c r="G311" i="25"/>
  <c r="G361" i="25" s="1"/>
  <c r="F312" i="25"/>
  <c r="F362" i="25" s="1"/>
  <c r="F299" i="12"/>
  <c r="F349" i="12" s="1"/>
  <c r="F307" i="12"/>
  <c r="F357" i="12" s="1"/>
  <c r="E305" i="12"/>
  <c r="E355" i="12" s="1"/>
  <c r="F297" i="12"/>
  <c r="F347" i="12" s="1"/>
  <c r="G306" i="12"/>
  <c r="G356" i="12" s="1"/>
  <c r="F295" i="12"/>
  <c r="F345" i="12" s="1"/>
  <c r="G309" i="12"/>
  <c r="G359" i="12" s="1"/>
  <c r="G303" i="12"/>
  <c r="G353" i="12" s="1"/>
  <c r="F305" i="12"/>
  <c r="F355" i="12" s="1"/>
  <c r="E302" i="19"/>
  <c r="E352" i="19" s="1"/>
  <c r="G306" i="19"/>
  <c r="G356" i="19" s="1"/>
  <c r="F301" i="41"/>
  <c r="F351" i="41" s="1"/>
  <c r="F300" i="23"/>
  <c r="F350" i="23" s="1"/>
  <c r="F302" i="23"/>
  <c r="F352" i="23" s="1"/>
  <c r="G306" i="23"/>
  <c r="G356" i="23" s="1"/>
  <c r="E305" i="23"/>
  <c r="E355" i="23" s="1"/>
  <c r="G296" i="23"/>
  <c r="G346" i="23" s="1"/>
  <c r="F312" i="23"/>
  <c r="F362" i="23" s="1"/>
  <c r="F297" i="23"/>
  <c r="F347" i="23" s="1"/>
  <c r="G293" i="23"/>
  <c r="G343" i="23" s="1"/>
  <c r="G305" i="23"/>
  <c r="G355" i="23" s="1"/>
  <c r="G311" i="23"/>
  <c r="G361" i="23" s="1"/>
  <c r="F295" i="23"/>
  <c r="F345" i="23" s="1"/>
  <c r="E302" i="23"/>
  <c r="E352" i="23" s="1"/>
  <c r="G303" i="23"/>
  <c r="G353" i="23" s="1"/>
  <c r="G310" i="23"/>
  <c r="G360" i="23" s="1"/>
  <c r="E303" i="23"/>
  <c r="E353" i="23" s="1"/>
  <c r="E310" i="23"/>
  <c r="E360" i="23" s="1"/>
  <c r="D297" i="23"/>
  <c r="D347" i="23" s="1"/>
  <c r="D302" i="23"/>
  <c r="D352" i="23" s="1"/>
  <c r="D307" i="23"/>
  <c r="D357" i="23" s="1"/>
  <c r="E297" i="23"/>
  <c r="E347" i="23" s="1"/>
  <c r="C304" i="23"/>
  <c r="C354" i="23" s="1"/>
  <c r="F305" i="33"/>
  <c r="F355" i="33" s="1"/>
  <c r="C303" i="33"/>
  <c r="C353" i="33" s="1"/>
  <c r="F301" i="33"/>
  <c r="F351" i="33" s="1"/>
  <c r="F302" i="33"/>
  <c r="F352" i="33" s="1"/>
  <c r="E307" i="33"/>
  <c r="E357" i="33" s="1"/>
  <c r="D303" i="10"/>
  <c r="D353" i="10" s="1"/>
  <c r="G312" i="10"/>
  <c r="G362" i="10" s="1"/>
  <c r="G303" i="10"/>
  <c r="G353" i="10" s="1"/>
  <c r="G305" i="10"/>
  <c r="G355" i="10" s="1"/>
  <c r="D299" i="10"/>
  <c r="D349" i="10" s="1"/>
  <c r="F304" i="10"/>
  <c r="F354" i="10" s="1"/>
  <c r="G296" i="10"/>
  <c r="G346" i="10" s="1"/>
  <c r="G311" i="10"/>
  <c r="G361" i="10" s="1"/>
  <c r="E299" i="10"/>
  <c r="E349" i="10" s="1"/>
  <c r="D312" i="10"/>
  <c r="D362" i="10" s="1"/>
  <c r="E309" i="10"/>
  <c r="E359" i="10" s="1"/>
  <c r="D301" i="10"/>
  <c r="D351" i="10" s="1"/>
  <c r="G293" i="10"/>
  <c r="G343" i="10" s="1"/>
  <c r="F301" i="10"/>
  <c r="F351" i="10" s="1"/>
  <c r="G298" i="10"/>
  <c r="G348" i="10" s="1"/>
  <c r="E307" i="10"/>
  <c r="E357" i="10" s="1"/>
  <c r="G300" i="10"/>
  <c r="G350" i="10" s="1"/>
  <c r="G295" i="10"/>
  <c r="G345" i="10" s="1"/>
  <c r="F302" i="10"/>
  <c r="F352" i="10" s="1"/>
  <c r="C303" i="28"/>
  <c r="C353" i="28" s="1"/>
  <c r="G299" i="28"/>
  <c r="G349" i="28" s="1"/>
  <c r="G310" i="28"/>
  <c r="G360" i="28" s="1"/>
  <c r="C310" i="28"/>
  <c r="C360" i="28" s="1"/>
  <c r="G302" i="28"/>
  <c r="G352" i="28" s="1"/>
  <c r="F295" i="28"/>
  <c r="F345" i="28" s="1"/>
  <c r="C305" i="28"/>
  <c r="C355" i="28" s="1"/>
  <c r="G301" i="28"/>
  <c r="G351" i="28" s="1"/>
  <c r="F312" i="28"/>
  <c r="F362" i="28" s="1"/>
  <c r="F299" i="28"/>
  <c r="F349" i="28" s="1"/>
  <c r="G304" i="28"/>
  <c r="G354" i="28" s="1"/>
  <c r="G296" i="28"/>
  <c r="G346" i="28" s="1"/>
  <c r="F308" i="28"/>
  <c r="F358" i="28" s="1"/>
  <c r="G297" i="28"/>
  <c r="G347" i="28" s="1"/>
  <c r="F305" i="28"/>
  <c r="F355" i="28" s="1"/>
  <c r="F297" i="28"/>
  <c r="F347" i="28" s="1"/>
  <c r="F301" i="28"/>
  <c r="F351" i="28" s="1"/>
  <c r="E309" i="28"/>
  <c r="E359" i="28" s="1"/>
  <c r="G309" i="28"/>
  <c r="G359" i="28" s="1"/>
  <c r="G302" i="32"/>
  <c r="G352" i="32" s="1"/>
  <c r="C307" i="32"/>
  <c r="C357" i="32" s="1"/>
  <c r="E305" i="26"/>
  <c r="E355" i="26" s="1"/>
  <c r="E310" i="26"/>
  <c r="E360" i="26" s="1"/>
  <c r="E307" i="40"/>
  <c r="E357" i="40" s="1"/>
  <c r="G302" i="40"/>
  <c r="G352" i="40" s="1"/>
  <c r="E305" i="40"/>
  <c r="E355" i="40" s="1"/>
  <c r="E301" i="19"/>
  <c r="E351" i="19" s="1"/>
  <c r="G311" i="31"/>
  <c r="G361" i="31" s="1"/>
  <c r="F303" i="31"/>
  <c r="F353" i="31" s="1"/>
  <c r="G301" i="31"/>
  <c r="G351" i="31" s="1"/>
  <c r="D304" i="31"/>
  <c r="D354" i="31" s="1"/>
  <c r="D302" i="31"/>
  <c r="D352" i="31" s="1"/>
  <c r="F295" i="31"/>
  <c r="F345" i="31" s="1"/>
  <c r="F298" i="31"/>
  <c r="F348" i="31" s="1"/>
  <c r="G296" i="31"/>
  <c r="G346" i="31" s="1"/>
  <c r="E302" i="31"/>
  <c r="E352" i="31" s="1"/>
  <c r="F299" i="21"/>
  <c r="F349" i="21" s="1"/>
  <c r="G294" i="21"/>
  <c r="G344" i="21" s="1"/>
  <c r="G302" i="21"/>
  <c r="G352" i="21" s="1"/>
  <c r="C303" i="21"/>
  <c r="C353" i="21" s="1"/>
  <c r="F308" i="21"/>
  <c r="F358" i="21" s="1"/>
  <c r="G301" i="24"/>
  <c r="G351" i="24" s="1"/>
  <c r="F303" i="24"/>
  <c r="F353" i="24" s="1"/>
  <c r="G293" i="40"/>
  <c r="G343" i="40" s="1"/>
  <c r="F307" i="40"/>
  <c r="F357" i="40" s="1"/>
  <c r="D306" i="18"/>
  <c r="D356" i="18" s="1"/>
  <c r="G295" i="18"/>
  <c r="G345" i="18" s="1"/>
  <c r="E302" i="18"/>
  <c r="E352" i="18" s="1"/>
  <c r="E306" i="18"/>
  <c r="E356" i="18" s="1"/>
  <c r="G308" i="11"/>
  <c r="G358" i="11" s="1"/>
  <c r="G304" i="35"/>
  <c r="G354" i="35" s="1"/>
  <c r="F304" i="35"/>
  <c r="F354" i="35" s="1"/>
  <c r="E303" i="35"/>
  <c r="E353" i="35" s="1"/>
  <c r="G301" i="35"/>
  <c r="G351" i="35" s="1"/>
  <c r="E305" i="35"/>
  <c r="E355" i="35" s="1"/>
  <c r="G308" i="35"/>
  <c r="G358" i="35" s="1"/>
  <c r="G311" i="35"/>
  <c r="G361" i="35" s="1"/>
  <c r="D307" i="35"/>
  <c r="D357" i="35" s="1"/>
  <c r="E310" i="35"/>
  <c r="E360" i="35" s="1"/>
  <c r="D302" i="35"/>
  <c r="D352" i="35" s="1"/>
  <c r="G296" i="35"/>
  <c r="G346" i="35" s="1"/>
  <c r="G294" i="35"/>
  <c r="G344" i="35" s="1"/>
  <c r="G303" i="35"/>
  <c r="G353" i="35" s="1"/>
  <c r="E305" i="27"/>
  <c r="E355" i="27" s="1"/>
  <c r="D309" i="27"/>
  <c r="D359" i="27" s="1"/>
  <c r="D303" i="27"/>
  <c r="D353" i="27" s="1"/>
  <c r="G311" i="27"/>
  <c r="G361" i="27" s="1"/>
  <c r="G296" i="27"/>
  <c r="G346" i="27" s="1"/>
  <c r="F301" i="11"/>
  <c r="F351" i="11" s="1"/>
  <c r="D300" i="11"/>
  <c r="D350" i="11" s="1"/>
  <c r="G294" i="11"/>
  <c r="G344" i="11" s="1"/>
  <c r="E303" i="11"/>
  <c r="E353" i="11" s="1"/>
  <c r="F303" i="11"/>
  <c r="F353" i="11" s="1"/>
  <c r="E310" i="11"/>
  <c r="E360" i="11" s="1"/>
  <c r="G309" i="11"/>
  <c r="G359" i="11" s="1"/>
  <c r="E304" i="11"/>
  <c r="E354" i="11" s="1"/>
  <c r="C303" i="11"/>
  <c r="C353" i="11" s="1"/>
  <c r="G312" i="11"/>
  <c r="G362" i="11" s="1"/>
  <c r="D307" i="24"/>
  <c r="D357" i="24" s="1"/>
  <c r="F310" i="24"/>
  <c r="F360" i="24" s="1"/>
  <c r="G308" i="24"/>
  <c r="G358" i="24" s="1"/>
  <c r="F308" i="24"/>
  <c r="F358" i="24" s="1"/>
  <c r="E300" i="24"/>
  <c r="E350" i="24" s="1"/>
  <c r="F309" i="24"/>
  <c r="F359" i="24" s="1"/>
  <c r="G304" i="24"/>
  <c r="G354" i="24" s="1"/>
  <c r="G303" i="24"/>
  <c r="G353" i="24" s="1"/>
  <c r="G299" i="24"/>
  <c r="G349" i="24" s="1"/>
  <c r="F306" i="24"/>
  <c r="F356" i="24" s="1"/>
  <c r="E303" i="24"/>
  <c r="E353" i="24" s="1"/>
  <c r="E309" i="26"/>
  <c r="E359" i="26" s="1"/>
  <c r="E297" i="26"/>
  <c r="E347" i="26" s="1"/>
  <c r="G305" i="26"/>
  <c r="G355" i="26" s="1"/>
  <c r="C304" i="26"/>
  <c r="C354" i="26" s="1"/>
  <c r="D297" i="26"/>
  <c r="D347" i="26" s="1"/>
  <c r="F304" i="26"/>
  <c r="F354" i="26" s="1"/>
  <c r="G298" i="40"/>
  <c r="G348" i="40" s="1"/>
  <c r="D309" i="40"/>
  <c r="D359" i="40" s="1"/>
  <c r="F300" i="40"/>
  <c r="F350" i="40" s="1"/>
  <c r="D300" i="40"/>
  <c r="D350" i="40" s="1"/>
  <c r="G310" i="40"/>
  <c r="G360" i="40" s="1"/>
  <c r="E309" i="40"/>
  <c r="E359" i="40" s="1"/>
  <c r="D302" i="40"/>
  <c r="D352" i="40" s="1"/>
  <c r="D305" i="40"/>
  <c r="D355" i="40" s="1"/>
  <c r="F312" i="40"/>
  <c r="F362" i="40" s="1"/>
  <c r="G305" i="40"/>
  <c r="G355" i="40" s="1"/>
  <c r="F305" i="40"/>
  <c r="F355" i="40" s="1"/>
  <c r="D307" i="40"/>
  <c r="D357" i="40" s="1"/>
  <c r="F302" i="40"/>
  <c r="F352" i="40" s="1"/>
  <c r="F303" i="40"/>
  <c r="F353" i="40" s="1"/>
  <c r="G308" i="40"/>
  <c r="G358" i="40" s="1"/>
  <c r="G300" i="40"/>
  <c r="G350" i="40" s="1"/>
  <c r="G295" i="40"/>
  <c r="G345" i="40" s="1"/>
  <c r="E304" i="40"/>
  <c r="E354" i="40" s="1"/>
  <c r="E299" i="18"/>
  <c r="E349" i="18" s="1"/>
  <c r="G305" i="18"/>
  <c r="G355" i="18" s="1"/>
  <c r="D303" i="18"/>
  <c r="D353" i="18" s="1"/>
  <c r="D301" i="18"/>
  <c r="D351" i="18" s="1"/>
  <c r="G309" i="18"/>
  <c r="G359" i="18" s="1"/>
  <c r="E309" i="18"/>
  <c r="E359" i="18" s="1"/>
  <c r="F300" i="18"/>
  <c r="F350" i="18" s="1"/>
  <c r="D309" i="18"/>
  <c r="D359" i="18" s="1"/>
  <c r="D299" i="18"/>
  <c r="D349" i="18" s="1"/>
  <c r="E301" i="18"/>
  <c r="E351" i="18" s="1"/>
  <c r="F312" i="18"/>
  <c r="F362" i="18" s="1"/>
  <c r="G304" i="18"/>
  <c r="G354" i="18" s="1"/>
  <c r="G312" i="18"/>
  <c r="G362" i="18" s="1"/>
  <c r="G302" i="18"/>
  <c r="G352" i="18" s="1"/>
  <c r="E311" i="18"/>
  <c r="E361" i="18" s="1"/>
  <c r="F305" i="18"/>
  <c r="F355" i="18" s="1"/>
  <c r="E296" i="18"/>
  <c r="E346" i="18" s="1"/>
  <c r="G310" i="18"/>
  <c r="G360" i="18" s="1"/>
  <c r="E310" i="27"/>
  <c r="E360" i="27" s="1"/>
  <c r="G304" i="27"/>
  <c r="G354" i="27" s="1"/>
  <c r="G306" i="27"/>
  <c r="G356" i="27" s="1"/>
  <c r="G303" i="27"/>
  <c r="G353" i="27" s="1"/>
  <c r="E297" i="27"/>
  <c r="E347" i="27" s="1"/>
  <c r="D300" i="27"/>
  <c r="D350" i="27" s="1"/>
  <c r="F303" i="27"/>
  <c r="F353" i="27" s="1"/>
  <c r="D302" i="27"/>
  <c r="D352" i="27" s="1"/>
  <c r="G295" i="27"/>
  <c r="G345" i="27" s="1"/>
  <c r="G308" i="27"/>
  <c r="G358" i="27" s="1"/>
  <c r="E302" i="27"/>
  <c r="E352" i="27" s="1"/>
  <c r="E303" i="27"/>
  <c r="E353" i="27" s="1"/>
  <c r="E300" i="27"/>
  <c r="E350" i="27" s="1"/>
  <c r="G309" i="38"/>
  <c r="G359" i="38" s="1"/>
  <c r="E304" i="38"/>
  <c r="E354" i="38" s="1"/>
  <c r="G300" i="31"/>
  <c r="G350" i="31" s="1"/>
  <c r="D300" i="31"/>
  <c r="D350" i="31" s="1"/>
  <c r="F307" i="31"/>
  <c r="F357" i="31" s="1"/>
  <c r="D307" i="31"/>
  <c r="D357" i="31" s="1"/>
  <c r="E303" i="31"/>
  <c r="E353" i="31" s="1"/>
  <c r="E297" i="31"/>
  <c r="E347" i="31" s="1"/>
  <c r="G310" i="31"/>
  <c r="G360" i="31" s="1"/>
  <c r="E300" i="31"/>
  <c r="E350" i="31" s="1"/>
  <c r="G295" i="31"/>
  <c r="G345" i="31" s="1"/>
  <c r="D309" i="31"/>
  <c r="D359" i="31" s="1"/>
  <c r="G298" i="31"/>
  <c r="G348" i="31" s="1"/>
  <c r="E307" i="31"/>
  <c r="E357" i="31" s="1"/>
  <c r="G308" i="31"/>
  <c r="G358" i="31" s="1"/>
  <c r="F310" i="31"/>
  <c r="F360" i="31" s="1"/>
  <c r="E305" i="31"/>
  <c r="E355" i="31" s="1"/>
  <c r="G297" i="21"/>
  <c r="G347" i="21" s="1"/>
  <c r="C300" i="21"/>
  <c r="C350" i="21" s="1"/>
  <c r="F301" i="21"/>
  <c r="F351" i="21" s="1"/>
  <c r="E303" i="21"/>
  <c r="E353" i="21" s="1"/>
  <c r="D304" i="21"/>
  <c r="D354" i="21" s="1"/>
  <c r="G293" i="21"/>
  <c r="G343" i="21" s="1"/>
  <c r="F307" i="21"/>
  <c r="F357" i="21" s="1"/>
  <c r="E299" i="21"/>
  <c r="E349" i="21" s="1"/>
  <c r="G310" i="21"/>
  <c r="G360" i="21" s="1"/>
  <c r="G307" i="21"/>
  <c r="G357" i="21" s="1"/>
  <c r="G304" i="21"/>
  <c r="G354" i="21" s="1"/>
  <c r="G309" i="24"/>
  <c r="G359" i="24" s="1"/>
  <c r="F299" i="24"/>
  <c r="F349" i="24" s="1"/>
  <c r="G306" i="24"/>
  <c r="G356" i="24" s="1"/>
  <c r="E305" i="24"/>
  <c r="E355" i="24" s="1"/>
  <c r="F295" i="24"/>
  <c r="F345" i="24" s="1"/>
  <c r="G296" i="24"/>
  <c r="G346" i="24" s="1"/>
  <c r="D303" i="24"/>
  <c r="D353" i="24" s="1"/>
  <c r="F298" i="24"/>
  <c r="F348" i="24" s="1"/>
  <c r="F304" i="24"/>
  <c r="F354" i="24" s="1"/>
  <c r="F301" i="24"/>
  <c r="F351" i="24" s="1"/>
  <c r="E310" i="24"/>
  <c r="E360" i="24" s="1"/>
  <c r="G307" i="40"/>
  <c r="G357" i="40" s="1"/>
  <c r="E302" i="40"/>
  <c r="E352" i="40" s="1"/>
  <c r="E300" i="40"/>
  <c r="E350" i="40" s="1"/>
  <c r="F311" i="40"/>
  <c r="F361" i="40" s="1"/>
  <c r="G303" i="40"/>
  <c r="G353" i="40" s="1"/>
  <c r="E310" i="40"/>
  <c r="E360" i="40" s="1"/>
  <c r="D304" i="40"/>
  <c r="D354" i="40" s="1"/>
  <c r="F309" i="40"/>
  <c r="F295" i="40"/>
  <c r="F345" i="40" s="1"/>
  <c r="F310" i="40"/>
  <c r="F360" i="40" s="1"/>
  <c r="G297" i="40"/>
  <c r="G347" i="40" s="1"/>
  <c r="G299" i="18"/>
  <c r="G349" i="18" s="1"/>
  <c r="F307" i="18"/>
  <c r="F357" i="18" s="1"/>
  <c r="F299" i="18"/>
  <c r="F349" i="18" s="1"/>
  <c r="F309" i="18"/>
  <c r="F359" i="18" s="1"/>
  <c r="E312" i="18"/>
  <c r="E362" i="18" s="1"/>
  <c r="F296" i="18"/>
  <c r="F346" i="18" s="1"/>
  <c r="E304" i="18"/>
  <c r="E354" i="18" s="1"/>
  <c r="D296" i="18"/>
  <c r="D346" i="18" s="1"/>
  <c r="F311" i="11"/>
  <c r="F361" i="11" s="1"/>
  <c r="F300" i="11"/>
  <c r="F350" i="11" s="1"/>
  <c r="G301" i="11"/>
  <c r="G351" i="11" s="1"/>
  <c r="G298" i="27"/>
  <c r="G348" i="27" s="1"/>
  <c r="F305" i="27"/>
  <c r="F355" i="27" s="1"/>
  <c r="F300" i="27"/>
  <c r="F350" i="27" s="1"/>
  <c r="D305" i="27"/>
  <c r="D355" i="27" s="1"/>
  <c r="G299" i="27"/>
  <c r="G349" i="27" s="1"/>
  <c r="D297" i="27"/>
  <c r="D347" i="27" s="1"/>
  <c r="G310" i="27"/>
  <c r="G360" i="27" s="1"/>
  <c r="G301" i="27"/>
  <c r="G351" i="27" s="1"/>
  <c r="F310" i="27"/>
  <c r="F360" i="27" s="1"/>
  <c r="F304" i="27"/>
  <c r="F354" i="27" s="1"/>
  <c r="C309" i="26"/>
  <c r="C359" i="26" s="1"/>
  <c r="F302" i="26"/>
  <c r="F352" i="26" s="1"/>
  <c r="E300" i="26"/>
  <c r="E350" i="26" s="1"/>
  <c r="F295" i="26"/>
  <c r="F345" i="26" s="1"/>
  <c r="D297" i="38"/>
  <c r="D347" i="38" s="1"/>
  <c r="F312" i="38"/>
  <c r="F362" i="38" s="1"/>
  <c r="D304" i="12"/>
  <c r="D354" i="12" s="1"/>
  <c r="C304" i="12"/>
  <c r="C354" i="12" s="1"/>
  <c r="D307" i="12"/>
  <c r="D357" i="12" s="1"/>
  <c r="E307" i="12"/>
  <c r="E357" i="12" s="1"/>
  <c r="F304" i="12"/>
  <c r="F354" i="12" s="1"/>
  <c r="G295" i="12"/>
  <c r="G345" i="12" s="1"/>
  <c r="F312" i="12"/>
  <c r="F362" i="12" s="1"/>
  <c r="F303" i="12"/>
  <c r="F353" i="12" s="1"/>
  <c r="F302" i="12"/>
  <c r="F352" i="12" s="1"/>
  <c r="E300" i="12"/>
  <c r="E350" i="12" s="1"/>
  <c r="G310" i="12"/>
  <c r="G360" i="12" s="1"/>
  <c r="E302" i="12"/>
  <c r="E352" i="12" s="1"/>
  <c r="G294" i="12"/>
  <c r="G344" i="12" s="1"/>
  <c r="D305" i="12"/>
  <c r="D355" i="12" s="1"/>
  <c r="G300" i="33"/>
  <c r="G350" i="33" s="1"/>
  <c r="F309" i="33"/>
  <c r="F359" i="33" s="1"/>
  <c r="D304" i="33"/>
  <c r="D354" i="33" s="1"/>
  <c r="E304" i="33"/>
  <c r="E354" i="33" s="1"/>
  <c r="D309" i="33"/>
  <c r="D359" i="33" s="1"/>
  <c r="F311" i="33"/>
  <c r="F361" i="33" s="1"/>
  <c r="F305" i="26"/>
  <c r="F355" i="26" s="1"/>
  <c r="F298" i="26"/>
  <c r="F348" i="26" s="1"/>
  <c r="C300" i="26"/>
  <c r="C350" i="26" s="1"/>
  <c r="G297" i="26"/>
  <c r="G347" i="26" s="1"/>
  <c r="E311" i="26"/>
  <c r="E361" i="26" s="1"/>
  <c r="F307" i="26"/>
  <c r="F357" i="26" s="1"/>
  <c r="G303" i="26"/>
  <c r="G353" i="26" s="1"/>
  <c r="C303" i="32"/>
  <c r="C353" i="32" s="1"/>
  <c r="F309" i="32"/>
  <c r="F359" i="32" s="1"/>
  <c r="G311" i="41"/>
  <c r="G361" i="41" s="1"/>
  <c r="C303" i="41"/>
  <c r="C353" i="41" s="1"/>
  <c r="F294" i="41"/>
  <c r="F344" i="41" s="1"/>
  <c r="F306" i="41"/>
  <c r="F356" i="41" s="1"/>
  <c r="E301" i="41"/>
  <c r="E351" i="41" s="1"/>
  <c r="E305" i="19"/>
  <c r="E355" i="19" s="1"/>
  <c r="E311" i="33"/>
  <c r="E361" i="33" s="1"/>
  <c r="G299" i="33"/>
  <c r="G349" i="33" s="1"/>
  <c r="F300" i="33"/>
  <c r="F350" i="33" s="1"/>
  <c r="F312" i="33"/>
  <c r="F362" i="33" s="1"/>
  <c r="D303" i="33"/>
  <c r="D353" i="33" s="1"/>
  <c r="C309" i="33"/>
  <c r="C359" i="33" s="1"/>
  <c r="G306" i="33"/>
  <c r="G356" i="33" s="1"/>
  <c r="G294" i="33"/>
  <c r="G344" i="33" s="1"/>
  <c r="G295" i="33"/>
  <c r="G345" i="33" s="1"/>
  <c r="D305" i="32"/>
  <c r="D355" i="32" s="1"/>
  <c r="G308" i="32"/>
  <c r="G358" i="32" s="1"/>
  <c r="F301" i="32"/>
  <c r="F351" i="32" s="1"/>
  <c r="F304" i="32"/>
  <c r="F354" i="32" s="1"/>
  <c r="G301" i="32"/>
  <c r="G351" i="32" s="1"/>
  <c r="G306" i="41"/>
  <c r="G356" i="41" s="1"/>
  <c r="E303" i="41"/>
  <c r="E353" i="41" s="1"/>
  <c r="G297" i="41"/>
  <c r="G347" i="41" s="1"/>
  <c r="G309" i="41"/>
  <c r="G359" i="41" s="1"/>
  <c r="E304" i="41"/>
  <c r="E354" i="41" s="1"/>
  <c r="F304" i="41"/>
  <c r="F354" i="41" s="1"/>
  <c r="F302" i="41"/>
  <c r="F352" i="41" s="1"/>
  <c r="G312" i="41"/>
  <c r="G362" i="41" s="1"/>
  <c r="C300" i="41"/>
  <c r="C350" i="41" s="1"/>
  <c r="G307" i="41"/>
  <c r="G357" i="41" s="1"/>
  <c r="F308" i="41"/>
  <c r="F358" i="41" s="1"/>
  <c r="E298" i="41"/>
  <c r="E348" i="41" s="1"/>
  <c r="F312" i="41"/>
  <c r="F362" i="41" s="1"/>
  <c r="F301" i="39"/>
  <c r="F351" i="39" s="1"/>
  <c r="E300" i="39"/>
  <c r="E350" i="39" s="1"/>
  <c r="G302" i="22"/>
  <c r="G352" i="22" s="1"/>
  <c r="G303" i="22"/>
  <c r="G353" i="22" s="1"/>
  <c r="G294" i="22"/>
  <c r="G344" i="22" s="1"/>
  <c r="F309" i="22"/>
  <c r="F359" i="22" s="1"/>
  <c r="D302" i="22"/>
  <c r="D352" i="22" s="1"/>
  <c r="G304" i="22"/>
  <c r="G354" i="22" s="1"/>
  <c r="G297" i="19"/>
  <c r="G308" i="19"/>
  <c r="G358" i="19" s="1"/>
  <c r="G305" i="19"/>
  <c r="G355" i="19" s="1"/>
  <c r="F310" i="19"/>
  <c r="C303" i="38"/>
  <c r="C353" i="38" s="1"/>
  <c r="F310" i="38"/>
  <c r="F360" i="38" s="1"/>
  <c r="D302" i="38"/>
  <c r="D352" i="38" s="1"/>
  <c r="G310" i="38"/>
  <c r="E300" i="38"/>
  <c r="E350" i="38" s="1"/>
  <c r="F295" i="38"/>
  <c r="F345" i="38" s="1"/>
  <c r="D309" i="38"/>
  <c r="D359" i="38" s="1"/>
  <c r="F302" i="38"/>
  <c r="F352" i="38" s="1"/>
  <c r="F297" i="38"/>
  <c r="F347" i="38" s="1"/>
  <c r="G297" i="38"/>
  <c r="G347" i="38" s="1"/>
  <c r="E301" i="38"/>
  <c r="E351" i="38" s="1"/>
  <c r="F304" i="38"/>
  <c r="F354" i="38" s="1"/>
  <c r="F300" i="39"/>
  <c r="F350" i="39" s="1"/>
  <c r="G304" i="39"/>
  <c r="G354" i="39" s="1"/>
  <c r="E310" i="39"/>
  <c r="E360" i="39" s="1"/>
  <c r="D300" i="39"/>
  <c r="D350" i="39" s="1"/>
  <c r="G303" i="39"/>
  <c r="G353" i="39" s="1"/>
  <c r="G302" i="39"/>
  <c r="G352" i="39" s="1"/>
  <c r="G299" i="39"/>
  <c r="G349" i="39" s="1"/>
  <c r="G301" i="39"/>
  <c r="G351" i="39" s="1"/>
  <c r="G311" i="39"/>
  <c r="G361" i="39" s="1"/>
  <c r="G294" i="39"/>
  <c r="G344" i="39" s="1"/>
  <c r="F300" i="22"/>
  <c r="F350" i="22" s="1"/>
  <c r="D312" i="22"/>
  <c r="D362" i="22" s="1"/>
  <c r="C309" i="22"/>
  <c r="C359" i="22" s="1"/>
  <c r="G295" i="22"/>
  <c r="G345" i="22" s="1"/>
  <c r="F307" i="22"/>
  <c r="F357" i="22" s="1"/>
  <c r="E300" i="22"/>
  <c r="E350" i="22" s="1"/>
  <c r="G312" i="22"/>
  <c r="G362" i="22" s="1"/>
  <c r="E309" i="25"/>
  <c r="E359" i="25" s="1"/>
  <c r="F308" i="25"/>
  <c r="F358" i="25" s="1"/>
  <c r="G305" i="25"/>
  <c r="G355" i="25" s="1"/>
  <c r="E303" i="25"/>
  <c r="E353" i="25" s="1"/>
  <c r="F309" i="25"/>
  <c r="F359" i="25" s="1"/>
  <c r="F301" i="25"/>
  <c r="F351" i="25" s="1"/>
  <c r="G309" i="25"/>
  <c r="G359" i="25" s="1"/>
  <c r="G302" i="25"/>
  <c r="G352" i="25" s="1"/>
  <c r="G302" i="11"/>
  <c r="G352" i="11" s="1"/>
  <c r="E299" i="11"/>
  <c r="E349" i="11" s="1"/>
  <c r="G299" i="11"/>
  <c r="G349" i="11" s="1"/>
  <c r="F309" i="11"/>
  <c r="F359" i="11" s="1"/>
  <c r="G304" i="11"/>
  <c r="G354" i="11" s="1"/>
  <c r="F299" i="11"/>
  <c r="F349" i="11" s="1"/>
  <c r="G296" i="11"/>
  <c r="G346" i="11" s="1"/>
  <c r="D303" i="11"/>
  <c r="D353" i="11" s="1"/>
  <c r="F304" i="11"/>
  <c r="F354" i="11" s="1"/>
  <c r="G297" i="11"/>
  <c r="G347" i="11" s="1"/>
  <c r="G311" i="11"/>
  <c r="G361" i="11" s="1"/>
  <c r="C307" i="11"/>
  <c r="C357" i="11" s="1"/>
  <c r="E301" i="39"/>
  <c r="E351" i="39" s="1"/>
  <c r="F306" i="39"/>
  <c r="F356" i="39" s="1"/>
  <c r="F310" i="39"/>
  <c r="F360" i="39" s="1"/>
  <c r="E303" i="39"/>
  <c r="E353" i="39" s="1"/>
  <c r="D303" i="39"/>
  <c r="D353" i="39" s="1"/>
  <c r="G308" i="39"/>
  <c r="G358" i="39" s="1"/>
  <c r="G293" i="39"/>
  <c r="G343" i="39" s="1"/>
  <c r="E305" i="39"/>
  <c r="E355" i="39" s="1"/>
  <c r="G298" i="39"/>
  <c r="G348" i="39" s="1"/>
  <c r="D302" i="39"/>
  <c r="D352" i="39" s="1"/>
  <c r="G309" i="39"/>
  <c r="G359" i="39" s="1"/>
  <c r="F304" i="39"/>
  <c r="F354" i="39" s="1"/>
  <c r="F295" i="39"/>
  <c r="F345" i="39" s="1"/>
  <c r="F299" i="39"/>
  <c r="F349" i="39" s="1"/>
  <c r="F303" i="39"/>
  <c r="F353" i="39" s="1"/>
  <c r="G306" i="39"/>
  <c r="G356" i="39" s="1"/>
  <c r="C300" i="22"/>
  <c r="C350" i="22" s="1"/>
  <c r="G298" i="22"/>
  <c r="G348" i="22" s="1"/>
  <c r="E312" i="22"/>
  <c r="E362" i="22" s="1"/>
  <c r="E305" i="22"/>
  <c r="E355" i="22" s="1"/>
  <c r="E310" i="22"/>
  <c r="E360" i="22" s="1"/>
  <c r="F302" i="22"/>
  <c r="F352" i="22" s="1"/>
  <c r="F295" i="22"/>
  <c r="F345" i="22" s="1"/>
  <c r="D309" i="22"/>
  <c r="D359" i="22" s="1"/>
  <c r="E302" i="22"/>
  <c r="E352" i="22" s="1"/>
  <c r="F294" i="22"/>
  <c r="F344" i="22" s="1"/>
  <c r="E307" i="22"/>
  <c r="E357" i="22" s="1"/>
  <c r="E309" i="22"/>
  <c r="E359" i="22" s="1"/>
  <c r="G309" i="22"/>
  <c r="G359" i="22" s="1"/>
  <c r="G300" i="22"/>
  <c r="G350" i="22" s="1"/>
  <c r="G293" i="22"/>
  <c r="G343" i="22" s="1"/>
  <c r="G305" i="22"/>
  <c r="G355" i="22" s="1"/>
  <c r="F299" i="22"/>
  <c r="F349" i="22" s="1"/>
  <c r="F304" i="22"/>
  <c r="F354" i="22" s="1"/>
  <c r="G306" i="22"/>
  <c r="G356" i="22" s="1"/>
  <c r="F312" i="22"/>
  <c r="F362" i="22" s="1"/>
  <c r="F305" i="22"/>
  <c r="F355" i="22" s="1"/>
  <c r="G297" i="22"/>
  <c r="G347" i="22" s="1"/>
  <c r="F310" i="22"/>
  <c r="F360" i="22" s="1"/>
  <c r="D307" i="19"/>
  <c r="D357" i="19" s="1"/>
  <c r="D305" i="19"/>
  <c r="D355" i="19" s="1"/>
  <c r="F309" i="19"/>
  <c r="F359" i="19" s="1"/>
  <c r="F295" i="19"/>
  <c r="F345" i="19" s="1"/>
  <c r="D300" i="19"/>
  <c r="D350" i="19" s="1"/>
  <c r="C307" i="19"/>
  <c r="C357" i="19" s="1"/>
  <c r="E300" i="19"/>
  <c r="E350" i="19" s="1"/>
  <c r="G293" i="19"/>
  <c r="G343" i="19" s="1"/>
  <c r="D304" i="19"/>
  <c r="D354" i="19" s="1"/>
  <c r="F307" i="41"/>
  <c r="F357" i="41" s="1"/>
  <c r="F299" i="41"/>
  <c r="F349" i="41" s="1"/>
  <c r="F296" i="41"/>
  <c r="F346" i="41" s="1"/>
  <c r="G305" i="41"/>
  <c r="G355" i="41" s="1"/>
  <c r="E309" i="41"/>
  <c r="E359" i="41" s="1"/>
  <c r="G304" i="41"/>
  <c r="G354" i="41" s="1"/>
  <c r="F311" i="41"/>
  <c r="F361" i="41" s="1"/>
  <c r="G302" i="41"/>
  <c r="G352" i="41" s="1"/>
  <c r="G296" i="41"/>
  <c r="G346" i="41" s="1"/>
  <c r="F297" i="41"/>
  <c r="F347" i="41" s="1"/>
  <c r="G299" i="41"/>
  <c r="G349" i="41" s="1"/>
  <c r="G309" i="33"/>
  <c r="G359" i="33" s="1"/>
  <c r="G312" i="33"/>
  <c r="G362" i="33" s="1"/>
  <c r="G302" i="33"/>
  <c r="G352" i="33" s="1"/>
  <c r="F304" i="33"/>
  <c r="F354" i="33" s="1"/>
  <c r="G305" i="33"/>
  <c r="G355" i="33" s="1"/>
  <c r="E309" i="33"/>
  <c r="E359" i="33" s="1"/>
  <c r="G304" i="33"/>
  <c r="G354" i="33" s="1"/>
  <c r="G310" i="33"/>
  <c r="G360" i="33" s="1"/>
  <c r="F294" i="33"/>
  <c r="F344" i="33" s="1"/>
  <c r="F299" i="33"/>
  <c r="F349" i="33" s="1"/>
  <c r="D303" i="32"/>
  <c r="D353" i="32" s="1"/>
  <c r="G311" i="32"/>
  <c r="G361" i="32" s="1"/>
  <c r="E310" i="32"/>
  <c r="E360" i="32" s="1"/>
  <c r="G307" i="32"/>
  <c r="G357" i="32" s="1"/>
  <c r="G297" i="32"/>
  <c r="G347" i="32" s="1"/>
  <c r="F300" i="32"/>
  <c r="F350" i="32" s="1"/>
  <c r="G294" i="32"/>
  <c r="G344" i="32" s="1"/>
  <c r="G299" i="32"/>
  <c r="G349" i="32" s="1"/>
  <c r="E303" i="32"/>
  <c r="E353" i="32" s="1"/>
  <c r="G312" i="32"/>
  <c r="G362" i="32" s="1"/>
  <c r="G309" i="32"/>
  <c r="G359" i="32" s="1"/>
  <c r="G304" i="32"/>
  <c r="G354" i="32" s="1"/>
  <c r="E304" i="32"/>
  <c r="E354" i="32" s="1"/>
  <c r="F310" i="32"/>
  <c r="F360" i="32" s="1"/>
  <c r="C300" i="32"/>
  <c r="C350" i="32" s="1"/>
  <c r="F303" i="32"/>
  <c r="F353" i="32" s="1"/>
  <c r="E309" i="32"/>
  <c r="E359" i="32" s="1"/>
  <c r="D300" i="32"/>
  <c r="D350" i="32" s="1"/>
  <c r="D302" i="26"/>
  <c r="D352" i="26" s="1"/>
  <c r="G298" i="26"/>
  <c r="G348" i="26" s="1"/>
  <c r="D304" i="26"/>
  <c r="D354" i="26" s="1"/>
  <c r="G295" i="26"/>
  <c r="G345" i="26" s="1"/>
  <c r="G300" i="26"/>
  <c r="G350" i="26" s="1"/>
  <c r="D309" i="26"/>
  <c r="D359" i="26" s="1"/>
  <c r="F297" i="26"/>
  <c r="F347" i="26" s="1"/>
  <c r="E307" i="26"/>
  <c r="E357" i="26" s="1"/>
  <c r="F312" i="26"/>
  <c r="F362" i="26" s="1"/>
  <c r="G310" i="26"/>
  <c r="G360" i="26" s="1"/>
  <c r="F310" i="26"/>
  <c r="F360" i="26" s="1"/>
  <c r="D307" i="26"/>
  <c r="D357" i="26" s="1"/>
  <c r="E302" i="26"/>
  <c r="E352" i="26" s="1"/>
  <c r="F303" i="19"/>
  <c r="F353" i="19" s="1"/>
  <c r="E309" i="19"/>
  <c r="E297" i="19"/>
  <c r="E347" i="19" s="1"/>
  <c r="F305" i="19"/>
  <c r="F355" i="19" s="1"/>
  <c r="G310" i="19"/>
  <c r="G360" i="19" s="1"/>
  <c r="G298" i="19"/>
  <c r="G348" i="19" s="1"/>
  <c r="G312" i="19"/>
  <c r="G362" i="19" s="1"/>
  <c r="F302" i="19"/>
  <c r="F352" i="19" s="1"/>
  <c r="F307" i="19"/>
  <c r="D302" i="19"/>
  <c r="D352" i="19" s="1"/>
  <c r="E310" i="19"/>
  <c r="E360" i="19" s="1"/>
  <c r="F294" i="19"/>
  <c r="F344" i="19" s="1"/>
  <c r="G302" i="19"/>
  <c r="G352" i="19" s="1"/>
  <c r="E304" i="19"/>
  <c r="F300" i="19"/>
  <c r="D309" i="19"/>
  <c r="D359" i="19" s="1"/>
  <c r="G303" i="19"/>
  <c r="G353" i="19" s="1"/>
  <c r="G300" i="19"/>
  <c r="G350" i="19" s="1"/>
  <c r="G307" i="19"/>
  <c r="G357" i="19" s="1"/>
  <c r="E307" i="21"/>
  <c r="E357" i="21" s="1"/>
  <c r="G309" i="21"/>
  <c r="G359" i="21" s="1"/>
  <c r="D303" i="21"/>
  <c r="D353" i="21" s="1"/>
  <c r="G301" i="21"/>
  <c r="G351" i="21" s="1"/>
  <c r="F304" i="21"/>
  <c r="F354" i="21" s="1"/>
  <c r="E301" i="21"/>
  <c r="E351" i="21" s="1"/>
  <c r="E304" i="21"/>
  <c r="E354" i="21" s="1"/>
  <c r="G312" i="21"/>
  <c r="G362" i="21" s="1"/>
  <c r="E309" i="21"/>
  <c r="E359" i="21" s="1"/>
  <c r="F302" i="21"/>
  <c r="F352" i="21" s="1"/>
  <c r="G305" i="21"/>
  <c r="G355" i="21" s="1"/>
  <c r="G299" i="21"/>
  <c r="G349" i="21" s="1"/>
  <c r="F309" i="21"/>
  <c r="F359" i="21" s="1"/>
  <c r="G311" i="21"/>
  <c r="G361" i="21" s="1"/>
  <c r="F304" i="34"/>
  <c r="F354" i="34" s="1"/>
  <c r="F308" i="34"/>
  <c r="F358" i="34" s="1"/>
  <c r="F302" i="34"/>
  <c r="F352" i="34" s="1"/>
  <c r="G310" i="34"/>
  <c r="G360" i="34" s="1"/>
  <c r="G311" i="34"/>
  <c r="G361" i="34" s="1"/>
  <c r="G308" i="34"/>
  <c r="G358" i="34" s="1"/>
  <c r="C312" i="34"/>
  <c r="C362" i="34" s="1"/>
  <c r="G305" i="34"/>
  <c r="G355" i="34" s="1"/>
  <c r="G295" i="34"/>
  <c r="G345" i="34" s="1"/>
  <c r="G296" i="34"/>
  <c r="G346" i="34" s="1"/>
  <c r="E302" i="34"/>
  <c r="E352" i="34" s="1"/>
  <c r="G304" i="34"/>
  <c r="G354" i="34" s="1"/>
  <c r="E303" i="34"/>
  <c r="E353" i="34" s="1"/>
  <c r="F310" i="34"/>
  <c r="F360" i="34" s="1"/>
  <c r="D297" i="34"/>
  <c r="D347" i="34" s="1"/>
  <c r="F300" i="34"/>
  <c r="F350" i="34" s="1"/>
  <c r="E300" i="34"/>
  <c r="E350" i="34" s="1"/>
  <c r="G306" i="34"/>
  <c r="G356" i="34" s="1"/>
  <c r="F297" i="25"/>
  <c r="F347" i="25" s="1"/>
  <c r="G303" i="25"/>
  <c r="G353" i="25" s="1"/>
  <c r="F307" i="25"/>
  <c r="F357" i="25" s="1"/>
  <c r="G294" i="25"/>
  <c r="G344" i="25" s="1"/>
  <c r="G299" i="25"/>
  <c r="G349" i="25" s="1"/>
  <c r="G296" i="25"/>
  <c r="G346" i="25" s="1"/>
  <c r="G307" i="25"/>
  <c r="G357" i="25" s="1"/>
  <c r="G297" i="25"/>
  <c r="G347" i="25" s="1"/>
  <c r="E304" i="25"/>
  <c r="E354" i="25" s="1"/>
  <c r="G312" i="25"/>
  <c r="G362" i="25" s="1"/>
  <c r="F302" i="25"/>
  <c r="F352" i="25" s="1"/>
  <c r="D309" i="25"/>
  <c r="G307" i="30"/>
  <c r="G357" i="30" s="1"/>
  <c r="F294" i="30"/>
  <c r="F344" i="30" s="1"/>
  <c r="F297" i="30"/>
  <c r="F347" i="30" s="1"/>
  <c r="F312" i="30"/>
  <c r="F362" i="30" s="1"/>
  <c r="E304" i="30"/>
  <c r="E354" i="30" s="1"/>
  <c r="G310" i="30"/>
  <c r="G360" i="30" s="1"/>
  <c r="E303" i="30"/>
  <c r="E353" i="30" s="1"/>
  <c r="G309" i="30"/>
  <c r="G359" i="30" s="1"/>
  <c r="F302" i="30"/>
  <c r="F352" i="30" s="1"/>
  <c r="F301" i="30"/>
  <c r="F351" i="30" s="1"/>
  <c r="G312" i="30"/>
  <c r="G362" i="30" s="1"/>
  <c r="G300" i="30"/>
  <c r="G350" i="30" s="1"/>
  <c r="F299" i="30"/>
  <c r="F349" i="30" s="1"/>
  <c r="F308" i="30"/>
  <c r="F358" i="30" s="1"/>
  <c r="E301" i="30"/>
  <c r="E351" i="30" s="1"/>
  <c r="G311" i="30"/>
  <c r="G361" i="30" s="1"/>
  <c r="F311" i="30"/>
  <c r="F361" i="30" s="1"/>
  <c r="G297" i="30"/>
  <c r="G347" i="30" s="1"/>
  <c r="D304" i="30"/>
  <c r="D354" i="30" s="1"/>
  <c r="F310" i="30"/>
  <c r="F360" i="30" s="1"/>
  <c r="D303" i="30"/>
  <c r="D353" i="30" s="1"/>
  <c r="F296" i="30"/>
  <c r="F346" i="30" s="1"/>
  <c r="E309" i="30"/>
  <c r="E359" i="30" s="1"/>
  <c r="G294" i="30"/>
  <c r="G344" i="30" s="1"/>
  <c r="D301" i="30"/>
  <c r="D351" i="30" s="1"/>
  <c r="F307" i="30"/>
  <c r="F357" i="30" s="1"/>
  <c r="F306" i="30"/>
  <c r="F356" i="30" s="1"/>
  <c r="G304" i="30"/>
  <c r="G354" i="30" s="1"/>
  <c r="F304" i="30"/>
  <c r="F354" i="30" s="1"/>
  <c r="G306" i="30"/>
  <c r="G356" i="30" s="1"/>
  <c r="E299" i="30"/>
  <c r="E349" i="30" s="1"/>
  <c r="G305" i="30"/>
  <c r="G355" i="30" s="1"/>
  <c r="F309" i="30"/>
  <c r="F359" i="30" s="1"/>
  <c r="G299" i="30"/>
  <c r="G349" i="30" s="1"/>
  <c r="G302" i="30"/>
  <c r="G352" i="30" s="1"/>
  <c r="G301" i="30"/>
  <c r="G351" i="30" s="1"/>
  <c r="G296" i="30"/>
  <c r="G346" i="30" s="1"/>
  <c r="F300" i="30"/>
  <c r="F350" i="30" s="1"/>
  <c r="G298" i="29"/>
  <c r="G348" i="29" s="1"/>
  <c r="F306" i="29"/>
  <c r="F356" i="29" s="1"/>
  <c r="G310" i="29"/>
  <c r="G360" i="29" s="1"/>
  <c r="G305" i="29"/>
  <c r="G355" i="29" s="1"/>
  <c r="D302" i="29"/>
  <c r="D352" i="29" s="1"/>
  <c r="E312" i="29"/>
  <c r="E362" i="29" s="1"/>
  <c r="E307" i="29"/>
  <c r="E357" i="29" s="1"/>
  <c r="F308" i="29"/>
  <c r="F358" i="29" s="1"/>
  <c r="F305" i="29"/>
  <c r="F355" i="29" s="1"/>
  <c r="E303" i="29"/>
  <c r="E353" i="29" s="1"/>
  <c r="E309" i="29"/>
  <c r="E359" i="29" s="1"/>
  <c r="E295" i="29"/>
  <c r="E345" i="29" s="1"/>
  <c r="D307" i="29"/>
  <c r="D357" i="29" s="1"/>
  <c r="D305" i="29"/>
  <c r="D355" i="29" s="1"/>
  <c r="F307" i="29"/>
  <c r="F357" i="29" s="1"/>
  <c r="F303" i="29"/>
  <c r="F353" i="29" s="1"/>
  <c r="F310" i="29"/>
  <c r="F360" i="29" s="1"/>
  <c r="G300" i="29"/>
  <c r="G350" i="29" s="1"/>
  <c r="G306" i="29"/>
  <c r="G356" i="29" s="1"/>
  <c r="F300" i="29"/>
  <c r="F350" i="29" s="1"/>
  <c r="D304" i="29"/>
  <c r="D354" i="29" s="1"/>
  <c r="C302" i="29"/>
  <c r="C352" i="29" s="1"/>
  <c r="D300" i="29"/>
  <c r="D350" i="29" s="1"/>
  <c r="E305" i="29"/>
  <c r="E355" i="29" s="1"/>
  <c r="D297" i="29"/>
  <c r="D347" i="29" s="1"/>
  <c r="E310" i="29"/>
  <c r="E360" i="29" s="1"/>
  <c r="G308" i="29"/>
  <c r="G358" i="29" s="1"/>
  <c r="G311" i="29"/>
  <c r="G361" i="29" s="1"/>
  <c r="E301" i="29"/>
  <c r="E351" i="29" s="1"/>
  <c r="D309" i="29"/>
  <c r="D359" i="29" s="1"/>
  <c r="F302" i="29"/>
  <c r="F352" i="29" s="1"/>
  <c r="G296" i="29"/>
  <c r="G346" i="29" s="1"/>
  <c r="G295" i="29"/>
  <c r="G345" i="29" s="1"/>
  <c r="F295" i="29"/>
  <c r="F345" i="29" s="1"/>
  <c r="F297" i="29"/>
  <c r="F347" i="29" s="1"/>
  <c r="G301" i="29"/>
  <c r="G351" i="29" s="1"/>
  <c r="F312" i="29"/>
  <c r="F362" i="29" s="1"/>
  <c r="E300" i="29"/>
  <c r="E350" i="29" s="1"/>
  <c r="E297" i="29"/>
  <c r="E347" i="29" s="1"/>
  <c r="G303" i="29"/>
  <c r="G353" i="29" s="1"/>
  <c r="F298" i="29"/>
  <c r="F348" i="29" s="1"/>
  <c r="F298" i="20"/>
  <c r="F348" i="20" s="1"/>
  <c r="F303" i="20"/>
  <c r="F353" i="20" s="1"/>
  <c r="D300" i="20"/>
  <c r="D350" i="20" s="1"/>
  <c r="F311" i="20"/>
  <c r="F361" i="20" s="1"/>
  <c r="D305" i="20"/>
  <c r="D355" i="20" s="1"/>
  <c r="G298" i="20"/>
  <c r="G348" i="20" s="1"/>
  <c r="F299" i="20"/>
  <c r="F349" i="20" s="1"/>
  <c r="D302" i="20"/>
  <c r="D352" i="20" s="1"/>
  <c r="D307" i="20"/>
  <c r="D357" i="20" s="1"/>
  <c r="G294" i="20"/>
  <c r="G344" i="20" s="1"/>
  <c r="G307" i="20"/>
  <c r="G357" i="20" s="1"/>
  <c r="F306" i="20"/>
  <c r="F356" i="20" s="1"/>
  <c r="E303" i="20"/>
  <c r="E353" i="20" s="1"/>
  <c r="G311" i="20"/>
  <c r="G361" i="20" s="1"/>
  <c r="G299" i="20"/>
  <c r="G349" i="20" s="1"/>
  <c r="G304" i="20"/>
  <c r="G354" i="20" s="1"/>
  <c r="F300" i="20"/>
  <c r="F350" i="20" s="1"/>
  <c r="G306" i="20"/>
  <c r="G356" i="20" s="1"/>
  <c r="E300" i="20"/>
  <c r="E350" i="20" s="1"/>
  <c r="F295" i="20"/>
  <c r="F345" i="20" s="1"/>
  <c r="G303" i="20"/>
  <c r="G353" i="20" s="1"/>
  <c r="D303" i="20"/>
  <c r="D353" i="20" s="1"/>
  <c r="G309" i="20"/>
  <c r="G359" i="20" s="1"/>
  <c r="E310" i="20"/>
  <c r="E360" i="20" s="1"/>
  <c r="G301" i="20"/>
  <c r="G351" i="20" s="1"/>
  <c r="F304" i="20"/>
  <c r="F354" i="20" s="1"/>
  <c r="F301" i="20"/>
  <c r="F351" i="20" s="1"/>
  <c r="E305" i="20"/>
  <c r="E355" i="20" s="1"/>
  <c r="G308" i="20"/>
  <c r="G358" i="20" s="1"/>
  <c r="G296" i="20"/>
  <c r="G346" i="20" s="1"/>
  <c r="F310" i="20"/>
  <c r="F360" i="20" s="1"/>
  <c r="F308" i="20"/>
  <c r="F358" i="20" s="1"/>
  <c r="E305" i="38"/>
  <c r="E355" i="38" s="1"/>
  <c r="G298" i="38"/>
  <c r="G348" i="38" s="1"/>
  <c r="E309" i="38"/>
  <c r="E359" i="38" s="1"/>
  <c r="F305" i="38"/>
  <c r="F355" i="38" s="1"/>
  <c r="G302" i="38"/>
  <c r="G352" i="38" s="1"/>
  <c r="G293" i="38"/>
  <c r="G343" i="38" s="1"/>
  <c r="G303" i="38"/>
  <c r="G353" i="38" s="1"/>
  <c r="F299" i="38"/>
  <c r="F349" i="38" s="1"/>
  <c r="G305" i="38"/>
  <c r="G355" i="38" s="1"/>
  <c r="E302" i="38"/>
  <c r="E352" i="38" s="1"/>
  <c r="G312" i="38"/>
  <c r="G362" i="38" s="1"/>
  <c r="F309" i="38"/>
  <c r="F359" i="38" s="1"/>
  <c r="E307" i="38"/>
  <c r="E357" i="38" s="1"/>
  <c r="G300" i="38"/>
  <c r="G350" i="38" s="1"/>
  <c r="F307" i="38"/>
  <c r="F357" i="38" s="1"/>
  <c r="F294" i="38"/>
  <c r="F344" i="38" s="1"/>
  <c r="D307" i="38"/>
  <c r="D357" i="38" s="1"/>
  <c r="G307" i="38"/>
  <c r="G357" i="38" s="1"/>
  <c r="G294" i="38"/>
  <c r="G344" i="38" s="1"/>
  <c r="C309" i="38"/>
  <c r="C359" i="38" s="1"/>
  <c r="G295" i="38"/>
  <c r="G345" i="38" s="1"/>
  <c r="C303" i="22"/>
  <c r="C353" i="22" s="1"/>
  <c r="C310" i="21"/>
  <c r="C360" i="21" s="1"/>
  <c r="G294" i="9"/>
  <c r="G344" i="9" s="1"/>
  <c r="E309" i="9"/>
  <c r="E359" i="9" s="1"/>
  <c r="G308" i="9"/>
  <c r="G358" i="9" s="1"/>
  <c r="D300" i="9"/>
  <c r="D350" i="9" s="1"/>
  <c r="E300" i="9"/>
  <c r="E350" i="9" s="1"/>
  <c r="D297" i="9"/>
  <c r="D347" i="9" s="1"/>
  <c r="F307" i="10"/>
  <c r="F357" i="10" s="1"/>
  <c r="E300" i="10"/>
  <c r="E350" i="10" s="1"/>
  <c r="D305" i="17"/>
  <c r="D355" i="17" s="1"/>
  <c r="G303" i="31"/>
  <c r="G353" i="31" s="1"/>
  <c r="G299" i="35"/>
  <c r="G349" i="35" s="1"/>
  <c r="F310" i="23"/>
  <c r="F360" i="23" s="1"/>
  <c r="D297" i="10"/>
  <c r="D347" i="10" s="1"/>
  <c r="D303" i="17"/>
  <c r="D353" i="17" s="1"/>
  <c r="D305" i="14"/>
  <c r="D355" i="14" s="1"/>
  <c r="E307" i="18"/>
  <c r="E357" i="18" s="1"/>
  <c r="F307" i="23"/>
  <c r="F357" i="23" s="1"/>
  <c r="F308" i="31"/>
  <c r="F358" i="31" s="1"/>
  <c r="D309" i="9"/>
  <c r="D359" i="9" s="1"/>
  <c r="F296" i="14"/>
  <c r="F346" i="14" s="1"/>
  <c r="E312" i="10"/>
  <c r="E362" i="10" s="1"/>
  <c r="E307" i="23"/>
  <c r="E357" i="23" s="1"/>
  <c r="E297" i="9"/>
  <c r="E347" i="9" s="1"/>
  <c r="F300" i="16"/>
  <c r="F350" i="16" s="1"/>
  <c r="E297" i="10"/>
  <c r="E347" i="10" s="1"/>
  <c r="D307" i="17"/>
  <c r="D357" i="17" s="1"/>
  <c r="E304" i="10"/>
  <c r="E354" i="10" s="1"/>
  <c r="G307" i="14"/>
  <c r="G357" i="14" s="1"/>
  <c r="G308" i="23"/>
  <c r="G358" i="23" s="1"/>
  <c r="C309" i="23"/>
  <c r="C359" i="23" s="1"/>
  <c r="E311" i="9"/>
  <c r="E361" i="9" s="1"/>
  <c r="D305" i="9"/>
  <c r="D355" i="9" s="1"/>
  <c r="D303" i="9"/>
  <c r="D353" i="9" s="1"/>
  <c r="G293" i="9"/>
  <c r="G343" i="9" s="1"/>
  <c r="G303" i="9"/>
  <c r="G353" i="9" s="1"/>
  <c r="C303" i="9"/>
  <c r="C353" i="9" s="1"/>
  <c r="E305" i="9"/>
  <c r="E355" i="9" s="1"/>
  <c r="F303" i="9"/>
  <c r="F353" i="9" s="1"/>
  <c r="G295" i="9"/>
  <c r="G345" i="9" s="1"/>
  <c r="F305" i="9"/>
  <c r="F355" i="9" s="1"/>
  <c r="G305" i="9"/>
  <c r="G355" i="9" s="1"/>
  <c r="G311" i="9"/>
  <c r="G361" i="9" s="1"/>
  <c r="F311" i="9"/>
  <c r="F361" i="9" s="1"/>
  <c r="E307" i="6"/>
  <c r="E357" i="6" s="1"/>
  <c r="G309" i="6"/>
  <c r="G359" i="6" s="1"/>
  <c r="F297" i="6"/>
  <c r="F347" i="6" s="1"/>
  <c r="G300" i="6"/>
  <c r="G350" i="6" s="1"/>
  <c r="E299" i="6"/>
  <c r="E349" i="6" s="1"/>
  <c r="G294" i="6"/>
  <c r="G344" i="6" s="1"/>
  <c r="F295" i="6"/>
  <c r="F345" i="6" s="1"/>
  <c r="G306" i="6"/>
  <c r="G356" i="6" s="1"/>
  <c r="D303" i="6"/>
  <c r="D353" i="6" s="1"/>
  <c r="G311" i="6"/>
  <c r="G361" i="6" s="1"/>
  <c r="G296" i="6"/>
  <c r="G346" i="6" s="1"/>
  <c r="E309" i="6"/>
  <c r="E359" i="6" s="1"/>
  <c r="F299" i="6"/>
  <c r="F349" i="6" s="1"/>
  <c r="G304" i="6"/>
  <c r="G354" i="6" s="1"/>
  <c r="F300" i="6"/>
  <c r="F350" i="6" s="1"/>
  <c r="F304" i="6"/>
  <c r="F354" i="6" s="1"/>
  <c r="G310" i="6"/>
  <c r="G360" i="6" s="1"/>
  <c r="G301" i="6"/>
  <c r="G351" i="6" s="1"/>
  <c r="D309" i="6"/>
  <c r="D359" i="6" s="1"/>
  <c r="E303" i="6"/>
  <c r="E353" i="6" s="1"/>
  <c r="D304" i="6"/>
  <c r="D354" i="6" s="1"/>
  <c r="E300" i="6"/>
  <c r="E350" i="6" s="1"/>
  <c r="G302" i="6"/>
  <c r="G352" i="6" s="1"/>
  <c r="F305" i="6"/>
  <c r="F355" i="6" s="1"/>
  <c r="C307" i="24"/>
  <c r="C357" i="24" s="1"/>
  <c r="C309" i="34"/>
  <c r="C359" i="34" s="1"/>
  <c r="G293" i="24"/>
  <c r="G343" i="24" s="1"/>
  <c r="C309" i="24"/>
  <c r="C359" i="24" s="1"/>
  <c r="C300" i="25"/>
  <c r="C350" i="25" s="1"/>
  <c r="C297" i="34"/>
  <c r="C347" i="34" s="1"/>
  <c r="C307" i="31"/>
  <c r="C357" i="31" s="1"/>
  <c r="C309" i="31"/>
  <c r="C359" i="31" s="1"/>
  <c r="C304" i="16"/>
  <c r="C354" i="16" s="1"/>
  <c r="C303" i="14"/>
  <c r="C353" i="14" s="1"/>
  <c r="C307" i="23"/>
  <c r="C300" i="23"/>
  <c r="C350" i="23" s="1"/>
  <c r="C304" i="10"/>
  <c r="C354" i="10" s="1"/>
  <c r="G293" i="14"/>
  <c r="G343" i="14" s="1"/>
  <c r="C303" i="18"/>
  <c r="C353" i="18" s="1"/>
  <c r="C309" i="40"/>
  <c r="C359" i="40" s="1"/>
  <c r="C307" i="40"/>
  <c r="C357" i="40" s="1"/>
  <c r="D309" i="23"/>
  <c r="D359" i="23" s="1"/>
  <c r="C309" i="10"/>
  <c r="C359" i="10" s="1"/>
  <c r="C300" i="35"/>
  <c r="C350" i="35" s="1"/>
  <c r="C309" i="17"/>
  <c r="C359" i="17" s="1"/>
  <c r="C303" i="17"/>
  <c r="C353" i="17" s="1"/>
  <c r="G293" i="12"/>
  <c r="G343" i="12" s="1"/>
  <c r="G293" i="26"/>
  <c r="G343" i="26" s="1"/>
  <c r="C309" i="27"/>
  <c r="C359" i="27" s="1"/>
  <c r="C300" i="27"/>
  <c r="C350" i="27" s="1"/>
  <c r="C309" i="9"/>
  <c r="C304" i="9"/>
  <c r="C354" i="9" s="1"/>
  <c r="C297" i="9"/>
  <c r="C347" i="9" s="1"/>
  <c r="C307" i="33"/>
  <c r="C357" i="33" s="1"/>
  <c r="C300" i="39"/>
  <c r="C350" i="39" s="1"/>
  <c r="C307" i="39"/>
  <c r="C357" i="39" s="1"/>
  <c r="C303" i="39"/>
  <c r="C353" i="39" s="1"/>
  <c r="F309" i="41"/>
  <c r="F359" i="41" s="1"/>
  <c r="D303" i="41"/>
  <c r="D353" i="41" s="1"/>
  <c r="G293" i="31"/>
  <c r="G343" i="31" s="1"/>
  <c r="C303" i="24"/>
  <c r="C353" i="24" s="1"/>
  <c r="C300" i="24"/>
  <c r="C350" i="24" s="1"/>
  <c r="C300" i="31"/>
  <c r="C350" i="31" s="1"/>
  <c r="C300" i="11"/>
  <c r="C350" i="11" s="1"/>
  <c r="C309" i="14"/>
  <c r="C359" i="14" s="1"/>
  <c r="C300" i="18"/>
  <c r="C350" i="18" s="1"/>
  <c r="C297" i="23"/>
  <c r="C347" i="23" s="1"/>
  <c r="D303" i="28"/>
  <c r="D353" i="28" s="1"/>
  <c r="C300" i="28"/>
  <c r="C350" i="28" s="1"/>
  <c r="C303" i="35"/>
  <c r="C353" i="35" s="1"/>
  <c r="G293" i="35"/>
  <c r="G343" i="35" s="1"/>
  <c r="C304" i="35"/>
  <c r="C354" i="35" s="1"/>
  <c r="C309" i="35"/>
  <c r="C359" i="35" s="1"/>
  <c r="C307" i="35"/>
  <c r="C357" i="35" s="1"/>
  <c r="G293" i="17"/>
  <c r="G343" i="17" s="1"/>
  <c r="C307" i="17"/>
  <c r="C357" i="17" s="1"/>
  <c r="G293" i="15"/>
  <c r="G343" i="15" s="1"/>
  <c r="C309" i="12"/>
  <c r="C359" i="12" s="1"/>
  <c r="C303" i="12"/>
  <c r="C353" i="12" s="1"/>
  <c r="C307" i="12"/>
  <c r="C357" i="12" s="1"/>
  <c r="G293" i="27"/>
  <c r="G343" i="27" s="1"/>
  <c r="C297" i="27"/>
  <c r="C347" i="27" s="1"/>
  <c r="C309" i="39"/>
  <c r="C359" i="39" s="1"/>
  <c r="C297" i="32"/>
  <c r="C347" i="32" s="1"/>
  <c r="F293" i="18"/>
  <c r="F343" i="18" s="1"/>
  <c r="F293" i="31"/>
  <c r="F343" i="31" s="1"/>
  <c r="F293" i="14"/>
  <c r="F343" i="14" s="1"/>
  <c r="H354" i="16"/>
  <c r="C312" i="35"/>
  <c r="C362" i="35" s="1"/>
  <c r="C312" i="32"/>
  <c r="C362" i="32" s="1"/>
  <c r="C312" i="17"/>
  <c r="C362" i="17" s="1"/>
  <c r="C310" i="34"/>
  <c r="C360" i="34" s="1"/>
  <c r="C310" i="10"/>
  <c r="C360" i="10" s="1"/>
  <c r="C310" i="18"/>
  <c r="C360" i="18" s="1"/>
  <c r="C310" i="9"/>
  <c r="C360" i="9" s="1"/>
  <c r="C310" i="39"/>
  <c r="C360" i="39" s="1"/>
  <c r="C302" i="24"/>
  <c r="C352" i="24" s="1"/>
  <c r="C302" i="31"/>
  <c r="C352" i="31" s="1"/>
  <c r="C302" i="40"/>
  <c r="C352" i="40" s="1"/>
  <c r="C302" i="27"/>
  <c r="C352" i="27" s="1"/>
  <c r="C302" i="34"/>
  <c r="C352" i="34" s="1"/>
  <c r="C302" i="11"/>
  <c r="C352" i="11" s="1"/>
  <c r="C301" i="18"/>
  <c r="C351" i="18" s="1"/>
  <c r="C301" i="10"/>
  <c r="C351" i="10" s="1"/>
  <c r="C299" i="11"/>
  <c r="C349" i="11" s="1"/>
  <c r="C299" i="10"/>
  <c r="C349" i="10" s="1"/>
  <c r="C299" i="18"/>
  <c r="C349" i="18" s="1"/>
  <c r="C296" i="18"/>
  <c r="C346" i="18" s="1"/>
  <c r="C310" i="41"/>
  <c r="C360" i="41" s="1"/>
  <c r="C310" i="32"/>
  <c r="C360" i="32" s="1"/>
  <c r="C310" i="33"/>
  <c r="C360" i="33" s="1"/>
  <c r="C307" i="27"/>
  <c r="C357" i="27" s="1"/>
  <c r="C305" i="35"/>
  <c r="C355" i="35" s="1"/>
  <c r="C310" i="16"/>
  <c r="C360" i="16" s="1"/>
  <c r="H353" i="35"/>
  <c r="H359" i="40"/>
  <c r="H359" i="38"/>
  <c r="H357" i="33"/>
  <c r="H357" i="40"/>
  <c r="H353" i="24"/>
  <c r="H359" i="22"/>
  <c r="H359" i="33"/>
  <c r="H353" i="39"/>
  <c r="C310" i="14"/>
  <c r="C360" i="14" s="1"/>
  <c r="C301" i="41"/>
  <c r="C351" i="41" s="1"/>
  <c r="C310" i="25"/>
  <c r="C360" i="25" s="1"/>
  <c r="H351" i="41"/>
  <c r="H350" i="23"/>
  <c r="C307" i="6"/>
  <c r="C357" i="6" s="1"/>
  <c r="C297" i="6"/>
  <c r="C347" i="6" s="1"/>
  <c r="C303" i="30"/>
  <c r="C353" i="30" s="1"/>
  <c r="G293" i="29"/>
  <c r="G343" i="29" s="1"/>
  <c r="C304" i="29"/>
  <c r="C354" i="29" s="1"/>
  <c r="C303" i="20"/>
  <c r="C353" i="20" s="1"/>
  <c r="C307" i="20"/>
  <c r="C357" i="20" s="1"/>
  <c r="C300" i="20"/>
  <c r="C350" i="20" s="1"/>
  <c r="C297" i="29"/>
  <c r="C347" i="29" s="1"/>
  <c r="C300" i="29"/>
  <c r="C350" i="29" s="1"/>
  <c r="E302" i="29"/>
  <c r="E352" i="29" s="1"/>
  <c r="C309" i="29"/>
  <c r="C359" i="29" s="1"/>
  <c r="E307" i="19"/>
  <c r="E357" i="19" s="1"/>
  <c r="G295" i="19"/>
  <c r="C309" i="19"/>
  <c r="C359" i="19" s="1"/>
  <c r="G293" i="6"/>
  <c r="G343" i="6" s="1"/>
  <c r="H354" i="6"/>
  <c r="C307" i="29"/>
  <c r="C357" i="29" s="1"/>
  <c r="C309" i="20"/>
  <c r="C359" i="20" s="1"/>
  <c r="G293" i="20"/>
  <c r="G343" i="20" s="1"/>
  <c r="C309" i="30"/>
  <c r="C359" i="30" s="1"/>
  <c r="C300" i="30"/>
  <c r="C350" i="30" s="1"/>
  <c r="F293" i="29"/>
  <c r="F343" i="29" s="1"/>
  <c r="E295" i="19"/>
  <c r="E345" i="19" s="1"/>
  <c r="C310" i="30"/>
  <c r="C360" i="30" s="1"/>
  <c r="C310" i="20"/>
  <c r="C360" i="20" s="1"/>
  <c r="C305" i="30"/>
  <c r="C355" i="30" s="1"/>
  <c r="C305" i="29"/>
  <c r="C355" i="29" s="1"/>
  <c r="H352" i="40"/>
  <c r="H352" i="23"/>
  <c r="C302" i="20"/>
  <c r="C352" i="20" s="1"/>
  <c r="C302" i="19"/>
  <c r="C352" i="19" s="1"/>
  <c r="C301" i="30"/>
  <c r="C351" i="30" s="1"/>
  <c r="H349" i="18"/>
  <c r="H299" i="18"/>
  <c r="H14" i="48" s="1"/>
  <c r="C310" i="6"/>
  <c r="C360" i="6" s="1"/>
  <c r="H357" i="19"/>
  <c r="H350" i="29"/>
  <c r="H355" i="29"/>
  <c r="H305" i="29"/>
  <c r="N27" i="48" s="1"/>
  <c r="H352" i="19"/>
  <c r="H351" i="30"/>
  <c r="G311" i="15"/>
  <c r="G361" i="15" s="1"/>
  <c r="E310" i="15"/>
  <c r="E360" i="15" s="1"/>
  <c r="G303" i="15"/>
  <c r="G353" i="15" s="1"/>
  <c r="G351" i="15"/>
  <c r="E305" i="15"/>
  <c r="E355" i="15" s="1"/>
  <c r="F303" i="15"/>
  <c r="F353" i="15" s="1"/>
  <c r="F310" i="15"/>
  <c r="F360" i="15" s="1"/>
  <c r="G294" i="15"/>
  <c r="G344" i="15" s="1"/>
  <c r="G299" i="15"/>
  <c r="G349" i="15" s="1"/>
  <c r="G309" i="15"/>
  <c r="G359" i="15" s="1"/>
  <c r="F304" i="15"/>
  <c r="F354" i="15" s="1"/>
  <c r="G296" i="15"/>
  <c r="G346" i="15" s="1"/>
  <c r="G304" i="15"/>
  <c r="G354" i="15" s="1"/>
  <c r="E300" i="15"/>
  <c r="E350" i="15" s="1"/>
  <c r="G298" i="15"/>
  <c r="G348" i="15" s="1"/>
  <c r="G308" i="15"/>
  <c r="G358" i="15" s="1"/>
  <c r="C300" i="15"/>
  <c r="C350" i="15" s="1"/>
  <c r="C312" i="15"/>
  <c r="C362" i="15" s="1"/>
  <c r="D300" i="15"/>
  <c r="D350" i="15" s="1"/>
  <c r="D303" i="15"/>
  <c r="D353" i="15" s="1"/>
  <c r="E303" i="15"/>
  <c r="E353" i="15" s="1"/>
  <c r="D305" i="15"/>
  <c r="D355" i="15" s="1"/>
  <c r="F295" i="15"/>
  <c r="F345" i="15" s="1"/>
  <c r="D307" i="15"/>
  <c r="D357" i="15" s="1"/>
  <c r="D312" i="15"/>
  <c r="D362" i="15" s="1"/>
  <c r="C303" i="15"/>
  <c r="C353" i="15" s="1"/>
  <c r="C309" i="15"/>
  <c r="C359" i="15" s="1"/>
  <c r="C307" i="15"/>
  <c r="C357" i="15" s="1"/>
  <c r="F299" i="15"/>
  <c r="F349" i="15" s="1"/>
  <c r="G306" i="15"/>
  <c r="G356" i="15" s="1"/>
  <c r="F300" i="15"/>
  <c r="F350" i="15" s="1"/>
  <c r="D301" i="15"/>
  <c r="D351" i="15" s="1"/>
  <c r="C310" i="15"/>
  <c r="C360" i="15" s="1"/>
  <c r="H353" i="15"/>
  <c r="G125" i="11" l="1"/>
  <c r="G124" i="26"/>
  <c r="E121" i="14"/>
  <c r="G124" i="33"/>
  <c r="G131" i="33"/>
  <c r="E122" i="34"/>
  <c r="C124" i="34"/>
  <c r="D127" i="34"/>
  <c r="F117" i="34"/>
  <c r="D119" i="34"/>
  <c r="G120" i="34"/>
  <c r="G134" i="12"/>
  <c r="C116" i="36"/>
  <c r="C129" i="31"/>
  <c r="D132" i="31"/>
  <c r="F122" i="31"/>
  <c r="D124" i="31"/>
  <c r="G125" i="31"/>
  <c r="E127" i="31"/>
  <c r="D116" i="31"/>
  <c r="G117" i="31"/>
  <c r="H117" i="31" s="1"/>
  <c r="E119" i="31"/>
  <c r="C124" i="12"/>
  <c r="F125" i="12"/>
  <c r="D132" i="12"/>
  <c r="C134" i="12"/>
  <c r="F116" i="14"/>
  <c r="D123" i="14"/>
  <c r="C117" i="39"/>
  <c r="C135" i="41"/>
  <c r="H72" i="33"/>
  <c r="H80" i="9"/>
  <c r="D133" i="34"/>
  <c r="D127" i="30"/>
  <c r="H351" i="10"/>
  <c r="H359" i="10"/>
  <c r="H25" i="11"/>
  <c r="I152" i="29"/>
  <c r="H41" i="34"/>
  <c r="H302" i="34" s="1"/>
  <c r="K33" i="48" s="1"/>
  <c r="C119" i="12"/>
  <c r="F309" i="12"/>
  <c r="F359" i="12" s="1"/>
  <c r="H359" i="19"/>
  <c r="H357" i="12"/>
  <c r="H80" i="31"/>
  <c r="C135" i="9"/>
  <c r="C129" i="12"/>
  <c r="D128" i="14"/>
  <c r="G123" i="29"/>
  <c r="C135" i="24"/>
  <c r="C134" i="15"/>
  <c r="D133" i="16"/>
  <c r="D132" i="20"/>
  <c r="D125" i="21"/>
  <c r="E133" i="21"/>
  <c r="E126" i="22"/>
  <c r="H359" i="31"/>
  <c r="E121" i="9"/>
  <c r="H74" i="31"/>
  <c r="G81" i="32"/>
  <c r="H76" i="33"/>
  <c r="G130" i="24"/>
  <c r="H350" i="31"/>
  <c r="H39" i="31"/>
  <c r="H300" i="31" s="1"/>
  <c r="I29" i="48" s="1"/>
  <c r="E301" i="10"/>
  <c r="E351" i="10" s="1"/>
  <c r="D130" i="9"/>
  <c r="C122" i="57"/>
  <c r="E131" i="14"/>
  <c r="G300" i="15"/>
  <c r="G350" i="15" s="1"/>
  <c r="G119" i="14"/>
  <c r="F121" i="14"/>
  <c r="I155" i="31"/>
  <c r="H107" i="29"/>
  <c r="H108" i="31"/>
  <c r="D128" i="26"/>
  <c r="F123" i="28"/>
  <c r="D125" i="28"/>
  <c r="F128" i="28"/>
  <c r="D116" i="29"/>
  <c r="G117" i="29"/>
  <c r="E119" i="29"/>
  <c r="C121" i="29"/>
  <c r="E134" i="29"/>
  <c r="E125" i="32"/>
  <c r="F133" i="32"/>
  <c r="F135" i="32"/>
  <c r="E117" i="35"/>
  <c r="C119" i="35"/>
  <c r="F120" i="35"/>
  <c r="E122" i="35"/>
  <c r="C129" i="35"/>
  <c r="F130" i="35"/>
  <c r="D132" i="39"/>
  <c r="E116" i="40"/>
  <c r="C118" i="40"/>
  <c r="F119" i="40"/>
  <c r="D121" i="40"/>
  <c r="F124" i="40"/>
  <c r="D125" i="41"/>
  <c r="F126" i="26"/>
  <c r="E128" i="26"/>
  <c r="C128" i="29"/>
  <c r="F117" i="35"/>
  <c r="E131" i="40"/>
  <c r="E117" i="26"/>
  <c r="C119" i="26"/>
  <c r="F120" i="26"/>
  <c r="C124" i="26"/>
  <c r="F130" i="26"/>
  <c r="D132" i="26"/>
  <c r="F120" i="15"/>
  <c r="E122" i="15"/>
  <c r="C129" i="15"/>
  <c r="C120" i="16"/>
  <c r="C130" i="16"/>
  <c r="C124" i="17"/>
  <c r="D127" i="17"/>
  <c r="C129" i="17"/>
  <c r="D132" i="17"/>
  <c r="C134" i="17"/>
  <c r="C118" i="19"/>
  <c r="D121" i="19"/>
  <c r="C128" i="19"/>
  <c r="C117" i="21"/>
  <c r="F118" i="21"/>
  <c r="D120" i="21"/>
  <c r="C122" i="21"/>
  <c r="D130" i="21"/>
  <c r="D118" i="22"/>
  <c r="F121" i="22"/>
  <c r="D123" i="22"/>
  <c r="E131" i="22"/>
  <c r="C131" i="23"/>
  <c r="F117" i="15"/>
  <c r="D119" i="15"/>
  <c r="G120" i="15"/>
  <c r="D130" i="16"/>
  <c r="F116" i="19"/>
  <c r="D118" i="19"/>
  <c r="F121" i="19"/>
  <c r="E123" i="22"/>
  <c r="F131" i="22"/>
  <c r="D133" i="22"/>
  <c r="E116" i="23"/>
  <c r="D126" i="23"/>
  <c r="E131" i="9"/>
  <c r="F118" i="25"/>
  <c r="D125" i="25"/>
  <c r="G127" i="24"/>
  <c r="G128" i="20"/>
  <c r="E117" i="20"/>
  <c r="C129" i="20"/>
  <c r="D130" i="25"/>
  <c r="E133" i="25"/>
  <c r="F133" i="25"/>
  <c r="C124" i="24"/>
  <c r="F125" i="24"/>
  <c r="C129" i="24"/>
  <c r="D132" i="24"/>
  <c r="H97" i="24"/>
  <c r="H46" i="26"/>
  <c r="H307" i="26" s="1"/>
  <c r="P24" i="48" s="1"/>
  <c r="C116" i="26"/>
  <c r="D119" i="26"/>
  <c r="D129" i="26"/>
  <c r="H62" i="26"/>
  <c r="F125" i="26"/>
  <c r="C134" i="26"/>
  <c r="H347" i="26"/>
  <c r="H357" i="26"/>
  <c r="H48" i="26"/>
  <c r="H309" i="26" s="1"/>
  <c r="H359" i="26"/>
  <c r="G307" i="26"/>
  <c r="G357" i="26" s="1"/>
  <c r="C129" i="26"/>
  <c r="D127" i="26"/>
  <c r="H78" i="40"/>
  <c r="H66" i="39"/>
  <c r="H78" i="34"/>
  <c r="H72" i="30"/>
  <c r="G127" i="16"/>
  <c r="G134" i="34"/>
  <c r="F131" i="34"/>
  <c r="C130" i="34"/>
  <c r="E128" i="34"/>
  <c r="D125" i="34"/>
  <c r="C122" i="34"/>
  <c r="E120" i="34"/>
  <c r="G118" i="34"/>
  <c r="D117" i="34"/>
  <c r="G123" i="28"/>
  <c r="C135" i="31"/>
  <c r="C127" i="31"/>
  <c r="D122" i="31"/>
  <c r="C116" i="30"/>
  <c r="F117" i="30"/>
  <c r="D119" i="30"/>
  <c r="C124" i="30"/>
  <c r="C132" i="30"/>
  <c r="C129" i="11"/>
  <c r="E121" i="20"/>
  <c r="E121" i="11"/>
  <c r="F127" i="9"/>
  <c r="D127" i="11"/>
  <c r="E125" i="11"/>
  <c r="F133" i="11"/>
  <c r="C132" i="11"/>
  <c r="C134" i="11"/>
  <c r="H354" i="10"/>
  <c r="C135" i="27"/>
  <c r="C135" i="20"/>
  <c r="C135" i="11"/>
  <c r="C312" i="22"/>
  <c r="C362" i="22" s="1"/>
  <c r="C307" i="38"/>
  <c r="C357" i="38" s="1"/>
  <c r="C309" i="18"/>
  <c r="C359" i="18" s="1"/>
  <c r="C304" i="21"/>
  <c r="C354" i="21" s="1"/>
  <c r="H39" i="40"/>
  <c r="H300" i="40" s="1"/>
  <c r="I39" i="48" s="1"/>
  <c r="H46" i="22"/>
  <c r="H307" i="22" s="1"/>
  <c r="P19" i="48" s="1"/>
  <c r="H43" i="28"/>
  <c r="H41" i="26"/>
  <c r="H302" i="26" s="1"/>
  <c r="K24" i="48" s="1"/>
  <c r="H76" i="23"/>
  <c r="D126" i="11"/>
  <c r="E127" i="12"/>
  <c r="G122" i="41"/>
  <c r="G131" i="38"/>
  <c r="G122" i="35"/>
  <c r="G127" i="33"/>
  <c r="G125" i="18"/>
  <c r="E121" i="16"/>
  <c r="G128" i="16"/>
  <c r="G125" i="14"/>
  <c r="G132" i="14"/>
  <c r="G130" i="12"/>
  <c r="G128" i="9"/>
  <c r="C297" i="26"/>
  <c r="H350" i="40"/>
  <c r="H350" i="19"/>
  <c r="C307" i="26"/>
  <c r="C357" i="26" s="1"/>
  <c r="C297" i="38"/>
  <c r="C347" i="38" s="1"/>
  <c r="G309" i="10"/>
  <c r="G359" i="10" s="1"/>
  <c r="H41" i="33"/>
  <c r="H36" i="26"/>
  <c r="H297" i="26" s="1"/>
  <c r="F24" i="48" s="1"/>
  <c r="H80" i="16"/>
  <c r="F124" i="11"/>
  <c r="H357" i="22"/>
  <c r="H352" i="26"/>
  <c r="H349" i="10"/>
  <c r="C304" i="30"/>
  <c r="C354" i="30" s="1"/>
  <c r="D309" i="30"/>
  <c r="D359" i="30" s="1"/>
  <c r="H36" i="38"/>
  <c r="H297" i="38" s="1"/>
  <c r="F37" i="48" s="1"/>
  <c r="E123" i="14"/>
  <c r="H354" i="30"/>
  <c r="G116" i="14"/>
  <c r="C120" i="14"/>
  <c r="C309" i="16"/>
  <c r="C359" i="16" s="1"/>
  <c r="H51" i="22"/>
  <c r="H312" i="22" s="1"/>
  <c r="U19" i="48" s="1"/>
  <c r="H39" i="24"/>
  <c r="H300" i="24" s="1"/>
  <c r="I22" i="48" s="1"/>
  <c r="H357" i="18"/>
  <c r="H347" i="16"/>
  <c r="H353" i="16"/>
  <c r="H357" i="16"/>
  <c r="H35" i="17"/>
  <c r="H40" i="17"/>
  <c r="H301" i="17" s="1"/>
  <c r="J13" i="48" s="1"/>
  <c r="H50" i="17"/>
  <c r="H362" i="18"/>
  <c r="H354" i="20"/>
  <c r="H39" i="22"/>
  <c r="H300" i="22" s="1"/>
  <c r="I19" i="48" s="1"/>
  <c r="H44" i="22"/>
  <c r="C52" i="23"/>
  <c r="H42" i="23"/>
  <c r="H303" i="23" s="1"/>
  <c r="L21" i="48" s="1"/>
  <c r="H40" i="24"/>
  <c r="H357" i="24"/>
  <c r="H41" i="25"/>
  <c r="H46" i="25"/>
  <c r="H307" i="25" s="1"/>
  <c r="P23" i="48" s="1"/>
  <c r="H48" i="25"/>
  <c r="H309" i="25" s="1"/>
  <c r="R23" i="48" s="1"/>
  <c r="H39" i="26"/>
  <c r="H300" i="26" s="1"/>
  <c r="H44" i="26"/>
  <c r="H305" i="26" s="1"/>
  <c r="N24" i="48" s="1"/>
  <c r="H48" i="28"/>
  <c r="H48" i="30"/>
  <c r="H309" i="30" s="1"/>
  <c r="R28" i="48" s="1"/>
  <c r="H42" i="31"/>
  <c r="H303" i="31" s="1"/>
  <c r="L29" i="48" s="1"/>
  <c r="H33" i="35"/>
  <c r="D134" i="17"/>
  <c r="F117" i="24"/>
  <c r="D119" i="24"/>
  <c r="G120" i="24"/>
  <c r="F122" i="24"/>
  <c r="G132" i="29"/>
  <c r="G128" i="41"/>
  <c r="G133" i="26"/>
  <c r="G133" i="22"/>
  <c r="G133" i="19"/>
  <c r="H105" i="38"/>
  <c r="C135" i="23"/>
  <c r="H103" i="12"/>
  <c r="H109" i="12"/>
  <c r="H98" i="22"/>
  <c r="H95" i="29"/>
  <c r="H109" i="29"/>
  <c r="I150" i="29"/>
  <c r="I144" i="34"/>
  <c r="I146" i="34"/>
  <c r="G127" i="9"/>
  <c r="G126" i="15"/>
  <c r="G124" i="21"/>
  <c r="G124" i="28"/>
  <c r="C119" i="31"/>
  <c r="G125" i="59"/>
  <c r="G124" i="18"/>
  <c r="G125" i="29"/>
  <c r="G131" i="32"/>
  <c r="G134" i="33"/>
  <c r="G127" i="40"/>
  <c r="H74" i="35"/>
  <c r="C126" i="29"/>
  <c r="F127" i="30"/>
  <c r="E128" i="11"/>
  <c r="D132" i="15"/>
  <c r="E117" i="17"/>
  <c r="F120" i="17"/>
  <c r="E122" i="17"/>
  <c r="F130" i="17"/>
  <c r="D131" i="19"/>
  <c r="C126" i="23"/>
  <c r="D127" i="24"/>
  <c r="F128" i="25"/>
  <c r="D129" i="27"/>
  <c r="C124" i="35"/>
  <c r="D132" i="35"/>
  <c r="C129" i="39"/>
  <c r="C135" i="40"/>
  <c r="H80" i="33"/>
  <c r="C135" i="33"/>
  <c r="F127" i="22"/>
  <c r="G134" i="22"/>
  <c r="F127" i="19"/>
  <c r="G134" i="19"/>
  <c r="F127" i="15"/>
  <c r="G131" i="28"/>
  <c r="H76" i="31"/>
  <c r="H74" i="24"/>
  <c r="D124" i="15"/>
  <c r="E132" i="15"/>
  <c r="F123" i="21"/>
  <c r="C127" i="32"/>
  <c r="C120" i="38"/>
  <c r="G121" i="38"/>
  <c r="D126" i="40"/>
  <c r="H74" i="20"/>
  <c r="E129" i="31"/>
  <c r="F126" i="11"/>
  <c r="E117" i="15"/>
  <c r="C119" i="15"/>
  <c r="F130" i="15"/>
  <c r="E124" i="23"/>
  <c r="F132" i="23"/>
  <c r="F134" i="23"/>
  <c r="C127" i="25"/>
  <c r="E135" i="25"/>
  <c r="E127" i="27"/>
  <c r="D127" i="39"/>
  <c r="E126" i="40"/>
  <c r="F134" i="40"/>
  <c r="F123" i="41"/>
  <c r="C121" i="31"/>
  <c r="H69" i="24"/>
  <c r="E135" i="11"/>
  <c r="C116" i="15"/>
  <c r="C117" i="16"/>
  <c r="F118" i="16"/>
  <c r="D120" i="16"/>
  <c r="D117" i="21"/>
  <c r="D122" i="21"/>
  <c r="F116" i="22"/>
  <c r="G119" i="22"/>
  <c r="F124" i="23"/>
  <c r="F135" i="25"/>
  <c r="E126" i="26"/>
  <c r="C127" i="28"/>
  <c r="E135" i="28"/>
  <c r="C133" i="40"/>
  <c r="C117" i="41"/>
  <c r="F118" i="41"/>
  <c r="D120" i="41"/>
  <c r="C122" i="41"/>
  <c r="D130" i="41"/>
  <c r="G127" i="25"/>
  <c r="C135" i="25"/>
  <c r="F126" i="9"/>
  <c r="C133" i="9"/>
  <c r="D135" i="9"/>
  <c r="C134" i="14"/>
  <c r="G116" i="22"/>
  <c r="C120" i="22"/>
  <c r="C130" i="22"/>
  <c r="D116" i="23"/>
  <c r="G117" i="23"/>
  <c r="C121" i="23"/>
  <c r="C123" i="23"/>
  <c r="D124" i="24"/>
  <c r="E132" i="24"/>
  <c r="E125" i="25"/>
  <c r="C133" i="26"/>
  <c r="D135" i="26"/>
  <c r="D134" i="27"/>
  <c r="E133" i="28"/>
  <c r="F135" i="28"/>
  <c r="E124" i="29"/>
  <c r="F132" i="29"/>
  <c r="C132" i="32"/>
  <c r="C125" i="33"/>
  <c r="E135" i="33"/>
  <c r="F125" i="39"/>
  <c r="C134" i="39"/>
  <c r="C123" i="40"/>
  <c r="D131" i="40"/>
  <c r="D122" i="41"/>
  <c r="F135" i="31"/>
  <c r="C125" i="9"/>
  <c r="D133" i="9"/>
  <c r="E123" i="11"/>
  <c r="C133" i="12"/>
  <c r="C124" i="14"/>
  <c r="D132" i="14"/>
  <c r="D127" i="15"/>
  <c r="F128" i="16"/>
  <c r="F125" i="17"/>
  <c r="E127" i="20"/>
  <c r="D128" i="22"/>
  <c r="C118" i="23"/>
  <c r="F119" i="23"/>
  <c r="D121" i="23"/>
  <c r="E129" i="23"/>
  <c r="E117" i="24"/>
  <c r="C119" i="24"/>
  <c r="F120" i="24"/>
  <c r="E122" i="24"/>
  <c r="F130" i="24"/>
  <c r="F123" i="25"/>
  <c r="C125" i="26"/>
  <c r="D133" i="26"/>
  <c r="D124" i="27"/>
  <c r="E125" i="28"/>
  <c r="F133" i="28"/>
  <c r="C131" i="29"/>
  <c r="D125" i="33"/>
  <c r="E133" i="33"/>
  <c r="D127" i="35"/>
  <c r="C124" i="39"/>
  <c r="D134" i="39"/>
  <c r="F128" i="41"/>
  <c r="H72" i="22"/>
  <c r="G126" i="27"/>
  <c r="G116" i="11"/>
  <c r="E118" i="11"/>
  <c r="C120" i="11"/>
  <c r="G121" i="11"/>
  <c r="D135" i="16"/>
  <c r="E126" i="19"/>
  <c r="C127" i="21"/>
  <c r="E135" i="21"/>
  <c r="E128" i="22"/>
  <c r="C117" i="25"/>
  <c r="D120" i="25"/>
  <c r="C122" i="25"/>
  <c r="D117" i="32"/>
  <c r="G118" i="32"/>
  <c r="E120" i="32"/>
  <c r="D122" i="32"/>
  <c r="E130" i="32"/>
  <c r="E127" i="35"/>
  <c r="C125" i="38"/>
  <c r="D133" i="38"/>
  <c r="D124" i="39"/>
  <c r="H77" i="17"/>
  <c r="H66" i="19"/>
  <c r="H79" i="19"/>
  <c r="H73" i="22"/>
  <c r="H77" i="24"/>
  <c r="H65" i="25"/>
  <c r="H70" i="25"/>
  <c r="F81" i="25"/>
  <c r="H75" i="25"/>
  <c r="H61" i="26"/>
  <c r="H63" i="26"/>
  <c r="H68" i="26"/>
  <c r="H73" i="26"/>
  <c r="H69" i="27"/>
  <c r="H70" i="28"/>
  <c r="H70" i="30"/>
  <c r="H78" i="33"/>
  <c r="H61" i="34"/>
  <c r="H67" i="35"/>
  <c r="H72" i="35"/>
  <c r="H73" i="38"/>
  <c r="G81" i="38"/>
  <c r="H62" i="39"/>
  <c r="H77" i="39"/>
  <c r="H66" i="40"/>
  <c r="H77" i="40"/>
  <c r="H354" i="11"/>
  <c r="H353" i="9"/>
  <c r="H360" i="9"/>
  <c r="H352" i="29"/>
  <c r="H357" i="29"/>
  <c r="H46" i="33"/>
  <c r="H307" i="33" s="1"/>
  <c r="P32" i="48" s="1"/>
  <c r="H41" i="35"/>
  <c r="H350" i="38"/>
  <c r="H44" i="38"/>
  <c r="H351" i="39"/>
  <c r="H43" i="40"/>
  <c r="H37" i="41"/>
  <c r="H48" i="41"/>
  <c r="H309" i="41" s="1"/>
  <c r="R40" i="48" s="1"/>
  <c r="H347" i="6"/>
  <c r="B2" i="12"/>
  <c r="B1" i="6"/>
  <c r="B1" i="40"/>
  <c r="B2" i="28"/>
  <c r="AF114" i="60"/>
  <c r="AI115" i="60"/>
  <c r="H110" i="25"/>
  <c r="D133" i="25"/>
  <c r="C124" i="59"/>
  <c r="C127" i="39"/>
  <c r="G126" i="11"/>
  <c r="F128" i="11"/>
  <c r="H109" i="41"/>
  <c r="G132" i="27"/>
  <c r="E121" i="21"/>
  <c r="C120" i="21"/>
  <c r="G116" i="28"/>
  <c r="I150" i="31"/>
  <c r="F133" i="36"/>
  <c r="F125" i="36"/>
  <c r="G128" i="36"/>
  <c r="D127" i="36"/>
  <c r="D119" i="36"/>
  <c r="H350" i="28"/>
  <c r="H352" i="21"/>
  <c r="H347" i="30"/>
  <c r="G293" i="30"/>
  <c r="G343" i="30" s="1"/>
  <c r="H359" i="14"/>
  <c r="H359" i="28"/>
  <c r="H359" i="41"/>
  <c r="H354" i="35"/>
  <c r="C297" i="16"/>
  <c r="C347" i="16" s="1"/>
  <c r="F307" i="24"/>
  <c r="F357" i="24" s="1"/>
  <c r="C116" i="34"/>
  <c r="D122" i="11"/>
  <c r="G128" i="11"/>
  <c r="G135" i="20"/>
  <c r="G124" i="38"/>
  <c r="H362" i="35"/>
  <c r="D310" i="9"/>
  <c r="D360" i="9" s="1"/>
  <c r="H353" i="28"/>
  <c r="C312" i="18"/>
  <c r="C362" i="18" s="1"/>
  <c r="G293" i="28"/>
  <c r="G343" i="28" s="1"/>
  <c r="E297" i="6"/>
  <c r="E347" i="6" s="1"/>
  <c r="D304" i="20"/>
  <c r="D354" i="20" s="1"/>
  <c r="C309" i="25"/>
  <c r="C359" i="25" s="1"/>
  <c r="D304" i="11"/>
  <c r="D354" i="11" s="1"/>
  <c r="C300" i="38"/>
  <c r="C350" i="38" s="1"/>
  <c r="G298" i="41"/>
  <c r="G348" i="41" s="1"/>
  <c r="G309" i="31"/>
  <c r="G359" i="31" s="1"/>
  <c r="H40" i="39"/>
  <c r="H301" i="39" s="1"/>
  <c r="J38" i="48" s="1"/>
  <c r="H78" i="26"/>
  <c r="C117" i="9"/>
  <c r="C122" i="9"/>
  <c r="G135" i="11"/>
  <c r="G130" i="17"/>
  <c r="E127" i="57"/>
  <c r="G131" i="41"/>
  <c r="G133" i="38"/>
  <c r="G130" i="27"/>
  <c r="H359" i="35"/>
  <c r="H359" i="21"/>
  <c r="H350" i="22"/>
  <c r="H357" i="41"/>
  <c r="C309" i="28"/>
  <c r="C359" i="28" s="1"/>
  <c r="D302" i="25"/>
  <c r="D352" i="25" s="1"/>
  <c r="F52" i="23"/>
  <c r="E23" i="49" s="1"/>
  <c r="E116" i="62"/>
  <c r="F119" i="62"/>
  <c r="G130" i="62"/>
  <c r="C134" i="62"/>
  <c r="H350" i="30"/>
  <c r="H351" i="17"/>
  <c r="C305" i="26"/>
  <c r="C355" i="26" s="1"/>
  <c r="H359" i="24"/>
  <c r="C301" i="39"/>
  <c r="C351" i="39" s="1"/>
  <c r="C307" i="16"/>
  <c r="C357" i="16" s="1"/>
  <c r="H39" i="38"/>
  <c r="H300" i="38" s="1"/>
  <c r="I37" i="48" s="1"/>
  <c r="G123" i="12"/>
  <c r="G135" i="16"/>
  <c r="G125" i="21"/>
  <c r="F127" i="17"/>
  <c r="H359" i="25"/>
  <c r="C301" i="17"/>
  <c r="C351" i="17" s="1"/>
  <c r="E303" i="9"/>
  <c r="C300" i="12"/>
  <c r="C350" i="12" s="1"/>
  <c r="D307" i="25"/>
  <c r="D357" i="25" s="1"/>
  <c r="H72" i="39"/>
  <c r="H78" i="22"/>
  <c r="H350" i="6"/>
  <c r="I148" i="10"/>
  <c r="G126" i="29"/>
  <c r="G129" i="35"/>
  <c r="E132" i="57"/>
  <c r="H355" i="26"/>
  <c r="G293" i="25"/>
  <c r="G343" i="25" s="1"/>
  <c r="G304" i="40"/>
  <c r="C309" i="41"/>
  <c r="C359" i="41" s="1"/>
  <c r="C133" i="33"/>
  <c r="I140" i="37"/>
  <c r="H96" i="6"/>
  <c r="H359" i="23"/>
  <c r="H350" i="26"/>
  <c r="C303" i="31"/>
  <c r="C353" i="31" s="1"/>
  <c r="G135" i="23"/>
  <c r="G130" i="57"/>
  <c r="H357" i="6"/>
  <c r="H353" i="6"/>
  <c r="C300" i="6"/>
  <c r="C350" i="6" s="1"/>
  <c r="F119" i="12"/>
  <c r="C123" i="12"/>
  <c r="D126" i="12"/>
  <c r="C128" i="12"/>
  <c r="D131" i="12"/>
  <c r="F134" i="12"/>
  <c r="F116" i="16"/>
  <c r="F116" i="18"/>
  <c r="F121" i="18"/>
  <c r="E126" i="18"/>
  <c r="D128" i="18"/>
  <c r="E124" i="19"/>
  <c r="E129" i="19"/>
  <c r="F132" i="19"/>
  <c r="G116" i="21"/>
  <c r="C130" i="21"/>
  <c r="F129" i="22"/>
  <c r="D121" i="26"/>
  <c r="D131" i="26"/>
  <c r="F134" i="26"/>
  <c r="F125" i="27"/>
  <c r="F130" i="27"/>
  <c r="G121" i="28"/>
  <c r="D133" i="28"/>
  <c r="D124" i="29"/>
  <c r="D134" i="29"/>
  <c r="D125" i="32"/>
  <c r="E133" i="32"/>
  <c r="F116" i="33"/>
  <c r="E126" i="33"/>
  <c r="D122" i="35"/>
  <c r="F124" i="38"/>
  <c r="D131" i="38"/>
  <c r="H359" i="6"/>
  <c r="H45" i="11"/>
  <c r="D116" i="11"/>
  <c r="E119" i="11"/>
  <c r="D134" i="11"/>
  <c r="D116" i="9"/>
  <c r="I155" i="29"/>
  <c r="I147" i="31"/>
  <c r="I152" i="31"/>
  <c r="H99" i="16"/>
  <c r="H99" i="38"/>
  <c r="H357" i="14"/>
  <c r="H70" i="15"/>
  <c r="H32" i="16"/>
  <c r="H37" i="16"/>
  <c r="H350" i="16"/>
  <c r="H61" i="16"/>
  <c r="H64" i="16"/>
  <c r="H71" i="16"/>
  <c r="H38" i="17"/>
  <c r="H357" i="17"/>
  <c r="H362" i="17"/>
  <c r="C122" i="17"/>
  <c r="H80" i="17"/>
  <c r="H353" i="18"/>
  <c r="H360" i="18"/>
  <c r="H64" i="18"/>
  <c r="H69" i="18"/>
  <c r="D126" i="18"/>
  <c r="H74" i="18"/>
  <c r="H79" i="18"/>
  <c r="F117" i="19"/>
  <c r="H69" i="19"/>
  <c r="H74" i="19"/>
  <c r="H77" i="19"/>
  <c r="H352" i="20"/>
  <c r="H46" i="20"/>
  <c r="H307" i="20" s="1"/>
  <c r="P16" i="48" s="1"/>
  <c r="H359" i="20"/>
  <c r="H65" i="20"/>
  <c r="H73" i="20"/>
  <c r="H75" i="20"/>
  <c r="H80" i="20"/>
  <c r="C52" i="21"/>
  <c r="B20" i="49" s="1"/>
  <c r="H39" i="21"/>
  <c r="H300" i="21" s="1"/>
  <c r="I18" i="48" s="1"/>
  <c r="H42" i="21"/>
  <c r="H303" i="21" s="1"/>
  <c r="L18" i="48" s="1"/>
  <c r="H44" i="21"/>
  <c r="H49" i="21"/>
  <c r="H61" i="21"/>
  <c r="H66" i="21"/>
  <c r="H76" i="21"/>
  <c r="H78" i="21"/>
  <c r="D52" i="22"/>
  <c r="H34" i="22"/>
  <c r="H353" i="22"/>
  <c r="H45" i="22"/>
  <c r="H47" i="22"/>
  <c r="H49" i="22"/>
  <c r="G117" i="22"/>
  <c r="H71" i="22"/>
  <c r="H76" i="22"/>
  <c r="H77" i="22"/>
  <c r="H33" i="23"/>
  <c r="H62" i="23"/>
  <c r="H64" i="23"/>
  <c r="H65" i="23"/>
  <c r="H69" i="23"/>
  <c r="G127" i="39"/>
  <c r="G126" i="38"/>
  <c r="H39" i="29"/>
  <c r="H300" i="29" s="1"/>
  <c r="I27" i="48" s="1"/>
  <c r="H68" i="29"/>
  <c r="H72" i="23"/>
  <c r="H74" i="23"/>
  <c r="H75" i="23"/>
  <c r="H33" i="24"/>
  <c r="H43" i="24"/>
  <c r="H46" i="24"/>
  <c r="H307" i="24" s="1"/>
  <c r="P22" i="48" s="1"/>
  <c r="C117" i="24"/>
  <c r="H63" i="24"/>
  <c r="D120" i="24"/>
  <c r="H67" i="24"/>
  <c r="H70" i="24"/>
  <c r="H73" i="24"/>
  <c r="D130" i="24"/>
  <c r="E81" i="24"/>
  <c r="H80" i="24"/>
  <c r="H32" i="25"/>
  <c r="H34" i="25"/>
  <c r="H37" i="25"/>
  <c r="H42" i="25"/>
  <c r="H303" i="25" s="1"/>
  <c r="L23" i="48" s="1"/>
  <c r="H44" i="25"/>
  <c r="H357" i="25"/>
  <c r="G52" i="25"/>
  <c r="G313" i="25" s="1"/>
  <c r="G363" i="25" s="1"/>
  <c r="H49" i="25"/>
  <c r="H51" i="25"/>
  <c r="H61" i="25"/>
  <c r="D81" i="25"/>
  <c r="H66" i="25"/>
  <c r="D123" i="25"/>
  <c r="H71" i="25"/>
  <c r="H73" i="25"/>
  <c r="H76" i="25"/>
  <c r="C133" i="25"/>
  <c r="H49" i="26"/>
  <c r="H74" i="26"/>
  <c r="H76" i="26"/>
  <c r="H33" i="27"/>
  <c r="H51" i="27"/>
  <c r="H65" i="27"/>
  <c r="H70" i="27"/>
  <c r="H75" i="27"/>
  <c r="H80" i="27"/>
  <c r="C52" i="28"/>
  <c r="B28" i="49" s="1"/>
  <c r="H41" i="28"/>
  <c r="H44" i="28"/>
  <c r="H305" i="28" s="1"/>
  <c r="N26" i="48" s="1"/>
  <c r="H46" i="28"/>
  <c r="H307" i="28" s="1"/>
  <c r="P26" i="48" s="1"/>
  <c r="H51" i="28"/>
  <c r="H61" i="28"/>
  <c r="D81" i="28"/>
  <c r="H78" i="28"/>
  <c r="D52" i="29"/>
  <c r="C29" i="49" s="1"/>
  <c r="H43" i="29"/>
  <c r="H304" i="29" s="1"/>
  <c r="M27" i="48" s="1"/>
  <c r="H45" i="29"/>
  <c r="H48" i="29"/>
  <c r="H309" i="29" s="1"/>
  <c r="R27" i="48" s="1"/>
  <c r="H62" i="29"/>
  <c r="C119" i="29"/>
  <c r="H65" i="29"/>
  <c r="H67" i="29"/>
  <c r="C124" i="29"/>
  <c r="H72" i="29"/>
  <c r="H75" i="29"/>
  <c r="H77" i="29"/>
  <c r="H36" i="30"/>
  <c r="H297" i="30" s="1"/>
  <c r="F28" i="48" s="1"/>
  <c r="H39" i="30"/>
  <c r="H300" i="30" s="1"/>
  <c r="I28" i="48" s="1"/>
  <c r="H352" i="30"/>
  <c r="H355" i="30"/>
  <c r="H46" i="30"/>
  <c r="H307" i="30" s="1"/>
  <c r="P28" i="48" s="1"/>
  <c r="H47" i="30"/>
  <c r="H49" i="30"/>
  <c r="H64" i="30"/>
  <c r="H73" i="30"/>
  <c r="H74" i="30"/>
  <c r="H46" i="31"/>
  <c r="H307" i="31" s="1"/>
  <c r="P29" i="48" s="1"/>
  <c r="H62" i="31"/>
  <c r="H79" i="31"/>
  <c r="D52" i="32"/>
  <c r="C32" i="49" s="1"/>
  <c r="H39" i="32"/>
  <c r="H300" i="32" s="1"/>
  <c r="I30" i="48" s="1"/>
  <c r="H42" i="32"/>
  <c r="H303" i="32" s="1"/>
  <c r="L30" i="48" s="1"/>
  <c r="H44" i="32"/>
  <c r="H357" i="32"/>
  <c r="H359" i="32"/>
  <c r="H61" i="32"/>
  <c r="H63" i="32"/>
  <c r="H65" i="32"/>
  <c r="G121" i="32"/>
  <c r="E123" i="32"/>
  <c r="E121" i="41"/>
  <c r="E121" i="39"/>
  <c r="E121" i="35"/>
  <c r="E121" i="29"/>
  <c r="G120" i="36"/>
  <c r="F120" i="62"/>
  <c r="G123" i="62"/>
  <c r="F128" i="62"/>
  <c r="D130" i="62"/>
  <c r="C135" i="62"/>
  <c r="H70" i="32"/>
  <c r="H71" i="32"/>
  <c r="H76" i="32"/>
  <c r="D133" i="32"/>
  <c r="H80" i="32"/>
  <c r="H34" i="33"/>
  <c r="H350" i="33"/>
  <c r="H42" i="33"/>
  <c r="H303" i="33" s="1"/>
  <c r="L32" i="48" s="1"/>
  <c r="C81" i="33"/>
  <c r="F81" i="33"/>
  <c r="H66" i="33"/>
  <c r="H68" i="33"/>
  <c r="D126" i="33"/>
  <c r="H73" i="33"/>
  <c r="D131" i="33"/>
  <c r="F134" i="33"/>
  <c r="H33" i="34"/>
  <c r="H36" i="34"/>
  <c r="H297" i="34" s="1"/>
  <c r="F33" i="48" s="1"/>
  <c r="C52" i="34"/>
  <c r="B35" i="49" s="1"/>
  <c r="H51" i="34"/>
  <c r="H312" i="34" s="1"/>
  <c r="U33" i="48" s="1"/>
  <c r="H39" i="35"/>
  <c r="H43" i="35"/>
  <c r="H304" i="35" s="1"/>
  <c r="M34" i="48" s="1"/>
  <c r="H46" i="35"/>
  <c r="H307" i="35" s="1"/>
  <c r="P34" i="48" s="1"/>
  <c r="H65" i="35"/>
  <c r="H70" i="35"/>
  <c r="F128" i="35"/>
  <c r="H75" i="35"/>
  <c r="H80" i="35"/>
  <c r="H32" i="38"/>
  <c r="H61" i="38"/>
  <c r="H67" i="38"/>
  <c r="H69" i="38"/>
  <c r="H76" i="38"/>
  <c r="F81" i="38"/>
  <c r="H39" i="39"/>
  <c r="H300" i="39" s="1"/>
  <c r="I38" i="48" s="1"/>
  <c r="H46" i="39"/>
  <c r="H307" i="39" s="1"/>
  <c r="P38" i="48" s="1"/>
  <c r="H48" i="39"/>
  <c r="H309" i="39" s="1"/>
  <c r="R38" i="48" s="1"/>
  <c r="H51" i="39"/>
  <c r="C81" i="39"/>
  <c r="H63" i="39"/>
  <c r="H67" i="39"/>
  <c r="H68" i="39"/>
  <c r="G81" i="39"/>
  <c r="H73" i="39"/>
  <c r="H75" i="39"/>
  <c r="H76" i="39"/>
  <c r="H78" i="39"/>
  <c r="H80" i="39"/>
  <c r="H37" i="40"/>
  <c r="H353" i="40"/>
  <c r="H45" i="40"/>
  <c r="H47" i="40"/>
  <c r="C81" i="40"/>
  <c r="H62" i="40"/>
  <c r="H64" i="40"/>
  <c r="H67" i="40"/>
  <c r="D124" i="40"/>
  <c r="H70" i="40"/>
  <c r="H72" i="40"/>
  <c r="H74" i="40"/>
  <c r="H75" i="40"/>
  <c r="E132" i="40"/>
  <c r="H79" i="40"/>
  <c r="F52" i="41"/>
  <c r="F313" i="41" s="1"/>
  <c r="F363" i="41" s="1"/>
  <c r="H34" i="41"/>
  <c r="H39" i="41"/>
  <c r="H300" i="41" s="1"/>
  <c r="I40" i="48" s="1"/>
  <c r="H41" i="41"/>
  <c r="H302" i="41" s="1"/>
  <c r="K40" i="48" s="1"/>
  <c r="H353" i="41"/>
  <c r="H44" i="41"/>
  <c r="H46" i="41"/>
  <c r="H307" i="41" s="1"/>
  <c r="P40" i="48" s="1"/>
  <c r="H51" i="41"/>
  <c r="F116" i="41"/>
  <c r="G119" i="41"/>
  <c r="H68" i="41"/>
  <c r="H69" i="41"/>
  <c r="H71" i="41"/>
  <c r="H73" i="41"/>
  <c r="C133" i="41"/>
  <c r="G134" i="41"/>
  <c r="E121" i="28"/>
  <c r="E121" i="25"/>
  <c r="E121" i="18"/>
  <c r="H69" i="37"/>
  <c r="E129" i="40"/>
  <c r="H70" i="41"/>
  <c r="H75" i="41"/>
  <c r="F131" i="41"/>
  <c r="H80" i="41"/>
  <c r="E124" i="36"/>
  <c r="E116" i="36"/>
  <c r="H100" i="31"/>
  <c r="H92" i="31"/>
  <c r="H105" i="30"/>
  <c r="I145" i="30"/>
  <c r="I161" i="30"/>
  <c r="F117" i="36"/>
  <c r="C135" i="37"/>
  <c r="E120" i="37"/>
  <c r="C119" i="37"/>
  <c r="G117" i="37"/>
  <c r="E116" i="37"/>
  <c r="G135" i="37"/>
  <c r="F129" i="57"/>
  <c r="H72" i="28"/>
  <c r="H39" i="27"/>
  <c r="H80" i="26"/>
  <c r="H39" i="23"/>
  <c r="H300" i="23" s="1"/>
  <c r="I21" i="48" s="1"/>
  <c r="H72" i="18"/>
  <c r="C133" i="34"/>
  <c r="G129" i="34"/>
  <c r="D128" i="34"/>
  <c r="F126" i="34"/>
  <c r="C125" i="34"/>
  <c r="G121" i="34"/>
  <c r="H66" i="24"/>
  <c r="G128" i="22"/>
  <c r="G123" i="16"/>
  <c r="G130" i="16"/>
  <c r="G125" i="12"/>
  <c r="D131" i="34"/>
  <c r="G124" i="34"/>
  <c r="C120" i="34"/>
  <c r="H40" i="18"/>
  <c r="H301" i="18" s="1"/>
  <c r="J14" i="48" s="1"/>
  <c r="G301" i="18"/>
  <c r="G351" i="18" s="1"/>
  <c r="H45" i="18"/>
  <c r="F306" i="18"/>
  <c r="F356" i="18" s="1"/>
  <c r="H32" i="19"/>
  <c r="C52" i="19"/>
  <c r="B17" i="49" s="1"/>
  <c r="D123" i="21"/>
  <c r="H68" i="21"/>
  <c r="D128" i="21"/>
  <c r="H73" i="21"/>
  <c r="H46" i="23"/>
  <c r="H307" i="23" s="1"/>
  <c r="P21" i="48" s="1"/>
  <c r="G307" i="23"/>
  <c r="G357" i="23" s="1"/>
  <c r="H71" i="26"/>
  <c r="C126" i="26"/>
  <c r="H79" i="29"/>
  <c r="C134" i="29"/>
  <c r="F125" i="34"/>
  <c r="H70" i="34"/>
  <c r="D125" i="39"/>
  <c r="H70" i="39"/>
  <c r="C52" i="40"/>
  <c r="D118" i="41"/>
  <c r="H63" i="41"/>
  <c r="F121" i="41"/>
  <c r="H66" i="41"/>
  <c r="G129" i="41"/>
  <c r="H74" i="41"/>
  <c r="E131" i="41"/>
  <c r="H76" i="41"/>
  <c r="D125" i="17"/>
  <c r="H70" i="17"/>
  <c r="H35" i="18"/>
  <c r="H296" i="18" s="1"/>
  <c r="E14" i="48" s="1"/>
  <c r="G296" i="18"/>
  <c r="G346" i="18" s="1"/>
  <c r="G132" i="18"/>
  <c r="H77" i="18"/>
  <c r="H353" i="19"/>
  <c r="H42" i="19"/>
  <c r="C116" i="19"/>
  <c r="H61" i="19"/>
  <c r="D119" i="19"/>
  <c r="H64" i="19"/>
  <c r="H72" i="19"/>
  <c r="E127" i="19"/>
  <c r="C81" i="20"/>
  <c r="H62" i="20"/>
  <c r="D81" i="21"/>
  <c r="H63" i="21"/>
  <c r="C121" i="22"/>
  <c r="H66" i="22"/>
  <c r="C134" i="23"/>
  <c r="H79" i="23"/>
  <c r="H41" i="27"/>
  <c r="H302" i="27" s="1"/>
  <c r="K25" i="48" s="1"/>
  <c r="F302" i="27"/>
  <c r="F352" i="27" s="1"/>
  <c r="F52" i="28"/>
  <c r="E28" i="49" s="1"/>
  <c r="H70" i="29"/>
  <c r="F125" i="29"/>
  <c r="G124" i="30"/>
  <c r="H69" i="30"/>
  <c r="F120" i="34"/>
  <c r="H65" i="34"/>
  <c r="C52" i="39"/>
  <c r="B40" i="49" s="1"/>
  <c r="H33" i="39"/>
  <c r="H350" i="24"/>
  <c r="H350" i="25"/>
  <c r="H355" i="35"/>
  <c r="F293" i="41"/>
  <c r="F343" i="41" s="1"/>
  <c r="H347" i="14"/>
  <c r="E307" i="20"/>
  <c r="E357" i="20" s="1"/>
  <c r="D305" i="25"/>
  <c r="D355" i="25" s="1"/>
  <c r="D300" i="21"/>
  <c r="D350" i="21" s="1"/>
  <c r="G297" i="34"/>
  <c r="G347" i="34" s="1"/>
  <c r="H68" i="25"/>
  <c r="H39" i="25"/>
  <c r="H300" i="25" s="1"/>
  <c r="I23" i="48" s="1"/>
  <c r="H42" i="41"/>
  <c r="H303" i="41" s="1"/>
  <c r="L40" i="48" s="1"/>
  <c r="F81" i="40"/>
  <c r="H42" i="40"/>
  <c r="H303" i="40" s="1"/>
  <c r="L39" i="48" s="1"/>
  <c r="H80" i="34"/>
  <c r="G52" i="34"/>
  <c r="F35" i="49" s="1"/>
  <c r="E117" i="31"/>
  <c r="G81" i="30"/>
  <c r="D132" i="29"/>
  <c r="C127" i="17"/>
  <c r="H72" i="17"/>
  <c r="H67" i="20"/>
  <c r="G52" i="21"/>
  <c r="G313" i="21" s="1"/>
  <c r="G363" i="21" s="1"/>
  <c r="D52" i="21"/>
  <c r="C20" i="49" s="1"/>
  <c r="C118" i="22"/>
  <c r="H63" i="22"/>
  <c r="C123" i="22"/>
  <c r="H68" i="22"/>
  <c r="H32" i="23"/>
  <c r="B23" i="49"/>
  <c r="D81" i="23"/>
  <c r="C127" i="24"/>
  <c r="H72" i="24"/>
  <c r="D52" i="25"/>
  <c r="C25" i="49" s="1"/>
  <c r="E81" i="25"/>
  <c r="G52" i="26"/>
  <c r="G296" i="26"/>
  <c r="G346" i="26" s="1"/>
  <c r="C81" i="27"/>
  <c r="C119" i="27"/>
  <c r="H64" i="27"/>
  <c r="F81" i="27"/>
  <c r="C134" i="27"/>
  <c r="H79" i="27"/>
  <c r="H65" i="28"/>
  <c r="C120" i="28"/>
  <c r="H75" i="28"/>
  <c r="C130" i="28"/>
  <c r="D135" i="28"/>
  <c r="H80" i="28"/>
  <c r="F81" i="29"/>
  <c r="D81" i="29"/>
  <c r="G81" i="29"/>
  <c r="H41" i="30"/>
  <c r="H302" i="30" s="1"/>
  <c r="K28" i="48" s="1"/>
  <c r="C52" i="31"/>
  <c r="B31" i="49" s="1"/>
  <c r="H32" i="31"/>
  <c r="C81" i="31"/>
  <c r="H61" i="31"/>
  <c r="D52" i="35"/>
  <c r="C36" i="49" s="1"/>
  <c r="H35" i="38"/>
  <c r="E81" i="38"/>
  <c r="C81" i="38"/>
  <c r="D81" i="39"/>
  <c r="E81" i="39"/>
  <c r="G81" i="40"/>
  <c r="E81" i="40"/>
  <c r="G52" i="41"/>
  <c r="F42" i="49" s="1"/>
  <c r="F125" i="49" s="1"/>
  <c r="E81" i="41"/>
  <c r="C81" i="41"/>
  <c r="C117" i="17"/>
  <c r="H62" i="17"/>
  <c r="H75" i="17"/>
  <c r="D130" i="17"/>
  <c r="H71" i="20"/>
  <c r="G126" i="20"/>
  <c r="D116" i="22"/>
  <c r="D81" i="22"/>
  <c r="H48" i="23"/>
  <c r="H309" i="23" s="1"/>
  <c r="R21" i="48" s="1"/>
  <c r="F309" i="23"/>
  <c r="F359" i="23" s="1"/>
  <c r="H48" i="24"/>
  <c r="H309" i="24" s="1"/>
  <c r="R22" i="48" s="1"/>
  <c r="D309" i="24"/>
  <c r="D359" i="24" s="1"/>
  <c r="H36" i="25"/>
  <c r="C52" i="25"/>
  <c r="B25" i="49" s="1"/>
  <c r="C121" i="26"/>
  <c r="H66" i="26"/>
  <c r="H36" i="27"/>
  <c r="H297" i="27" s="1"/>
  <c r="F25" i="48" s="1"/>
  <c r="F297" i="27"/>
  <c r="F347" i="27" s="1"/>
  <c r="H48" i="27"/>
  <c r="E309" i="27"/>
  <c r="E359" i="27" s="1"/>
  <c r="F303" i="28"/>
  <c r="F353" i="28" s="1"/>
  <c r="H42" i="28"/>
  <c r="H303" i="28" s="1"/>
  <c r="L26" i="48" s="1"/>
  <c r="H33" i="29"/>
  <c r="F52" i="29"/>
  <c r="G302" i="31"/>
  <c r="G352" i="31" s="1"/>
  <c r="H41" i="31"/>
  <c r="H302" i="31" s="1"/>
  <c r="K29" i="48" s="1"/>
  <c r="E122" i="31"/>
  <c r="H67" i="31"/>
  <c r="H73" i="32"/>
  <c r="E128" i="32"/>
  <c r="H77" i="33"/>
  <c r="G132" i="33"/>
  <c r="C121" i="38"/>
  <c r="H66" i="38"/>
  <c r="H357" i="23"/>
  <c r="H352" i="31"/>
  <c r="H362" i="32"/>
  <c r="H350" i="39"/>
  <c r="H357" i="35"/>
  <c r="H359" i="34"/>
  <c r="H347" i="32"/>
  <c r="E302" i="20"/>
  <c r="E352" i="20" s="1"/>
  <c r="E310" i="30"/>
  <c r="E360" i="30" s="1"/>
  <c r="G308" i="25"/>
  <c r="G358" i="25" s="1"/>
  <c r="D303" i="22"/>
  <c r="D353" i="22" s="1"/>
  <c r="C307" i="41"/>
  <c r="C357" i="41" s="1"/>
  <c r="H354" i="17"/>
  <c r="H359" i="17"/>
  <c r="H357" i="30"/>
  <c r="H354" i="23"/>
  <c r="H357" i="39"/>
  <c r="H353" i="32"/>
  <c r="C307" i="28"/>
  <c r="C357" i="28" s="1"/>
  <c r="E304" i="29"/>
  <c r="E354" i="29" s="1"/>
  <c r="D305" i="30"/>
  <c r="D355" i="30" s="1"/>
  <c r="F298" i="25"/>
  <c r="F348" i="25" s="1"/>
  <c r="G307" i="31"/>
  <c r="G357" i="31" s="1"/>
  <c r="F303" i="41"/>
  <c r="F353" i="41" s="1"/>
  <c r="E312" i="17"/>
  <c r="E362" i="17" s="1"/>
  <c r="D305" i="28"/>
  <c r="D355" i="28" s="1"/>
  <c r="H47" i="25"/>
  <c r="G81" i="25"/>
  <c r="D81" i="40"/>
  <c r="H48" i="32"/>
  <c r="H309" i="32" s="1"/>
  <c r="R30" i="48" s="1"/>
  <c r="H72" i="31"/>
  <c r="H38" i="29"/>
  <c r="H62" i="24"/>
  <c r="H48" i="17"/>
  <c r="H309" i="17" s="1"/>
  <c r="R13" i="48" s="1"/>
  <c r="H350" i="32"/>
  <c r="G297" i="29"/>
  <c r="G347" i="29" s="1"/>
  <c r="G302" i="29"/>
  <c r="G352" i="29" s="1"/>
  <c r="C307" i="25"/>
  <c r="C357" i="25" s="1"/>
  <c r="G303" i="32"/>
  <c r="G353" i="32" s="1"/>
  <c r="C303" i="19"/>
  <c r="C353" i="19" s="1"/>
  <c r="E307" i="24"/>
  <c r="E357" i="24" s="1"/>
  <c r="G300" i="24"/>
  <c r="G350" i="24" s="1"/>
  <c r="B41" i="49"/>
  <c r="H49" i="41"/>
  <c r="H66" i="32"/>
  <c r="H46" i="32"/>
  <c r="H307" i="32" s="1"/>
  <c r="P30" i="48" s="1"/>
  <c r="H77" i="31"/>
  <c r="H67" i="17"/>
  <c r="H43" i="17"/>
  <c r="H304" i="17" s="1"/>
  <c r="M13" i="48" s="1"/>
  <c r="H359" i="29"/>
  <c r="H357" i="21"/>
  <c r="H352" i="27"/>
  <c r="H354" i="29"/>
  <c r="H357" i="28"/>
  <c r="H350" i="21"/>
  <c r="H359" i="39"/>
  <c r="H353" i="38"/>
  <c r="C300" i="16"/>
  <c r="C350" i="16" s="1"/>
  <c r="F303" i="21"/>
  <c r="F353" i="21" s="1"/>
  <c r="F303" i="25"/>
  <c r="F353" i="25" s="1"/>
  <c r="F312" i="27"/>
  <c r="F362" i="27" s="1"/>
  <c r="G297" i="23"/>
  <c r="G347" i="23" s="1"/>
  <c r="E307" i="17"/>
  <c r="E357" i="17" s="1"/>
  <c r="C21" i="49"/>
  <c r="H69" i="40"/>
  <c r="C81" i="25"/>
  <c r="D81" i="41"/>
  <c r="H32" i="41"/>
  <c r="H33" i="40"/>
  <c r="H77" i="38"/>
  <c r="H42" i="38"/>
  <c r="H303" i="38" s="1"/>
  <c r="L37" i="48" s="1"/>
  <c r="C123" i="33"/>
  <c r="H39" i="33"/>
  <c r="H300" i="33" s="1"/>
  <c r="I32" i="48" s="1"/>
  <c r="H68" i="32"/>
  <c r="H64" i="31"/>
  <c r="H350" i="20"/>
  <c r="H357" i="20"/>
  <c r="H352" i="41"/>
  <c r="H353" i="25"/>
  <c r="H357" i="31"/>
  <c r="H350" i="41"/>
  <c r="C302" i="41"/>
  <c r="C352" i="41" s="1"/>
  <c r="H355" i="28"/>
  <c r="H354" i="26"/>
  <c r="H347" i="27"/>
  <c r="G300" i="39"/>
  <c r="G350" i="39" s="1"/>
  <c r="D309" i="39"/>
  <c r="D359" i="39" s="1"/>
  <c r="D300" i="41"/>
  <c r="D350" i="41" s="1"/>
  <c r="E307" i="35"/>
  <c r="E357" i="35" s="1"/>
  <c r="G312" i="34"/>
  <c r="G362" i="34" s="1"/>
  <c r="F294" i="23"/>
  <c r="F344" i="23" s="1"/>
  <c r="H78" i="41"/>
  <c r="H61" i="41"/>
  <c r="H61" i="40"/>
  <c r="H71" i="39"/>
  <c r="F81" i="24"/>
  <c r="H51" i="35"/>
  <c r="H312" i="35" s="1"/>
  <c r="C81" i="34"/>
  <c r="H32" i="32"/>
  <c r="H69" i="31"/>
  <c r="H80" i="23"/>
  <c r="H362" i="34"/>
  <c r="G307" i="29"/>
  <c r="G357" i="29" s="1"/>
  <c r="E300" i="32"/>
  <c r="E350" i="32" s="1"/>
  <c r="H351" i="18"/>
  <c r="H352" i="34"/>
  <c r="C297" i="30"/>
  <c r="C347" i="30" s="1"/>
  <c r="C303" i="40"/>
  <c r="C353" i="40" s="1"/>
  <c r="F309" i="29"/>
  <c r="F359" i="29" s="1"/>
  <c r="D300" i="30"/>
  <c r="D350" i="30" s="1"/>
  <c r="G308" i="30"/>
  <c r="G358" i="30" s="1"/>
  <c r="E310" i="25"/>
  <c r="E360" i="25" s="1"/>
  <c r="D305" i="21"/>
  <c r="D355" i="21" s="1"/>
  <c r="E307" i="39"/>
  <c r="E357" i="39" s="1"/>
  <c r="C302" i="28"/>
  <c r="C352" i="28" s="1"/>
  <c r="F81" i="39"/>
  <c r="H78" i="25"/>
  <c r="D52" i="41"/>
  <c r="C42" i="49" s="1"/>
  <c r="D52" i="39"/>
  <c r="C40" i="49" s="1"/>
  <c r="H48" i="35"/>
  <c r="H309" i="35" s="1"/>
  <c r="R34" i="48" s="1"/>
  <c r="H78" i="32"/>
  <c r="F128" i="15"/>
  <c r="F123" i="24"/>
  <c r="C132" i="24"/>
  <c r="C128" i="38"/>
  <c r="C121" i="11"/>
  <c r="H66" i="11"/>
  <c r="H63" i="37"/>
  <c r="F135" i="17"/>
  <c r="F134" i="18"/>
  <c r="C116" i="23"/>
  <c r="F117" i="23"/>
  <c r="D119" i="23"/>
  <c r="F131" i="32"/>
  <c r="F124" i="33"/>
  <c r="F135" i="39"/>
  <c r="F132" i="40"/>
  <c r="D123" i="57"/>
  <c r="E131" i="57"/>
  <c r="G133" i="32"/>
  <c r="H80" i="22"/>
  <c r="C135" i="22"/>
  <c r="H39" i="20"/>
  <c r="H300" i="20" s="1"/>
  <c r="I16" i="48" s="1"/>
  <c r="F116" i="57"/>
  <c r="G119" i="57"/>
  <c r="F121" i="57"/>
  <c r="G124" i="41"/>
  <c r="C135" i="39"/>
  <c r="G131" i="35"/>
  <c r="G129" i="33"/>
  <c r="H80" i="29"/>
  <c r="G134" i="21"/>
  <c r="G134" i="18"/>
  <c r="G132" i="12"/>
  <c r="G133" i="28"/>
  <c r="F117" i="9"/>
  <c r="D119" i="9"/>
  <c r="G120" i="9"/>
  <c r="F122" i="9"/>
  <c r="C127" i="15"/>
  <c r="E135" i="15"/>
  <c r="C133" i="18"/>
  <c r="C126" i="19"/>
  <c r="E126" i="21"/>
  <c r="D129" i="23"/>
  <c r="E120" i="24"/>
  <c r="D122" i="24"/>
  <c r="C124" i="27"/>
  <c r="D132" i="27"/>
  <c r="D123" i="28"/>
  <c r="G116" i="32"/>
  <c r="C120" i="32"/>
  <c r="C127" i="35"/>
  <c r="E135" i="35"/>
  <c r="F133" i="39"/>
  <c r="F117" i="40"/>
  <c r="D128" i="41"/>
  <c r="H34" i="18"/>
  <c r="H46" i="18"/>
  <c r="H307" i="18" s="1"/>
  <c r="P14" i="48" s="1"/>
  <c r="H51" i="18"/>
  <c r="H312" i="18" s="1"/>
  <c r="U14" i="48" s="1"/>
  <c r="H80" i="18"/>
  <c r="H49" i="34"/>
  <c r="H76" i="34"/>
  <c r="H41" i="38"/>
  <c r="H46" i="38"/>
  <c r="H307" i="38" s="1"/>
  <c r="P37" i="48" s="1"/>
  <c r="H68" i="38"/>
  <c r="G128" i="39"/>
  <c r="F127" i="38"/>
  <c r="G123" i="33"/>
  <c r="G127" i="32"/>
  <c r="G131" i="27"/>
  <c r="C135" i="21"/>
  <c r="G131" i="20"/>
  <c r="G131" i="16"/>
  <c r="C135" i="14"/>
  <c r="H135" i="14" s="1"/>
  <c r="F187" i="14" s="1"/>
  <c r="G124" i="11"/>
  <c r="G131" i="11"/>
  <c r="H78" i="37"/>
  <c r="H75" i="37"/>
  <c r="D81" i="37"/>
  <c r="G117" i="9"/>
  <c r="E119" i="9"/>
  <c r="C121" i="9"/>
  <c r="E127" i="11"/>
  <c r="F124" i="12"/>
  <c r="D125" i="15"/>
  <c r="E133" i="15"/>
  <c r="C132" i="17"/>
  <c r="C123" i="18"/>
  <c r="D131" i="18"/>
  <c r="D124" i="19"/>
  <c r="E132" i="19"/>
  <c r="E134" i="19"/>
  <c r="C133" i="21"/>
  <c r="D135" i="21"/>
  <c r="D127" i="23"/>
  <c r="F128" i="24"/>
  <c r="G116" i="25"/>
  <c r="C120" i="25"/>
  <c r="G121" i="25"/>
  <c r="C130" i="25"/>
  <c r="D122" i="27"/>
  <c r="D118" i="28"/>
  <c r="E123" i="28"/>
  <c r="C129" i="29"/>
  <c r="C117" i="32"/>
  <c r="F118" i="32"/>
  <c r="D120" i="32"/>
  <c r="C122" i="32"/>
  <c r="D130" i="32"/>
  <c r="E116" i="33"/>
  <c r="C118" i="33"/>
  <c r="F119" i="33"/>
  <c r="D121" i="33"/>
  <c r="D123" i="33"/>
  <c r="E131" i="33"/>
  <c r="D125" i="35"/>
  <c r="E133" i="35"/>
  <c r="F135" i="35"/>
  <c r="F134" i="38"/>
  <c r="C132" i="39"/>
  <c r="D129" i="40"/>
  <c r="H42" i="27"/>
  <c r="H303" i="27" s="1"/>
  <c r="L25" i="48" s="1"/>
  <c r="H66" i="27"/>
  <c r="H38" i="41"/>
  <c r="G132" i="20"/>
  <c r="G125" i="16"/>
  <c r="G124" i="9"/>
  <c r="G127" i="28"/>
  <c r="E116" i="18"/>
  <c r="C118" i="18"/>
  <c r="F119" i="18"/>
  <c r="D121" i="18"/>
  <c r="D123" i="18"/>
  <c r="F123" i="20"/>
  <c r="D133" i="21"/>
  <c r="D126" i="22"/>
  <c r="E116" i="26"/>
  <c r="C118" i="26"/>
  <c r="E117" i="27"/>
  <c r="F120" i="27"/>
  <c r="E122" i="27"/>
  <c r="D118" i="33"/>
  <c r="G119" i="33"/>
  <c r="F121" i="33"/>
  <c r="F129" i="33"/>
  <c r="C131" i="38"/>
  <c r="D120" i="39"/>
  <c r="C122" i="39"/>
  <c r="D130" i="39"/>
  <c r="E126" i="41"/>
  <c r="H41" i="29"/>
  <c r="H302" i="29" s="1"/>
  <c r="K27" i="48" s="1"/>
  <c r="H46" i="29"/>
  <c r="H307" i="29" s="1"/>
  <c r="P27" i="48" s="1"/>
  <c r="H51" i="29"/>
  <c r="G122" i="14"/>
  <c r="D117" i="17"/>
  <c r="D122" i="17"/>
  <c r="G120" i="19"/>
  <c r="F122" i="19"/>
  <c r="C131" i="19"/>
  <c r="C117" i="20"/>
  <c r="D120" i="20"/>
  <c r="C122" i="20"/>
  <c r="D130" i="20"/>
  <c r="D127" i="29"/>
  <c r="C128" i="33"/>
  <c r="D117" i="39"/>
  <c r="E120" i="39"/>
  <c r="E130" i="39"/>
  <c r="H72" i="9"/>
  <c r="H33" i="19"/>
  <c r="H65" i="19"/>
  <c r="H70" i="19"/>
  <c r="H75" i="19"/>
  <c r="H80" i="19"/>
  <c r="H48" i="40"/>
  <c r="H309" i="40" s="1"/>
  <c r="R39" i="48" s="1"/>
  <c r="E121" i="24"/>
  <c r="E121" i="57"/>
  <c r="E121" i="17"/>
  <c r="G130" i="14"/>
  <c r="E121" i="12"/>
  <c r="G126" i="62"/>
  <c r="D124" i="11"/>
  <c r="E132" i="11"/>
  <c r="F129" i="12"/>
  <c r="F118" i="15"/>
  <c r="D123" i="16"/>
  <c r="E131" i="16"/>
  <c r="E119" i="19"/>
  <c r="F116" i="21"/>
  <c r="F131" i="21"/>
  <c r="D132" i="23"/>
  <c r="D134" i="23"/>
  <c r="D125" i="24"/>
  <c r="E133" i="24"/>
  <c r="E126" i="25"/>
  <c r="E127" i="29"/>
  <c r="F126" i="32"/>
  <c r="E116" i="38"/>
  <c r="C118" i="38"/>
  <c r="F119" i="38"/>
  <c r="D121" i="38"/>
  <c r="E129" i="38"/>
  <c r="C125" i="41"/>
  <c r="D133" i="41"/>
  <c r="H34" i="17"/>
  <c r="H49" i="17"/>
  <c r="H66" i="17"/>
  <c r="H68" i="17"/>
  <c r="H71" i="17"/>
  <c r="G123" i="38"/>
  <c r="G127" i="23"/>
  <c r="G134" i="31"/>
  <c r="D133" i="31"/>
  <c r="C130" i="31"/>
  <c r="E128" i="31"/>
  <c r="E119" i="30"/>
  <c r="D124" i="30"/>
  <c r="G125" i="30"/>
  <c r="C129" i="30"/>
  <c r="G133" i="30"/>
  <c r="D127" i="27"/>
  <c r="C125" i="32"/>
  <c r="E135" i="32"/>
  <c r="H79" i="11"/>
  <c r="H64" i="22"/>
  <c r="H69" i="22"/>
  <c r="H79" i="22"/>
  <c r="H43" i="23"/>
  <c r="H304" i="23" s="1"/>
  <c r="M21" i="48" s="1"/>
  <c r="H42" i="26"/>
  <c r="H303" i="26" s="1"/>
  <c r="L24" i="48" s="1"/>
  <c r="H69" i="26"/>
  <c r="H49" i="28"/>
  <c r="H76" i="28"/>
  <c r="I161" i="6"/>
  <c r="H102" i="32"/>
  <c r="I146" i="22"/>
  <c r="G127" i="37"/>
  <c r="H107" i="27"/>
  <c r="H104" i="28"/>
  <c r="I151" i="32"/>
  <c r="I154" i="33"/>
  <c r="H106" i="35"/>
  <c r="H103" i="41"/>
  <c r="C116" i="11"/>
  <c r="D119" i="11"/>
  <c r="H25" i="34"/>
  <c r="G261" i="34" s="1"/>
  <c r="H86" i="34"/>
  <c r="H32" i="17"/>
  <c r="B1" i="35"/>
  <c r="B1" i="34"/>
  <c r="B1" i="59"/>
  <c r="B1" i="31"/>
  <c r="I156" i="27"/>
  <c r="G52" i="38"/>
  <c r="F39" i="49" s="1"/>
  <c r="B1" i="28"/>
  <c r="B1" i="27"/>
  <c r="B1" i="25"/>
  <c r="H97" i="18"/>
  <c r="I147" i="18"/>
  <c r="I152" i="18"/>
  <c r="I158" i="18"/>
  <c r="I162" i="18"/>
  <c r="H102" i="18"/>
  <c r="C127" i="18"/>
  <c r="H93" i="14"/>
  <c r="I148" i="14"/>
  <c r="I151" i="14"/>
  <c r="I160" i="14"/>
  <c r="H102" i="14"/>
  <c r="I153" i="14"/>
  <c r="I156" i="14"/>
  <c r="D118" i="14"/>
  <c r="G134" i="14"/>
  <c r="I144" i="23"/>
  <c r="I152" i="23"/>
  <c r="I154" i="23"/>
  <c r="I158" i="23"/>
  <c r="H94" i="11"/>
  <c r="H96" i="11"/>
  <c r="I144" i="11"/>
  <c r="I154" i="11"/>
  <c r="I161" i="11"/>
  <c r="E117" i="11"/>
  <c r="C119" i="11"/>
  <c r="F120" i="11"/>
  <c r="E122" i="11"/>
  <c r="G132" i="9"/>
  <c r="H104" i="9"/>
  <c r="I144" i="9"/>
  <c r="K144" i="9" s="1"/>
  <c r="I158" i="9"/>
  <c r="K158" i="9" s="1"/>
  <c r="I162" i="9"/>
  <c r="K162" i="9" s="1"/>
  <c r="G118" i="9"/>
  <c r="E120" i="9"/>
  <c r="D122" i="9"/>
  <c r="H95" i="12"/>
  <c r="H107" i="12"/>
  <c r="I145" i="12"/>
  <c r="I147" i="12"/>
  <c r="I150" i="12"/>
  <c r="I152" i="12"/>
  <c r="I155" i="12"/>
  <c r="I151" i="25"/>
  <c r="H91" i="25"/>
  <c r="H96" i="25"/>
  <c r="H104" i="25"/>
  <c r="H106" i="25"/>
  <c r="I157" i="25"/>
  <c r="G125" i="17"/>
  <c r="G132" i="17"/>
  <c r="D111" i="17"/>
  <c r="H98" i="17"/>
  <c r="H102" i="17"/>
  <c r="I146" i="17"/>
  <c r="I157" i="17"/>
  <c r="I148" i="22"/>
  <c r="I151" i="22"/>
  <c r="I153" i="22"/>
  <c r="I160" i="22"/>
  <c r="H98" i="28"/>
  <c r="H91" i="28"/>
  <c r="H94" i="28"/>
  <c r="H96" i="28"/>
  <c r="H106" i="28"/>
  <c r="E121" i="19"/>
  <c r="I143" i="19"/>
  <c r="I148" i="19"/>
  <c r="I150" i="19"/>
  <c r="I153" i="19"/>
  <c r="I156" i="19"/>
  <c r="G128" i="19"/>
  <c r="H99" i="21"/>
  <c r="I145" i="21"/>
  <c r="I147" i="21"/>
  <c r="I150" i="21"/>
  <c r="I155" i="21"/>
  <c r="I158" i="21"/>
  <c r="I162" i="21"/>
  <c r="H104" i="35"/>
  <c r="H108" i="35"/>
  <c r="I149" i="35"/>
  <c r="G124" i="35"/>
  <c r="I158" i="6"/>
  <c r="G130" i="33"/>
  <c r="H102" i="33"/>
  <c r="I144" i="33"/>
  <c r="I149" i="33"/>
  <c r="G122" i="33"/>
  <c r="C117" i="34"/>
  <c r="F118" i="34"/>
  <c r="D120" i="34"/>
  <c r="H107" i="41"/>
  <c r="I143" i="41"/>
  <c r="I153" i="41"/>
  <c r="C111" i="20"/>
  <c r="H98" i="20"/>
  <c r="H106" i="20"/>
  <c r="H108" i="20"/>
  <c r="I144" i="20"/>
  <c r="I154" i="20"/>
  <c r="I157" i="20"/>
  <c r="I161" i="20"/>
  <c r="H103" i="16"/>
  <c r="I145" i="16"/>
  <c r="I150" i="16"/>
  <c r="I159" i="16"/>
  <c r="H93" i="27"/>
  <c r="E132" i="27"/>
  <c r="G123" i="27"/>
  <c r="H105" i="27"/>
  <c r="G128" i="15"/>
  <c r="E121" i="15"/>
  <c r="G122" i="15"/>
  <c r="H94" i="15"/>
  <c r="H106" i="15"/>
  <c r="I144" i="15"/>
  <c r="I149" i="15"/>
  <c r="I154" i="15"/>
  <c r="I158" i="15"/>
  <c r="H96" i="32"/>
  <c r="G134" i="32"/>
  <c r="I148" i="32"/>
  <c r="I153" i="32"/>
  <c r="I160" i="32"/>
  <c r="F127" i="32"/>
  <c r="H96" i="39"/>
  <c r="H98" i="39"/>
  <c r="G126" i="39"/>
  <c r="G133" i="39"/>
  <c r="G127" i="38"/>
  <c r="G134" i="38"/>
  <c r="H103" i="38"/>
  <c r="H109" i="38"/>
  <c r="I150" i="38"/>
  <c r="H102" i="9"/>
  <c r="C127" i="9"/>
  <c r="H141" i="12"/>
  <c r="I140" i="12" s="1"/>
  <c r="H141" i="29"/>
  <c r="I140" i="29" s="1"/>
  <c r="C131" i="9"/>
  <c r="H106" i="9"/>
  <c r="H91" i="11"/>
  <c r="E116" i="11"/>
  <c r="F124" i="18"/>
  <c r="H99" i="18"/>
  <c r="H106" i="18"/>
  <c r="C131" i="18"/>
  <c r="H99" i="19"/>
  <c r="C124" i="19"/>
  <c r="H94" i="20"/>
  <c r="F119" i="20"/>
  <c r="H106" i="23"/>
  <c r="D131" i="23"/>
  <c r="H108" i="23"/>
  <c r="D133" i="23"/>
  <c r="H102" i="25"/>
  <c r="E127" i="25"/>
  <c r="D127" i="28"/>
  <c r="H102" i="28"/>
  <c r="H92" i="29"/>
  <c r="E117" i="29"/>
  <c r="E122" i="29"/>
  <c r="H97" i="29"/>
  <c r="H105" i="29"/>
  <c r="F130" i="29"/>
  <c r="H93" i="32"/>
  <c r="E118" i="32"/>
  <c r="E119" i="35"/>
  <c r="H94" i="35"/>
  <c r="E120" i="38"/>
  <c r="H95" i="38"/>
  <c r="H101" i="38"/>
  <c r="D126" i="38"/>
  <c r="H100" i="39"/>
  <c r="E125" i="39"/>
  <c r="H141" i="28"/>
  <c r="I140" i="28" s="1"/>
  <c r="H141" i="38"/>
  <c r="I140" i="38" s="1"/>
  <c r="H78" i="9"/>
  <c r="F133" i="9"/>
  <c r="H105" i="31"/>
  <c r="I144" i="6"/>
  <c r="C132" i="9"/>
  <c r="E130" i="11"/>
  <c r="F130" i="30"/>
  <c r="E130" i="9"/>
  <c r="H65" i="11"/>
  <c r="H39" i="12"/>
  <c r="H300" i="12" s="1"/>
  <c r="I9" i="48" s="1"/>
  <c r="H46" i="12"/>
  <c r="H307" i="12" s="1"/>
  <c r="C120" i="12"/>
  <c r="C125" i="12"/>
  <c r="H73" i="12"/>
  <c r="C130" i="12"/>
  <c r="D135" i="12"/>
  <c r="H36" i="14"/>
  <c r="H297" i="14" s="1"/>
  <c r="F10" i="48" s="1"/>
  <c r="H41" i="14"/>
  <c r="H43" i="14"/>
  <c r="H51" i="14"/>
  <c r="F131" i="14"/>
  <c r="E134" i="15"/>
  <c r="H86" i="16"/>
  <c r="D52" i="16"/>
  <c r="C14" i="49" s="1"/>
  <c r="F124" i="16"/>
  <c r="C128" i="16"/>
  <c r="F134" i="16"/>
  <c r="C52" i="17"/>
  <c r="B15" i="49" s="1"/>
  <c r="H51" i="17"/>
  <c r="H312" i="17" s="1"/>
  <c r="U13" i="48" s="1"/>
  <c r="F81" i="17"/>
  <c r="D81" i="17"/>
  <c r="G119" i="17"/>
  <c r="H69" i="17"/>
  <c r="C133" i="17"/>
  <c r="D52" i="18"/>
  <c r="C16" i="49" s="1"/>
  <c r="H42" i="18"/>
  <c r="H303" i="18" s="1"/>
  <c r="L14" i="48" s="1"/>
  <c r="H49" i="18"/>
  <c r="H310" i="18" s="1"/>
  <c r="S14" i="48" s="1"/>
  <c r="H66" i="18"/>
  <c r="H68" i="18"/>
  <c r="E128" i="18"/>
  <c r="H76" i="18"/>
  <c r="G52" i="19"/>
  <c r="H41" i="19"/>
  <c r="H43" i="19"/>
  <c r="H44" i="19"/>
  <c r="H46" i="19"/>
  <c r="H307" i="19" s="1"/>
  <c r="P15" i="48" s="1"/>
  <c r="G131" i="26"/>
  <c r="G130" i="29"/>
  <c r="D116" i="30"/>
  <c r="G117" i="30"/>
  <c r="C121" i="30"/>
  <c r="G126" i="23"/>
  <c r="H126" i="23" s="1"/>
  <c r="D52" i="19"/>
  <c r="C17" i="49" s="1"/>
  <c r="H49" i="19"/>
  <c r="C81" i="19"/>
  <c r="H67" i="19"/>
  <c r="H68" i="19"/>
  <c r="F128" i="19"/>
  <c r="C52" i="20"/>
  <c r="B18" i="49" s="1"/>
  <c r="F52" i="20"/>
  <c r="E18" i="49" s="1"/>
  <c r="H41" i="20"/>
  <c r="H302" i="20" s="1"/>
  <c r="K16" i="48" s="1"/>
  <c r="G52" i="20"/>
  <c r="H48" i="20"/>
  <c r="H309" i="20" s="1"/>
  <c r="R16" i="48" s="1"/>
  <c r="H50" i="20"/>
  <c r="D81" i="20"/>
  <c r="E81" i="20"/>
  <c r="E125" i="20"/>
  <c r="H43" i="21"/>
  <c r="H304" i="21" s="1"/>
  <c r="M18" i="48" s="1"/>
  <c r="H46" i="21"/>
  <c r="H307" i="21" s="1"/>
  <c r="P18" i="48" s="1"/>
  <c r="H48" i="21"/>
  <c r="H309" i="21" s="1"/>
  <c r="R18" i="48" s="1"/>
  <c r="H51" i="21"/>
  <c r="C81" i="21"/>
  <c r="H67" i="21"/>
  <c r="H69" i="21"/>
  <c r="H70" i="21"/>
  <c r="C129" i="21"/>
  <c r="H75" i="21"/>
  <c r="H79" i="21"/>
  <c r="H33" i="22"/>
  <c r="H35" i="22"/>
  <c r="H37" i="22"/>
  <c r="H40" i="22"/>
  <c r="H42" i="22"/>
  <c r="H303" i="22" s="1"/>
  <c r="L19" i="48" s="1"/>
  <c r="H43" i="22"/>
  <c r="H48" i="22"/>
  <c r="H309" i="22" s="1"/>
  <c r="R19" i="48" s="1"/>
  <c r="H50" i="22"/>
  <c r="F81" i="22"/>
  <c r="H70" i="22"/>
  <c r="E132" i="22"/>
  <c r="D52" i="23"/>
  <c r="C23" i="49" s="1"/>
  <c r="H41" i="23"/>
  <c r="H302" i="23" s="1"/>
  <c r="K21" i="48" s="1"/>
  <c r="G52" i="23"/>
  <c r="H51" i="23"/>
  <c r="D117" i="23"/>
  <c r="C81" i="23"/>
  <c r="H73" i="23"/>
  <c r="H77" i="23"/>
  <c r="F135" i="23"/>
  <c r="G52" i="24"/>
  <c r="D52" i="24"/>
  <c r="C24" i="49" s="1"/>
  <c r="H42" i="24"/>
  <c r="H303" i="24" s="1"/>
  <c r="L22" i="48" s="1"/>
  <c r="C52" i="24"/>
  <c r="B24" i="49" s="1"/>
  <c r="H61" i="24"/>
  <c r="G121" i="24"/>
  <c r="H68" i="24"/>
  <c r="F126" i="24"/>
  <c r="D135" i="24"/>
  <c r="H45" i="25"/>
  <c r="C123" i="25"/>
  <c r="F124" i="25"/>
  <c r="F129" i="25"/>
  <c r="H33" i="26"/>
  <c r="H40" i="26"/>
  <c r="H43" i="26"/>
  <c r="H304" i="26" s="1"/>
  <c r="M24" i="48" s="1"/>
  <c r="D52" i="26"/>
  <c r="C26" i="49" s="1"/>
  <c r="C81" i="26"/>
  <c r="F117" i="26"/>
  <c r="H70" i="26"/>
  <c r="H77" i="26"/>
  <c r="C52" i="27"/>
  <c r="B27" i="49" s="1"/>
  <c r="G52" i="27"/>
  <c r="F27" i="49" s="1"/>
  <c r="D81" i="27"/>
  <c r="E81" i="27"/>
  <c r="H67" i="27"/>
  <c r="E124" i="27"/>
  <c r="H74" i="27"/>
  <c r="E134" i="27"/>
  <c r="H32" i="28"/>
  <c r="D52" i="28"/>
  <c r="C28" i="49" s="1"/>
  <c r="H37" i="28"/>
  <c r="H39" i="28"/>
  <c r="H300" i="28" s="1"/>
  <c r="I26" i="48" s="1"/>
  <c r="H45" i="28"/>
  <c r="H47" i="28"/>
  <c r="D121" i="28"/>
  <c r="F134" i="28"/>
  <c r="E116" i="57"/>
  <c r="D121" i="57"/>
  <c r="G122" i="21"/>
  <c r="H32" i="29"/>
  <c r="E52" i="29"/>
  <c r="D29" i="49" s="1"/>
  <c r="H42" i="29"/>
  <c r="H303" i="29" s="1"/>
  <c r="L27" i="48" s="1"/>
  <c r="G52" i="29"/>
  <c r="H61" i="29"/>
  <c r="H64" i="29"/>
  <c r="H66" i="29"/>
  <c r="H69" i="29"/>
  <c r="H74" i="29"/>
  <c r="F52" i="30"/>
  <c r="F313" i="30" s="1"/>
  <c r="F363" i="30" s="1"/>
  <c r="D52" i="30"/>
  <c r="C30" i="49" s="1"/>
  <c r="H37" i="30"/>
  <c r="H44" i="30"/>
  <c r="H305" i="30" s="1"/>
  <c r="N28" i="48" s="1"/>
  <c r="H61" i="30"/>
  <c r="H66" i="30"/>
  <c r="H68" i="30"/>
  <c r="H33" i="31"/>
  <c r="H36" i="31"/>
  <c r="F52" i="31"/>
  <c r="C122" i="31"/>
  <c r="F123" i="31"/>
  <c r="D125" i="31"/>
  <c r="C52" i="32"/>
  <c r="B32" i="49" s="1"/>
  <c r="H51" i="32"/>
  <c r="H312" i="32" s="1"/>
  <c r="U30" i="48" s="1"/>
  <c r="C81" i="32"/>
  <c r="F81" i="32"/>
  <c r="H67" i="32"/>
  <c r="F125" i="32"/>
  <c r="H75" i="32"/>
  <c r="H40" i="33"/>
  <c r="D52" i="33"/>
  <c r="C34" i="49" s="1"/>
  <c r="H50" i="33"/>
  <c r="F117" i="33"/>
  <c r="F122" i="33"/>
  <c r="H122" i="33" s="1"/>
  <c r="G125" i="33"/>
  <c r="E132" i="33"/>
  <c r="H40" i="34"/>
  <c r="D81" i="34"/>
  <c r="H62" i="34"/>
  <c r="H72" i="34"/>
  <c r="H74" i="34"/>
  <c r="F81" i="34"/>
  <c r="H32" i="35"/>
  <c r="G52" i="35"/>
  <c r="F36" i="49" s="1"/>
  <c r="C52" i="35"/>
  <c r="B36" i="49" s="1"/>
  <c r="H42" i="35"/>
  <c r="H303" i="35" s="1"/>
  <c r="L34" i="48" s="1"/>
  <c r="E116" i="35"/>
  <c r="F129" i="35"/>
  <c r="C52" i="38"/>
  <c r="B39" i="49" s="1"/>
  <c r="H37" i="38"/>
  <c r="D52" i="38"/>
  <c r="C39" i="49" s="1"/>
  <c r="H47" i="38"/>
  <c r="H49" i="38"/>
  <c r="D81" i="38"/>
  <c r="E126" i="38"/>
  <c r="D128" i="38"/>
  <c r="H74" i="38"/>
  <c r="C133" i="38"/>
  <c r="H42" i="39"/>
  <c r="H303" i="39" s="1"/>
  <c r="L38" i="48" s="1"/>
  <c r="G116" i="39"/>
  <c r="E118" i="39"/>
  <c r="G121" i="39"/>
  <c r="E123" i="39"/>
  <c r="C125" i="39"/>
  <c r="C130" i="39"/>
  <c r="F131" i="39"/>
  <c r="D133" i="39"/>
  <c r="G52" i="40"/>
  <c r="F41" i="49" s="1"/>
  <c r="H49" i="40"/>
  <c r="H63" i="40"/>
  <c r="H71" i="40"/>
  <c r="C52" i="41"/>
  <c r="B42" i="49" s="1"/>
  <c r="H36" i="41"/>
  <c r="D117" i="41"/>
  <c r="G118" i="41"/>
  <c r="E120" i="41"/>
  <c r="E125" i="41"/>
  <c r="E130" i="41"/>
  <c r="C132" i="41"/>
  <c r="B1" i="57"/>
  <c r="D125" i="57"/>
  <c r="E133" i="57"/>
  <c r="D128" i="57"/>
  <c r="G129" i="25"/>
  <c r="E135" i="30"/>
  <c r="D117" i="31"/>
  <c r="G118" i="31"/>
  <c r="E120" i="31"/>
  <c r="G134" i="35"/>
  <c r="B1" i="20"/>
  <c r="E125" i="57"/>
  <c r="G123" i="59"/>
  <c r="E121" i="38"/>
  <c r="F127" i="28"/>
  <c r="D127" i="57"/>
  <c r="C123" i="36"/>
  <c r="D117" i="30"/>
  <c r="H97" i="30"/>
  <c r="D125" i="30"/>
  <c r="D133" i="30"/>
  <c r="G134" i="30"/>
  <c r="E163" i="30"/>
  <c r="G163" i="30"/>
  <c r="C163" i="30"/>
  <c r="G130" i="59"/>
  <c r="F124" i="59"/>
  <c r="C133" i="59"/>
  <c r="G126" i="57"/>
  <c r="E117" i="30"/>
  <c r="C119" i="30"/>
  <c r="F120" i="30"/>
  <c r="G129" i="32"/>
  <c r="G135" i="38"/>
  <c r="G130" i="39"/>
  <c r="G127" i="57"/>
  <c r="F127" i="41"/>
  <c r="C132" i="36"/>
  <c r="C124" i="36"/>
  <c r="H86" i="36"/>
  <c r="G133" i="27"/>
  <c r="F127" i="27"/>
  <c r="G133" i="23"/>
  <c r="G133" i="20"/>
  <c r="G133" i="16"/>
  <c r="G133" i="11"/>
  <c r="G135" i="36"/>
  <c r="E130" i="36"/>
  <c r="G127" i="36"/>
  <c r="E122" i="36"/>
  <c r="E123" i="37"/>
  <c r="G122" i="25"/>
  <c r="B1" i="23"/>
  <c r="E123" i="57"/>
  <c r="F131" i="57"/>
  <c r="F123" i="59"/>
  <c r="H100" i="30"/>
  <c r="C122" i="30"/>
  <c r="E128" i="30"/>
  <c r="F128" i="30"/>
  <c r="D130" i="30"/>
  <c r="G131" i="30"/>
  <c r="E133" i="30"/>
  <c r="C135" i="30"/>
  <c r="H67" i="14"/>
  <c r="C122" i="14"/>
  <c r="C131" i="15"/>
  <c r="H76" i="15"/>
  <c r="H76" i="16"/>
  <c r="D131" i="16"/>
  <c r="H77" i="16"/>
  <c r="G132" i="16"/>
  <c r="H73" i="17"/>
  <c r="D128" i="17"/>
  <c r="G129" i="17"/>
  <c r="H74" i="17"/>
  <c r="E131" i="17"/>
  <c r="H76" i="17"/>
  <c r="G134" i="17"/>
  <c r="H79" i="17"/>
  <c r="H240" i="18"/>
  <c r="H32" i="18"/>
  <c r="G52" i="18"/>
  <c r="H39" i="18"/>
  <c r="H300" i="18" s="1"/>
  <c r="I14" i="48" s="1"/>
  <c r="E52" i="18"/>
  <c r="D16" i="49" s="1"/>
  <c r="C52" i="18"/>
  <c r="B16" i="49" s="1"/>
  <c r="H48" i="18"/>
  <c r="H309" i="18" s="1"/>
  <c r="R14" i="48" s="1"/>
  <c r="H61" i="18"/>
  <c r="G81" i="18"/>
  <c r="E81" i="18"/>
  <c r="H63" i="18"/>
  <c r="H65" i="18"/>
  <c r="C81" i="18"/>
  <c r="H70" i="18"/>
  <c r="C125" i="18"/>
  <c r="F81" i="18"/>
  <c r="H71" i="18"/>
  <c r="D133" i="18"/>
  <c r="D81" i="18"/>
  <c r="H215" i="19"/>
  <c r="F81" i="19"/>
  <c r="H63" i="19"/>
  <c r="H71" i="19"/>
  <c r="G81" i="19"/>
  <c r="G131" i="19"/>
  <c r="H76" i="19"/>
  <c r="E133" i="19"/>
  <c r="E81" i="19"/>
  <c r="H78" i="19"/>
  <c r="H33" i="20"/>
  <c r="D52" i="20"/>
  <c r="C18" i="49" s="1"/>
  <c r="G81" i="20"/>
  <c r="H63" i="20"/>
  <c r="G123" i="20"/>
  <c r="H68" i="20"/>
  <c r="C127" i="20"/>
  <c r="H72" i="20"/>
  <c r="C132" i="20"/>
  <c r="H77" i="20"/>
  <c r="F133" i="20"/>
  <c r="F81" i="20"/>
  <c r="H78" i="20"/>
  <c r="H62" i="21"/>
  <c r="E81" i="21"/>
  <c r="H65" i="21"/>
  <c r="F81" i="21"/>
  <c r="D127" i="21"/>
  <c r="H72" i="21"/>
  <c r="D132" i="21"/>
  <c r="H77" i="21"/>
  <c r="G135" i="21"/>
  <c r="H80" i="21"/>
  <c r="G81" i="21"/>
  <c r="C52" i="22"/>
  <c r="B21" i="49" s="1"/>
  <c r="H32" i="22"/>
  <c r="C81" i="22"/>
  <c r="H61" i="22"/>
  <c r="H65" i="22"/>
  <c r="G81" i="22"/>
  <c r="E127" i="22"/>
  <c r="E81" i="22"/>
  <c r="D129" i="22"/>
  <c r="H74" i="22"/>
  <c r="G130" i="22"/>
  <c r="H75" i="22"/>
  <c r="H63" i="23"/>
  <c r="G81" i="23"/>
  <c r="D122" i="23"/>
  <c r="H67" i="23"/>
  <c r="E125" i="23"/>
  <c r="H70" i="23"/>
  <c r="F133" i="23"/>
  <c r="F81" i="23"/>
  <c r="H78" i="23"/>
  <c r="C81" i="24"/>
  <c r="H65" i="24"/>
  <c r="C130" i="24"/>
  <c r="H75" i="24"/>
  <c r="D81" i="24"/>
  <c r="H78" i="24"/>
  <c r="H32" i="26"/>
  <c r="C52" i="26"/>
  <c r="B26" i="49" s="1"/>
  <c r="H64" i="26"/>
  <c r="D81" i="26"/>
  <c r="G120" i="26"/>
  <c r="H65" i="26"/>
  <c r="G81" i="26"/>
  <c r="F122" i="26"/>
  <c r="H67" i="26"/>
  <c r="E81" i="26"/>
  <c r="H72" i="26"/>
  <c r="D134" i="26"/>
  <c r="H79" i="26"/>
  <c r="H32" i="27"/>
  <c r="D52" i="27"/>
  <c r="C27" i="49" s="1"/>
  <c r="H62" i="27"/>
  <c r="G81" i="27"/>
  <c r="C126" i="27"/>
  <c r="H126" i="27" s="1"/>
  <c r="D178" i="27" s="1"/>
  <c r="H71" i="27"/>
  <c r="G127" i="27"/>
  <c r="H72" i="27"/>
  <c r="C131" i="27"/>
  <c r="H76" i="27"/>
  <c r="F132" i="27"/>
  <c r="H77" i="27"/>
  <c r="G52" i="28"/>
  <c r="G313" i="28" s="1"/>
  <c r="G363" i="28" s="1"/>
  <c r="H35" i="28"/>
  <c r="E116" i="28"/>
  <c r="E81" i="28"/>
  <c r="C81" i="28"/>
  <c r="H63" i="28"/>
  <c r="C118" i="28"/>
  <c r="F119" i="28"/>
  <c r="F81" i="28"/>
  <c r="H64" i="28"/>
  <c r="C123" i="28"/>
  <c r="H68" i="28"/>
  <c r="F124" i="28"/>
  <c r="H69" i="28"/>
  <c r="H73" i="28"/>
  <c r="C128" i="28"/>
  <c r="F129" i="28"/>
  <c r="H74" i="28"/>
  <c r="G132" i="28"/>
  <c r="H77" i="28"/>
  <c r="G81" i="28"/>
  <c r="H36" i="29"/>
  <c r="H297" i="29" s="1"/>
  <c r="F27" i="48" s="1"/>
  <c r="C52" i="29"/>
  <c r="B29" i="49" s="1"/>
  <c r="E126" i="29"/>
  <c r="E81" i="29"/>
  <c r="D128" i="29"/>
  <c r="H73" i="29"/>
  <c r="C81" i="29"/>
  <c r="C133" i="29"/>
  <c r="H78" i="29"/>
  <c r="H32" i="30"/>
  <c r="G52" i="30"/>
  <c r="F30" i="49" s="1"/>
  <c r="F113" i="49" s="1"/>
  <c r="H353" i="30"/>
  <c r="H42" i="30"/>
  <c r="E118" i="30"/>
  <c r="E81" i="30"/>
  <c r="H63" i="30"/>
  <c r="C120" i="30"/>
  <c r="C81" i="30"/>
  <c r="H65" i="30"/>
  <c r="F81" i="30"/>
  <c r="H71" i="30"/>
  <c r="C130" i="30"/>
  <c r="H75" i="30"/>
  <c r="F131" i="30"/>
  <c r="H76" i="30"/>
  <c r="D81" i="30"/>
  <c r="H78" i="30"/>
  <c r="D135" i="30"/>
  <c r="H80" i="30"/>
  <c r="H34" i="31"/>
  <c r="G52" i="31"/>
  <c r="H48" i="31"/>
  <c r="H309" i="31" s="1"/>
  <c r="R29" i="48" s="1"/>
  <c r="D52" i="31"/>
  <c r="C31" i="49" s="1"/>
  <c r="F118" i="31"/>
  <c r="F81" i="31"/>
  <c r="D120" i="31"/>
  <c r="H65" i="31"/>
  <c r="D81" i="31"/>
  <c r="G126" i="31"/>
  <c r="G81" i="31"/>
  <c r="H71" i="31"/>
  <c r="D130" i="31"/>
  <c r="H75" i="31"/>
  <c r="H78" i="31"/>
  <c r="E81" i="31"/>
  <c r="G52" i="32"/>
  <c r="F32" i="49" s="1"/>
  <c r="H36" i="32"/>
  <c r="H297" i="32" s="1"/>
  <c r="F30" i="48" s="1"/>
  <c r="H62" i="32"/>
  <c r="E81" i="32"/>
  <c r="H69" i="32"/>
  <c r="C124" i="32"/>
  <c r="D81" i="32"/>
  <c r="D127" i="32"/>
  <c r="H72" i="32"/>
  <c r="D132" i="32"/>
  <c r="H77" i="32"/>
  <c r="C134" i="32"/>
  <c r="H79" i="32"/>
  <c r="C52" i="33"/>
  <c r="B34" i="49" s="1"/>
  <c r="H32" i="33"/>
  <c r="G52" i="33"/>
  <c r="H33" i="33"/>
  <c r="H38" i="33"/>
  <c r="F52" i="33"/>
  <c r="E34" i="49" s="1"/>
  <c r="C116" i="33"/>
  <c r="H61" i="33"/>
  <c r="D119" i="33"/>
  <c r="D81" i="33"/>
  <c r="H64" i="33"/>
  <c r="G120" i="33"/>
  <c r="G81" i="33"/>
  <c r="D124" i="33"/>
  <c r="H69" i="33"/>
  <c r="E81" i="33"/>
  <c r="E127" i="33"/>
  <c r="D129" i="33"/>
  <c r="H74" i="33"/>
  <c r="D52" i="34"/>
  <c r="C35" i="49" s="1"/>
  <c r="H32" i="34"/>
  <c r="H353" i="34"/>
  <c r="H42" i="34"/>
  <c r="H303" i="34" s="1"/>
  <c r="L33" i="48" s="1"/>
  <c r="G122" i="34"/>
  <c r="H67" i="34"/>
  <c r="C118" i="35"/>
  <c r="C81" i="35"/>
  <c r="F119" i="35"/>
  <c r="F81" i="35"/>
  <c r="H64" i="35"/>
  <c r="D121" i="35"/>
  <c r="D81" i="35"/>
  <c r="C123" i="35"/>
  <c r="H68" i="35"/>
  <c r="D126" i="35"/>
  <c r="H71" i="35"/>
  <c r="C128" i="35"/>
  <c r="H73" i="35"/>
  <c r="D131" i="35"/>
  <c r="H76" i="35"/>
  <c r="G132" i="35"/>
  <c r="H77" i="35"/>
  <c r="H65" i="39"/>
  <c r="C120" i="39"/>
  <c r="G131" i="40"/>
  <c r="H76" i="40"/>
  <c r="F133" i="41"/>
  <c r="F81" i="41"/>
  <c r="H36" i="17"/>
  <c r="H73" i="18"/>
  <c r="H70" i="20"/>
  <c r="H73" i="19"/>
  <c r="H48" i="19"/>
  <c r="H309" i="19" s="1"/>
  <c r="R15" i="48" s="1"/>
  <c r="H78" i="18"/>
  <c r="E81" i="16"/>
  <c r="D81" i="19"/>
  <c r="H62" i="19"/>
  <c r="D123" i="17"/>
  <c r="H78" i="17"/>
  <c r="D125" i="19"/>
  <c r="C128" i="6"/>
  <c r="H103" i="6"/>
  <c r="D123" i="11"/>
  <c r="H98" i="11"/>
  <c r="H100" i="11"/>
  <c r="D125" i="11"/>
  <c r="H106" i="11"/>
  <c r="E131" i="11"/>
  <c r="E133" i="11"/>
  <c r="H108" i="11"/>
  <c r="F135" i="11"/>
  <c r="H110" i="11"/>
  <c r="H92" i="12"/>
  <c r="E117" i="12"/>
  <c r="H97" i="12"/>
  <c r="E122" i="12"/>
  <c r="E126" i="12"/>
  <c r="H101" i="12"/>
  <c r="F130" i="12"/>
  <c r="H105" i="12"/>
  <c r="H96" i="14"/>
  <c r="G121" i="14"/>
  <c r="F123" i="14"/>
  <c r="F125" i="14"/>
  <c r="H100" i="14"/>
  <c r="C128" i="14"/>
  <c r="H103" i="14"/>
  <c r="C130" i="14"/>
  <c r="H107" i="14"/>
  <c r="C132" i="14"/>
  <c r="D116" i="15"/>
  <c r="G117" i="15"/>
  <c r="C121" i="15"/>
  <c r="H104" i="15"/>
  <c r="D129" i="15"/>
  <c r="H108" i="15"/>
  <c r="D133" i="15"/>
  <c r="H95" i="16"/>
  <c r="E120" i="16"/>
  <c r="H101" i="16"/>
  <c r="D126" i="16"/>
  <c r="E130" i="16"/>
  <c r="H105" i="16"/>
  <c r="E132" i="16"/>
  <c r="H107" i="16"/>
  <c r="H91" i="17"/>
  <c r="F116" i="17"/>
  <c r="D118" i="17"/>
  <c r="H96" i="17"/>
  <c r="F121" i="17"/>
  <c r="E125" i="17"/>
  <c r="H100" i="17"/>
  <c r="H104" i="17"/>
  <c r="F129" i="17"/>
  <c r="F133" i="17"/>
  <c r="H108" i="17"/>
  <c r="H92" i="18"/>
  <c r="F117" i="18"/>
  <c r="D119" i="18"/>
  <c r="H94" i="18"/>
  <c r="F126" i="18"/>
  <c r="H101" i="18"/>
  <c r="H110" i="18"/>
  <c r="D135" i="18"/>
  <c r="C117" i="19"/>
  <c r="H93" i="19"/>
  <c r="F118" i="19"/>
  <c r="D120" i="19"/>
  <c r="H95" i="19"/>
  <c r="C122" i="19"/>
  <c r="H103" i="19"/>
  <c r="D128" i="19"/>
  <c r="H105" i="19"/>
  <c r="D130" i="19"/>
  <c r="H109" i="19"/>
  <c r="D134" i="19"/>
  <c r="H91" i="20"/>
  <c r="E116" i="20"/>
  <c r="D121" i="20"/>
  <c r="H96" i="20"/>
  <c r="H100" i="20"/>
  <c r="D125" i="20"/>
  <c r="F135" i="20"/>
  <c r="H110" i="20"/>
  <c r="E117" i="21"/>
  <c r="H92" i="21"/>
  <c r="C119" i="21"/>
  <c r="H95" i="21"/>
  <c r="F120" i="21"/>
  <c r="E122" i="21"/>
  <c r="H97" i="21"/>
  <c r="F128" i="21"/>
  <c r="H103" i="21"/>
  <c r="F130" i="21"/>
  <c r="H107" i="21"/>
  <c r="F132" i="21"/>
  <c r="F134" i="21"/>
  <c r="H109" i="21"/>
  <c r="H93" i="22"/>
  <c r="E118" i="22"/>
  <c r="H96" i="22"/>
  <c r="G121" i="22"/>
  <c r="E119" i="23"/>
  <c r="H94" i="23"/>
  <c r="C127" i="23"/>
  <c r="H110" i="23"/>
  <c r="E135" i="23"/>
  <c r="E128" i="24"/>
  <c r="F120" i="12"/>
  <c r="F122" i="18"/>
  <c r="E123" i="15"/>
  <c r="E132" i="36"/>
  <c r="F131" i="18"/>
  <c r="D123" i="29"/>
  <c r="H123" i="29" s="1"/>
  <c r="E131" i="29"/>
  <c r="H141" i="15"/>
  <c r="I140" i="15" s="1"/>
  <c r="H141" i="31"/>
  <c r="I140" i="31" s="1"/>
  <c r="H141" i="41"/>
  <c r="I140" i="41" s="1"/>
  <c r="F122" i="59"/>
  <c r="G130" i="40"/>
  <c r="H103" i="29"/>
  <c r="H101" i="24"/>
  <c r="H101" i="6"/>
  <c r="I153" i="6"/>
  <c r="I146" i="6"/>
  <c r="H98" i="9"/>
  <c r="H100" i="9"/>
  <c r="F131" i="12"/>
  <c r="H99" i="14"/>
  <c r="F126" i="14"/>
  <c r="I145" i="14"/>
  <c r="I152" i="14"/>
  <c r="C126" i="15"/>
  <c r="I148" i="15"/>
  <c r="E116" i="16"/>
  <c r="D121" i="16"/>
  <c r="E126" i="17"/>
  <c r="E118" i="18"/>
  <c r="G121" i="18"/>
  <c r="E135" i="19"/>
  <c r="D117" i="20"/>
  <c r="D122" i="20"/>
  <c r="E130" i="20"/>
  <c r="I146" i="21"/>
  <c r="F117" i="22"/>
  <c r="F122" i="22"/>
  <c r="H110" i="24"/>
  <c r="F134" i="25"/>
  <c r="D116" i="27"/>
  <c r="G117" i="27"/>
  <c r="E119" i="27"/>
  <c r="C121" i="27"/>
  <c r="D126" i="28"/>
  <c r="F116" i="29"/>
  <c r="D118" i="29"/>
  <c r="G119" i="29"/>
  <c r="F121" i="29"/>
  <c r="G124" i="32"/>
  <c r="G128" i="35"/>
  <c r="G125" i="39"/>
  <c r="G132" i="41"/>
  <c r="I160" i="6"/>
  <c r="C126" i="9"/>
  <c r="I153" i="10"/>
  <c r="I156" i="10"/>
  <c r="G121" i="12"/>
  <c r="D133" i="14"/>
  <c r="F129" i="16"/>
  <c r="F133" i="16"/>
  <c r="F132" i="20"/>
  <c r="F134" i="20"/>
  <c r="F125" i="21"/>
  <c r="G118" i="23"/>
  <c r="E120" i="23"/>
  <c r="E130" i="23"/>
  <c r="E134" i="23"/>
  <c r="E123" i="24"/>
  <c r="E127" i="24"/>
  <c r="H127" i="24" s="1"/>
  <c r="F131" i="24"/>
  <c r="I143" i="24"/>
  <c r="I159" i="24"/>
  <c r="F123" i="16"/>
  <c r="G116" i="24"/>
  <c r="E118" i="24"/>
  <c r="H95" i="24"/>
  <c r="H109" i="24"/>
  <c r="H97" i="26"/>
  <c r="D124" i="26"/>
  <c r="H101" i="26"/>
  <c r="E132" i="26"/>
  <c r="I158" i="26"/>
  <c r="I162" i="26"/>
  <c r="F123" i="19"/>
  <c r="C118" i="25"/>
  <c r="F119" i="25"/>
  <c r="D135" i="59"/>
  <c r="I143" i="10"/>
  <c r="F120" i="29"/>
  <c r="C116" i="40"/>
  <c r="D119" i="40"/>
  <c r="G120" i="40"/>
  <c r="F122" i="40"/>
  <c r="G127" i="18"/>
  <c r="G125" i="35"/>
  <c r="G132" i="39"/>
  <c r="G134" i="40"/>
  <c r="D123" i="26"/>
  <c r="E131" i="26"/>
  <c r="H141" i="30"/>
  <c r="I140" i="30" s="1"/>
  <c r="F124" i="32"/>
  <c r="D128" i="33"/>
  <c r="D134" i="33"/>
  <c r="C117" i="35"/>
  <c r="D120" i="35"/>
  <c r="C122" i="35"/>
  <c r="D130" i="35"/>
  <c r="D123" i="38"/>
  <c r="D127" i="38"/>
  <c r="E131" i="38"/>
  <c r="F135" i="38"/>
  <c r="E117" i="39"/>
  <c r="C119" i="39"/>
  <c r="F120" i="39"/>
  <c r="E122" i="39"/>
  <c r="F130" i="39"/>
  <c r="F123" i="40"/>
  <c r="D116" i="41"/>
  <c r="G117" i="41"/>
  <c r="E119" i="41"/>
  <c r="C121" i="41"/>
  <c r="C123" i="41"/>
  <c r="C127" i="41"/>
  <c r="D131" i="41"/>
  <c r="H141" i="32"/>
  <c r="I140" i="32" s="1"/>
  <c r="H40" i="9"/>
  <c r="D126" i="9"/>
  <c r="H73" i="9"/>
  <c r="H33" i="12"/>
  <c r="H36" i="12"/>
  <c r="H44" i="12"/>
  <c r="H48" i="12"/>
  <c r="H309" i="12" s="1"/>
  <c r="R9" i="48" s="1"/>
  <c r="C117" i="12"/>
  <c r="C122" i="12"/>
  <c r="G126" i="12"/>
  <c r="F128" i="12"/>
  <c r="E133" i="12"/>
  <c r="H33" i="14"/>
  <c r="H38" i="14"/>
  <c r="H46" i="14"/>
  <c r="H307" i="14" s="1"/>
  <c r="P10" i="48" s="1"/>
  <c r="H48" i="14"/>
  <c r="H309" i="14" s="1"/>
  <c r="R10" i="48" s="1"/>
  <c r="H65" i="14"/>
  <c r="D122" i="14"/>
  <c r="H73" i="14"/>
  <c r="G131" i="14"/>
  <c r="H39" i="15"/>
  <c r="H300" i="15" s="1"/>
  <c r="I11" i="48" s="1"/>
  <c r="H42" i="15"/>
  <c r="H303" i="15" s="1"/>
  <c r="L11" i="48" s="1"/>
  <c r="C123" i="15"/>
  <c r="H69" i="15"/>
  <c r="C128" i="15"/>
  <c r="D131" i="15"/>
  <c r="H77" i="15"/>
  <c r="H79" i="15"/>
  <c r="H39" i="16"/>
  <c r="H300" i="16" s="1"/>
  <c r="I12" i="48" s="1"/>
  <c r="H41" i="16"/>
  <c r="H42" i="16"/>
  <c r="H303" i="16" s="1"/>
  <c r="L12" i="48" s="1"/>
  <c r="H44" i="16"/>
  <c r="H47" i="16"/>
  <c r="H49" i="16"/>
  <c r="H66" i="16"/>
  <c r="H68" i="16"/>
  <c r="E126" i="16"/>
  <c r="H39" i="17"/>
  <c r="H41" i="17"/>
  <c r="H44" i="17"/>
  <c r="H46" i="17"/>
  <c r="H307" i="17" s="1"/>
  <c r="P13" i="48" s="1"/>
  <c r="G121" i="17"/>
  <c r="E123" i="17"/>
  <c r="C125" i="17"/>
  <c r="F131" i="17"/>
  <c r="H36" i="18"/>
  <c r="H350" i="18"/>
  <c r="H44" i="18"/>
  <c r="C122" i="18"/>
  <c r="D125" i="18"/>
  <c r="H75" i="18"/>
  <c r="E133" i="18"/>
  <c r="E135" i="18"/>
  <c r="G118" i="19"/>
  <c r="E120" i="19"/>
  <c r="D122" i="19"/>
  <c r="E125" i="19"/>
  <c r="E130" i="19"/>
  <c r="F133" i="19"/>
  <c r="H36" i="20"/>
  <c r="E129" i="27"/>
  <c r="E133" i="27"/>
  <c r="C117" i="40"/>
  <c r="C126" i="40"/>
  <c r="D134" i="40"/>
  <c r="G129" i="15"/>
  <c r="G126" i="17"/>
  <c r="G129" i="24"/>
  <c r="G122" i="28"/>
  <c r="G121" i="31"/>
  <c r="F126" i="31"/>
  <c r="B1" i="41"/>
  <c r="B1" i="32"/>
  <c r="B1" i="24"/>
  <c r="C129" i="59"/>
  <c r="G127" i="29"/>
  <c r="C135" i="29"/>
  <c r="H135" i="29" s="1"/>
  <c r="I147" i="29"/>
  <c r="G125" i="24"/>
  <c r="I145" i="24"/>
  <c r="H47" i="9"/>
  <c r="H110" i="9"/>
  <c r="G122" i="9"/>
  <c r="G130" i="9"/>
  <c r="I154" i="9"/>
  <c r="K154" i="9" s="1"/>
  <c r="G132" i="34"/>
  <c r="H103" i="34"/>
  <c r="E126" i="34"/>
  <c r="F121" i="34"/>
  <c r="H95" i="34"/>
  <c r="E118" i="34"/>
  <c r="G116" i="34"/>
  <c r="H108" i="28"/>
  <c r="D129" i="36"/>
  <c r="D121" i="36"/>
  <c r="G129" i="36"/>
  <c r="H219" i="46"/>
  <c r="H38" i="20"/>
  <c r="H40" i="20"/>
  <c r="E122" i="20"/>
  <c r="C124" i="20"/>
  <c r="F125" i="20"/>
  <c r="D127" i="20"/>
  <c r="C134" i="20"/>
  <c r="H33" i="21"/>
  <c r="H35" i="21"/>
  <c r="H45" i="21"/>
  <c r="H47" i="21"/>
  <c r="G120" i="21"/>
  <c r="F122" i="21"/>
  <c r="D124" i="21"/>
  <c r="D134" i="21"/>
  <c r="G52" i="22"/>
  <c r="H62" i="22"/>
  <c r="G122" i="22"/>
  <c r="C126" i="22"/>
  <c r="E129" i="22"/>
  <c r="E134" i="22"/>
  <c r="H35" i="23"/>
  <c r="H45" i="23"/>
  <c r="E117" i="23"/>
  <c r="C119" i="23"/>
  <c r="F120" i="23"/>
  <c r="E122" i="23"/>
  <c r="C129" i="23"/>
  <c r="F130" i="23"/>
  <c r="H34" i="24"/>
  <c r="H36" i="24"/>
  <c r="H38" i="24"/>
  <c r="H44" i="24"/>
  <c r="F118" i="24"/>
  <c r="C122" i="24"/>
  <c r="G126" i="24"/>
  <c r="F116" i="25"/>
  <c r="G119" i="25"/>
  <c r="F121" i="25"/>
  <c r="G124" i="25"/>
  <c r="D128" i="25"/>
  <c r="E131" i="25"/>
  <c r="G122" i="26"/>
  <c r="C118" i="27"/>
  <c r="F119" i="27"/>
  <c r="D121" i="27"/>
  <c r="F124" i="27"/>
  <c r="C128" i="27"/>
  <c r="F129" i="27"/>
  <c r="F134" i="27"/>
  <c r="F116" i="28"/>
  <c r="G119" i="28"/>
  <c r="E131" i="28"/>
  <c r="C133" i="28"/>
  <c r="H34" i="29"/>
  <c r="H49" i="29"/>
  <c r="G116" i="29"/>
  <c r="E118" i="29"/>
  <c r="C120" i="29"/>
  <c r="F126" i="29"/>
  <c r="E128" i="29"/>
  <c r="C130" i="29"/>
  <c r="D133" i="29"/>
  <c r="H51" i="30"/>
  <c r="H62" i="30"/>
  <c r="F123" i="30"/>
  <c r="G126" i="30"/>
  <c r="H44" i="31"/>
  <c r="H50" i="31"/>
  <c r="G123" i="40"/>
  <c r="B1" i="39"/>
  <c r="B1" i="30"/>
  <c r="B1" i="22"/>
  <c r="H69" i="59"/>
  <c r="C131" i="59"/>
  <c r="F127" i="57"/>
  <c r="F135" i="36"/>
  <c r="F127" i="36"/>
  <c r="F119" i="36"/>
  <c r="I150" i="30"/>
  <c r="I154" i="30"/>
  <c r="I158" i="30"/>
  <c r="I162" i="30"/>
  <c r="H86" i="21"/>
  <c r="G127" i="21"/>
  <c r="G124" i="27"/>
  <c r="G118" i="30"/>
  <c r="E120" i="30"/>
  <c r="F130" i="31"/>
  <c r="B1" i="38"/>
  <c r="B1" i="29"/>
  <c r="B1" i="21"/>
  <c r="G125" i="40"/>
  <c r="G132" i="40"/>
  <c r="C134" i="36"/>
  <c r="C118" i="36"/>
  <c r="E128" i="57"/>
  <c r="H141" i="59"/>
  <c r="I140" i="59" s="1"/>
  <c r="G127" i="41"/>
  <c r="F127" i="40"/>
  <c r="G133" i="40"/>
  <c r="G124" i="39"/>
  <c r="I151" i="39"/>
  <c r="H97" i="38"/>
  <c r="G129" i="38"/>
  <c r="H110" i="35"/>
  <c r="I154" i="35"/>
  <c r="F127" i="33"/>
  <c r="G126" i="33"/>
  <c r="G133" i="33"/>
  <c r="I152" i="33"/>
  <c r="H109" i="27"/>
  <c r="I153" i="27"/>
  <c r="G125" i="26"/>
  <c r="G130" i="25"/>
  <c r="I144" i="25"/>
  <c r="G135" i="24"/>
  <c r="G123" i="21"/>
  <c r="H102" i="20"/>
  <c r="I146" i="20"/>
  <c r="G125" i="19"/>
  <c r="H107" i="19"/>
  <c r="I145" i="19"/>
  <c r="G130" i="18"/>
  <c r="I144" i="18"/>
  <c r="G128" i="17"/>
  <c r="I152" i="15"/>
  <c r="G135" i="12"/>
  <c r="G134" i="11"/>
  <c r="I146" i="11"/>
  <c r="H110" i="31"/>
  <c r="G130" i="31"/>
  <c r="C126" i="31"/>
  <c r="E124" i="31"/>
  <c r="H96" i="31"/>
  <c r="H94" i="31"/>
  <c r="G121" i="30"/>
  <c r="E123" i="30"/>
  <c r="C125" i="30"/>
  <c r="F126" i="30"/>
  <c r="G129" i="30"/>
  <c r="E131" i="30"/>
  <c r="F134" i="30"/>
  <c r="I143" i="30"/>
  <c r="I147" i="30"/>
  <c r="I149" i="30"/>
  <c r="I151" i="30"/>
  <c r="I153" i="30"/>
  <c r="I155" i="30"/>
  <c r="I157" i="30"/>
  <c r="I159" i="30"/>
  <c r="F133" i="62"/>
  <c r="AI116" i="60"/>
  <c r="G124" i="20"/>
  <c r="G126" i="22"/>
  <c r="G124" i="23"/>
  <c r="G122" i="24"/>
  <c r="G126" i="26"/>
  <c r="G122" i="30"/>
  <c r="E124" i="30"/>
  <c r="F134" i="31"/>
  <c r="B1" i="33"/>
  <c r="B1" i="26"/>
  <c r="B1" i="19"/>
  <c r="C118" i="62"/>
  <c r="D121" i="62"/>
  <c r="G122" i="62"/>
  <c r="E124" i="62"/>
  <c r="C126" i="62"/>
  <c r="F127" i="62"/>
  <c r="D129" i="62"/>
  <c r="E132" i="62"/>
  <c r="F135" i="62"/>
  <c r="H67" i="57"/>
  <c r="C124" i="57"/>
  <c r="G127" i="26"/>
  <c r="G130" i="36"/>
  <c r="G122" i="36"/>
  <c r="H141" i="62"/>
  <c r="I140" i="62" s="1"/>
  <c r="G128" i="29"/>
  <c r="H99" i="26"/>
  <c r="D116" i="26"/>
  <c r="G117" i="26"/>
  <c r="E119" i="26"/>
  <c r="E129" i="26"/>
  <c r="C131" i="26"/>
  <c r="F132" i="26"/>
  <c r="E134" i="26"/>
  <c r="I140" i="26"/>
  <c r="D122" i="26"/>
  <c r="E121" i="26"/>
  <c r="I152" i="26"/>
  <c r="G133" i="57"/>
  <c r="H141" i="57"/>
  <c r="I140" i="57" s="1"/>
  <c r="G133" i="24"/>
  <c r="C120" i="24"/>
  <c r="H107" i="24"/>
  <c r="H103" i="24"/>
  <c r="C134" i="24"/>
  <c r="H141" i="24"/>
  <c r="I140" i="24" s="1"/>
  <c r="H97" i="40"/>
  <c r="I147" i="40"/>
  <c r="E133" i="40"/>
  <c r="E135" i="40"/>
  <c r="I154" i="40"/>
  <c r="F128" i="40"/>
  <c r="G122" i="40"/>
  <c r="I152" i="40"/>
  <c r="C122" i="40"/>
  <c r="G129" i="40"/>
  <c r="H141" i="36"/>
  <c r="I140" i="36" s="1"/>
  <c r="F118" i="12"/>
  <c r="H63" i="12"/>
  <c r="D120" i="12"/>
  <c r="H65" i="12"/>
  <c r="H68" i="12"/>
  <c r="F123" i="12"/>
  <c r="H70" i="12"/>
  <c r="D125" i="12"/>
  <c r="D130" i="12"/>
  <c r="H75" i="12"/>
  <c r="E135" i="12"/>
  <c r="H80" i="12"/>
  <c r="D117" i="14"/>
  <c r="H62" i="14"/>
  <c r="D125" i="14"/>
  <c r="H70" i="14"/>
  <c r="D130" i="14"/>
  <c r="H75" i="14"/>
  <c r="H78" i="14"/>
  <c r="E133" i="14"/>
  <c r="E135" i="14"/>
  <c r="H80" i="14"/>
  <c r="H32" i="15"/>
  <c r="E116" i="15"/>
  <c r="H61" i="15"/>
  <c r="H64" i="15"/>
  <c r="F119" i="15"/>
  <c r="D121" i="15"/>
  <c r="H66" i="15"/>
  <c r="D126" i="15"/>
  <c r="H71" i="15"/>
  <c r="F129" i="15"/>
  <c r="H74" i="15"/>
  <c r="H190" i="16"/>
  <c r="D118" i="16"/>
  <c r="H63" i="16"/>
  <c r="G119" i="16"/>
  <c r="G81" i="16"/>
  <c r="G124" i="16"/>
  <c r="H69" i="16"/>
  <c r="H73" i="16"/>
  <c r="D128" i="16"/>
  <c r="G129" i="16"/>
  <c r="H74" i="16"/>
  <c r="H78" i="16"/>
  <c r="C133" i="16"/>
  <c r="H61" i="17"/>
  <c r="G116" i="17"/>
  <c r="G81" i="17"/>
  <c r="H63" i="17"/>
  <c r="E81" i="17"/>
  <c r="E118" i="17"/>
  <c r="C120" i="17"/>
  <c r="H65" i="17"/>
  <c r="D129" i="21"/>
  <c r="H74" i="21"/>
  <c r="F52" i="25"/>
  <c r="E25" i="49" s="1"/>
  <c r="H63" i="25"/>
  <c r="D118" i="25"/>
  <c r="E116" i="27"/>
  <c r="H61" i="27"/>
  <c r="H66" i="28"/>
  <c r="F121" i="28"/>
  <c r="F134" i="35"/>
  <c r="H79" i="35"/>
  <c r="H72" i="6"/>
  <c r="G127" i="6"/>
  <c r="C116" i="6"/>
  <c r="C124" i="6"/>
  <c r="C132" i="6"/>
  <c r="D121" i="6"/>
  <c r="D129" i="6"/>
  <c r="E117" i="6"/>
  <c r="E134" i="6"/>
  <c r="F122" i="6"/>
  <c r="F131" i="6"/>
  <c r="H106" i="6"/>
  <c r="G119" i="6"/>
  <c r="H91" i="9"/>
  <c r="G116" i="9"/>
  <c r="H96" i="9"/>
  <c r="G121" i="9"/>
  <c r="D129" i="31"/>
  <c r="H104" i="31"/>
  <c r="H102" i="31"/>
  <c r="F127" i="31"/>
  <c r="G122" i="31"/>
  <c r="H97" i="31"/>
  <c r="E111" i="31"/>
  <c r="H92" i="30"/>
  <c r="C117" i="30"/>
  <c r="F118" i="30"/>
  <c r="D120" i="30"/>
  <c r="H95" i="30"/>
  <c r="D128" i="30"/>
  <c r="H103" i="30"/>
  <c r="H108" i="30"/>
  <c r="C133" i="30"/>
  <c r="G248" i="34"/>
  <c r="D117" i="59"/>
  <c r="G126" i="40"/>
  <c r="H101" i="40"/>
  <c r="G127" i="35"/>
  <c r="H102" i="35"/>
  <c r="G123" i="32"/>
  <c r="H98" i="32"/>
  <c r="H99" i="29"/>
  <c r="G124" i="29"/>
  <c r="H110" i="28"/>
  <c r="C135" i="28"/>
  <c r="H135" i="28" s="1"/>
  <c r="H98" i="25"/>
  <c r="G123" i="25"/>
  <c r="H102" i="23"/>
  <c r="F127" i="23"/>
  <c r="G125" i="22"/>
  <c r="H100" i="22"/>
  <c r="G130" i="21"/>
  <c r="H105" i="21"/>
  <c r="G135" i="17"/>
  <c r="H110" i="17"/>
  <c r="G134" i="16"/>
  <c r="H109" i="16"/>
  <c r="G132" i="15"/>
  <c r="H98" i="14"/>
  <c r="G123" i="14"/>
  <c r="H102" i="11"/>
  <c r="F111" i="11"/>
  <c r="E121" i="10"/>
  <c r="E81" i="10"/>
  <c r="I146" i="9"/>
  <c r="K146" i="9" s="1"/>
  <c r="H100" i="28"/>
  <c r="G125" i="28"/>
  <c r="F121" i="16"/>
  <c r="F118" i="18"/>
  <c r="D130" i="18"/>
  <c r="F135" i="19"/>
  <c r="C119" i="20"/>
  <c r="F120" i="20"/>
  <c r="F130" i="20"/>
  <c r="E119" i="22"/>
  <c r="E126" i="28"/>
  <c r="G121" i="29"/>
  <c r="D130" i="40"/>
  <c r="G128" i="12"/>
  <c r="G123" i="18"/>
  <c r="G132" i="22"/>
  <c r="H47" i="26"/>
  <c r="F123" i="62"/>
  <c r="C130" i="62"/>
  <c r="D120" i="37"/>
  <c r="F134" i="15"/>
  <c r="E129" i="57"/>
  <c r="G134" i="37"/>
  <c r="E133" i="37"/>
  <c r="C132" i="37"/>
  <c r="E129" i="37"/>
  <c r="C128" i="37"/>
  <c r="G126" i="37"/>
  <c r="E125" i="37"/>
  <c r="C124" i="37"/>
  <c r="G122" i="37"/>
  <c r="E121" i="37"/>
  <c r="C120" i="37"/>
  <c r="G118" i="37"/>
  <c r="E117" i="37"/>
  <c r="F124" i="15"/>
  <c r="F128" i="18"/>
  <c r="E132" i="21"/>
  <c r="E124" i="26"/>
  <c r="F124" i="35"/>
  <c r="F134" i="37"/>
  <c r="D133" i="37"/>
  <c r="F130" i="37"/>
  <c r="D129" i="37"/>
  <c r="F126" i="37"/>
  <c r="D125" i="37"/>
  <c r="F122" i="37"/>
  <c r="D121" i="37"/>
  <c r="F118" i="37"/>
  <c r="G132" i="19"/>
  <c r="G134" i="20"/>
  <c r="G134" i="23"/>
  <c r="H73" i="37"/>
  <c r="G118" i="14"/>
  <c r="E120" i="14"/>
  <c r="H45" i="15"/>
  <c r="G125" i="15"/>
  <c r="H45" i="27"/>
  <c r="H47" i="27"/>
  <c r="H34" i="28"/>
  <c r="H71" i="28"/>
  <c r="H353" i="29"/>
  <c r="H67" i="33"/>
  <c r="H35" i="34"/>
  <c r="H79" i="34"/>
  <c r="G122" i="38"/>
  <c r="F128" i="14"/>
  <c r="E124" i="22"/>
  <c r="F132" i="22"/>
  <c r="E135" i="24"/>
  <c r="F135" i="57"/>
  <c r="E118" i="14"/>
  <c r="F122" i="15"/>
  <c r="E124" i="16"/>
  <c r="E134" i="16"/>
  <c r="E131" i="18"/>
  <c r="E128" i="19"/>
  <c r="E133" i="20"/>
  <c r="E135" i="20"/>
  <c r="E120" i="21"/>
  <c r="D128" i="24"/>
  <c r="F124" i="29"/>
  <c r="F134" i="29"/>
  <c r="F123" i="32"/>
  <c r="E125" i="33"/>
  <c r="D119" i="35"/>
  <c r="G120" i="35"/>
  <c r="F122" i="35"/>
  <c r="D129" i="35"/>
  <c r="E124" i="38"/>
  <c r="H124" i="38" s="1"/>
  <c r="C126" i="38"/>
  <c r="F132" i="38"/>
  <c r="E134" i="38"/>
  <c r="E116" i="39"/>
  <c r="F119" i="39"/>
  <c r="D121" i="39"/>
  <c r="F129" i="39"/>
  <c r="D131" i="39"/>
  <c r="G116" i="41"/>
  <c r="E118" i="41"/>
  <c r="C120" i="41"/>
  <c r="G121" i="41"/>
  <c r="E123" i="41"/>
  <c r="E128" i="41"/>
  <c r="C130" i="41"/>
  <c r="F133" i="37"/>
  <c r="F129" i="37"/>
  <c r="D128" i="37"/>
  <c r="D124" i="37"/>
  <c r="C128" i="59"/>
  <c r="G126" i="41"/>
  <c r="G129" i="59"/>
  <c r="G128" i="32"/>
  <c r="G129" i="29"/>
  <c r="G125" i="27"/>
  <c r="G130" i="26"/>
  <c r="G128" i="25"/>
  <c r="G123" i="22"/>
  <c r="G128" i="21"/>
  <c r="G134" i="57"/>
  <c r="G130" i="19"/>
  <c r="G135" i="18"/>
  <c r="F120" i="57"/>
  <c r="E122" i="57"/>
  <c r="E126" i="57"/>
  <c r="F128" i="57"/>
  <c r="F132" i="57"/>
  <c r="F134" i="57"/>
  <c r="I150" i="6"/>
  <c r="H25" i="62"/>
  <c r="D126" i="62"/>
  <c r="H74" i="62"/>
  <c r="G135" i="62"/>
  <c r="C120" i="62"/>
  <c r="D123" i="62"/>
  <c r="G124" i="62"/>
  <c r="F127" i="29"/>
  <c r="F127" i="18"/>
  <c r="F127" i="14"/>
  <c r="F132" i="37"/>
  <c r="H190" i="18"/>
  <c r="H18" i="18"/>
  <c r="H240" i="19"/>
  <c r="H18" i="19"/>
  <c r="I154" i="6"/>
  <c r="I155" i="6"/>
  <c r="I143" i="6"/>
  <c r="F128" i="20"/>
  <c r="F116" i="24"/>
  <c r="G119" i="24"/>
  <c r="E124" i="28"/>
  <c r="F52" i="44"/>
  <c r="E124" i="57"/>
  <c r="H32" i="59"/>
  <c r="C121" i="36"/>
  <c r="D124" i="36"/>
  <c r="G133" i="36"/>
  <c r="E135" i="36"/>
  <c r="F119" i="17"/>
  <c r="E118" i="19"/>
  <c r="H118" i="19" s="1"/>
  <c r="G118" i="21"/>
  <c r="E130" i="21"/>
  <c r="E122" i="26"/>
  <c r="G128" i="14"/>
  <c r="H41" i="18"/>
  <c r="G128" i="18"/>
  <c r="H36" i="19"/>
  <c r="H51" i="19"/>
  <c r="H43" i="20"/>
  <c r="H304" i="20" s="1"/>
  <c r="M16" i="48" s="1"/>
  <c r="G125" i="20"/>
  <c r="H38" i="21"/>
  <c r="H40" i="21"/>
  <c r="H50" i="21"/>
  <c r="H38" i="23"/>
  <c r="G125" i="23"/>
  <c r="H41" i="24"/>
  <c r="H51" i="24"/>
  <c r="H25" i="25"/>
  <c r="D248" i="25" s="1"/>
  <c r="H35" i="26"/>
  <c r="H45" i="26"/>
  <c r="H50" i="26"/>
  <c r="H25" i="27"/>
  <c r="H37" i="27"/>
  <c r="H353" i="27"/>
  <c r="H25" i="28"/>
  <c r="H51" i="31"/>
  <c r="H33" i="32"/>
  <c r="H43" i="32"/>
  <c r="H35" i="33"/>
  <c r="H43" i="33"/>
  <c r="H45" i="34"/>
  <c r="H50" i="34"/>
  <c r="H64" i="34"/>
  <c r="H69" i="34"/>
  <c r="H25" i="35"/>
  <c r="G246" i="35" s="1"/>
  <c r="H47" i="35"/>
  <c r="H25" i="38"/>
  <c r="G245" i="38" s="1"/>
  <c r="H34" i="39"/>
  <c r="H49" i="39"/>
  <c r="H36" i="40"/>
  <c r="H44" i="40"/>
  <c r="H25" i="41"/>
  <c r="D253" i="41" s="1"/>
  <c r="H70" i="6"/>
  <c r="H86" i="39"/>
  <c r="H65" i="57"/>
  <c r="D81" i="57"/>
  <c r="F123" i="57"/>
  <c r="F125" i="57"/>
  <c r="C128" i="57"/>
  <c r="H109" i="57"/>
  <c r="I146" i="57"/>
  <c r="G122" i="59"/>
  <c r="C123" i="59"/>
  <c r="C127" i="59"/>
  <c r="D131" i="59"/>
  <c r="E135" i="59"/>
  <c r="G135" i="33"/>
  <c r="G126" i="32"/>
  <c r="G134" i="29"/>
  <c r="G129" i="27"/>
  <c r="G131" i="24"/>
  <c r="G122" i="23"/>
  <c r="G133" i="21"/>
  <c r="G124" i="57"/>
  <c r="G126" i="18"/>
  <c r="G133" i="18"/>
  <c r="G133" i="14"/>
  <c r="D132" i="34"/>
  <c r="E127" i="34"/>
  <c r="C121" i="34"/>
  <c r="D116" i="34"/>
  <c r="H79" i="36"/>
  <c r="I160" i="28"/>
  <c r="I157" i="28"/>
  <c r="I152" i="28"/>
  <c r="I149" i="28"/>
  <c r="I144" i="28"/>
  <c r="E127" i="15"/>
  <c r="H39" i="19"/>
  <c r="H300" i="19" s="1"/>
  <c r="I15" i="48" s="1"/>
  <c r="H51" i="20"/>
  <c r="H38" i="22"/>
  <c r="H36" i="23"/>
  <c r="H297" i="23" s="1"/>
  <c r="F21" i="48" s="1"/>
  <c r="H49" i="24"/>
  <c r="H38" i="26"/>
  <c r="H35" i="27"/>
  <c r="H40" i="27"/>
  <c r="H50" i="27"/>
  <c r="H25" i="29"/>
  <c r="H37" i="29"/>
  <c r="H47" i="29"/>
  <c r="H34" i="30"/>
  <c r="E129" i="30"/>
  <c r="H41" i="32"/>
  <c r="H48" i="33"/>
  <c r="H309" i="33" s="1"/>
  <c r="R32" i="48" s="1"/>
  <c r="H75" i="33"/>
  <c r="H38" i="34"/>
  <c r="H43" i="34"/>
  <c r="F123" i="34"/>
  <c r="G126" i="34"/>
  <c r="H35" i="35"/>
  <c r="H40" i="35"/>
  <c r="H50" i="35"/>
  <c r="H45" i="38"/>
  <c r="H79" i="38"/>
  <c r="H25" i="39"/>
  <c r="D220" i="39" s="1"/>
  <c r="H37" i="39"/>
  <c r="H47" i="39"/>
  <c r="H34" i="40"/>
  <c r="G119" i="18"/>
  <c r="F118" i="20"/>
  <c r="F135" i="21"/>
  <c r="F120" i="22"/>
  <c r="F130" i="22"/>
  <c r="F122" i="27"/>
  <c r="C132" i="33"/>
  <c r="E119" i="38"/>
  <c r="F121" i="40"/>
  <c r="D135" i="41"/>
  <c r="E111" i="10"/>
  <c r="H133" i="10"/>
  <c r="I146" i="10"/>
  <c r="H163" i="10"/>
  <c r="F163" i="10"/>
  <c r="I151" i="10"/>
  <c r="I160" i="10"/>
  <c r="D111" i="11"/>
  <c r="I152" i="11"/>
  <c r="I158" i="11"/>
  <c r="I143" i="12"/>
  <c r="H163" i="12"/>
  <c r="I159" i="12"/>
  <c r="D111" i="14"/>
  <c r="I144" i="14"/>
  <c r="G163" i="14"/>
  <c r="I157" i="14"/>
  <c r="I161" i="14"/>
  <c r="H99" i="15"/>
  <c r="F163" i="15"/>
  <c r="I145" i="15"/>
  <c r="I147" i="15"/>
  <c r="H163" i="15"/>
  <c r="I162" i="15"/>
  <c r="F163" i="16"/>
  <c r="I153" i="16"/>
  <c r="I156" i="16"/>
  <c r="H163" i="17"/>
  <c r="F163" i="17"/>
  <c r="I149" i="17"/>
  <c r="I154" i="17"/>
  <c r="I161" i="17"/>
  <c r="C111" i="18"/>
  <c r="H107" i="18"/>
  <c r="I143" i="18"/>
  <c r="I145" i="18"/>
  <c r="I148" i="18"/>
  <c r="H73" i="6"/>
  <c r="E163" i="9"/>
  <c r="I148" i="9"/>
  <c r="K148" i="9" s="1"/>
  <c r="I155" i="9"/>
  <c r="K155" i="9" s="1"/>
  <c r="I156" i="9"/>
  <c r="K156" i="9" s="1"/>
  <c r="H86" i="15"/>
  <c r="I150" i="18"/>
  <c r="I151" i="18"/>
  <c r="I155" i="18"/>
  <c r="I156" i="18"/>
  <c r="I159" i="18"/>
  <c r="I160" i="18"/>
  <c r="I146" i="19"/>
  <c r="I149" i="19"/>
  <c r="I151" i="19"/>
  <c r="I154" i="19"/>
  <c r="I157" i="19"/>
  <c r="I160" i="19"/>
  <c r="I161" i="19"/>
  <c r="I162" i="19"/>
  <c r="G163" i="20"/>
  <c r="I145" i="20"/>
  <c r="E163" i="20"/>
  <c r="I148" i="20"/>
  <c r="I153" i="20"/>
  <c r="I156" i="20"/>
  <c r="I158" i="20"/>
  <c r="I160" i="20"/>
  <c r="I143" i="21"/>
  <c r="I151" i="21"/>
  <c r="I154" i="21"/>
  <c r="H104" i="22"/>
  <c r="I144" i="22"/>
  <c r="I157" i="22"/>
  <c r="I147" i="23"/>
  <c r="I162" i="23"/>
  <c r="I148" i="24"/>
  <c r="I153" i="24"/>
  <c r="I156" i="24"/>
  <c r="F111" i="25"/>
  <c r="I149" i="25"/>
  <c r="I154" i="25"/>
  <c r="I161" i="25"/>
  <c r="H103" i="26"/>
  <c r="H107" i="26"/>
  <c r="I145" i="26"/>
  <c r="I150" i="26"/>
  <c r="I155" i="26"/>
  <c r="H98" i="27"/>
  <c r="H100" i="27"/>
  <c r="H102" i="27"/>
  <c r="I146" i="27"/>
  <c r="I151" i="27"/>
  <c r="I160" i="27"/>
  <c r="H106" i="29"/>
  <c r="I143" i="29"/>
  <c r="I159" i="29"/>
  <c r="I153" i="31"/>
  <c r="I159" i="31"/>
  <c r="D111" i="32"/>
  <c r="H106" i="32"/>
  <c r="H110" i="32"/>
  <c r="I144" i="32"/>
  <c r="I157" i="32"/>
  <c r="D111" i="33"/>
  <c r="I147" i="33"/>
  <c r="I162" i="33"/>
  <c r="F111" i="35"/>
  <c r="I153" i="38"/>
  <c r="H105" i="40"/>
  <c r="H109" i="40"/>
  <c r="I155" i="40"/>
  <c r="I152" i="41"/>
  <c r="H33" i="9"/>
  <c r="H35" i="9"/>
  <c r="H38" i="9"/>
  <c r="H354" i="9"/>
  <c r="H45" i="9"/>
  <c r="H359" i="9"/>
  <c r="H50" i="9"/>
  <c r="H63" i="9"/>
  <c r="F119" i="9"/>
  <c r="D121" i="9"/>
  <c r="C123" i="9"/>
  <c r="F124" i="9"/>
  <c r="I152" i="34"/>
  <c r="H25" i="12"/>
  <c r="C52" i="12"/>
  <c r="B11" i="49" s="1"/>
  <c r="F52" i="12"/>
  <c r="E11" i="49" s="1"/>
  <c r="G52" i="12"/>
  <c r="G313" i="12" s="1"/>
  <c r="G363" i="12" s="1"/>
  <c r="H43" i="12"/>
  <c r="H304" i="12" s="1"/>
  <c r="M9" i="48" s="1"/>
  <c r="H49" i="12"/>
  <c r="H72" i="12"/>
  <c r="H74" i="12"/>
  <c r="H76" i="12"/>
  <c r="F81" i="12"/>
  <c r="H25" i="14"/>
  <c r="D52" i="14"/>
  <c r="C12" i="49" s="1"/>
  <c r="H37" i="14"/>
  <c r="H44" i="14"/>
  <c r="H45" i="14"/>
  <c r="H47" i="14"/>
  <c r="H49" i="14"/>
  <c r="H50" i="14"/>
  <c r="H69" i="14"/>
  <c r="H91" i="36"/>
  <c r="D116" i="36"/>
  <c r="H78" i="12"/>
  <c r="H49" i="15"/>
  <c r="H25" i="16"/>
  <c r="H34" i="16"/>
  <c r="G125" i="6"/>
  <c r="H110" i="40"/>
  <c r="I146" i="32"/>
  <c r="I143" i="27"/>
  <c r="I147" i="26"/>
  <c r="I146" i="25"/>
  <c r="I149" i="23"/>
  <c r="H101" i="21"/>
  <c r="I152" i="21"/>
  <c r="H104" i="20"/>
  <c r="I149" i="20"/>
  <c r="G127" i="19"/>
  <c r="H106" i="17"/>
  <c r="I144" i="17"/>
  <c r="I151" i="17"/>
  <c r="I143" i="16"/>
  <c r="H110" i="15"/>
  <c r="I146" i="14"/>
  <c r="G131" i="12"/>
  <c r="I149" i="11"/>
  <c r="G127" i="10"/>
  <c r="I152" i="9"/>
  <c r="K152" i="9" s="1"/>
  <c r="C163" i="9"/>
  <c r="I145" i="31"/>
  <c r="F130" i="36"/>
  <c r="H72" i="14"/>
  <c r="H76" i="14"/>
  <c r="H77" i="14"/>
  <c r="H79" i="14"/>
  <c r="C52" i="15"/>
  <c r="B13" i="49" s="1"/>
  <c r="H36" i="15"/>
  <c r="H38" i="15"/>
  <c r="H41" i="15"/>
  <c r="H44" i="15"/>
  <c r="H46" i="15"/>
  <c r="H307" i="15" s="1"/>
  <c r="P11" i="48" s="1"/>
  <c r="H48" i="15"/>
  <c r="H309" i="15" s="1"/>
  <c r="R11" i="48" s="1"/>
  <c r="H50" i="15"/>
  <c r="H51" i="15"/>
  <c r="H312" i="15" s="1"/>
  <c r="U11" i="48" s="1"/>
  <c r="E120" i="15"/>
  <c r="E125" i="15"/>
  <c r="H72" i="15"/>
  <c r="E130" i="15"/>
  <c r="F133" i="15"/>
  <c r="F135" i="15"/>
  <c r="H135" i="15" s="1"/>
  <c r="F52" i="16"/>
  <c r="E14" i="49" s="1"/>
  <c r="H35" i="16"/>
  <c r="G52" i="16"/>
  <c r="H45" i="16"/>
  <c r="H46" i="16"/>
  <c r="H307" i="16" s="1"/>
  <c r="P12" i="48" s="1"/>
  <c r="H51" i="16"/>
  <c r="E117" i="16"/>
  <c r="C119" i="16"/>
  <c r="F120" i="16"/>
  <c r="E122" i="16"/>
  <c r="F125" i="16"/>
  <c r="D81" i="16"/>
  <c r="C129" i="16"/>
  <c r="F130" i="16"/>
  <c r="D132" i="16"/>
  <c r="H79" i="16"/>
  <c r="H25" i="17"/>
  <c r="H33" i="17"/>
  <c r="H42" i="17"/>
  <c r="H47" i="17"/>
  <c r="C81" i="17"/>
  <c r="H64" i="17"/>
  <c r="F122" i="17"/>
  <c r="D124" i="17"/>
  <c r="E127" i="17"/>
  <c r="H25" i="18"/>
  <c r="E119" i="18"/>
  <c r="E124" i="18"/>
  <c r="C126" i="18"/>
  <c r="E134" i="18"/>
  <c r="H25" i="19"/>
  <c r="C218" i="19" s="1"/>
  <c r="H34" i="19"/>
  <c r="D126" i="19"/>
  <c r="F129" i="19"/>
  <c r="F134" i="19"/>
  <c r="H44" i="20"/>
  <c r="F121" i="20"/>
  <c r="D123" i="20"/>
  <c r="E126" i="20"/>
  <c r="E131" i="20"/>
  <c r="H131" i="20" s="1"/>
  <c r="G121" i="21"/>
  <c r="C125" i="21"/>
  <c r="F118" i="22"/>
  <c r="F123" i="22"/>
  <c r="D125" i="22"/>
  <c r="D58" i="44"/>
  <c r="E133" i="22"/>
  <c r="E63" i="44"/>
  <c r="H25" i="23"/>
  <c r="G261" i="23" s="1"/>
  <c r="H49" i="23"/>
  <c r="D118" i="23"/>
  <c r="G119" i="23"/>
  <c r="F121" i="23"/>
  <c r="D123" i="23"/>
  <c r="E81" i="23"/>
  <c r="E131" i="23"/>
  <c r="C133" i="23"/>
  <c r="H25" i="24"/>
  <c r="G81" i="24"/>
  <c r="E124" i="24"/>
  <c r="C126" i="24"/>
  <c r="F132" i="24"/>
  <c r="H132" i="24" s="1"/>
  <c r="D184" i="24" s="1"/>
  <c r="E134" i="24"/>
  <c r="F125" i="25"/>
  <c r="C129" i="25"/>
  <c r="D132" i="25"/>
  <c r="H71" i="9"/>
  <c r="C128" i="9"/>
  <c r="F129" i="9"/>
  <c r="D131" i="9"/>
  <c r="H131" i="9" s="1"/>
  <c r="H36" i="10"/>
  <c r="H297" i="10" s="1"/>
  <c r="F7" i="48" s="1"/>
  <c r="H37" i="10"/>
  <c r="H39" i="10"/>
  <c r="H300" i="10" s="1"/>
  <c r="I7" i="48" s="1"/>
  <c r="H41" i="10"/>
  <c r="H353" i="10"/>
  <c r="H362" i="10"/>
  <c r="F116" i="10"/>
  <c r="D118" i="10"/>
  <c r="G119" i="10"/>
  <c r="F121" i="10"/>
  <c r="D123" i="10"/>
  <c r="H69" i="10"/>
  <c r="D126" i="10"/>
  <c r="H126" i="10" s="1"/>
  <c r="H73" i="10"/>
  <c r="F129" i="10"/>
  <c r="H76" i="10"/>
  <c r="H79" i="10"/>
  <c r="H33" i="11"/>
  <c r="H38" i="11"/>
  <c r="H299" i="11" s="1"/>
  <c r="H8" i="48" s="1"/>
  <c r="H350" i="11"/>
  <c r="H62" i="11"/>
  <c r="F81" i="11"/>
  <c r="D120" i="11"/>
  <c r="H67" i="11"/>
  <c r="F123" i="11"/>
  <c r="C125" i="11"/>
  <c r="H71" i="11"/>
  <c r="H73" i="11"/>
  <c r="C130" i="11"/>
  <c r="D133" i="11"/>
  <c r="D135" i="11"/>
  <c r="H135" i="11" s="1"/>
  <c r="C134" i="25"/>
  <c r="C117" i="26"/>
  <c r="F81" i="26"/>
  <c r="D120" i="26"/>
  <c r="D125" i="26"/>
  <c r="F128" i="26"/>
  <c r="E133" i="26"/>
  <c r="E135" i="26"/>
  <c r="D117" i="27"/>
  <c r="G118" i="27"/>
  <c r="E120" i="27"/>
  <c r="E125" i="27"/>
  <c r="E130" i="27"/>
  <c r="C132" i="27"/>
  <c r="F133" i="27"/>
  <c r="F135" i="27"/>
  <c r="H135" i="27" s="1"/>
  <c r="F187" i="27" s="1"/>
  <c r="E117" i="28"/>
  <c r="C119" i="28"/>
  <c r="F120" i="28"/>
  <c r="F125" i="28"/>
  <c r="C129" i="28"/>
  <c r="H129" i="28" s="1"/>
  <c r="F130" i="28"/>
  <c r="D132" i="28"/>
  <c r="C116" i="29"/>
  <c r="F117" i="29"/>
  <c r="D119" i="29"/>
  <c r="G120" i="29"/>
  <c r="H120" i="29" s="1"/>
  <c r="F122" i="29"/>
  <c r="D129" i="29"/>
  <c r="E132" i="29"/>
  <c r="H132" i="29" s="1"/>
  <c r="H25" i="30"/>
  <c r="G261" i="30" s="1"/>
  <c r="H25" i="31"/>
  <c r="C218" i="31" s="1"/>
  <c r="E116" i="31"/>
  <c r="C118" i="31"/>
  <c r="F119" i="31"/>
  <c r="H119" i="31" s="1"/>
  <c r="D121" i="31"/>
  <c r="F116" i="32"/>
  <c r="D118" i="32"/>
  <c r="G119" i="32"/>
  <c r="D128" i="32"/>
  <c r="E131" i="32"/>
  <c r="H63" i="33"/>
  <c r="E123" i="33"/>
  <c r="F126" i="33"/>
  <c r="E128" i="33"/>
  <c r="F131" i="33"/>
  <c r="D133" i="33"/>
  <c r="D135" i="33"/>
  <c r="H62" i="35"/>
  <c r="H63" i="35"/>
  <c r="E81" i="35"/>
  <c r="E125" i="35"/>
  <c r="C132" i="35"/>
  <c r="F133" i="35"/>
  <c r="E117" i="38"/>
  <c r="F120" i="38"/>
  <c r="E122" i="38"/>
  <c r="F125" i="38"/>
  <c r="H72" i="38"/>
  <c r="F130" i="38"/>
  <c r="H130" i="38" s="1"/>
  <c r="D132" i="38"/>
  <c r="C116" i="39"/>
  <c r="E127" i="39"/>
  <c r="D129" i="39"/>
  <c r="H25" i="40"/>
  <c r="D116" i="40"/>
  <c r="G117" i="40"/>
  <c r="H117" i="40" s="1"/>
  <c r="C169" i="40" s="1"/>
  <c r="E119" i="40"/>
  <c r="C121" i="40"/>
  <c r="C131" i="40"/>
  <c r="E134" i="40"/>
  <c r="C128" i="41"/>
  <c r="F129" i="41"/>
  <c r="F134" i="41"/>
  <c r="H134" i="41" s="1"/>
  <c r="F122" i="36"/>
  <c r="F121" i="62"/>
  <c r="E126" i="62"/>
  <c r="F129" i="62"/>
  <c r="D131" i="62"/>
  <c r="G132" i="62"/>
  <c r="E134" i="62"/>
  <c r="I156" i="28"/>
  <c r="F117" i="37"/>
  <c r="E127" i="36"/>
  <c r="I162" i="37"/>
  <c r="I155" i="37"/>
  <c r="I154" i="37"/>
  <c r="I147" i="37"/>
  <c r="I146" i="37"/>
  <c r="H77" i="57"/>
  <c r="H79" i="57"/>
  <c r="E120" i="59"/>
  <c r="H45" i="62"/>
  <c r="E119" i="62"/>
  <c r="D132" i="62"/>
  <c r="H25" i="22"/>
  <c r="G246" i="22" s="1"/>
  <c r="H25" i="26"/>
  <c r="D236" i="26" s="1"/>
  <c r="H37" i="26"/>
  <c r="C134" i="31"/>
  <c r="H79" i="33"/>
  <c r="H99" i="31"/>
  <c r="H104" i="30"/>
  <c r="F163" i="30"/>
  <c r="I148" i="30"/>
  <c r="I152" i="30"/>
  <c r="I156" i="30"/>
  <c r="I160" i="30"/>
  <c r="F120" i="36"/>
  <c r="D130" i="36"/>
  <c r="G131" i="36"/>
  <c r="H110" i="36"/>
  <c r="G117" i="36"/>
  <c r="H86" i="37"/>
  <c r="H357" i="10"/>
  <c r="H359" i="11"/>
  <c r="D300" i="10"/>
  <c r="D350" i="10" s="1"/>
  <c r="D232" i="34"/>
  <c r="G250" i="38"/>
  <c r="H67" i="16"/>
  <c r="F81" i="16"/>
  <c r="C81" i="16"/>
  <c r="H36" i="16"/>
  <c r="H297" i="16" s="1"/>
  <c r="F12" i="48" s="1"/>
  <c r="H80" i="15"/>
  <c r="H48" i="11"/>
  <c r="H309" i="11" s="1"/>
  <c r="R8" i="48" s="1"/>
  <c r="H68" i="9"/>
  <c r="C128" i="10"/>
  <c r="C135" i="36"/>
  <c r="H108" i="14"/>
  <c r="C133" i="14"/>
  <c r="C123" i="19"/>
  <c r="H98" i="19"/>
  <c r="C133" i="32"/>
  <c r="H133" i="32" s="1"/>
  <c r="H108" i="32"/>
  <c r="H347" i="9"/>
  <c r="H349" i="11"/>
  <c r="H350" i="10"/>
  <c r="C297" i="10"/>
  <c r="C347" i="10" s="1"/>
  <c r="D236" i="34"/>
  <c r="D260" i="34"/>
  <c r="G255" i="38"/>
  <c r="C134" i="40"/>
  <c r="C130" i="40"/>
  <c r="C132" i="26"/>
  <c r="H34" i="14"/>
  <c r="C81" i="15"/>
  <c r="H78" i="11"/>
  <c r="H43" i="11"/>
  <c r="H304" i="11" s="1"/>
  <c r="M8" i="48" s="1"/>
  <c r="H51" i="10"/>
  <c r="H312" i="10" s="1"/>
  <c r="U7" i="48" s="1"/>
  <c r="C118" i="9"/>
  <c r="C312" i="10"/>
  <c r="C362" i="10" s="1"/>
  <c r="F303" i="10"/>
  <c r="F353" i="10" s="1"/>
  <c r="D249" i="34"/>
  <c r="G236" i="35"/>
  <c r="D261" i="25"/>
  <c r="D235" i="27"/>
  <c r="H81" i="40"/>
  <c r="H73" i="15"/>
  <c r="F81" i="15"/>
  <c r="H46" i="10"/>
  <c r="H307" i="10" s="1"/>
  <c r="P7" i="48" s="1"/>
  <c r="H76" i="9"/>
  <c r="H347" i="10"/>
  <c r="D311" i="9"/>
  <c r="D361" i="9" s="1"/>
  <c r="E304" i="9"/>
  <c r="E354" i="9" s="1"/>
  <c r="D247" i="34"/>
  <c r="C251" i="38"/>
  <c r="C235" i="35"/>
  <c r="D258" i="34"/>
  <c r="H75" i="15"/>
  <c r="H75" i="16"/>
  <c r="H65" i="16"/>
  <c r="H62" i="16"/>
  <c r="H78" i="15"/>
  <c r="H36" i="11"/>
  <c r="H66" i="10"/>
  <c r="H44" i="10"/>
  <c r="H66" i="9"/>
  <c r="H352" i="11"/>
  <c r="F309" i="9"/>
  <c r="F359" i="9" s="1"/>
  <c r="D246" i="34"/>
  <c r="G259" i="35"/>
  <c r="G220" i="38"/>
  <c r="G257" i="38"/>
  <c r="H70" i="11"/>
  <c r="G81" i="10"/>
  <c r="F131" i="11"/>
  <c r="H163" i="28"/>
  <c r="D250" i="34"/>
  <c r="D120" i="33"/>
  <c r="H80" i="11"/>
  <c r="H75" i="11"/>
  <c r="C111" i="26"/>
  <c r="G119" i="20"/>
  <c r="H64" i="20"/>
  <c r="H71" i="21"/>
  <c r="F126" i="21"/>
  <c r="H67" i="22"/>
  <c r="C122" i="22"/>
  <c r="F116" i="23"/>
  <c r="H116" i="23" s="1"/>
  <c r="H61" i="23"/>
  <c r="H80" i="25"/>
  <c r="G135" i="25"/>
  <c r="H75" i="26"/>
  <c r="D130" i="26"/>
  <c r="D130" i="34"/>
  <c r="H75" i="34"/>
  <c r="H64" i="38"/>
  <c r="C119" i="38"/>
  <c r="C120" i="57"/>
  <c r="H352" i="59"/>
  <c r="C302" i="59"/>
  <c r="C352" i="59" s="1"/>
  <c r="D116" i="59"/>
  <c r="G117" i="59"/>
  <c r="G122" i="27"/>
  <c r="H97" i="27"/>
  <c r="H110" i="26"/>
  <c r="C135" i="26"/>
  <c r="H135" i="26" s="1"/>
  <c r="H108" i="25"/>
  <c r="G133" i="25"/>
  <c r="G124" i="24"/>
  <c r="H99" i="24"/>
  <c r="H104" i="23"/>
  <c r="G129" i="23"/>
  <c r="G127" i="22"/>
  <c r="H102" i="22"/>
  <c r="G122" i="16"/>
  <c r="H97" i="16"/>
  <c r="H102" i="15"/>
  <c r="G111" i="15"/>
  <c r="H99" i="12"/>
  <c r="G124" i="12"/>
  <c r="G129" i="11"/>
  <c r="H104" i="11"/>
  <c r="G125" i="9"/>
  <c r="G111" i="9"/>
  <c r="G133" i="9"/>
  <c r="H108" i="9"/>
  <c r="H110" i="34"/>
  <c r="E135" i="34"/>
  <c r="H135" i="34" s="1"/>
  <c r="H108" i="34"/>
  <c r="G133" i="34"/>
  <c r="F130" i="34"/>
  <c r="H105" i="34"/>
  <c r="H100" i="34"/>
  <c r="G125" i="34"/>
  <c r="D124" i="34"/>
  <c r="H99" i="34"/>
  <c r="H97" i="34"/>
  <c r="F122" i="34"/>
  <c r="H94" i="34"/>
  <c r="E119" i="34"/>
  <c r="H92" i="34"/>
  <c r="G117" i="34"/>
  <c r="G304" i="36"/>
  <c r="G354" i="36" s="1"/>
  <c r="H354" i="36"/>
  <c r="E134" i="31"/>
  <c r="H109" i="31"/>
  <c r="H107" i="31"/>
  <c r="G132" i="31"/>
  <c r="H132" i="31" s="1"/>
  <c r="D131" i="31"/>
  <c r="H106" i="31"/>
  <c r="F129" i="31"/>
  <c r="H103" i="31"/>
  <c r="C128" i="31"/>
  <c r="E126" i="31"/>
  <c r="H101" i="31"/>
  <c r="D111" i="31"/>
  <c r="H98" i="31"/>
  <c r="D123" i="31"/>
  <c r="F121" i="31"/>
  <c r="F111" i="31"/>
  <c r="C111" i="31"/>
  <c r="H95" i="31"/>
  <c r="C120" i="31"/>
  <c r="E118" i="31"/>
  <c r="H93" i="31"/>
  <c r="H91" i="31"/>
  <c r="G116" i="31"/>
  <c r="G111" i="31"/>
  <c r="F116" i="30"/>
  <c r="F111" i="30"/>
  <c r="H91" i="30"/>
  <c r="H93" i="30"/>
  <c r="D118" i="30"/>
  <c r="D111" i="30"/>
  <c r="H94" i="30"/>
  <c r="G111" i="30"/>
  <c r="G119" i="30"/>
  <c r="E121" i="30"/>
  <c r="E111" i="30"/>
  <c r="H96" i="30"/>
  <c r="H98" i="30"/>
  <c r="C123" i="30"/>
  <c r="C111" i="30"/>
  <c r="H99" i="30"/>
  <c r="F124" i="30"/>
  <c r="D126" i="30"/>
  <c r="H101" i="30"/>
  <c r="H102" i="30"/>
  <c r="G127" i="30"/>
  <c r="H106" i="30"/>
  <c r="C131" i="30"/>
  <c r="H131" i="30" s="1"/>
  <c r="F132" i="30"/>
  <c r="H132" i="30" s="1"/>
  <c r="E184" i="30" s="1"/>
  <c r="H107" i="30"/>
  <c r="H109" i="30"/>
  <c r="D134" i="30"/>
  <c r="H110" i="30"/>
  <c r="G135" i="30"/>
  <c r="I144" i="30"/>
  <c r="D163" i="30"/>
  <c r="I146" i="30"/>
  <c r="H163" i="30"/>
  <c r="H94" i="36"/>
  <c r="C119" i="36"/>
  <c r="D259" i="34"/>
  <c r="C252" i="38"/>
  <c r="H64" i="9"/>
  <c r="C134" i="38"/>
  <c r="E125" i="36"/>
  <c r="G57" i="44"/>
  <c r="F117" i="17"/>
  <c r="E116" i="19"/>
  <c r="F119" i="19"/>
  <c r="E118" i="21"/>
  <c r="E135" i="22"/>
  <c r="E122" i="28"/>
  <c r="H104" i="59"/>
  <c r="H35" i="6"/>
  <c r="H48" i="6"/>
  <c r="H309" i="6" s="1"/>
  <c r="R5" i="48" s="1"/>
  <c r="C122" i="6"/>
  <c r="E51" i="44"/>
  <c r="G135" i="59"/>
  <c r="G123" i="36"/>
  <c r="E117" i="36"/>
  <c r="H49" i="6"/>
  <c r="F132" i="18"/>
  <c r="E128" i="21"/>
  <c r="F121" i="32"/>
  <c r="H71" i="59"/>
  <c r="H73" i="59"/>
  <c r="C132" i="59"/>
  <c r="F128" i="36"/>
  <c r="I161" i="28"/>
  <c r="I153" i="28"/>
  <c r="G53" i="44"/>
  <c r="D117" i="12"/>
  <c r="G118" i="12"/>
  <c r="E120" i="12"/>
  <c r="E130" i="12"/>
  <c r="G131" i="17"/>
  <c r="H76" i="57"/>
  <c r="G124" i="59"/>
  <c r="G131" i="59"/>
  <c r="G135" i="57"/>
  <c r="E129" i="18"/>
  <c r="H62" i="59"/>
  <c r="H77" i="59"/>
  <c r="H79" i="59"/>
  <c r="E124" i="59"/>
  <c r="E126" i="59"/>
  <c r="F128" i="59"/>
  <c r="F134" i="59"/>
  <c r="F124" i="10"/>
  <c r="I145" i="10"/>
  <c r="I150" i="10"/>
  <c r="I159" i="10"/>
  <c r="I151" i="11"/>
  <c r="I157" i="11"/>
  <c r="I158" i="12"/>
  <c r="I162" i="12"/>
  <c r="I146" i="15"/>
  <c r="F124" i="19"/>
  <c r="D128" i="20"/>
  <c r="F128" i="22"/>
  <c r="G121" i="33"/>
  <c r="C130" i="33"/>
  <c r="D117" i="36"/>
  <c r="E120" i="36"/>
  <c r="H97" i="36"/>
  <c r="F123" i="36"/>
  <c r="H100" i="36"/>
  <c r="G126" i="36"/>
  <c r="E128" i="36"/>
  <c r="H105" i="36"/>
  <c r="F131" i="36"/>
  <c r="G134" i="36"/>
  <c r="I146" i="36"/>
  <c r="I150" i="36"/>
  <c r="F111" i="12"/>
  <c r="F116" i="12"/>
  <c r="I148" i="16"/>
  <c r="D163" i="16"/>
  <c r="C128" i="18"/>
  <c r="H103" i="18"/>
  <c r="H92" i="19"/>
  <c r="G117" i="19"/>
  <c r="E128" i="20"/>
  <c r="H103" i="20"/>
  <c r="H96" i="21"/>
  <c r="F121" i="21"/>
  <c r="C126" i="12"/>
  <c r="H71" i="12"/>
  <c r="H32" i="14"/>
  <c r="H64" i="14"/>
  <c r="F81" i="14"/>
  <c r="F119" i="14"/>
  <c r="D117" i="15"/>
  <c r="D81" i="15"/>
  <c r="H62" i="15"/>
  <c r="H350" i="14"/>
  <c r="H354" i="12"/>
  <c r="G304" i="12"/>
  <c r="G354" i="12" s="1"/>
  <c r="G299" i="12"/>
  <c r="G349" i="12" s="1"/>
  <c r="G311" i="14"/>
  <c r="G361" i="14" s="1"/>
  <c r="G262" i="35"/>
  <c r="D229" i="26"/>
  <c r="D135" i="32"/>
  <c r="H135" i="32" s="1"/>
  <c r="F187" i="32" s="1"/>
  <c r="D119" i="14"/>
  <c r="G128" i="6"/>
  <c r="C129" i="6"/>
  <c r="H74" i="6"/>
  <c r="F132" i="6"/>
  <c r="C111" i="19"/>
  <c r="H96" i="19"/>
  <c r="C121" i="19"/>
  <c r="G163" i="19"/>
  <c r="I158" i="19"/>
  <c r="H95" i="20"/>
  <c r="E111" i="20"/>
  <c r="E120" i="20"/>
  <c r="H92" i="23"/>
  <c r="C117" i="23"/>
  <c r="H64" i="12"/>
  <c r="E81" i="12"/>
  <c r="E119" i="12"/>
  <c r="H35" i="14"/>
  <c r="G52" i="14"/>
  <c r="C81" i="14"/>
  <c r="C118" i="14"/>
  <c r="H63" i="14"/>
  <c r="H33" i="15"/>
  <c r="D52" i="15"/>
  <c r="C13" i="49" s="1"/>
  <c r="D122" i="15"/>
  <c r="H67" i="15"/>
  <c r="H359" i="15"/>
  <c r="G296" i="14"/>
  <c r="G346" i="14" s="1"/>
  <c r="G218" i="35"/>
  <c r="G226" i="35"/>
  <c r="G256" i="12"/>
  <c r="D219" i="26"/>
  <c r="G245" i="35"/>
  <c r="G243" i="35"/>
  <c r="C257" i="38"/>
  <c r="C261" i="38"/>
  <c r="G255" i="35"/>
  <c r="D227" i="26"/>
  <c r="H81" i="27"/>
  <c r="E81" i="15"/>
  <c r="E119" i="10"/>
  <c r="H62" i="6"/>
  <c r="H101" i="15"/>
  <c r="F111" i="17"/>
  <c r="H91" i="32"/>
  <c r="E135" i="6"/>
  <c r="H110" i="6"/>
  <c r="E120" i="11"/>
  <c r="E111" i="11"/>
  <c r="C111" i="14"/>
  <c r="C116" i="14"/>
  <c r="H91" i="14"/>
  <c r="G120" i="14"/>
  <c r="H95" i="14"/>
  <c r="H110" i="14"/>
  <c r="D135" i="14"/>
  <c r="F123" i="18"/>
  <c r="H98" i="18"/>
  <c r="H102" i="19"/>
  <c r="C127" i="19"/>
  <c r="H100" i="21"/>
  <c r="E125" i="21"/>
  <c r="C81" i="12"/>
  <c r="C121" i="12"/>
  <c r="H66" i="12"/>
  <c r="H79" i="12"/>
  <c r="E134" i="12"/>
  <c r="H134" i="12" s="1"/>
  <c r="H353" i="14"/>
  <c r="H42" i="14"/>
  <c r="H303" i="14" s="1"/>
  <c r="L10" i="48" s="1"/>
  <c r="H68" i="15"/>
  <c r="G123" i="15"/>
  <c r="E309" i="15"/>
  <c r="E359" i="15" s="1"/>
  <c r="G234" i="26"/>
  <c r="G233" i="26"/>
  <c r="G260" i="35"/>
  <c r="C258" i="41"/>
  <c r="G253" i="35"/>
  <c r="C237" i="38"/>
  <c r="G234" i="35"/>
  <c r="G251" i="34"/>
  <c r="D251" i="26"/>
  <c r="D255" i="26"/>
  <c r="C231" i="31"/>
  <c r="H81" i="25"/>
  <c r="C125" i="27"/>
  <c r="H18" i="26"/>
  <c r="G127" i="14"/>
  <c r="E111" i="19"/>
  <c r="I152" i="20"/>
  <c r="H110" i="22"/>
  <c r="H95" i="26"/>
  <c r="C131" i="32"/>
  <c r="E48" i="44"/>
  <c r="E81" i="6"/>
  <c r="G111" i="6"/>
  <c r="G120" i="6"/>
  <c r="H92" i="15"/>
  <c r="C117" i="15"/>
  <c r="D111" i="15"/>
  <c r="D120" i="15"/>
  <c r="D130" i="15"/>
  <c r="H105" i="15"/>
  <c r="C118" i="16"/>
  <c r="H93" i="16"/>
  <c r="C111" i="17"/>
  <c r="H94" i="17"/>
  <c r="C119" i="17"/>
  <c r="H95" i="18"/>
  <c r="C120" i="18"/>
  <c r="H100" i="19"/>
  <c r="C125" i="19"/>
  <c r="G111" i="21"/>
  <c r="G119" i="21"/>
  <c r="G111" i="22"/>
  <c r="G120" i="22"/>
  <c r="C133" i="22"/>
  <c r="H108" i="22"/>
  <c r="C124" i="23"/>
  <c r="H99" i="23"/>
  <c r="H62" i="12"/>
  <c r="G117" i="12"/>
  <c r="G81" i="12"/>
  <c r="H69" i="12"/>
  <c r="E124" i="12"/>
  <c r="H77" i="12"/>
  <c r="F132" i="12"/>
  <c r="H68" i="14"/>
  <c r="C123" i="14"/>
  <c r="G221" i="35"/>
  <c r="C250" i="12"/>
  <c r="G227" i="26"/>
  <c r="C225" i="26"/>
  <c r="G225" i="35"/>
  <c r="G256" i="35"/>
  <c r="C261" i="41"/>
  <c r="D243" i="26"/>
  <c r="C246" i="38"/>
  <c r="D259" i="26"/>
  <c r="D262" i="26"/>
  <c r="C229" i="26"/>
  <c r="H61" i="6"/>
  <c r="C129" i="22"/>
  <c r="G81" i="14"/>
  <c r="H42" i="12"/>
  <c r="H303" i="12" s="1"/>
  <c r="L9" i="48" s="1"/>
  <c r="F124" i="14"/>
  <c r="H109" i="15"/>
  <c r="D134" i="15"/>
  <c r="D133" i="19"/>
  <c r="H108" i="19"/>
  <c r="G118" i="20"/>
  <c r="G111" i="20"/>
  <c r="E123" i="21"/>
  <c r="E111" i="21"/>
  <c r="D119" i="22"/>
  <c r="D111" i="22"/>
  <c r="F111" i="24"/>
  <c r="F119" i="24"/>
  <c r="H357" i="15"/>
  <c r="F312" i="15"/>
  <c r="F362" i="15" s="1"/>
  <c r="F306" i="14"/>
  <c r="F356" i="14" s="1"/>
  <c r="F308" i="14"/>
  <c r="F358" i="14" s="1"/>
  <c r="D230" i="26"/>
  <c r="D234" i="26"/>
  <c r="G237" i="26"/>
  <c r="G261" i="35"/>
  <c r="G233" i="35"/>
  <c r="G223" i="35"/>
  <c r="G244" i="35"/>
  <c r="D247" i="26"/>
  <c r="D228" i="26"/>
  <c r="C233" i="26"/>
  <c r="D244" i="26"/>
  <c r="C231" i="26"/>
  <c r="H65" i="15"/>
  <c r="H34" i="12"/>
  <c r="F131" i="29"/>
  <c r="D163" i="32"/>
  <c r="F118" i="35"/>
  <c r="G127" i="12"/>
  <c r="D128" i="9"/>
  <c r="H103" i="9"/>
  <c r="G118" i="11"/>
  <c r="G111" i="11"/>
  <c r="D118" i="12"/>
  <c r="D111" i="12"/>
  <c r="C129" i="14"/>
  <c r="H104" i="14"/>
  <c r="G111" i="18"/>
  <c r="G116" i="18"/>
  <c r="H105" i="18"/>
  <c r="C130" i="18"/>
  <c r="H99" i="20"/>
  <c r="D124" i="20"/>
  <c r="H107" i="20"/>
  <c r="E132" i="20"/>
  <c r="D118" i="21"/>
  <c r="H93" i="21"/>
  <c r="H104" i="21"/>
  <c r="F129" i="21"/>
  <c r="H105" i="26"/>
  <c r="C130" i="26"/>
  <c r="E120" i="28"/>
  <c r="E111" i="28"/>
  <c r="H353" i="12"/>
  <c r="G313" i="30"/>
  <c r="G363" i="30" s="1"/>
  <c r="G220" i="35"/>
  <c r="D246" i="26"/>
  <c r="C224" i="26"/>
  <c r="C220" i="26"/>
  <c r="C230" i="26"/>
  <c r="G257" i="35"/>
  <c r="G250" i="35"/>
  <c r="G237" i="35"/>
  <c r="G224" i="35"/>
  <c r="G254" i="35"/>
  <c r="D231" i="26"/>
  <c r="C226" i="26"/>
  <c r="D222" i="26"/>
  <c r="D223" i="26"/>
  <c r="C227" i="26"/>
  <c r="C128" i="26"/>
  <c r="C131" i="12"/>
  <c r="C124" i="15"/>
  <c r="H101" i="23"/>
  <c r="D111" i="23"/>
  <c r="C54" i="44"/>
  <c r="F111" i="6"/>
  <c r="H98" i="6"/>
  <c r="F123" i="6"/>
  <c r="G111" i="12"/>
  <c r="G119" i="12"/>
  <c r="H106" i="14"/>
  <c r="C131" i="14"/>
  <c r="E163" i="14"/>
  <c r="I149" i="14"/>
  <c r="C122" i="15"/>
  <c r="H97" i="15"/>
  <c r="F119" i="16"/>
  <c r="F111" i="16"/>
  <c r="C134" i="18"/>
  <c r="H109" i="18"/>
  <c r="D116" i="19"/>
  <c r="H91" i="19"/>
  <c r="D129" i="19"/>
  <c r="H104" i="19"/>
  <c r="F133" i="21"/>
  <c r="H108" i="21"/>
  <c r="I159" i="21"/>
  <c r="C163" i="21"/>
  <c r="C116" i="22"/>
  <c r="H91" i="22"/>
  <c r="C131" i="22"/>
  <c r="H106" i="22"/>
  <c r="H97" i="23"/>
  <c r="C122" i="23"/>
  <c r="C118" i="24"/>
  <c r="H93" i="24"/>
  <c r="C111" i="25"/>
  <c r="H94" i="25"/>
  <c r="C119" i="25"/>
  <c r="H119" i="25" s="1"/>
  <c r="F171" i="25" s="1"/>
  <c r="H104" i="32"/>
  <c r="C129" i="32"/>
  <c r="H32" i="12"/>
  <c r="D52" i="12"/>
  <c r="C11" i="49" s="1"/>
  <c r="D116" i="12"/>
  <c r="H61" i="12"/>
  <c r="D81" i="12"/>
  <c r="G122" i="12"/>
  <c r="H67" i="12"/>
  <c r="C52" i="14"/>
  <c r="H39" i="14"/>
  <c r="H300" i="14" s="1"/>
  <c r="I10" i="48" s="1"/>
  <c r="H61" i="14"/>
  <c r="E116" i="14"/>
  <c r="E81" i="14"/>
  <c r="D81" i="14"/>
  <c r="D121" i="14"/>
  <c r="H66" i="14"/>
  <c r="C126" i="14"/>
  <c r="H71" i="14"/>
  <c r="E129" i="14"/>
  <c r="H74" i="14"/>
  <c r="G81" i="15"/>
  <c r="H63" i="15"/>
  <c r="G118" i="15"/>
  <c r="F302" i="15"/>
  <c r="F352" i="15" s="1"/>
  <c r="H362" i="15"/>
  <c r="F307" i="15"/>
  <c r="F357" i="15" s="1"/>
  <c r="G305" i="15"/>
  <c r="G355" i="15" s="1"/>
  <c r="G236" i="26"/>
  <c r="G232" i="26"/>
  <c r="C223" i="26"/>
  <c r="G247" i="35"/>
  <c r="C259" i="38"/>
  <c r="C259" i="25"/>
  <c r="C258" i="38"/>
  <c r="G232" i="35"/>
  <c r="G227" i="35"/>
  <c r="D226" i="26"/>
  <c r="C237" i="26"/>
  <c r="C219" i="26"/>
  <c r="D260" i="26"/>
  <c r="D225" i="26"/>
  <c r="C234" i="26"/>
  <c r="H81" i="38"/>
  <c r="C127" i="27"/>
  <c r="C123" i="27"/>
  <c r="D117" i="11"/>
  <c r="H94" i="14"/>
  <c r="G111" i="14"/>
  <c r="H93" i="18"/>
  <c r="F120" i="25"/>
  <c r="D44" i="44"/>
  <c r="H75" i="6"/>
  <c r="H96" i="10"/>
  <c r="H100" i="10"/>
  <c r="H86" i="24"/>
  <c r="H18" i="17"/>
  <c r="H18" i="27"/>
  <c r="H86" i="28"/>
  <c r="H18" i="35"/>
  <c r="H86" i="20"/>
  <c r="H40" i="6"/>
  <c r="I159" i="9"/>
  <c r="K159" i="9" s="1"/>
  <c r="I160" i="9"/>
  <c r="K160" i="9" s="1"/>
  <c r="I161" i="9"/>
  <c r="K161" i="9" s="1"/>
  <c r="D111" i="10"/>
  <c r="I152" i="10"/>
  <c r="I154" i="10"/>
  <c r="I155" i="10"/>
  <c r="I158" i="10"/>
  <c r="I161" i="10"/>
  <c r="I162" i="10"/>
  <c r="H95" i="11"/>
  <c r="H97" i="11"/>
  <c r="H107" i="11"/>
  <c r="H109" i="11"/>
  <c r="I143" i="11"/>
  <c r="I145" i="11"/>
  <c r="I147" i="11"/>
  <c r="I148" i="11"/>
  <c r="I150" i="11"/>
  <c r="I153" i="11"/>
  <c r="I155" i="11"/>
  <c r="I156" i="11"/>
  <c r="I159" i="11"/>
  <c r="I160" i="11"/>
  <c r="I162" i="11"/>
  <c r="H94" i="12"/>
  <c r="H100" i="12"/>
  <c r="H108" i="12"/>
  <c r="I146" i="12"/>
  <c r="I153" i="12"/>
  <c r="I154" i="12"/>
  <c r="I157" i="12"/>
  <c r="I160" i="12"/>
  <c r="I161" i="12"/>
  <c r="E124" i="14"/>
  <c r="F132" i="14"/>
  <c r="D163" i="14"/>
  <c r="I150" i="14"/>
  <c r="I154" i="14"/>
  <c r="I155" i="14"/>
  <c r="I158" i="14"/>
  <c r="I159" i="14"/>
  <c r="C163" i="14"/>
  <c r="I162" i="14"/>
  <c r="H103" i="15"/>
  <c r="D163" i="15"/>
  <c r="I150" i="15"/>
  <c r="I153" i="15"/>
  <c r="I156" i="15"/>
  <c r="I157" i="15"/>
  <c r="I159" i="15"/>
  <c r="I160" i="15"/>
  <c r="I161" i="15"/>
  <c r="H104" i="16"/>
  <c r="H106" i="16"/>
  <c r="H108" i="16"/>
  <c r="I146" i="16"/>
  <c r="I149" i="16"/>
  <c r="I151" i="16"/>
  <c r="I152" i="16"/>
  <c r="I154" i="16"/>
  <c r="I155" i="16"/>
  <c r="I157" i="16"/>
  <c r="I161" i="16"/>
  <c r="I162" i="16"/>
  <c r="H92" i="17"/>
  <c r="H97" i="17"/>
  <c r="H99" i="17"/>
  <c r="I145" i="17"/>
  <c r="I148" i="17"/>
  <c r="I150" i="17"/>
  <c r="I153" i="17"/>
  <c r="I155" i="17"/>
  <c r="I156" i="17"/>
  <c r="I159" i="17"/>
  <c r="I160" i="17"/>
  <c r="I162" i="17"/>
  <c r="D111" i="18"/>
  <c r="H96" i="18"/>
  <c r="H104" i="18"/>
  <c r="H108" i="18"/>
  <c r="I146" i="18"/>
  <c r="I149" i="18"/>
  <c r="I153" i="18"/>
  <c r="I154" i="18"/>
  <c r="I157" i="18"/>
  <c r="I161" i="18"/>
  <c r="F111" i="19"/>
  <c r="H94" i="19"/>
  <c r="H101" i="19"/>
  <c r="H110" i="19"/>
  <c r="I144" i="19"/>
  <c r="H163" i="19"/>
  <c r="I147" i="19"/>
  <c r="E163" i="19"/>
  <c r="I152" i="19"/>
  <c r="I155" i="19"/>
  <c r="C163" i="19"/>
  <c r="I159" i="19"/>
  <c r="F163" i="19"/>
  <c r="H92" i="20"/>
  <c r="D111" i="20"/>
  <c r="H97" i="20"/>
  <c r="H101" i="20"/>
  <c r="H105" i="20"/>
  <c r="H109" i="20"/>
  <c r="I143" i="20"/>
  <c r="D163" i="20"/>
  <c r="I150" i="20"/>
  <c r="D50" i="44"/>
  <c r="C55" i="44"/>
  <c r="E117" i="14"/>
  <c r="E125" i="14"/>
  <c r="C127" i="14"/>
  <c r="E130" i="14"/>
  <c r="F135" i="14"/>
  <c r="H107" i="10"/>
  <c r="E134" i="14"/>
  <c r="I151" i="20"/>
  <c r="I155" i="20"/>
  <c r="I159" i="20"/>
  <c r="C163" i="20"/>
  <c r="H91" i="21"/>
  <c r="C111" i="21"/>
  <c r="D111" i="21"/>
  <c r="H98" i="21"/>
  <c r="H102" i="21"/>
  <c r="H106" i="21"/>
  <c r="F163" i="21"/>
  <c r="I148" i="21"/>
  <c r="G163" i="21"/>
  <c r="E163" i="21"/>
  <c r="I153" i="21"/>
  <c r="I156" i="21"/>
  <c r="I157" i="21"/>
  <c r="H163" i="21"/>
  <c r="I160" i="21"/>
  <c r="I161" i="21"/>
  <c r="E111" i="22"/>
  <c r="H94" i="22"/>
  <c r="H97" i="22"/>
  <c r="H163" i="22"/>
  <c r="G163" i="22"/>
  <c r="F163" i="22"/>
  <c r="D163" i="22"/>
  <c r="I150" i="22"/>
  <c r="I152" i="22"/>
  <c r="I154" i="22"/>
  <c r="I155" i="22"/>
  <c r="I156" i="22"/>
  <c r="I158" i="22"/>
  <c r="I159" i="22"/>
  <c r="H103" i="23"/>
  <c r="H105" i="23"/>
  <c r="H109" i="23"/>
  <c r="I148" i="23"/>
  <c r="I150" i="23"/>
  <c r="I153" i="23"/>
  <c r="I156" i="23"/>
  <c r="I157" i="23"/>
  <c r="I159" i="23"/>
  <c r="I160" i="23"/>
  <c r="I161" i="23"/>
  <c r="E111" i="24"/>
  <c r="H98" i="24"/>
  <c r="H102" i="24"/>
  <c r="H108" i="24"/>
  <c r="I144" i="24"/>
  <c r="I146" i="24"/>
  <c r="I152" i="24"/>
  <c r="I154" i="24"/>
  <c r="I155" i="24"/>
  <c r="I157" i="24"/>
  <c r="I160" i="24"/>
  <c r="I161" i="24"/>
  <c r="I162" i="24"/>
  <c r="F163" i="25"/>
  <c r="I150" i="25"/>
  <c r="D163" i="25"/>
  <c r="I153" i="25"/>
  <c r="I155" i="25"/>
  <c r="I156" i="25"/>
  <c r="I158" i="25"/>
  <c r="I159" i="25"/>
  <c r="I160" i="25"/>
  <c r="I162" i="25"/>
  <c r="I151" i="26"/>
  <c r="I154" i="26"/>
  <c r="I156" i="26"/>
  <c r="I157" i="26"/>
  <c r="I159" i="26"/>
  <c r="I160" i="26"/>
  <c r="I161" i="26"/>
  <c r="H99" i="27"/>
  <c r="H106" i="27"/>
  <c r="H108" i="27"/>
  <c r="H110" i="27"/>
  <c r="G163" i="27"/>
  <c r="I150" i="27"/>
  <c r="I152" i="27"/>
  <c r="I154" i="27"/>
  <c r="I155" i="27"/>
  <c r="I157" i="27"/>
  <c r="D127" i="25"/>
  <c r="E124" i="40"/>
  <c r="F125" i="59"/>
  <c r="H103" i="59"/>
  <c r="C134" i="59"/>
  <c r="D46" i="44"/>
  <c r="G119" i="15"/>
  <c r="F121" i="15"/>
  <c r="D123" i="15"/>
  <c r="E126" i="15"/>
  <c r="E118" i="16"/>
  <c r="G121" i="16"/>
  <c r="E123" i="16"/>
  <c r="F126" i="16"/>
  <c r="E128" i="16"/>
  <c r="C45" i="44"/>
  <c r="F118" i="17"/>
  <c r="D120" i="17"/>
  <c r="F123" i="17"/>
  <c r="F128" i="17"/>
  <c r="E133" i="17"/>
  <c r="E135" i="17"/>
  <c r="H135" i="17" s="1"/>
  <c r="D117" i="18"/>
  <c r="G118" i="18"/>
  <c r="E120" i="18"/>
  <c r="E130" i="18"/>
  <c r="C132" i="18"/>
  <c r="F133" i="18"/>
  <c r="E117" i="19"/>
  <c r="F120" i="19"/>
  <c r="F130" i="19"/>
  <c r="D132" i="19"/>
  <c r="H132" i="19" s="1"/>
  <c r="F117" i="20"/>
  <c r="D119" i="20"/>
  <c r="G120" i="20"/>
  <c r="F122" i="20"/>
  <c r="D52" i="44"/>
  <c r="D129" i="20"/>
  <c r="D116" i="21"/>
  <c r="G117" i="21"/>
  <c r="E119" i="21"/>
  <c r="E124" i="21"/>
  <c r="H124" i="21" s="1"/>
  <c r="C126" i="21"/>
  <c r="C131" i="21"/>
  <c r="E134" i="21"/>
  <c r="E116" i="22"/>
  <c r="F119" i="22"/>
  <c r="D121" i="22"/>
  <c r="C128" i="22"/>
  <c r="D131" i="22"/>
  <c r="F62" i="44"/>
  <c r="F122" i="23"/>
  <c r="D124" i="23"/>
  <c r="F52" i="24"/>
  <c r="D117" i="24"/>
  <c r="G88" i="44"/>
  <c r="H94" i="33"/>
  <c r="H104" i="33"/>
  <c r="E117" i="59"/>
  <c r="C119" i="59"/>
  <c r="F120" i="59"/>
  <c r="E122" i="59"/>
  <c r="F130" i="59"/>
  <c r="I158" i="27"/>
  <c r="I159" i="27"/>
  <c r="I161" i="27"/>
  <c r="I162" i="27"/>
  <c r="H97" i="28"/>
  <c r="H99" i="28"/>
  <c r="H101" i="28"/>
  <c r="H107" i="28"/>
  <c r="F163" i="29"/>
  <c r="D163" i="29"/>
  <c r="I151" i="29"/>
  <c r="I153" i="29"/>
  <c r="I154" i="29"/>
  <c r="I156" i="29"/>
  <c r="I157" i="29"/>
  <c r="I160" i="29"/>
  <c r="I161" i="29"/>
  <c r="I162" i="29"/>
  <c r="I146" i="31"/>
  <c r="G163" i="31"/>
  <c r="E163" i="31"/>
  <c r="I154" i="31"/>
  <c r="I156" i="31"/>
  <c r="I157" i="31"/>
  <c r="H163" i="31"/>
  <c r="I160" i="31"/>
  <c r="I161" i="31"/>
  <c r="I162" i="31"/>
  <c r="H97" i="32"/>
  <c r="G163" i="32"/>
  <c r="I149" i="32"/>
  <c r="I150" i="32"/>
  <c r="I154" i="32"/>
  <c r="I155" i="32"/>
  <c r="I156" i="32"/>
  <c r="I158" i="32"/>
  <c r="I159" i="32"/>
  <c r="I161" i="32"/>
  <c r="E111" i="33"/>
  <c r="H100" i="33"/>
  <c r="I146" i="33"/>
  <c r="F163" i="33"/>
  <c r="I150" i="33"/>
  <c r="I153" i="33"/>
  <c r="I155" i="33"/>
  <c r="I156" i="33"/>
  <c r="I157" i="33"/>
  <c r="I159" i="33"/>
  <c r="I160" i="33"/>
  <c r="I161" i="33"/>
  <c r="I147" i="34"/>
  <c r="I149" i="34"/>
  <c r="I153" i="34"/>
  <c r="I155" i="34"/>
  <c r="I160" i="34"/>
  <c r="C111" i="35"/>
  <c r="E163" i="35"/>
  <c r="I146" i="35"/>
  <c r="I148" i="35"/>
  <c r="I151" i="35"/>
  <c r="I156" i="35"/>
  <c r="I157" i="35"/>
  <c r="I160" i="35"/>
  <c r="I161" i="35"/>
  <c r="C111" i="38"/>
  <c r="I147" i="38"/>
  <c r="I149" i="38"/>
  <c r="I155" i="38"/>
  <c r="I157" i="38"/>
  <c r="I161" i="38"/>
  <c r="I162" i="38"/>
  <c r="I143" i="39"/>
  <c r="F163" i="39"/>
  <c r="I148" i="39"/>
  <c r="I156" i="39"/>
  <c r="I160" i="39"/>
  <c r="H98" i="40"/>
  <c r="I143" i="40"/>
  <c r="I144" i="40"/>
  <c r="I146" i="40"/>
  <c r="I149" i="40"/>
  <c r="I151" i="40"/>
  <c r="I159" i="40"/>
  <c r="I161" i="40"/>
  <c r="G309" i="59"/>
  <c r="G359" i="59" s="1"/>
  <c r="H359" i="59"/>
  <c r="D307" i="57"/>
  <c r="D357" i="57" s="1"/>
  <c r="H357" i="57"/>
  <c r="G116" i="57"/>
  <c r="E118" i="57"/>
  <c r="G121" i="57"/>
  <c r="C130" i="57"/>
  <c r="F123" i="9"/>
  <c r="E133" i="9"/>
  <c r="E135" i="9"/>
  <c r="D117" i="10"/>
  <c r="G118" i="10"/>
  <c r="E120" i="10"/>
  <c r="G120" i="11"/>
  <c r="F122" i="11"/>
  <c r="F130" i="11"/>
  <c r="H40" i="15"/>
  <c r="H72" i="57"/>
  <c r="E134" i="57"/>
  <c r="H67" i="59"/>
  <c r="G132" i="59"/>
  <c r="I158" i="34"/>
  <c r="D122" i="37"/>
  <c r="F119" i="37"/>
  <c r="H99" i="41"/>
  <c r="I145" i="41"/>
  <c r="I149" i="41"/>
  <c r="I155" i="41"/>
  <c r="I157" i="41"/>
  <c r="I159" i="41"/>
  <c r="I161" i="41"/>
  <c r="H50" i="57"/>
  <c r="G81" i="57"/>
  <c r="H75" i="57"/>
  <c r="C132" i="57"/>
  <c r="H93" i="57"/>
  <c r="D124" i="57"/>
  <c r="F132" i="59"/>
  <c r="I148" i="27"/>
  <c r="H105" i="24"/>
  <c r="I150" i="24"/>
  <c r="H350" i="62"/>
  <c r="H36" i="9"/>
  <c r="H297" i="9" s="1"/>
  <c r="J297" i="9" s="1"/>
  <c r="H42" i="9"/>
  <c r="H303" i="9" s="1"/>
  <c r="J303" i="9" s="1"/>
  <c r="H44" i="9"/>
  <c r="H67" i="9"/>
  <c r="H69" i="9"/>
  <c r="H77" i="9"/>
  <c r="H32" i="10"/>
  <c r="H33" i="10"/>
  <c r="H48" i="10"/>
  <c r="H309" i="10" s="1"/>
  <c r="R7" i="48" s="1"/>
  <c r="H67" i="10"/>
  <c r="C124" i="10"/>
  <c r="D127" i="10"/>
  <c r="H74" i="10"/>
  <c r="C134" i="10"/>
  <c r="H134" i="10" s="1"/>
  <c r="H80" i="10"/>
  <c r="H39" i="11"/>
  <c r="H300" i="11" s="1"/>
  <c r="I8" i="48" s="1"/>
  <c r="H49" i="11"/>
  <c r="H50" i="11"/>
  <c r="H69" i="11"/>
  <c r="G116" i="12"/>
  <c r="F126" i="12"/>
  <c r="D133" i="12"/>
  <c r="C117" i="14"/>
  <c r="F118" i="14"/>
  <c r="D120" i="14"/>
  <c r="C125" i="14"/>
  <c r="H35" i="15"/>
  <c r="E119" i="15"/>
  <c r="E124" i="15"/>
  <c r="E129" i="15"/>
  <c r="F132" i="15"/>
  <c r="C134" i="57"/>
  <c r="I144" i="59"/>
  <c r="H163" i="59"/>
  <c r="I147" i="59"/>
  <c r="I157" i="59"/>
  <c r="I158" i="59"/>
  <c r="I161" i="59"/>
  <c r="I162" i="59"/>
  <c r="G78" i="44"/>
  <c r="G102" i="44" s="1"/>
  <c r="G85" i="44"/>
  <c r="I158" i="40"/>
  <c r="I146" i="39"/>
  <c r="I145" i="38"/>
  <c r="I144" i="35"/>
  <c r="I158" i="33"/>
  <c r="G131" i="57"/>
  <c r="G129" i="20"/>
  <c r="G124" i="17"/>
  <c r="H86" i="11"/>
  <c r="I149" i="57"/>
  <c r="I161" i="57"/>
  <c r="I162" i="57"/>
  <c r="F127" i="25"/>
  <c r="E121" i="22"/>
  <c r="F127" i="21"/>
  <c r="H69" i="62"/>
  <c r="C117" i="62"/>
  <c r="F118" i="62"/>
  <c r="D120" i="62"/>
  <c r="G121" i="62"/>
  <c r="C125" i="62"/>
  <c r="F126" i="62"/>
  <c r="G129" i="62"/>
  <c r="E131" i="62"/>
  <c r="C133" i="62"/>
  <c r="I162" i="28"/>
  <c r="I159" i="28"/>
  <c r="I158" i="28"/>
  <c r="I154" i="28"/>
  <c r="I151" i="28"/>
  <c r="I146" i="28"/>
  <c r="I155" i="28"/>
  <c r="G133" i="37"/>
  <c r="G125" i="37"/>
  <c r="H65" i="37"/>
  <c r="F116" i="37"/>
  <c r="G118" i="24"/>
  <c r="G128" i="24"/>
  <c r="E130" i="24"/>
  <c r="F133" i="24"/>
  <c r="F135" i="24"/>
  <c r="E118" i="25"/>
  <c r="E123" i="25"/>
  <c r="C125" i="25"/>
  <c r="F126" i="25"/>
  <c r="F131" i="25"/>
  <c r="F119" i="26"/>
  <c r="C123" i="26"/>
  <c r="F124" i="26"/>
  <c r="D126" i="26"/>
  <c r="G132" i="26"/>
  <c r="G119" i="27"/>
  <c r="F121" i="27"/>
  <c r="D123" i="27"/>
  <c r="G134" i="27"/>
  <c r="E52" i="28"/>
  <c r="E228" i="28" s="1"/>
  <c r="E118" i="28"/>
  <c r="C125" i="28"/>
  <c r="F126" i="28"/>
  <c r="F131" i="28"/>
  <c r="F118" i="29"/>
  <c r="C122" i="29"/>
  <c r="F128" i="29"/>
  <c r="G131" i="29"/>
  <c r="G130" i="32"/>
  <c r="E132" i="32"/>
  <c r="D134" i="32"/>
  <c r="E119" i="33"/>
  <c r="E129" i="33"/>
  <c r="H71" i="34"/>
  <c r="H36" i="35"/>
  <c r="D118" i="35"/>
  <c r="F121" i="35"/>
  <c r="H121" i="35" s="1"/>
  <c r="D123" i="35"/>
  <c r="E126" i="35"/>
  <c r="E131" i="35"/>
  <c r="E118" i="38"/>
  <c r="E128" i="38"/>
  <c r="H43" i="39"/>
  <c r="F118" i="39"/>
  <c r="F123" i="39"/>
  <c r="H123" i="39" s="1"/>
  <c r="G131" i="39"/>
  <c r="E135" i="39"/>
  <c r="G118" i="40"/>
  <c r="E120" i="40"/>
  <c r="D122" i="40"/>
  <c r="C127" i="40"/>
  <c r="E130" i="40"/>
  <c r="F135" i="40"/>
  <c r="F120" i="41"/>
  <c r="C124" i="41"/>
  <c r="F125" i="41"/>
  <c r="F130" i="41"/>
  <c r="H79" i="41"/>
  <c r="G81" i="41"/>
  <c r="H81" i="41" s="1"/>
  <c r="I157" i="57"/>
  <c r="H70" i="59"/>
  <c r="G61" i="44"/>
  <c r="H33" i="59"/>
  <c r="H102" i="36"/>
  <c r="I161" i="37"/>
  <c r="I160" i="37"/>
  <c r="I159" i="37"/>
  <c r="I158" i="37"/>
  <c r="I157" i="37"/>
  <c r="I156" i="37"/>
  <c r="I153" i="37"/>
  <c r="I152" i="37"/>
  <c r="I151" i="37"/>
  <c r="I150" i="37"/>
  <c r="I149" i="37"/>
  <c r="I148" i="37"/>
  <c r="I145" i="37"/>
  <c r="I144" i="37"/>
  <c r="I143" i="37"/>
  <c r="H43" i="57"/>
  <c r="H304" i="57" s="1"/>
  <c r="M17" i="48" s="1"/>
  <c r="H49" i="57"/>
  <c r="H61" i="57"/>
  <c r="H66" i="57"/>
  <c r="H71" i="57"/>
  <c r="C122" i="36"/>
  <c r="F127" i="20"/>
  <c r="F127" i="16"/>
  <c r="C63" i="44"/>
  <c r="F127" i="11"/>
  <c r="H95" i="36"/>
  <c r="H101" i="36"/>
  <c r="H34" i="62"/>
  <c r="H62" i="62"/>
  <c r="H64" i="62"/>
  <c r="H70" i="62"/>
  <c r="H72" i="62"/>
  <c r="H78" i="62"/>
  <c r="D119" i="62"/>
  <c r="G120" i="62"/>
  <c r="F125" i="62"/>
  <c r="D127" i="62"/>
  <c r="G128" i="62"/>
  <c r="E130" i="62"/>
  <c r="D135" i="62"/>
  <c r="I140" i="40"/>
  <c r="C121" i="37"/>
  <c r="H66" i="37"/>
  <c r="H309" i="28"/>
  <c r="R26" i="48" s="1"/>
  <c r="D225" i="23"/>
  <c r="D221" i="23"/>
  <c r="H62" i="9"/>
  <c r="E81" i="9"/>
  <c r="C47" i="44"/>
  <c r="C81" i="9"/>
  <c r="F48" i="44"/>
  <c r="H65" i="9"/>
  <c r="F81" i="9"/>
  <c r="H70" i="9"/>
  <c r="F125" i="9"/>
  <c r="D55" i="44"/>
  <c r="D81" i="9"/>
  <c r="D127" i="9"/>
  <c r="C129" i="9"/>
  <c r="H129" i="9" s="1"/>
  <c r="H74" i="9"/>
  <c r="F58" i="44"/>
  <c r="H75" i="9"/>
  <c r="C62" i="44"/>
  <c r="C134" i="9"/>
  <c r="H79" i="9"/>
  <c r="G135" i="9"/>
  <c r="G63" i="44"/>
  <c r="G81" i="9"/>
  <c r="C81" i="10"/>
  <c r="F45" i="44"/>
  <c r="F81" i="10"/>
  <c r="D119" i="10"/>
  <c r="D81" i="10"/>
  <c r="G48" i="44"/>
  <c r="F125" i="10"/>
  <c r="H125" i="10" s="1"/>
  <c r="H70" i="10"/>
  <c r="H75" i="10"/>
  <c r="F130" i="10"/>
  <c r="H130" i="10" s="1"/>
  <c r="D132" i="10"/>
  <c r="H77" i="10"/>
  <c r="H35" i="11"/>
  <c r="G52" i="11"/>
  <c r="F10" i="49" s="1"/>
  <c r="E44" i="44"/>
  <c r="E81" i="11"/>
  <c r="H61" i="11"/>
  <c r="C46" i="44"/>
  <c r="C118" i="11"/>
  <c r="H63" i="11"/>
  <c r="C81" i="11"/>
  <c r="F119" i="11"/>
  <c r="H64" i="11"/>
  <c r="D81" i="11"/>
  <c r="D121" i="11"/>
  <c r="H121" i="11" s="1"/>
  <c r="H68" i="11"/>
  <c r="C51" i="44"/>
  <c r="C123" i="11"/>
  <c r="G127" i="11"/>
  <c r="G81" i="11"/>
  <c r="H72" i="11"/>
  <c r="E129" i="11"/>
  <c r="H129" i="11" s="1"/>
  <c r="G181" i="11" s="1"/>
  <c r="H74" i="11"/>
  <c r="E57" i="44"/>
  <c r="C131" i="11"/>
  <c r="H76" i="11"/>
  <c r="F60" i="44"/>
  <c r="F132" i="11"/>
  <c r="H77" i="11"/>
  <c r="G261" i="22"/>
  <c r="D48" i="44"/>
  <c r="D120" i="6"/>
  <c r="H65" i="6"/>
  <c r="D81" i="6"/>
  <c r="C304" i="37"/>
  <c r="C354" i="37" s="1"/>
  <c r="H43" i="37"/>
  <c r="H304" i="37" s="1"/>
  <c r="M36" i="48" s="1"/>
  <c r="C227" i="19"/>
  <c r="H81" i="29"/>
  <c r="F57" i="44"/>
  <c r="F129" i="6"/>
  <c r="D260" i="35"/>
  <c r="D226" i="35"/>
  <c r="D223" i="35"/>
  <c r="D243" i="35"/>
  <c r="D221" i="35"/>
  <c r="D261" i="35"/>
  <c r="D222" i="35"/>
  <c r="D245" i="35"/>
  <c r="D248" i="35"/>
  <c r="D251" i="35"/>
  <c r="D220" i="35"/>
  <c r="D255" i="35"/>
  <c r="D219" i="35"/>
  <c r="D235" i="35"/>
  <c r="D249" i="35"/>
  <c r="G259" i="34"/>
  <c r="G256" i="34"/>
  <c r="G225" i="34"/>
  <c r="G219" i="34"/>
  <c r="G250" i="34"/>
  <c r="G246" i="34"/>
  <c r="G247" i="34"/>
  <c r="G243" i="34"/>
  <c r="G224" i="34"/>
  <c r="G234" i="34"/>
  <c r="G260" i="34"/>
  <c r="G249" i="34"/>
  <c r="G253" i="34"/>
  <c r="G252" i="34"/>
  <c r="G253" i="41"/>
  <c r="D235" i="38"/>
  <c r="F133" i="12"/>
  <c r="C61" i="44"/>
  <c r="D56" i="44"/>
  <c r="D62" i="44"/>
  <c r="F51" i="44"/>
  <c r="G44" i="44"/>
  <c r="G51" i="44"/>
  <c r="G123" i="6"/>
  <c r="E124" i="11"/>
  <c r="F131" i="16"/>
  <c r="E132" i="23"/>
  <c r="E125" i="24"/>
  <c r="D135" i="25"/>
  <c r="E131" i="27"/>
  <c r="H41" i="12"/>
  <c r="H51" i="12"/>
  <c r="E46" i="44"/>
  <c r="E118" i="12"/>
  <c r="G49" i="44"/>
  <c r="C53" i="44"/>
  <c r="E56" i="44"/>
  <c r="E128" i="12"/>
  <c r="H37" i="15"/>
  <c r="C125" i="59"/>
  <c r="H71" i="37"/>
  <c r="D259" i="38"/>
  <c r="G243" i="41"/>
  <c r="D258" i="38"/>
  <c r="H117" i="33"/>
  <c r="H116" i="30"/>
  <c r="F168" i="30" s="1"/>
  <c r="H125" i="21"/>
  <c r="D135" i="6"/>
  <c r="H135" i="6" s="1"/>
  <c r="D63" i="44"/>
  <c r="F44" i="44"/>
  <c r="G45" i="44"/>
  <c r="C49" i="44"/>
  <c r="C121" i="6"/>
  <c r="E58" i="44"/>
  <c r="E130" i="6"/>
  <c r="G118" i="6"/>
  <c r="G46" i="44"/>
  <c r="G60" i="44"/>
  <c r="G132" i="6"/>
  <c r="G124" i="15"/>
  <c r="G52" i="44"/>
  <c r="E59" i="44"/>
  <c r="E131" i="15"/>
  <c r="G62" i="44"/>
  <c r="G134" i="15"/>
  <c r="G58" i="44"/>
  <c r="G130" i="20"/>
  <c r="F52" i="27"/>
  <c r="E27" i="49" s="1"/>
  <c r="H70" i="31"/>
  <c r="F125" i="31"/>
  <c r="C126" i="33"/>
  <c r="H71" i="33"/>
  <c r="E81" i="34"/>
  <c r="E116" i="34"/>
  <c r="D121" i="34"/>
  <c r="H66" i="34"/>
  <c r="H73" i="34"/>
  <c r="C128" i="34"/>
  <c r="H77" i="34"/>
  <c r="G81" i="34"/>
  <c r="G119" i="35"/>
  <c r="G81" i="35"/>
  <c r="H71" i="38"/>
  <c r="F126" i="38"/>
  <c r="H44" i="39"/>
  <c r="F52" i="39"/>
  <c r="D135" i="36"/>
  <c r="H80" i="36"/>
  <c r="D81" i="36"/>
  <c r="H76" i="36"/>
  <c r="H71" i="36"/>
  <c r="C126" i="36"/>
  <c r="D260" i="25"/>
  <c r="D245" i="38"/>
  <c r="D249" i="38"/>
  <c r="D255" i="38"/>
  <c r="C50" i="44"/>
  <c r="D51" i="44"/>
  <c r="E52" i="44"/>
  <c r="E124" i="6"/>
  <c r="F61" i="44"/>
  <c r="G54" i="44"/>
  <c r="G126" i="6"/>
  <c r="G116" i="59"/>
  <c r="G81" i="59"/>
  <c r="E81" i="59"/>
  <c r="E118" i="59"/>
  <c r="H63" i="59"/>
  <c r="H65" i="59"/>
  <c r="C120" i="59"/>
  <c r="H68" i="59"/>
  <c r="E123" i="59"/>
  <c r="F126" i="59"/>
  <c r="F81" i="59"/>
  <c r="H75" i="59"/>
  <c r="C130" i="59"/>
  <c r="D133" i="59"/>
  <c r="H78" i="59"/>
  <c r="F302" i="62"/>
  <c r="F352" i="62" s="1"/>
  <c r="H352" i="62"/>
  <c r="H354" i="62"/>
  <c r="H43" i="62"/>
  <c r="H304" i="62" s="1"/>
  <c r="M20" i="48" s="1"/>
  <c r="C304" i="62"/>
  <c r="C354" i="62" s="1"/>
  <c r="G24" i="44"/>
  <c r="G241" i="44" s="1"/>
  <c r="G289" i="44" s="1"/>
  <c r="C57" i="44"/>
  <c r="D45" i="44"/>
  <c r="D59" i="44"/>
  <c r="E53" i="44"/>
  <c r="E60" i="44"/>
  <c r="F119" i="6"/>
  <c r="F47" i="44"/>
  <c r="F53" i="44"/>
  <c r="D253" i="25"/>
  <c r="D243" i="25"/>
  <c r="H81" i="30"/>
  <c r="C58" i="44"/>
  <c r="D53" i="44"/>
  <c r="D125" i="6"/>
  <c r="E47" i="44"/>
  <c r="E61" i="44"/>
  <c r="E133" i="6"/>
  <c r="G56" i="44"/>
  <c r="H47" i="15"/>
  <c r="H66" i="6"/>
  <c r="H77" i="6"/>
  <c r="G235" i="34"/>
  <c r="C59" i="44"/>
  <c r="D47" i="44"/>
  <c r="D126" i="6"/>
  <c r="D54" i="44"/>
  <c r="D60" i="44"/>
  <c r="E55" i="44"/>
  <c r="F49" i="44"/>
  <c r="F56" i="44"/>
  <c r="F128" i="6"/>
  <c r="H128" i="6" s="1"/>
  <c r="G50" i="44"/>
  <c r="C124" i="9"/>
  <c r="F122" i="10"/>
  <c r="H122" i="10" s="1"/>
  <c r="C129" i="10"/>
  <c r="H129" i="10" s="1"/>
  <c r="C119" i="14"/>
  <c r="E125" i="18"/>
  <c r="E129" i="21"/>
  <c r="F134" i="22"/>
  <c r="H134" i="22" s="1"/>
  <c r="C22" i="44"/>
  <c r="D49" i="44"/>
  <c r="E62" i="44"/>
  <c r="G55" i="44"/>
  <c r="E134" i="11"/>
  <c r="E125" i="12"/>
  <c r="F124" i="22"/>
  <c r="E128" i="28"/>
  <c r="D119" i="32"/>
  <c r="G120" i="32"/>
  <c r="F128" i="39"/>
  <c r="C118" i="57"/>
  <c r="H63" i="57"/>
  <c r="C81" i="57"/>
  <c r="H68" i="57"/>
  <c r="H73" i="57"/>
  <c r="C127" i="62"/>
  <c r="H32" i="62"/>
  <c r="H40" i="62"/>
  <c r="H301" i="62" s="1"/>
  <c r="J20" i="48" s="1"/>
  <c r="E81" i="37"/>
  <c r="C81" i="37"/>
  <c r="F35" i="44"/>
  <c r="F55" i="44"/>
  <c r="E81" i="36"/>
  <c r="H64" i="36"/>
  <c r="D122" i="62"/>
  <c r="H67" i="62"/>
  <c r="H67" i="37"/>
  <c r="C60" i="44"/>
  <c r="E54" i="44"/>
  <c r="G47" i="44"/>
  <c r="H34" i="9"/>
  <c r="D52" i="9"/>
  <c r="C8" i="49" s="1"/>
  <c r="H39" i="9"/>
  <c r="H46" i="9"/>
  <c r="H48" i="9"/>
  <c r="H309" i="9" s="1"/>
  <c r="H49" i="9"/>
  <c r="H310" i="9" s="1"/>
  <c r="S6" i="48" s="1"/>
  <c r="H51" i="9"/>
  <c r="D52" i="10"/>
  <c r="C9" i="49" s="1"/>
  <c r="H42" i="10"/>
  <c r="H43" i="10"/>
  <c r="H47" i="10"/>
  <c r="H50" i="10"/>
  <c r="H34" i="11"/>
  <c r="C52" i="11"/>
  <c r="B10" i="49" s="1"/>
  <c r="H37" i="11"/>
  <c r="D52" i="11"/>
  <c r="C10" i="49" s="1"/>
  <c r="H41" i="11"/>
  <c r="H302" i="11" s="1"/>
  <c r="K8" i="48" s="1"/>
  <c r="H44" i="11"/>
  <c r="H46" i="11"/>
  <c r="H47" i="11"/>
  <c r="H51" i="11"/>
  <c r="H80" i="57"/>
  <c r="H70" i="57"/>
  <c r="H33" i="57"/>
  <c r="G128" i="57"/>
  <c r="E49" i="44"/>
  <c r="E133" i="36"/>
  <c r="H78" i="36"/>
  <c r="C56" i="44"/>
  <c r="E50" i="44"/>
  <c r="F63" i="44"/>
  <c r="F133" i="14"/>
  <c r="F125" i="19"/>
  <c r="G120" i="23"/>
  <c r="E133" i="39"/>
  <c r="H38" i="12"/>
  <c r="H43" i="18"/>
  <c r="H40" i="19"/>
  <c r="H50" i="19"/>
  <c r="H45" i="20"/>
  <c r="H47" i="20"/>
  <c r="H47" i="23"/>
  <c r="H44" i="27"/>
  <c r="H36" i="28"/>
  <c r="H38" i="28"/>
  <c r="H35" i="29"/>
  <c r="E81" i="57"/>
  <c r="F81" i="57"/>
  <c r="C81" i="59"/>
  <c r="H61" i="59"/>
  <c r="H64" i="59"/>
  <c r="D119" i="59"/>
  <c r="H72" i="59"/>
  <c r="H74" i="59"/>
  <c r="D129" i="59"/>
  <c r="H69" i="36"/>
  <c r="G118" i="36"/>
  <c r="H76" i="37"/>
  <c r="H72" i="37"/>
  <c r="G135" i="41"/>
  <c r="C52" i="44"/>
  <c r="E45" i="44"/>
  <c r="F59" i="44"/>
  <c r="D117" i="57"/>
  <c r="H62" i="57"/>
  <c r="F133" i="57"/>
  <c r="H78" i="57"/>
  <c r="E120" i="57"/>
  <c r="D122" i="57"/>
  <c r="D126" i="57"/>
  <c r="E130" i="57"/>
  <c r="F303" i="59"/>
  <c r="F353" i="59" s="1"/>
  <c r="H353" i="59"/>
  <c r="D81" i="59"/>
  <c r="C121" i="59"/>
  <c r="H66" i="59"/>
  <c r="H76" i="59"/>
  <c r="H63" i="36"/>
  <c r="D236" i="38"/>
  <c r="D52" i="6"/>
  <c r="C7" i="49" s="1"/>
  <c r="H32" i="6"/>
  <c r="H41" i="6"/>
  <c r="H46" i="6"/>
  <c r="H307" i="6" s="1"/>
  <c r="P5" i="48" s="1"/>
  <c r="C48" i="44"/>
  <c r="D61" i="44"/>
  <c r="F54" i="44"/>
  <c r="C119" i="57"/>
  <c r="H64" i="57"/>
  <c r="H69" i="57"/>
  <c r="H74" i="57"/>
  <c r="G127" i="15"/>
  <c r="H61" i="36"/>
  <c r="H37" i="36"/>
  <c r="H80" i="62"/>
  <c r="F81" i="62"/>
  <c r="D81" i="62"/>
  <c r="H66" i="62"/>
  <c r="H68" i="62"/>
  <c r="H71" i="62"/>
  <c r="H76" i="62"/>
  <c r="H77" i="62"/>
  <c r="H79" i="62"/>
  <c r="D57" i="44"/>
  <c r="F50" i="44"/>
  <c r="F125" i="11"/>
  <c r="E128" i="14"/>
  <c r="E122" i="19"/>
  <c r="H80" i="59"/>
  <c r="G128" i="26"/>
  <c r="G134" i="25"/>
  <c r="G130" i="23"/>
  <c r="C130" i="36"/>
  <c r="H75" i="36"/>
  <c r="H62" i="36"/>
  <c r="D309" i="36"/>
  <c r="D359" i="36" s="1"/>
  <c r="H359" i="36"/>
  <c r="E81" i="62"/>
  <c r="F52" i="62"/>
  <c r="G81" i="62"/>
  <c r="H63" i="62"/>
  <c r="E118" i="62"/>
  <c r="H65" i="62"/>
  <c r="H73" i="62"/>
  <c r="C128" i="62"/>
  <c r="H45" i="57"/>
  <c r="H47" i="57"/>
  <c r="D119" i="57"/>
  <c r="G120" i="57"/>
  <c r="F122" i="57"/>
  <c r="F124" i="57"/>
  <c r="C133" i="57"/>
  <c r="D135" i="57"/>
  <c r="H44" i="59"/>
  <c r="D121" i="59"/>
  <c r="E133" i="59"/>
  <c r="F135" i="59"/>
  <c r="G128" i="40"/>
  <c r="G125" i="38"/>
  <c r="G123" i="35"/>
  <c r="G130" i="35"/>
  <c r="G128" i="33"/>
  <c r="G126" i="59"/>
  <c r="G133" i="59"/>
  <c r="G132" i="32"/>
  <c r="G133" i="29"/>
  <c r="F127" i="26"/>
  <c r="G132" i="25"/>
  <c r="G123" i="24"/>
  <c r="G128" i="23"/>
  <c r="G132" i="21"/>
  <c r="G122" i="57"/>
  <c r="G129" i="57"/>
  <c r="G127" i="20"/>
  <c r="G126" i="19"/>
  <c r="G131" i="18"/>
  <c r="G122" i="17"/>
  <c r="G133" i="15"/>
  <c r="G124" i="14"/>
  <c r="G129" i="12"/>
  <c r="D134" i="34"/>
  <c r="C131" i="34"/>
  <c r="E129" i="34"/>
  <c r="D126" i="34"/>
  <c r="F124" i="34"/>
  <c r="E121" i="34"/>
  <c r="G119" i="34"/>
  <c r="D118" i="34"/>
  <c r="G134" i="28"/>
  <c r="H77" i="36"/>
  <c r="D117" i="62"/>
  <c r="G118" i="62"/>
  <c r="E120" i="62"/>
  <c r="C122" i="62"/>
  <c r="G134" i="62"/>
  <c r="G117" i="57"/>
  <c r="D129" i="57"/>
  <c r="D131" i="57"/>
  <c r="E135" i="57"/>
  <c r="H42" i="59"/>
  <c r="H303" i="59" s="1"/>
  <c r="L31" i="48" s="1"/>
  <c r="F116" i="59"/>
  <c r="D118" i="59"/>
  <c r="G119" i="59"/>
  <c r="F121" i="59"/>
  <c r="E125" i="59"/>
  <c r="E127" i="59"/>
  <c r="F129" i="59"/>
  <c r="F131" i="59"/>
  <c r="F133" i="59"/>
  <c r="F127" i="59"/>
  <c r="G134" i="59"/>
  <c r="G126" i="25"/>
  <c r="G123" i="57"/>
  <c r="C129" i="36"/>
  <c r="D132" i="36"/>
  <c r="H359" i="62"/>
  <c r="H75" i="62"/>
  <c r="E117" i="62"/>
  <c r="C119" i="62"/>
  <c r="E125" i="62"/>
  <c r="G131" i="62"/>
  <c r="E133" i="62"/>
  <c r="H61" i="37"/>
  <c r="E134" i="37"/>
  <c r="C129" i="37"/>
  <c r="E126" i="37"/>
  <c r="G123" i="37"/>
  <c r="E122" i="37"/>
  <c r="D134" i="37"/>
  <c r="F131" i="37"/>
  <c r="D130" i="37"/>
  <c r="F127" i="37"/>
  <c r="D126" i="37"/>
  <c r="F123" i="37"/>
  <c r="E118" i="37"/>
  <c r="H35" i="37"/>
  <c r="F118" i="59"/>
  <c r="D128" i="59"/>
  <c r="G133" i="41"/>
  <c r="G124" i="40"/>
  <c r="E121" i="59"/>
  <c r="G128" i="59"/>
  <c r="G125" i="57"/>
  <c r="G132" i="57"/>
  <c r="F116" i="36"/>
  <c r="G119" i="36"/>
  <c r="F124" i="36"/>
  <c r="E129" i="36"/>
  <c r="C81" i="62"/>
  <c r="C121" i="62"/>
  <c r="F122" i="62"/>
  <c r="D124" i="62"/>
  <c r="G125" i="62"/>
  <c r="E127" i="62"/>
  <c r="G133" i="62"/>
  <c r="E135" i="62"/>
  <c r="E135" i="37"/>
  <c r="G132" i="37"/>
  <c r="E131" i="37"/>
  <c r="C126" i="37"/>
  <c r="G124" i="37"/>
  <c r="C122" i="37"/>
  <c r="D118" i="37"/>
  <c r="H40" i="29"/>
  <c r="H50" i="29"/>
  <c r="H50" i="30"/>
  <c r="H40" i="31"/>
  <c r="H37" i="32"/>
  <c r="H37" i="33"/>
  <c r="H44" i="33"/>
  <c r="H47" i="33"/>
  <c r="H44" i="34"/>
  <c r="H44" i="35"/>
  <c r="H305" i="35" s="1"/>
  <c r="N34" i="48" s="1"/>
  <c r="H43" i="38"/>
  <c r="H51" i="38"/>
  <c r="H45" i="39"/>
  <c r="H35" i="40"/>
  <c r="H50" i="40"/>
  <c r="H47" i="41"/>
  <c r="G118" i="59"/>
  <c r="D122" i="59"/>
  <c r="D124" i="59"/>
  <c r="D126" i="59"/>
  <c r="E128" i="59"/>
  <c r="E130" i="59"/>
  <c r="E132" i="59"/>
  <c r="E134" i="59"/>
  <c r="H50" i="36"/>
  <c r="E133" i="31"/>
  <c r="G131" i="31"/>
  <c r="F128" i="31"/>
  <c r="H128" i="31" s="1"/>
  <c r="E125" i="31"/>
  <c r="G123" i="31"/>
  <c r="F120" i="31"/>
  <c r="G120" i="30"/>
  <c r="E122" i="30"/>
  <c r="H122" i="30" s="1"/>
  <c r="F125" i="30"/>
  <c r="G128" i="30"/>
  <c r="E130" i="30"/>
  <c r="H130" i="30" s="1"/>
  <c r="F133" i="30"/>
  <c r="G116" i="36"/>
  <c r="E118" i="36"/>
  <c r="C120" i="36"/>
  <c r="F121" i="36"/>
  <c r="G124" i="36"/>
  <c r="E126" i="36"/>
  <c r="D131" i="36"/>
  <c r="G132" i="36"/>
  <c r="E134" i="36"/>
  <c r="G296" i="37"/>
  <c r="G346" i="37" s="1"/>
  <c r="D135" i="37"/>
  <c r="D131" i="37"/>
  <c r="F128" i="37"/>
  <c r="D127" i="37"/>
  <c r="D123" i="37"/>
  <c r="E119" i="37"/>
  <c r="C118" i="37"/>
  <c r="G116" i="37"/>
  <c r="H32" i="57"/>
  <c r="C117" i="57"/>
  <c r="D120" i="57"/>
  <c r="C126" i="57"/>
  <c r="D130" i="57"/>
  <c r="D132" i="57"/>
  <c r="D134" i="57"/>
  <c r="H45" i="59"/>
  <c r="H65" i="36"/>
  <c r="H51" i="36"/>
  <c r="G121" i="36"/>
  <c r="E123" i="36"/>
  <c r="C125" i="36"/>
  <c r="E131" i="36"/>
  <c r="F134" i="36"/>
  <c r="F116" i="62"/>
  <c r="G119" i="62"/>
  <c r="E121" i="62"/>
  <c r="C123" i="62"/>
  <c r="F124" i="62"/>
  <c r="G127" i="62"/>
  <c r="E129" i="62"/>
  <c r="F132" i="62"/>
  <c r="D134" i="62"/>
  <c r="E132" i="37"/>
  <c r="C131" i="37"/>
  <c r="C127" i="37"/>
  <c r="E124" i="37"/>
  <c r="F120" i="37"/>
  <c r="D119" i="37"/>
  <c r="I140" i="21"/>
  <c r="H116" i="32"/>
  <c r="H124" i="30"/>
  <c r="F118" i="9"/>
  <c r="H93" i="9"/>
  <c r="D111" i="9"/>
  <c r="D120" i="9"/>
  <c r="H107" i="9"/>
  <c r="D132" i="9"/>
  <c r="J157" i="9"/>
  <c r="I157" i="9"/>
  <c r="K157" i="9" s="1"/>
  <c r="C116" i="10"/>
  <c r="C111" i="10"/>
  <c r="F111" i="10"/>
  <c r="F117" i="10"/>
  <c r="G120" i="10"/>
  <c r="G111" i="10"/>
  <c r="I144" i="10"/>
  <c r="D163" i="10"/>
  <c r="I147" i="10"/>
  <c r="G163" i="10"/>
  <c r="E163" i="10"/>
  <c r="I149" i="10"/>
  <c r="C163" i="10"/>
  <c r="I157" i="10"/>
  <c r="C111" i="11"/>
  <c r="C117" i="11"/>
  <c r="H92" i="11"/>
  <c r="F118" i="11"/>
  <c r="H93" i="11"/>
  <c r="H99" i="11"/>
  <c r="C124" i="11"/>
  <c r="C126" i="11"/>
  <c r="H101" i="11"/>
  <c r="H103" i="11"/>
  <c r="D128" i="11"/>
  <c r="D130" i="11"/>
  <c r="H105" i="11"/>
  <c r="H91" i="12"/>
  <c r="E116" i="12"/>
  <c r="E111" i="12"/>
  <c r="C111" i="12"/>
  <c r="C118" i="12"/>
  <c r="H93" i="12"/>
  <c r="D121" i="12"/>
  <c r="H96" i="12"/>
  <c r="H98" i="12"/>
  <c r="D123" i="12"/>
  <c r="D127" i="12"/>
  <c r="H102" i="12"/>
  <c r="E129" i="12"/>
  <c r="H104" i="12"/>
  <c r="E131" i="12"/>
  <c r="H106" i="12"/>
  <c r="H110" i="12"/>
  <c r="F135" i="12"/>
  <c r="F163" i="12"/>
  <c r="I144" i="12"/>
  <c r="I148" i="12"/>
  <c r="D163" i="12"/>
  <c r="G163" i="12"/>
  <c r="I149" i="12"/>
  <c r="E163" i="12"/>
  <c r="I151" i="12"/>
  <c r="I156" i="12"/>
  <c r="C163" i="12"/>
  <c r="E111" i="14"/>
  <c r="H92" i="14"/>
  <c r="F111" i="14"/>
  <c r="F120" i="14"/>
  <c r="E122" i="14"/>
  <c r="H97" i="14"/>
  <c r="E126" i="14"/>
  <c r="H101" i="14"/>
  <c r="H105" i="14"/>
  <c r="F130" i="14"/>
  <c r="H109" i="14"/>
  <c r="F134" i="14"/>
  <c r="H134" i="14" s="1"/>
  <c r="I143" i="14"/>
  <c r="H163" i="14"/>
  <c r="I147" i="14"/>
  <c r="F163" i="14"/>
  <c r="H91" i="15"/>
  <c r="G116" i="15"/>
  <c r="E118" i="15"/>
  <c r="H118" i="15" s="1"/>
  <c r="E111" i="15"/>
  <c r="H93" i="15"/>
  <c r="H95" i="15"/>
  <c r="C120" i="15"/>
  <c r="C111" i="15"/>
  <c r="G121" i="15"/>
  <c r="H96" i="15"/>
  <c r="F111" i="15"/>
  <c r="H98" i="15"/>
  <c r="F123" i="15"/>
  <c r="F125" i="15"/>
  <c r="H100" i="15"/>
  <c r="C132" i="15"/>
  <c r="H107" i="15"/>
  <c r="E163" i="15"/>
  <c r="I143" i="15"/>
  <c r="I151" i="15"/>
  <c r="G163" i="15"/>
  <c r="C163" i="15"/>
  <c r="I155" i="15"/>
  <c r="D116" i="16"/>
  <c r="D111" i="16"/>
  <c r="H91" i="16"/>
  <c r="G111" i="16"/>
  <c r="H92" i="16"/>
  <c r="G117" i="16"/>
  <c r="H117" i="16" s="1"/>
  <c r="E111" i="16"/>
  <c r="H94" i="16"/>
  <c r="H96" i="16"/>
  <c r="C111" i="16"/>
  <c r="C123" i="16"/>
  <c r="H98" i="16"/>
  <c r="C125" i="16"/>
  <c r="H100" i="16"/>
  <c r="C127" i="16"/>
  <c r="H102" i="16"/>
  <c r="E135" i="16"/>
  <c r="H110" i="16"/>
  <c r="E163" i="16"/>
  <c r="I144" i="16"/>
  <c r="I147" i="16"/>
  <c r="H163" i="16"/>
  <c r="I158" i="16"/>
  <c r="G163" i="16"/>
  <c r="C163" i="16"/>
  <c r="I160" i="16"/>
  <c r="G118" i="17"/>
  <c r="G111" i="17"/>
  <c r="H93" i="17"/>
  <c r="E120" i="17"/>
  <c r="E111" i="17"/>
  <c r="H95" i="17"/>
  <c r="D126" i="17"/>
  <c r="H101" i="17"/>
  <c r="E128" i="17"/>
  <c r="H103" i="17"/>
  <c r="E130" i="17"/>
  <c r="H105" i="17"/>
  <c r="E132" i="17"/>
  <c r="H107" i="17"/>
  <c r="E134" i="17"/>
  <c r="H134" i="17" s="1"/>
  <c r="H109" i="17"/>
  <c r="I143" i="17"/>
  <c r="G163" i="17"/>
  <c r="E163" i="17"/>
  <c r="I147" i="17"/>
  <c r="I152" i="17"/>
  <c r="D163" i="17"/>
  <c r="C163" i="17"/>
  <c r="I158" i="17"/>
  <c r="F111" i="18"/>
  <c r="H91" i="18"/>
  <c r="E123" i="18"/>
  <c r="E111" i="18"/>
  <c r="C122" i="11"/>
  <c r="D132" i="11"/>
  <c r="D111" i="19"/>
  <c r="F163" i="20"/>
  <c r="F111" i="21"/>
  <c r="H95" i="22"/>
  <c r="H99" i="22"/>
  <c r="H103" i="22"/>
  <c r="H107" i="22"/>
  <c r="C111" i="22"/>
  <c r="I145" i="22"/>
  <c r="I149" i="22"/>
  <c r="D133" i="24"/>
  <c r="E163" i="24"/>
  <c r="H110" i="29"/>
  <c r="E163" i="29"/>
  <c r="I149" i="31"/>
  <c r="H163" i="33"/>
  <c r="F124" i="41"/>
  <c r="C69" i="44"/>
  <c r="H92" i="10"/>
  <c r="H99" i="10"/>
  <c r="D128" i="62"/>
  <c r="H103" i="62"/>
  <c r="D163" i="28"/>
  <c r="I150" i="28"/>
  <c r="F163" i="28"/>
  <c r="I148" i="28"/>
  <c r="I145" i="28"/>
  <c r="E163" i="28"/>
  <c r="G163" i="28"/>
  <c r="I143" i="28"/>
  <c r="C163" i="28"/>
  <c r="I147" i="28"/>
  <c r="I161" i="22"/>
  <c r="C163" i="22"/>
  <c r="I162" i="22"/>
  <c r="E163" i="22"/>
  <c r="G111" i="23"/>
  <c r="H91" i="23"/>
  <c r="E118" i="23"/>
  <c r="H93" i="23"/>
  <c r="E111" i="23"/>
  <c r="C111" i="23"/>
  <c r="H95" i="23"/>
  <c r="H98" i="23"/>
  <c r="F123" i="23"/>
  <c r="F111" i="23"/>
  <c r="F125" i="23"/>
  <c r="H100" i="23"/>
  <c r="C132" i="23"/>
  <c r="H107" i="23"/>
  <c r="E163" i="23"/>
  <c r="I143" i="23"/>
  <c r="D163" i="23"/>
  <c r="I145" i="23"/>
  <c r="I146" i="23"/>
  <c r="H163" i="23"/>
  <c r="I151" i="23"/>
  <c r="G163" i="23"/>
  <c r="C163" i="23"/>
  <c r="I155" i="23"/>
  <c r="D111" i="24"/>
  <c r="H91" i="24"/>
  <c r="G117" i="24"/>
  <c r="G111" i="24"/>
  <c r="H92" i="24"/>
  <c r="H96" i="24"/>
  <c r="C111" i="24"/>
  <c r="C125" i="24"/>
  <c r="H100" i="24"/>
  <c r="H104" i="24"/>
  <c r="D129" i="24"/>
  <c r="H129" i="24" s="1"/>
  <c r="I147" i="24"/>
  <c r="H163" i="24"/>
  <c r="I149" i="24"/>
  <c r="F163" i="24"/>
  <c r="D163" i="24"/>
  <c r="I151" i="24"/>
  <c r="I158" i="24"/>
  <c r="G163" i="24"/>
  <c r="H92" i="25"/>
  <c r="D111" i="25"/>
  <c r="G118" i="25"/>
  <c r="G111" i="25"/>
  <c r="H93" i="25"/>
  <c r="E120" i="25"/>
  <c r="H120" i="25" s="1"/>
  <c r="E111" i="25"/>
  <c r="H95" i="25"/>
  <c r="D122" i="25"/>
  <c r="H97" i="25"/>
  <c r="H99" i="25"/>
  <c r="D124" i="25"/>
  <c r="H101" i="25"/>
  <c r="D126" i="25"/>
  <c r="H103" i="25"/>
  <c r="E128" i="25"/>
  <c r="E130" i="25"/>
  <c r="H105" i="25"/>
  <c r="E132" i="25"/>
  <c r="H107" i="25"/>
  <c r="E134" i="25"/>
  <c r="H109" i="25"/>
  <c r="G163" i="25"/>
  <c r="I143" i="25"/>
  <c r="E163" i="25"/>
  <c r="I147" i="25"/>
  <c r="H163" i="25"/>
  <c r="I148" i="25"/>
  <c r="F111" i="26"/>
  <c r="F116" i="26"/>
  <c r="H91" i="26"/>
  <c r="H93" i="26"/>
  <c r="D111" i="26"/>
  <c r="D118" i="26"/>
  <c r="H94" i="26"/>
  <c r="G119" i="26"/>
  <c r="G111" i="26"/>
  <c r="F121" i="26"/>
  <c r="H96" i="26"/>
  <c r="H98" i="26"/>
  <c r="E111" i="26"/>
  <c r="E123" i="26"/>
  <c r="H100" i="26"/>
  <c r="E125" i="26"/>
  <c r="H102" i="26"/>
  <c r="E127" i="26"/>
  <c r="F129" i="26"/>
  <c r="H104" i="26"/>
  <c r="F131" i="26"/>
  <c r="H106" i="26"/>
  <c r="F133" i="26"/>
  <c r="H108" i="26"/>
  <c r="D163" i="26"/>
  <c r="I143" i="26"/>
  <c r="I144" i="26"/>
  <c r="G163" i="26"/>
  <c r="E163" i="26"/>
  <c r="I148" i="26"/>
  <c r="H163" i="26"/>
  <c r="I149" i="26"/>
  <c r="C116" i="27"/>
  <c r="C111" i="27"/>
  <c r="H91" i="27"/>
  <c r="F111" i="27"/>
  <c r="H92" i="27"/>
  <c r="F117" i="27"/>
  <c r="D111" i="27"/>
  <c r="H94" i="27"/>
  <c r="D119" i="27"/>
  <c r="G120" i="27"/>
  <c r="H95" i="27"/>
  <c r="C129" i="27"/>
  <c r="H104" i="27"/>
  <c r="I144" i="27"/>
  <c r="D163" i="27"/>
  <c r="H163" i="27"/>
  <c r="I145" i="27"/>
  <c r="I149" i="27"/>
  <c r="E163" i="27"/>
  <c r="C111" i="28"/>
  <c r="C117" i="28"/>
  <c r="H92" i="28"/>
  <c r="H93" i="28"/>
  <c r="F111" i="28"/>
  <c r="H95" i="28"/>
  <c r="D120" i="28"/>
  <c r="H103" i="28"/>
  <c r="D128" i="28"/>
  <c r="H105" i="28"/>
  <c r="D130" i="28"/>
  <c r="D134" i="28"/>
  <c r="H109" i="28"/>
  <c r="E111" i="29"/>
  <c r="E116" i="29"/>
  <c r="H91" i="29"/>
  <c r="H93" i="29"/>
  <c r="C111" i="29"/>
  <c r="C118" i="29"/>
  <c r="F119" i="29"/>
  <c r="F111" i="29"/>
  <c r="D121" i="29"/>
  <c r="H96" i="29"/>
  <c r="D111" i="29"/>
  <c r="H100" i="29"/>
  <c r="D125" i="29"/>
  <c r="H125" i="29" s="1"/>
  <c r="D177" i="29" s="1"/>
  <c r="E129" i="29"/>
  <c r="H129" i="29" s="1"/>
  <c r="H104" i="29"/>
  <c r="H108" i="29"/>
  <c r="E133" i="29"/>
  <c r="G163" i="29"/>
  <c r="I149" i="29"/>
  <c r="I158" i="29"/>
  <c r="H163" i="29"/>
  <c r="F163" i="31"/>
  <c r="I144" i="31"/>
  <c r="I148" i="31"/>
  <c r="D163" i="31"/>
  <c r="E111" i="32"/>
  <c r="H92" i="32"/>
  <c r="C119" i="32"/>
  <c r="C111" i="32"/>
  <c r="H94" i="32"/>
  <c r="F111" i="32"/>
  <c r="H95" i="32"/>
  <c r="F120" i="32"/>
  <c r="E124" i="32"/>
  <c r="H99" i="32"/>
  <c r="E126" i="32"/>
  <c r="H101" i="32"/>
  <c r="F128" i="32"/>
  <c r="H128" i="32" s="1"/>
  <c r="H103" i="32"/>
  <c r="H105" i="32"/>
  <c r="F130" i="32"/>
  <c r="F132" i="32"/>
  <c r="H107" i="32"/>
  <c r="H109" i="32"/>
  <c r="F134" i="32"/>
  <c r="I143" i="32"/>
  <c r="H163" i="32"/>
  <c r="I147" i="32"/>
  <c r="F163" i="32"/>
  <c r="I162" i="32"/>
  <c r="E163" i="32"/>
  <c r="G111" i="33"/>
  <c r="G116" i="33"/>
  <c r="C111" i="33"/>
  <c r="C120" i="33"/>
  <c r="H98" i="33"/>
  <c r="F111" i="33"/>
  <c r="H109" i="33"/>
  <c r="C134" i="33"/>
  <c r="H134" i="33" s="1"/>
  <c r="E163" i="33"/>
  <c r="I143" i="33"/>
  <c r="I145" i="33"/>
  <c r="D163" i="33"/>
  <c r="G163" i="33"/>
  <c r="I151" i="33"/>
  <c r="G116" i="35"/>
  <c r="H91" i="35"/>
  <c r="F123" i="35"/>
  <c r="H98" i="35"/>
  <c r="H100" i="35"/>
  <c r="F125" i="35"/>
  <c r="D111" i="38"/>
  <c r="D116" i="38"/>
  <c r="H92" i="38"/>
  <c r="G117" i="38"/>
  <c r="E135" i="38"/>
  <c r="H110" i="38"/>
  <c r="G163" i="38"/>
  <c r="I158" i="38"/>
  <c r="H93" i="39"/>
  <c r="G118" i="39"/>
  <c r="E128" i="39"/>
  <c r="H103" i="39"/>
  <c r="H107" i="39"/>
  <c r="E132" i="39"/>
  <c r="F116" i="40"/>
  <c r="H91" i="40"/>
  <c r="H93" i="40"/>
  <c r="D118" i="40"/>
  <c r="G119" i="40"/>
  <c r="G111" i="40"/>
  <c r="H94" i="40"/>
  <c r="E125" i="40"/>
  <c r="H125" i="40" s="1"/>
  <c r="H100" i="40"/>
  <c r="H102" i="40"/>
  <c r="E127" i="40"/>
  <c r="F129" i="40"/>
  <c r="H104" i="40"/>
  <c r="H106" i="40"/>
  <c r="F131" i="40"/>
  <c r="D111" i="41"/>
  <c r="D119" i="41"/>
  <c r="G120" i="41"/>
  <c r="H95" i="41"/>
  <c r="F122" i="41"/>
  <c r="H97" i="41"/>
  <c r="H101" i="41"/>
  <c r="F126" i="41"/>
  <c r="G163" i="41"/>
  <c r="I147" i="41"/>
  <c r="H93" i="59"/>
  <c r="C118" i="59"/>
  <c r="I150" i="41"/>
  <c r="C163" i="40"/>
  <c r="I152" i="38"/>
  <c r="I148" i="33"/>
  <c r="C163" i="33"/>
  <c r="G111" i="32"/>
  <c r="H100" i="32"/>
  <c r="G125" i="32"/>
  <c r="C163" i="32"/>
  <c r="I145" i="32"/>
  <c r="I152" i="32"/>
  <c r="I158" i="31"/>
  <c r="G111" i="29"/>
  <c r="H101" i="29"/>
  <c r="C163" i="29"/>
  <c r="I146" i="29"/>
  <c r="E121" i="27"/>
  <c r="E111" i="27"/>
  <c r="H96" i="27"/>
  <c r="H103" i="27"/>
  <c r="G128" i="27"/>
  <c r="H128" i="27" s="1"/>
  <c r="F163" i="27"/>
  <c r="G134" i="26"/>
  <c r="H109" i="26"/>
  <c r="I146" i="26"/>
  <c r="C163" i="26"/>
  <c r="I153" i="26"/>
  <c r="H100" i="25"/>
  <c r="G125" i="25"/>
  <c r="I145" i="25"/>
  <c r="C163" i="25"/>
  <c r="I152" i="25"/>
  <c r="C163" i="24"/>
  <c r="E121" i="23"/>
  <c r="H121" i="23" s="1"/>
  <c r="H96" i="23"/>
  <c r="C163" i="31"/>
  <c r="I143" i="31"/>
  <c r="I151" i="31"/>
  <c r="H107" i="34"/>
  <c r="F132" i="34"/>
  <c r="H102" i="34"/>
  <c r="G127" i="34"/>
  <c r="C111" i="34"/>
  <c r="C123" i="34"/>
  <c r="H123" i="34" s="1"/>
  <c r="C175" i="34" s="1"/>
  <c r="F116" i="34"/>
  <c r="H91" i="34"/>
  <c r="G126" i="28"/>
  <c r="G111" i="28"/>
  <c r="H163" i="20"/>
  <c r="D163" i="21"/>
  <c r="H92" i="22"/>
  <c r="H106" i="24"/>
  <c r="C163" i="27"/>
  <c r="H102" i="29"/>
  <c r="I148" i="29"/>
  <c r="F163" i="34"/>
  <c r="H92" i="41"/>
  <c r="E119" i="24"/>
  <c r="F129" i="18"/>
  <c r="H97" i="19"/>
  <c r="G111" i="19"/>
  <c r="I162" i="20"/>
  <c r="E131" i="21"/>
  <c r="H94" i="21"/>
  <c r="H110" i="21"/>
  <c r="I144" i="21"/>
  <c r="F111" i="22"/>
  <c r="F163" i="26"/>
  <c r="I147" i="27"/>
  <c r="I144" i="29"/>
  <c r="F123" i="33"/>
  <c r="F125" i="33"/>
  <c r="E122" i="32"/>
  <c r="H131" i="10"/>
  <c r="D163" i="19"/>
  <c r="F111" i="20"/>
  <c r="H101" i="22"/>
  <c r="H105" i="22"/>
  <c r="H109" i="22"/>
  <c r="I143" i="22"/>
  <c r="I147" i="22"/>
  <c r="F163" i="23"/>
  <c r="F118" i="28"/>
  <c r="H98" i="29"/>
  <c r="E118" i="33"/>
  <c r="H96" i="35"/>
  <c r="H100" i="18"/>
  <c r="H106" i="19"/>
  <c r="H93" i="20"/>
  <c r="I147" i="20"/>
  <c r="I149" i="21"/>
  <c r="G111" i="27"/>
  <c r="D111" i="28"/>
  <c r="H94" i="29"/>
  <c r="H119" i="30"/>
  <c r="E171" i="30" s="1"/>
  <c r="E117" i="32"/>
  <c r="E111" i="39"/>
  <c r="H108" i="40"/>
  <c r="H94" i="24"/>
  <c r="H101" i="27"/>
  <c r="H105" i="39"/>
  <c r="F132" i="10"/>
  <c r="H94" i="57"/>
  <c r="H163" i="11"/>
  <c r="C81" i="44"/>
  <c r="H92" i="36"/>
  <c r="C117" i="36"/>
  <c r="C133" i="36"/>
  <c r="H108" i="36"/>
  <c r="H124" i="31"/>
  <c r="H129" i="31"/>
  <c r="C85" i="44"/>
  <c r="G70" i="44"/>
  <c r="E72" i="44"/>
  <c r="C74" i="44"/>
  <c r="C98" i="44" s="1"/>
  <c r="E78" i="44"/>
  <c r="D81" i="44"/>
  <c r="D87" i="44"/>
  <c r="D163" i="18"/>
  <c r="G163" i="18"/>
  <c r="H93" i="33"/>
  <c r="H105" i="33"/>
  <c r="G163" i="34"/>
  <c r="I145" i="34"/>
  <c r="I156" i="34"/>
  <c r="I157" i="34"/>
  <c r="I159" i="34"/>
  <c r="I161" i="34"/>
  <c r="I162" i="34"/>
  <c r="H97" i="35"/>
  <c r="H99" i="35"/>
  <c r="H101" i="35"/>
  <c r="I147" i="35"/>
  <c r="H163" i="35"/>
  <c r="D163" i="35"/>
  <c r="I153" i="35"/>
  <c r="I155" i="35"/>
  <c r="I158" i="35"/>
  <c r="I159" i="35"/>
  <c r="I162" i="35"/>
  <c r="H100" i="38"/>
  <c r="I144" i="38"/>
  <c r="I146" i="38"/>
  <c r="H163" i="38"/>
  <c r="I154" i="38"/>
  <c r="I156" i="38"/>
  <c r="I159" i="38"/>
  <c r="I160" i="38"/>
  <c r="H104" i="39"/>
  <c r="H106" i="39"/>
  <c r="H108" i="39"/>
  <c r="I150" i="39"/>
  <c r="I152" i="39"/>
  <c r="I154" i="39"/>
  <c r="I155" i="39"/>
  <c r="I157" i="39"/>
  <c r="I158" i="39"/>
  <c r="I159" i="39"/>
  <c r="I161" i="39"/>
  <c r="I162" i="39"/>
  <c r="F163" i="40"/>
  <c r="D163" i="40"/>
  <c r="G163" i="40"/>
  <c r="I150" i="40"/>
  <c r="H163" i="40"/>
  <c r="I153" i="40"/>
  <c r="I156" i="40"/>
  <c r="I157" i="40"/>
  <c r="I160" i="40"/>
  <c r="I162" i="40"/>
  <c r="H100" i="41"/>
  <c r="H106" i="41"/>
  <c r="F163" i="41"/>
  <c r="I146" i="41"/>
  <c r="I154" i="41"/>
  <c r="I156" i="41"/>
  <c r="I160" i="41"/>
  <c r="I162" i="41"/>
  <c r="D125" i="62"/>
  <c r="E128" i="62"/>
  <c r="F131" i="62"/>
  <c r="D133" i="62"/>
  <c r="H106" i="33"/>
  <c r="H108" i="33"/>
  <c r="H110" i="33"/>
  <c r="H103" i="57"/>
  <c r="E128" i="37"/>
  <c r="D133" i="36"/>
  <c r="F126" i="36"/>
  <c r="D125" i="36"/>
  <c r="F163" i="36"/>
  <c r="H163" i="36"/>
  <c r="I162" i="36"/>
  <c r="I160" i="62"/>
  <c r="H96" i="37"/>
  <c r="G130" i="37"/>
  <c r="I151" i="34"/>
  <c r="H106" i="34"/>
  <c r="H101" i="34"/>
  <c r="H104" i="36"/>
  <c r="E163" i="36"/>
  <c r="G163" i="36"/>
  <c r="I147" i="36"/>
  <c r="I151" i="36"/>
  <c r="I153" i="36"/>
  <c r="I155" i="36"/>
  <c r="I159" i="36"/>
  <c r="G226" i="41"/>
  <c r="G222" i="41"/>
  <c r="C234" i="41"/>
  <c r="C236" i="41"/>
  <c r="D228" i="41"/>
  <c r="G227" i="41"/>
  <c r="C228" i="41"/>
  <c r="G221" i="41"/>
  <c r="G225" i="41"/>
  <c r="C231" i="41"/>
  <c r="G224" i="41"/>
  <c r="G231" i="41"/>
  <c r="G233" i="41"/>
  <c r="C229" i="41"/>
  <c r="G234" i="41"/>
  <c r="G230" i="41"/>
  <c r="G229" i="41"/>
  <c r="C235" i="41"/>
  <c r="C232" i="41"/>
  <c r="C222" i="41"/>
  <c r="G223" i="41"/>
  <c r="C237" i="41"/>
  <c r="G232" i="41"/>
  <c r="G228" i="41"/>
  <c r="C218" i="41"/>
  <c r="C226" i="41"/>
  <c r="G235" i="41"/>
  <c r="C220" i="41"/>
  <c r="C233" i="41"/>
  <c r="G219" i="41"/>
  <c r="C224" i="41"/>
  <c r="C227" i="41"/>
  <c r="C223" i="41"/>
  <c r="C230" i="41"/>
  <c r="G236" i="41"/>
  <c r="G237" i="41"/>
  <c r="C221" i="41"/>
  <c r="C225" i="41"/>
  <c r="D231" i="41"/>
  <c r="G220" i="41"/>
  <c r="G262" i="40"/>
  <c r="G249" i="40"/>
  <c r="G253" i="40"/>
  <c r="G250" i="40"/>
  <c r="G255" i="40"/>
  <c r="C259" i="40"/>
  <c r="C230" i="38"/>
  <c r="D229" i="38"/>
  <c r="C228" i="38"/>
  <c r="C231" i="38"/>
  <c r="C232" i="38"/>
  <c r="G218" i="38"/>
  <c r="D232" i="38"/>
  <c r="C219" i="38"/>
  <c r="G224" i="38"/>
  <c r="G219" i="38"/>
  <c r="D220" i="38"/>
  <c r="G232" i="38"/>
  <c r="D221" i="38"/>
  <c r="D233" i="38"/>
  <c r="D234" i="38"/>
  <c r="D224" i="38"/>
  <c r="D231" i="38"/>
  <c r="C236" i="38"/>
  <c r="C226" i="38"/>
  <c r="D237" i="38"/>
  <c r="D228" i="38"/>
  <c r="D223" i="38"/>
  <c r="D219" i="38"/>
  <c r="G233" i="38"/>
  <c r="C221" i="38"/>
  <c r="D225" i="38"/>
  <c r="C218" i="38"/>
  <c r="G227" i="38"/>
  <c r="D222" i="38"/>
  <c r="G218" i="41"/>
  <c r="C223" i="38"/>
  <c r="G236" i="38"/>
  <c r="G231" i="38"/>
  <c r="D227" i="38"/>
  <c r="C227" i="38"/>
  <c r="G237" i="38"/>
  <c r="C220" i="38"/>
  <c r="C225" i="38"/>
  <c r="G226" i="38"/>
  <c r="G230" i="38"/>
  <c r="D230" i="38"/>
  <c r="G229" i="38"/>
  <c r="D226" i="38"/>
  <c r="G235" i="38"/>
  <c r="C233" i="38"/>
  <c r="G225" i="38"/>
  <c r="D218" i="38"/>
  <c r="G228" i="38"/>
  <c r="H86" i="35"/>
  <c r="D227" i="34"/>
  <c r="C218" i="34"/>
  <c r="D230" i="34"/>
  <c r="C233" i="34"/>
  <c r="C232" i="34"/>
  <c r="G232" i="34"/>
  <c r="G228" i="34"/>
  <c r="D231" i="34"/>
  <c r="C222" i="34"/>
  <c r="D234" i="34"/>
  <c r="G230" i="34"/>
  <c r="G229" i="34"/>
  <c r="G226" i="34"/>
  <c r="D235" i="34"/>
  <c r="C226" i="34"/>
  <c r="C224" i="34"/>
  <c r="C227" i="34"/>
  <c r="G227" i="34"/>
  <c r="G222" i="34"/>
  <c r="D220" i="34"/>
  <c r="C230" i="34"/>
  <c r="D221" i="34"/>
  <c r="C229" i="34"/>
  <c r="G231" i="34"/>
  <c r="D224" i="34"/>
  <c r="C234" i="34"/>
  <c r="D229" i="34"/>
  <c r="C223" i="34"/>
  <c r="C228" i="34"/>
  <c r="G223" i="34"/>
  <c r="G220" i="34"/>
  <c r="G221" i="34"/>
  <c r="D228" i="34"/>
  <c r="D218" i="34"/>
  <c r="D237" i="34"/>
  <c r="G218" i="34"/>
  <c r="C225" i="34"/>
  <c r="G233" i="34"/>
  <c r="G237" i="34"/>
  <c r="C252" i="31"/>
  <c r="D248" i="31"/>
  <c r="G259" i="31"/>
  <c r="D254" i="31"/>
  <c r="G251" i="31"/>
  <c r="G256" i="31"/>
  <c r="F249" i="31"/>
  <c r="F247" i="31"/>
  <c r="F251" i="28"/>
  <c r="D257" i="28"/>
  <c r="D243" i="28"/>
  <c r="F258" i="28"/>
  <c r="G261" i="28"/>
  <c r="D258" i="28"/>
  <c r="C250" i="28"/>
  <c r="G243" i="28"/>
  <c r="C257" i="28"/>
  <c r="C255" i="28"/>
  <c r="G255" i="28"/>
  <c r="G259" i="28"/>
  <c r="C252" i="28"/>
  <c r="C244" i="28"/>
  <c r="D244" i="28"/>
  <c r="D262" i="28"/>
  <c r="D253" i="28"/>
  <c r="F252" i="28"/>
  <c r="F246" i="28"/>
  <c r="D256" i="28"/>
  <c r="C249" i="28"/>
  <c r="G256" i="28"/>
  <c r="D248" i="28"/>
  <c r="C243" i="28"/>
  <c r="C247" i="28"/>
  <c r="D254" i="28"/>
  <c r="G254" i="28"/>
  <c r="D249" i="28"/>
  <c r="F259" i="28"/>
  <c r="D246" i="28"/>
  <c r="C256" i="28"/>
  <c r="G244" i="28"/>
  <c r="C262" i="28"/>
  <c r="C259" i="28"/>
  <c r="G251" i="28"/>
  <c r="C251" i="28"/>
  <c r="F243" i="28"/>
  <c r="G250" i="28"/>
  <c r="D245" i="28"/>
  <c r="F248" i="28"/>
  <c r="D252" i="28"/>
  <c r="C248" i="28"/>
  <c r="F247" i="28"/>
  <c r="D251" i="28"/>
  <c r="G246" i="28"/>
  <c r="C260" i="28"/>
  <c r="G258" i="28"/>
  <c r="G262" i="28"/>
  <c r="G253" i="28"/>
  <c r="C261" i="28"/>
  <c r="F262" i="28"/>
  <c r="C258" i="28"/>
  <c r="D261" i="28"/>
  <c r="G245" i="28"/>
  <c r="C246" i="28"/>
  <c r="G247" i="28"/>
  <c r="D255" i="28"/>
  <c r="G249" i="28"/>
  <c r="G257" i="28"/>
  <c r="G260" i="28"/>
  <c r="D247" i="28"/>
  <c r="C254" i="28"/>
  <c r="C245" i="28"/>
  <c r="F261" i="28"/>
  <c r="G248" i="28"/>
  <c r="D259" i="28"/>
  <c r="D260" i="28"/>
  <c r="C253" i="28"/>
  <c r="G252" i="28"/>
  <c r="G227" i="29"/>
  <c r="D234" i="29"/>
  <c r="C234" i="29"/>
  <c r="C220" i="29"/>
  <c r="D234" i="28"/>
  <c r="F225" i="28"/>
  <c r="C226" i="28"/>
  <c r="C221" i="28"/>
  <c r="G234" i="28"/>
  <c r="F220" i="28"/>
  <c r="G224" i="28"/>
  <c r="G232" i="28"/>
  <c r="G220" i="28"/>
  <c r="F227" i="28"/>
  <c r="D223" i="28"/>
  <c r="G233" i="28"/>
  <c r="C220" i="28"/>
  <c r="C235" i="28"/>
  <c r="G221" i="28"/>
  <c r="C222" i="28"/>
  <c r="C234" i="28"/>
  <c r="G235" i="28"/>
  <c r="F228" i="28"/>
  <c r="G219" i="28"/>
  <c r="G237" i="28"/>
  <c r="D232" i="28"/>
  <c r="C223" i="28"/>
  <c r="G222" i="28"/>
  <c r="F235" i="28"/>
  <c r="C218" i="28"/>
  <c r="C236" i="28"/>
  <c r="E219" i="28"/>
  <c r="G236" i="28"/>
  <c r="F236" i="28"/>
  <c r="C228" i="28"/>
  <c r="D229" i="28"/>
  <c r="D230" i="28"/>
  <c r="F226" i="28"/>
  <c r="D225" i="28"/>
  <c r="G229" i="28"/>
  <c r="G226" i="28"/>
  <c r="F219" i="28"/>
  <c r="F234" i="28"/>
  <c r="D221" i="28"/>
  <c r="C230" i="28"/>
  <c r="D222" i="28"/>
  <c r="D237" i="28"/>
  <c r="D226" i="28"/>
  <c r="C233" i="28"/>
  <c r="G228" i="28"/>
  <c r="D227" i="28"/>
  <c r="C225" i="28"/>
  <c r="D224" i="28"/>
  <c r="F223" i="28"/>
  <c r="C219" i="28"/>
  <c r="G227" i="28"/>
  <c r="E224" i="28"/>
  <c r="D220" i="28"/>
  <c r="D233" i="28"/>
  <c r="C231" i="28"/>
  <c r="C232" i="28"/>
  <c r="G223" i="28"/>
  <c r="F222" i="28"/>
  <c r="F233" i="28"/>
  <c r="C237" i="28"/>
  <c r="D231" i="28"/>
  <c r="D219" i="28"/>
  <c r="D235" i="28"/>
  <c r="D228" i="28"/>
  <c r="C229" i="28"/>
  <c r="D218" i="28"/>
  <c r="G231" i="28"/>
  <c r="G230" i="28"/>
  <c r="F221" i="28"/>
  <c r="C224" i="28"/>
  <c r="G225" i="28"/>
  <c r="D236" i="28"/>
  <c r="C227" i="28"/>
  <c r="G220" i="30"/>
  <c r="F222" i="30"/>
  <c r="G227" i="30"/>
  <c r="H18" i="29"/>
  <c r="H86" i="27"/>
  <c r="G252" i="27"/>
  <c r="D244" i="27"/>
  <c r="D256" i="27"/>
  <c r="G253" i="27"/>
  <c r="F254" i="27"/>
  <c r="F250" i="27"/>
  <c r="H190" i="28"/>
  <c r="D251" i="27"/>
  <c r="D246" i="27"/>
  <c r="D252" i="27"/>
  <c r="D255" i="27"/>
  <c r="F257" i="27"/>
  <c r="F261" i="27"/>
  <c r="D257" i="27"/>
  <c r="F249" i="27"/>
  <c r="G218" i="28"/>
  <c r="F256" i="27"/>
  <c r="F253" i="27"/>
  <c r="C254" i="27"/>
  <c r="D245" i="27"/>
  <c r="D260" i="27"/>
  <c r="F262" i="27"/>
  <c r="F248" i="27"/>
  <c r="F245" i="27"/>
  <c r="D261" i="27"/>
  <c r="F247" i="27"/>
  <c r="D224" i="25"/>
  <c r="G222" i="25"/>
  <c r="D228" i="25"/>
  <c r="G225" i="25"/>
  <c r="G229" i="25"/>
  <c r="D229" i="25"/>
  <c r="C236" i="25"/>
  <c r="D221" i="25"/>
  <c r="D237" i="25"/>
  <c r="D225" i="25"/>
  <c r="G231" i="25"/>
  <c r="G224" i="25"/>
  <c r="D219" i="25"/>
  <c r="C225" i="25"/>
  <c r="D234" i="25"/>
  <c r="G219" i="25"/>
  <c r="G228" i="25"/>
  <c r="D218" i="25"/>
  <c r="G223" i="25"/>
  <c r="C229" i="25"/>
  <c r="C223" i="25"/>
  <c r="C219" i="25"/>
  <c r="D232" i="25"/>
  <c r="C226" i="25"/>
  <c r="G237" i="25"/>
  <c r="C233" i="25"/>
  <c r="D236" i="25"/>
  <c r="C222" i="25"/>
  <c r="G218" i="25"/>
  <c r="D235" i="25"/>
  <c r="G232" i="25"/>
  <c r="C221" i="25"/>
  <c r="G233" i="25"/>
  <c r="D223" i="25"/>
  <c r="D220" i="25"/>
  <c r="G227" i="25"/>
  <c r="G235" i="25"/>
  <c r="D230" i="25"/>
  <c r="G236" i="25"/>
  <c r="G220" i="25"/>
  <c r="D222" i="25"/>
  <c r="G234" i="25"/>
  <c r="C235" i="25"/>
  <c r="C232" i="25"/>
  <c r="G226" i="25"/>
  <c r="D233" i="25"/>
  <c r="D226" i="25"/>
  <c r="G230" i="25"/>
  <c r="D231" i="25"/>
  <c r="C230" i="25"/>
  <c r="G221" i="25"/>
  <c r="D227" i="25"/>
  <c r="H86" i="26"/>
  <c r="F226" i="25"/>
  <c r="H139" i="44"/>
  <c r="H86" i="62"/>
  <c r="H86" i="22"/>
  <c r="D221" i="14"/>
  <c r="D230" i="14"/>
  <c r="D232" i="14"/>
  <c r="D237" i="14"/>
  <c r="D225" i="14"/>
  <c r="D220" i="14"/>
  <c r="C228" i="14"/>
  <c r="D218" i="14"/>
  <c r="G218" i="14"/>
  <c r="D235" i="14"/>
  <c r="H86" i="17"/>
  <c r="G223" i="16"/>
  <c r="H18" i="16"/>
  <c r="G228" i="16"/>
  <c r="G218" i="16"/>
  <c r="F226" i="16"/>
  <c r="H18" i="15"/>
  <c r="H190" i="6"/>
  <c r="F224" i="16"/>
  <c r="D252" i="12"/>
  <c r="G250" i="12"/>
  <c r="C249" i="12"/>
  <c r="F258" i="12"/>
  <c r="D256" i="12"/>
  <c r="D260" i="12"/>
  <c r="D259" i="12"/>
  <c r="D251" i="12"/>
  <c r="D243" i="12"/>
  <c r="G245" i="12"/>
  <c r="G249" i="12"/>
  <c r="G257" i="12"/>
  <c r="D246" i="12"/>
  <c r="G244" i="12"/>
  <c r="D245" i="12"/>
  <c r="G247" i="12"/>
  <c r="G246" i="12"/>
  <c r="G228" i="12"/>
  <c r="D261" i="12"/>
  <c r="D262" i="12"/>
  <c r="C244" i="12"/>
  <c r="C248" i="12"/>
  <c r="G254" i="12"/>
  <c r="D247" i="12"/>
  <c r="F254" i="12"/>
  <c r="G255" i="12"/>
  <c r="G259" i="12"/>
  <c r="D255" i="12"/>
  <c r="G243" i="12"/>
  <c r="G251" i="12"/>
  <c r="D257" i="12"/>
  <c r="C227" i="14"/>
  <c r="C237" i="14"/>
  <c r="D256" i="14"/>
  <c r="G257" i="14"/>
  <c r="D247" i="14"/>
  <c r="D227" i="14"/>
  <c r="D224" i="14"/>
  <c r="D257" i="14"/>
  <c r="D226" i="14"/>
  <c r="D254" i="14"/>
  <c r="D259" i="14"/>
  <c r="D233" i="14"/>
  <c r="D245" i="14"/>
  <c r="C250" i="14"/>
  <c r="D261" i="14"/>
  <c r="D219" i="14"/>
  <c r="D234" i="14"/>
  <c r="D248" i="14"/>
  <c r="D229" i="14"/>
  <c r="D231" i="14"/>
  <c r="G254" i="14"/>
  <c r="D243" i="14"/>
  <c r="D246" i="14"/>
  <c r="D251" i="14"/>
  <c r="D223" i="14"/>
  <c r="D253" i="14"/>
  <c r="D250" i="14"/>
  <c r="C223" i="17"/>
  <c r="C228" i="17"/>
  <c r="C223" i="19"/>
  <c r="C231" i="19"/>
  <c r="D230" i="19"/>
  <c r="D218" i="19"/>
  <c r="D225" i="19"/>
  <c r="G256" i="19"/>
  <c r="G255" i="19"/>
  <c r="C243" i="19"/>
  <c r="C224" i="19"/>
  <c r="C259" i="19"/>
  <c r="C234" i="19"/>
  <c r="G218" i="19"/>
  <c r="G222" i="19"/>
  <c r="C230" i="19"/>
  <c r="C245" i="19"/>
  <c r="G260" i="19"/>
  <c r="C248" i="19"/>
  <c r="G228" i="19"/>
  <c r="C220" i="19"/>
  <c r="C228" i="19"/>
  <c r="G229" i="19"/>
  <c r="C233" i="19"/>
  <c r="D245" i="19"/>
  <c r="C261" i="19"/>
  <c r="D237" i="19"/>
  <c r="C232" i="19"/>
  <c r="G236" i="19"/>
  <c r="C260" i="19"/>
  <c r="C249" i="19"/>
  <c r="G254" i="19"/>
  <c r="G250" i="19"/>
  <c r="C229" i="19"/>
  <c r="G235" i="19"/>
  <c r="G220" i="19"/>
  <c r="G245" i="19"/>
  <c r="C254" i="19"/>
  <c r="G257" i="19"/>
  <c r="G225" i="19"/>
  <c r="F224" i="23"/>
  <c r="D226" i="23"/>
  <c r="F235" i="23"/>
  <c r="G224" i="23"/>
  <c r="G244" i="23"/>
  <c r="D254" i="23"/>
  <c r="C262" i="23"/>
  <c r="F247" i="23"/>
  <c r="G219" i="23"/>
  <c r="D229" i="23"/>
  <c r="D232" i="23"/>
  <c r="F258" i="23"/>
  <c r="G247" i="23"/>
  <c r="F255" i="23"/>
  <c r="F230" i="23"/>
  <c r="D247" i="23"/>
  <c r="F233" i="23"/>
  <c r="G222" i="23"/>
  <c r="G225" i="23"/>
  <c r="D252" i="23"/>
  <c r="F261" i="23"/>
  <c r="D249" i="23"/>
  <c r="D223" i="23"/>
  <c r="F252" i="23"/>
  <c r="D227" i="23"/>
  <c r="F236" i="23"/>
  <c r="F256" i="23"/>
  <c r="G245" i="23"/>
  <c r="D255" i="23"/>
  <c r="C261" i="23"/>
  <c r="F228" i="23"/>
  <c r="D245" i="23"/>
  <c r="F231" i="23"/>
  <c r="G220" i="23"/>
  <c r="D230" i="23"/>
  <c r="D250" i="23"/>
  <c r="F259" i="23"/>
  <c r="G248" i="23"/>
  <c r="F262" i="23"/>
  <c r="F226" i="23"/>
  <c r="D243" i="23"/>
  <c r="G218" i="23"/>
  <c r="D228" i="23"/>
  <c r="F237" i="23"/>
  <c r="F257" i="23"/>
  <c r="G246" i="23"/>
  <c r="F254" i="23"/>
  <c r="D219" i="23"/>
  <c r="F248" i="23"/>
  <c r="F232" i="23"/>
  <c r="G221" i="23"/>
  <c r="D231" i="23"/>
  <c r="D251" i="23"/>
  <c r="F260" i="23"/>
  <c r="D248" i="23"/>
  <c r="G229" i="24"/>
  <c r="C225" i="24"/>
  <c r="D234" i="24"/>
  <c r="G223" i="24"/>
  <c r="D218" i="24"/>
  <c r="G237" i="24"/>
  <c r="G227" i="24"/>
  <c r="D237" i="24"/>
  <c r="G225" i="24"/>
  <c r="G234" i="24"/>
  <c r="G230" i="24"/>
  <c r="C234" i="24"/>
  <c r="G222" i="24"/>
  <c r="C222" i="24"/>
  <c r="C218" i="24"/>
  <c r="D233" i="24"/>
  <c r="C233" i="24"/>
  <c r="C229" i="24"/>
  <c r="D219" i="24"/>
  <c r="D227" i="24"/>
  <c r="D223" i="24"/>
  <c r="C232" i="24"/>
  <c r="G220" i="24"/>
  <c r="D230" i="24"/>
  <c r="C224" i="29"/>
  <c r="F231" i="29"/>
  <c r="G221" i="29"/>
  <c r="C231" i="29"/>
  <c r="D227" i="29"/>
  <c r="G223" i="29"/>
  <c r="F236" i="29"/>
  <c r="E222" i="29"/>
  <c r="G232" i="29"/>
  <c r="E221" i="29"/>
  <c r="F221" i="29"/>
  <c r="G224" i="29"/>
  <c r="C221" i="29"/>
  <c r="F220" i="29"/>
  <c r="G230" i="29"/>
  <c r="E226" i="29"/>
  <c r="F230" i="29"/>
  <c r="D236" i="29"/>
  <c r="C237" i="29"/>
  <c r="G222" i="29"/>
  <c r="D225" i="29"/>
  <c r="C227" i="29"/>
  <c r="C233" i="29"/>
  <c r="D222" i="29"/>
  <c r="F237" i="29"/>
  <c r="G235" i="29"/>
  <c r="D223" i="29"/>
  <c r="E236" i="29"/>
  <c r="C226" i="29"/>
  <c r="D229" i="29"/>
  <c r="G220" i="29"/>
  <c r="C232" i="29"/>
  <c r="E220" i="29"/>
  <c r="C218" i="29"/>
  <c r="D231" i="29"/>
  <c r="F225" i="29"/>
  <c r="G252" i="30"/>
  <c r="G237" i="30"/>
  <c r="G262" i="30"/>
  <c r="F248" i="30"/>
  <c r="F223" i="30"/>
  <c r="F235" i="30"/>
  <c r="G245" i="30"/>
  <c r="F251" i="30"/>
  <c r="G230" i="30"/>
  <c r="F225" i="30"/>
  <c r="F218" i="30"/>
  <c r="F255" i="30"/>
  <c r="F247" i="30"/>
  <c r="G218" i="30"/>
  <c r="G222" i="30"/>
  <c r="F256" i="30"/>
  <c r="G243" i="30"/>
  <c r="F227" i="30"/>
  <c r="F219" i="30"/>
  <c r="F243" i="30"/>
  <c r="F254" i="30"/>
  <c r="F232" i="30"/>
  <c r="F236" i="30"/>
  <c r="G254" i="30"/>
  <c r="F245" i="30"/>
  <c r="F260" i="30"/>
  <c r="F229" i="30"/>
  <c r="F220" i="30"/>
  <c r="F257" i="30"/>
  <c r="F261" i="30"/>
  <c r="G250" i="30"/>
  <c r="F224" i="30"/>
  <c r="G219" i="30"/>
  <c r="G223" i="30"/>
  <c r="G259" i="30"/>
  <c r="G247" i="30"/>
  <c r="F231" i="30"/>
  <c r="F221" i="30"/>
  <c r="G258" i="30"/>
  <c r="F252" i="30"/>
  <c r="F226" i="30"/>
  <c r="F233" i="30"/>
  <c r="F237" i="30"/>
  <c r="F249" i="30"/>
  <c r="F259" i="30"/>
  <c r="G231" i="30"/>
  <c r="G246" i="30"/>
  <c r="G232" i="30"/>
  <c r="G235" i="30"/>
  <c r="G244" i="30"/>
  <c r="F244" i="30"/>
  <c r="F246" i="30"/>
  <c r="G229" i="30"/>
  <c r="F230" i="30"/>
  <c r="F234" i="30"/>
  <c r="G225" i="30"/>
  <c r="G249" i="30"/>
  <c r="G251" i="30"/>
  <c r="G260" i="30"/>
  <c r="G228" i="30"/>
  <c r="G236" i="30"/>
  <c r="F258" i="30"/>
  <c r="G253" i="30"/>
  <c r="G234" i="30"/>
  <c r="G221" i="30"/>
  <c r="G255" i="30"/>
  <c r="G256" i="30"/>
  <c r="G257" i="30"/>
  <c r="D222" i="31"/>
  <c r="F243" i="31"/>
  <c r="C261" i="31"/>
  <c r="D262" i="31"/>
  <c r="F251" i="31"/>
  <c r="D258" i="31"/>
  <c r="D255" i="31"/>
  <c r="F229" i="31"/>
  <c r="G230" i="31"/>
  <c r="D227" i="31"/>
  <c r="G225" i="31"/>
  <c r="G247" i="31"/>
  <c r="G262" i="31"/>
  <c r="C259" i="31"/>
  <c r="C248" i="31"/>
  <c r="C233" i="31"/>
  <c r="D229" i="31"/>
  <c r="D228" i="31"/>
  <c r="C235" i="31"/>
  <c r="F246" i="31"/>
  <c r="D243" i="31"/>
  <c r="G244" i="31"/>
  <c r="F255" i="31"/>
  <c r="C254" i="31"/>
  <c r="D245" i="31"/>
  <c r="F234" i="31"/>
  <c r="C220" i="31"/>
  <c r="D237" i="31"/>
  <c r="F231" i="31"/>
  <c r="C253" i="31"/>
  <c r="F253" i="31"/>
  <c r="G252" i="31"/>
  <c r="G248" i="31"/>
  <c r="F227" i="31"/>
  <c r="G222" i="31"/>
  <c r="G234" i="31"/>
  <c r="C219" i="31"/>
  <c r="F256" i="31"/>
  <c r="D251" i="31"/>
  <c r="G254" i="31"/>
  <c r="F259" i="31"/>
  <c r="C247" i="31"/>
  <c r="D247" i="31"/>
  <c r="G243" i="31"/>
  <c r="D218" i="31"/>
  <c r="D224" i="31"/>
  <c r="F236" i="31"/>
  <c r="C223" i="31"/>
  <c r="D231" i="31"/>
  <c r="C226" i="31"/>
  <c r="G218" i="31"/>
  <c r="F261" i="31"/>
  <c r="C249" i="31"/>
  <c r="F248" i="31"/>
  <c r="G250" i="31"/>
  <c r="G224" i="31"/>
  <c r="G235" i="31"/>
  <c r="C222" i="31"/>
  <c r="D235" i="31"/>
  <c r="D249" i="31"/>
  <c r="F245" i="31"/>
  <c r="D253" i="31"/>
  <c r="D260" i="31"/>
  <c r="D261" i="31"/>
  <c r="G258" i="31"/>
  <c r="D230" i="31"/>
  <c r="C237" i="31"/>
  <c r="F219" i="31"/>
  <c r="C229" i="31"/>
  <c r="C256" i="31"/>
  <c r="G255" i="31"/>
  <c r="G261" i="31"/>
  <c r="C245" i="31"/>
  <c r="F226" i="31"/>
  <c r="C225" i="31"/>
  <c r="D234" i="31"/>
  <c r="G246" i="31"/>
  <c r="C257" i="31"/>
  <c r="F252" i="31"/>
  <c r="C258" i="31"/>
  <c r="D259" i="31"/>
  <c r="G245" i="31"/>
  <c r="G249" i="31"/>
  <c r="D236" i="31"/>
  <c r="G237" i="31"/>
  <c r="C230" i="31"/>
  <c r="G219" i="31"/>
  <c r="F222" i="31"/>
  <c r="F258" i="31"/>
  <c r="G260" i="31"/>
  <c r="C262" i="31"/>
  <c r="F257" i="31"/>
  <c r="G231" i="31"/>
  <c r="F232" i="31"/>
  <c r="G223" i="31"/>
  <c r="D252" i="31"/>
  <c r="C236" i="31"/>
  <c r="D250" i="31"/>
  <c r="D257" i="31"/>
  <c r="D244" i="31"/>
  <c r="C221" i="31"/>
  <c r="D220" i="31"/>
  <c r="F223" i="31"/>
  <c r="G221" i="31"/>
  <c r="C232" i="31"/>
  <c r="F221" i="31"/>
  <c r="F260" i="31"/>
  <c r="G253" i="31"/>
  <c r="G257" i="31"/>
  <c r="F250" i="31"/>
  <c r="C224" i="31"/>
  <c r="D223" i="31"/>
  <c r="F225" i="31"/>
  <c r="F237" i="31"/>
  <c r="F262" i="31"/>
  <c r="D246" i="31"/>
  <c r="C260" i="31"/>
  <c r="D233" i="31"/>
  <c r="D256" i="31"/>
  <c r="C251" i="31"/>
  <c r="F220" i="31"/>
  <c r="G228" i="31"/>
  <c r="D226" i="31"/>
  <c r="G220" i="31"/>
  <c r="C227" i="31"/>
  <c r="C246" i="31"/>
  <c r="F254" i="31"/>
  <c r="C243" i="31"/>
  <c r="C244" i="31"/>
  <c r="F228" i="31"/>
  <c r="F235" i="31"/>
  <c r="G233" i="31"/>
  <c r="C228" i="31"/>
  <c r="C221" i="39"/>
  <c r="D222" i="39"/>
  <c r="C237" i="39"/>
  <c r="D229" i="39"/>
  <c r="C230" i="39"/>
  <c r="D221" i="39"/>
  <c r="C223" i="39"/>
  <c r="D234" i="39"/>
  <c r="D236" i="39"/>
  <c r="D230" i="39"/>
  <c r="C222" i="39"/>
  <c r="D228" i="39"/>
  <c r="D223" i="39"/>
  <c r="C232" i="39"/>
  <c r="C235" i="39"/>
  <c r="C224" i="39"/>
  <c r="G261" i="40"/>
  <c r="G256" i="40"/>
  <c r="G245" i="40"/>
  <c r="C258" i="40"/>
  <c r="G257" i="40"/>
  <c r="C251" i="40"/>
  <c r="C244" i="40"/>
  <c r="G226" i="40"/>
  <c r="G225" i="40"/>
  <c r="G258" i="40"/>
  <c r="C229" i="40"/>
  <c r="G228" i="40"/>
  <c r="C254" i="40"/>
  <c r="C245" i="40"/>
  <c r="C250" i="40"/>
  <c r="G246" i="40"/>
  <c r="C224" i="40"/>
  <c r="G218" i="40"/>
  <c r="G259" i="40"/>
  <c r="C218" i="40"/>
  <c r="G224" i="40"/>
  <c r="C252" i="40"/>
  <c r="G233" i="40"/>
  <c r="G221" i="40"/>
  <c r="G219" i="40"/>
  <c r="G243" i="40"/>
  <c r="C227" i="40"/>
  <c r="G252" i="40"/>
  <c r="C247" i="40"/>
  <c r="C231" i="40"/>
  <c r="C234" i="40"/>
  <c r="C232" i="40"/>
  <c r="G247" i="40"/>
  <c r="G244" i="40"/>
  <c r="G248" i="40"/>
  <c r="C230" i="40"/>
  <c r="C246" i="40"/>
  <c r="G237" i="40"/>
  <c r="G222" i="40"/>
  <c r="G220" i="40"/>
  <c r="G236" i="40"/>
  <c r="G232" i="40"/>
  <c r="G251" i="40"/>
  <c r="C255" i="40"/>
  <c r="G260" i="40"/>
  <c r="G230" i="40"/>
  <c r="G254" i="40"/>
  <c r="C235" i="40"/>
  <c r="C248" i="40"/>
  <c r="C234" i="31"/>
  <c r="D225" i="31"/>
  <c r="D244" i="30"/>
  <c r="G227" i="40"/>
  <c r="G229" i="31"/>
  <c r="F250" i="12"/>
  <c r="C252" i="12"/>
  <c r="F246" i="12"/>
  <c r="F249" i="12"/>
  <c r="F259" i="12"/>
  <c r="F245" i="12"/>
  <c r="F252" i="12"/>
  <c r="F253" i="12"/>
  <c r="G258" i="12"/>
  <c r="D250" i="12"/>
  <c r="G234" i="12"/>
  <c r="F260" i="12"/>
  <c r="F256" i="12"/>
  <c r="C262" i="12"/>
  <c r="F262" i="12"/>
  <c r="C258" i="12"/>
  <c r="F220" i="12"/>
  <c r="F244" i="12"/>
  <c r="F257" i="12"/>
  <c r="F248" i="12"/>
  <c r="G261" i="12"/>
  <c r="D253" i="12"/>
  <c r="D244" i="12"/>
  <c r="C234" i="14"/>
  <c r="D262" i="14"/>
  <c r="D222" i="14"/>
  <c r="D228" i="14"/>
  <c r="D260" i="14"/>
  <c r="C254" i="14"/>
  <c r="D236" i="14"/>
  <c r="C243" i="14"/>
  <c r="C244" i="14"/>
  <c r="C229" i="17"/>
  <c r="E229" i="18"/>
  <c r="G236" i="18"/>
  <c r="G233" i="18"/>
  <c r="D236" i="18"/>
  <c r="D261" i="19"/>
  <c r="G248" i="19"/>
  <c r="D231" i="19"/>
  <c r="G253" i="19"/>
  <c r="C237" i="19"/>
  <c r="D259" i="19"/>
  <c r="G234" i="19"/>
  <c r="G221" i="19"/>
  <c r="G251" i="19"/>
  <c r="C257" i="19"/>
  <c r="G261" i="19"/>
  <c r="D262" i="19"/>
  <c r="G233" i="19"/>
  <c r="D226" i="19"/>
  <c r="G243" i="19"/>
  <c r="C236" i="19"/>
  <c r="D224" i="19"/>
  <c r="D222" i="19"/>
  <c r="C252" i="19"/>
  <c r="D228" i="19"/>
  <c r="G224" i="19"/>
  <c r="G231" i="19"/>
  <c r="G227" i="19"/>
  <c r="C250" i="19"/>
  <c r="C246" i="19"/>
  <c r="D221" i="19"/>
  <c r="D250" i="19"/>
  <c r="G223" i="19"/>
  <c r="C226" i="19"/>
  <c r="C222" i="19"/>
  <c r="C255" i="19"/>
  <c r="C251" i="19"/>
  <c r="D229" i="19"/>
  <c r="D252" i="19"/>
  <c r="G226" i="19"/>
  <c r="G232" i="19"/>
  <c r="C225" i="19"/>
  <c r="C244" i="19"/>
  <c r="C256" i="19"/>
  <c r="D247" i="19"/>
  <c r="D219" i="19"/>
  <c r="D257" i="19"/>
  <c r="C247" i="19"/>
  <c r="G230" i="19"/>
  <c r="C235" i="19"/>
  <c r="G247" i="19"/>
  <c r="G262" i="19"/>
  <c r="D233" i="19"/>
  <c r="D232" i="19"/>
  <c r="C253" i="19"/>
  <c r="D253" i="19"/>
  <c r="G237" i="19"/>
  <c r="C219" i="19"/>
  <c r="G252" i="19"/>
  <c r="G246" i="19"/>
  <c r="C260" i="23"/>
  <c r="D222" i="23"/>
  <c r="F253" i="23"/>
  <c r="C227" i="23"/>
  <c r="D260" i="23"/>
  <c r="G256" i="23"/>
  <c r="C218" i="23"/>
  <c r="F222" i="23"/>
  <c r="C237" i="23"/>
  <c r="C258" i="23"/>
  <c r="D224" i="23"/>
  <c r="D246" i="23"/>
  <c r="C228" i="23"/>
  <c r="D258" i="23"/>
  <c r="G254" i="23"/>
  <c r="C244" i="23"/>
  <c r="C236" i="23"/>
  <c r="C234" i="23"/>
  <c r="C235" i="23"/>
  <c r="C256" i="23"/>
  <c r="C245" i="23"/>
  <c r="C229" i="23"/>
  <c r="C222" i="23"/>
  <c r="F246" i="23"/>
  <c r="F251" i="23"/>
  <c r="G260" i="23"/>
  <c r="D237" i="23"/>
  <c r="G252" i="23"/>
  <c r="C221" i="23"/>
  <c r="F243" i="23"/>
  <c r="C257" i="23"/>
  <c r="C259" i="23"/>
  <c r="C233" i="23"/>
  <c r="G259" i="23"/>
  <c r="C224" i="23"/>
  <c r="F225" i="23"/>
  <c r="D244" i="23"/>
  <c r="C248" i="23"/>
  <c r="D235" i="23"/>
  <c r="G255" i="23"/>
  <c r="C219" i="23"/>
  <c r="F244" i="23"/>
  <c r="C231" i="23"/>
  <c r="C247" i="23"/>
  <c r="C250" i="23"/>
  <c r="F227" i="23"/>
  <c r="F249" i="23"/>
  <c r="C249" i="23"/>
  <c r="D236" i="23"/>
  <c r="D233" i="23"/>
  <c r="G253" i="23"/>
  <c r="C243" i="23"/>
  <c r="F218" i="23"/>
  <c r="F245" i="23"/>
  <c r="C232" i="23"/>
  <c r="C230" i="23"/>
  <c r="C251" i="23"/>
  <c r="F229" i="23"/>
  <c r="C223" i="23"/>
  <c r="D234" i="23"/>
  <c r="D256" i="23"/>
  <c r="G251" i="23"/>
  <c r="C254" i="23"/>
  <c r="C252" i="23"/>
  <c r="D218" i="23"/>
  <c r="C225" i="23"/>
  <c r="D257" i="23"/>
  <c r="D261" i="23"/>
  <c r="F220" i="23"/>
  <c r="C253" i="23"/>
  <c r="C246" i="23"/>
  <c r="D220" i="23"/>
  <c r="C226" i="23"/>
  <c r="D262" i="23"/>
  <c r="D259" i="23"/>
  <c r="C220" i="23"/>
  <c r="F221" i="23"/>
  <c r="C235" i="24"/>
  <c r="C230" i="24"/>
  <c r="C231" i="24"/>
  <c r="C227" i="24"/>
  <c r="G235" i="24"/>
  <c r="C223" i="24"/>
  <c r="D222" i="24"/>
  <c r="G228" i="24"/>
  <c r="C226" i="24"/>
  <c r="D225" i="24"/>
  <c r="D221" i="24"/>
  <c r="D229" i="24"/>
  <c r="G221" i="24"/>
  <c r="C219" i="24"/>
  <c r="G218" i="24"/>
  <c r="G226" i="24"/>
  <c r="D231" i="24"/>
  <c r="G231" i="24"/>
  <c r="D236" i="24"/>
  <c r="D232" i="24"/>
  <c r="G233" i="24"/>
  <c r="D224" i="24"/>
  <c r="G224" i="24"/>
  <c r="C221" i="24"/>
  <c r="D235" i="24"/>
  <c r="G236" i="24"/>
  <c r="G232" i="24"/>
  <c r="C228" i="24"/>
  <c r="G219" i="24"/>
  <c r="D228" i="24"/>
  <c r="C237" i="24"/>
  <c r="C224" i="24"/>
  <c r="C220" i="24"/>
  <c r="F219" i="29"/>
  <c r="F235" i="29"/>
  <c r="F226" i="29"/>
  <c r="G233" i="29"/>
  <c r="C229" i="29"/>
  <c r="D224" i="29"/>
  <c r="E232" i="29"/>
  <c r="C225" i="29"/>
  <c r="G237" i="29"/>
  <c r="F234" i="29"/>
  <c r="D219" i="29"/>
  <c r="E237" i="29"/>
  <c r="G234" i="29"/>
  <c r="E230" i="29"/>
  <c r="D218" i="29"/>
  <c r="C230" i="29"/>
  <c r="G236" i="29"/>
  <c r="E219" i="29"/>
  <c r="G226" i="29"/>
  <c r="F227" i="29"/>
  <c r="G228" i="29"/>
  <c r="C222" i="29"/>
  <c r="G225" i="29"/>
  <c r="E218" i="29"/>
  <c r="E223" i="29"/>
  <c r="F224" i="29"/>
  <c r="F222" i="29"/>
  <c r="G229" i="29"/>
  <c r="C235" i="29"/>
  <c r="F228" i="29"/>
  <c r="E228" i="29"/>
  <c r="E233" i="29"/>
  <c r="D235" i="29"/>
  <c r="F232" i="29"/>
  <c r="G219" i="29"/>
  <c r="D232" i="29"/>
  <c r="E224" i="29"/>
  <c r="E227" i="29"/>
  <c r="F223" i="29"/>
  <c r="C223" i="29"/>
  <c r="E229" i="29"/>
  <c r="E225" i="29"/>
  <c r="G218" i="29"/>
  <c r="F229" i="29"/>
  <c r="C236" i="29"/>
  <c r="E231" i="29"/>
  <c r="F233" i="29"/>
  <c r="D237" i="29"/>
  <c r="E234" i="29"/>
  <c r="C219" i="29"/>
  <c r="C231" i="39"/>
  <c r="C219" i="39"/>
  <c r="D218" i="39"/>
  <c r="C226" i="39"/>
  <c r="C229" i="39"/>
  <c r="D225" i="39"/>
  <c r="C218" i="39"/>
  <c r="D233" i="39"/>
  <c r="D235" i="39"/>
  <c r="D232" i="39"/>
  <c r="D226" i="39"/>
  <c r="D227" i="39"/>
  <c r="D224" i="39"/>
  <c r="D219" i="39"/>
  <c r="C236" i="39"/>
  <c r="C225" i="39"/>
  <c r="C227" i="39"/>
  <c r="C228" i="39"/>
  <c r="C233" i="39"/>
  <c r="C234" i="39"/>
  <c r="C220" i="39"/>
  <c r="C221" i="19"/>
  <c r="F223" i="23"/>
  <c r="H25" i="59"/>
  <c r="H25" i="15"/>
  <c r="H25" i="20"/>
  <c r="G229" i="20" s="1"/>
  <c r="H25" i="21"/>
  <c r="H25" i="32"/>
  <c r="C236" i="32" s="1"/>
  <c r="H25" i="33"/>
  <c r="H25" i="57"/>
  <c r="H25" i="36"/>
  <c r="D116" i="37"/>
  <c r="H91" i="37"/>
  <c r="G187" i="17"/>
  <c r="H129" i="25"/>
  <c r="G181" i="25" s="1"/>
  <c r="I140" i="16"/>
  <c r="H120" i="26"/>
  <c r="G73" i="44"/>
  <c r="G120" i="17"/>
  <c r="I148" i="34"/>
  <c r="D163" i="34"/>
  <c r="E163" i="34"/>
  <c r="I154" i="34"/>
  <c r="H92" i="35"/>
  <c r="D117" i="35"/>
  <c r="D111" i="35"/>
  <c r="G111" i="35"/>
  <c r="H93" i="35"/>
  <c r="G118" i="35"/>
  <c r="E111" i="35"/>
  <c r="H95" i="35"/>
  <c r="E120" i="35"/>
  <c r="H103" i="35"/>
  <c r="E128" i="35"/>
  <c r="E130" i="35"/>
  <c r="H105" i="35"/>
  <c r="E132" i="35"/>
  <c r="H107" i="35"/>
  <c r="H109" i="35"/>
  <c r="E134" i="35"/>
  <c r="H134" i="35" s="1"/>
  <c r="C186" i="35" s="1"/>
  <c r="I143" i="35"/>
  <c r="G163" i="35"/>
  <c r="I145" i="35"/>
  <c r="F163" i="35"/>
  <c r="H91" i="38"/>
  <c r="F116" i="38"/>
  <c r="F111" i="38"/>
  <c r="H93" i="38"/>
  <c r="D118" i="38"/>
  <c r="H118" i="38" s="1"/>
  <c r="G119" i="38"/>
  <c r="H94" i="38"/>
  <c r="G111" i="38"/>
  <c r="F121" i="38"/>
  <c r="H96" i="38"/>
  <c r="H98" i="38"/>
  <c r="E123" i="38"/>
  <c r="E111" i="38"/>
  <c r="H102" i="38"/>
  <c r="E127" i="38"/>
  <c r="F129" i="38"/>
  <c r="H104" i="38"/>
  <c r="H106" i="38"/>
  <c r="F131" i="38"/>
  <c r="F133" i="38"/>
  <c r="H108" i="38"/>
  <c r="D163" i="38"/>
  <c r="I143" i="38"/>
  <c r="E163" i="38"/>
  <c r="I148" i="38"/>
  <c r="F163" i="38"/>
  <c r="I151" i="38"/>
  <c r="C111" i="39"/>
  <c r="H91" i="39"/>
  <c r="F111" i="39"/>
  <c r="H92" i="39"/>
  <c r="F117" i="39"/>
  <c r="H94" i="39"/>
  <c r="D119" i="39"/>
  <c r="D111" i="39"/>
  <c r="G111" i="39"/>
  <c r="G120" i="39"/>
  <c r="H120" i="39" s="1"/>
  <c r="H95" i="39"/>
  <c r="H97" i="39"/>
  <c r="F122" i="39"/>
  <c r="F124" i="39"/>
  <c r="H99" i="39"/>
  <c r="H101" i="39"/>
  <c r="F126" i="39"/>
  <c r="H110" i="39"/>
  <c r="D135" i="39"/>
  <c r="I144" i="39"/>
  <c r="D163" i="39"/>
  <c r="H163" i="39"/>
  <c r="I145" i="39"/>
  <c r="I147" i="39"/>
  <c r="G163" i="39"/>
  <c r="E163" i="39"/>
  <c r="I149" i="39"/>
  <c r="H92" i="40"/>
  <c r="C111" i="40"/>
  <c r="F111" i="40"/>
  <c r="F118" i="40"/>
  <c r="D111" i="40"/>
  <c r="H95" i="40"/>
  <c r="D120" i="40"/>
  <c r="H99" i="40"/>
  <c r="C124" i="40"/>
  <c r="H103" i="40"/>
  <c r="D128" i="40"/>
  <c r="D132" i="40"/>
  <c r="H132" i="40" s="1"/>
  <c r="D184" i="40" s="1"/>
  <c r="H107" i="40"/>
  <c r="I145" i="40"/>
  <c r="E163" i="40"/>
  <c r="H91" i="41"/>
  <c r="E111" i="41"/>
  <c r="E116" i="41"/>
  <c r="C111" i="41"/>
  <c r="C118" i="41"/>
  <c r="H93" i="41"/>
  <c r="H94" i="41"/>
  <c r="F119" i="41"/>
  <c r="F111" i="41"/>
  <c r="D121" i="41"/>
  <c r="H96" i="41"/>
  <c r="H98" i="41"/>
  <c r="D123" i="41"/>
  <c r="D127" i="41"/>
  <c r="H127" i="41" s="1"/>
  <c r="H102" i="41"/>
  <c r="E129" i="41"/>
  <c r="H104" i="41"/>
  <c r="E133" i="41"/>
  <c r="H108" i="41"/>
  <c r="H110" i="41"/>
  <c r="F135" i="41"/>
  <c r="I148" i="41"/>
  <c r="D163" i="41"/>
  <c r="E163" i="41"/>
  <c r="I151" i="41"/>
  <c r="I158" i="41"/>
  <c r="H163" i="41"/>
  <c r="E129" i="59"/>
  <c r="H127" i="9"/>
  <c r="H123" i="10"/>
  <c r="F175" i="10" s="1"/>
  <c r="H128" i="10"/>
  <c r="C180" i="10" s="1"/>
  <c r="H135" i="10"/>
  <c r="F187" i="10" s="1"/>
  <c r="H91" i="59"/>
  <c r="E116" i="59"/>
  <c r="E111" i="59"/>
  <c r="H94" i="59"/>
  <c r="F119" i="59"/>
  <c r="F111" i="59"/>
  <c r="D123" i="59"/>
  <c r="H98" i="59"/>
  <c r="D125" i="59"/>
  <c r="H125" i="59" s="1"/>
  <c r="H100" i="59"/>
  <c r="H102" i="59"/>
  <c r="D127" i="59"/>
  <c r="E131" i="59"/>
  <c r="H106" i="59"/>
  <c r="I149" i="59"/>
  <c r="E163" i="59"/>
  <c r="G123" i="41"/>
  <c r="G111" i="41"/>
  <c r="H105" i="41"/>
  <c r="G130" i="41"/>
  <c r="I144" i="41"/>
  <c r="C163" i="41"/>
  <c r="E111" i="40"/>
  <c r="H96" i="40"/>
  <c r="E121" i="40"/>
  <c r="H121" i="40" s="1"/>
  <c r="I148" i="40"/>
  <c r="H102" i="39"/>
  <c r="F127" i="39"/>
  <c r="H109" i="39"/>
  <c r="G134" i="39"/>
  <c r="C163" i="39"/>
  <c r="I153" i="39"/>
  <c r="H107" i="38"/>
  <c r="G132" i="38"/>
  <c r="C163" i="38"/>
  <c r="C163" i="35"/>
  <c r="I150" i="35"/>
  <c r="C163" i="34"/>
  <c r="I143" i="34"/>
  <c r="I150" i="34"/>
  <c r="H96" i="33"/>
  <c r="E121" i="33"/>
  <c r="G75" i="44"/>
  <c r="H163" i="34"/>
  <c r="E134" i="34"/>
  <c r="H134" i="34" s="1"/>
  <c r="H109" i="34"/>
  <c r="F129" i="34"/>
  <c r="H104" i="34"/>
  <c r="H98" i="34"/>
  <c r="D111" i="34"/>
  <c r="F111" i="34"/>
  <c r="H96" i="34"/>
  <c r="H93" i="34"/>
  <c r="E111" i="34"/>
  <c r="G111" i="34"/>
  <c r="H109" i="37"/>
  <c r="C134" i="37"/>
  <c r="C130" i="37"/>
  <c r="H105" i="37"/>
  <c r="H117" i="25"/>
  <c r="D116" i="57"/>
  <c r="D111" i="57"/>
  <c r="H98" i="57"/>
  <c r="C123" i="57"/>
  <c r="D133" i="57"/>
  <c r="H108" i="57"/>
  <c r="C163" i="36"/>
  <c r="I143" i="36"/>
  <c r="C75" i="44"/>
  <c r="C83" i="44"/>
  <c r="D72" i="44"/>
  <c r="D80" i="44"/>
  <c r="D88" i="44"/>
  <c r="E85" i="44"/>
  <c r="F82" i="44"/>
  <c r="E69" i="44"/>
  <c r="E116" i="9"/>
  <c r="F72" i="44"/>
  <c r="D74" i="44"/>
  <c r="D98" i="44" s="1"/>
  <c r="D78" i="44"/>
  <c r="E84" i="44"/>
  <c r="F88" i="44"/>
  <c r="F135" i="9"/>
  <c r="D118" i="62"/>
  <c r="H93" i="62"/>
  <c r="C131" i="62"/>
  <c r="H106" i="62"/>
  <c r="H127" i="29"/>
  <c r="D179" i="29" s="1"/>
  <c r="G69" i="44"/>
  <c r="H93" i="10"/>
  <c r="F76" i="44"/>
  <c r="H103" i="10"/>
  <c r="H105" i="10"/>
  <c r="H109" i="10"/>
  <c r="E163" i="11"/>
  <c r="H163" i="18"/>
  <c r="F163" i="18"/>
  <c r="C116" i="12"/>
  <c r="H116" i="12" s="1"/>
  <c r="C116" i="18"/>
  <c r="C116" i="24"/>
  <c r="G111" i="57"/>
  <c r="H163" i="57"/>
  <c r="H101" i="62"/>
  <c r="H104" i="37"/>
  <c r="F124" i="37"/>
  <c r="H95" i="59"/>
  <c r="H99" i="59"/>
  <c r="I146" i="59"/>
  <c r="I159" i="59"/>
  <c r="G80" i="44"/>
  <c r="C88" i="44"/>
  <c r="I150" i="59"/>
  <c r="G121" i="37"/>
  <c r="I159" i="6"/>
  <c r="I156" i="6"/>
  <c r="I152" i="6"/>
  <c r="I157" i="6"/>
  <c r="I148" i="6"/>
  <c r="I153" i="9"/>
  <c r="K153" i="9" s="1"/>
  <c r="I152" i="62"/>
  <c r="H99" i="37"/>
  <c r="I147" i="9"/>
  <c r="K147" i="9" s="1"/>
  <c r="H91" i="10"/>
  <c r="C82" i="44"/>
  <c r="H108" i="10"/>
  <c r="F71" i="44"/>
  <c r="C77" i="44"/>
  <c r="G111" i="62"/>
  <c r="E111" i="62"/>
  <c r="G163" i="62"/>
  <c r="I145" i="62"/>
  <c r="I149" i="62"/>
  <c r="I153" i="62"/>
  <c r="I161" i="62"/>
  <c r="D71" i="44"/>
  <c r="H98" i="10"/>
  <c r="H102" i="10"/>
  <c r="D82" i="44"/>
  <c r="D106" i="44" s="1"/>
  <c r="D86" i="44"/>
  <c r="E88" i="44"/>
  <c r="G163" i="11"/>
  <c r="G72" i="44"/>
  <c r="F84" i="44"/>
  <c r="E163" i="18"/>
  <c r="H92" i="33"/>
  <c r="H97" i="33"/>
  <c r="H99" i="33"/>
  <c r="H101" i="33"/>
  <c r="H92" i="57"/>
  <c r="H95" i="57"/>
  <c r="F163" i="57"/>
  <c r="I150" i="57"/>
  <c r="I158" i="57"/>
  <c r="I145" i="59"/>
  <c r="F80" i="44"/>
  <c r="G87" i="44"/>
  <c r="H93" i="36"/>
  <c r="H98" i="36"/>
  <c r="I148" i="36"/>
  <c r="I149" i="36"/>
  <c r="I152" i="36"/>
  <c r="I156" i="36"/>
  <c r="I160" i="36"/>
  <c r="I161" i="36"/>
  <c r="F111" i="37"/>
  <c r="H303" i="30"/>
  <c r="L28" i="48" s="1"/>
  <c r="F258" i="41"/>
  <c r="F255" i="41"/>
  <c r="F256" i="41"/>
  <c r="F244" i="41"/>
  <c r="F245" i="41"/>
  <c r="F253" i="41"/>
  <c r="F225" i="41"/>
  <c r="F259" i="41"/>
  <c r="F221" i="41"/>
  <c r="F230" i="41"/>
  <c r="F249" i="41"/>
  <c r="F232" i="41"/>
  <c r="F236" i="41"/>
  <c r="F229" i="41"/>
  <c r="F226" i="41"/>
  <c r="F252" i="41"/>
  <c r="F218" i="41"/>
  <c r="F223" i="41"/>
  <c r="F233" i="41"/>
  <c r="F254" i="41"/>
  <c r="F243" i="41"/>
  <c r="F237" i="41"/>
  <c r="F224" i="41"/>
  <c r="F246" i="41"/>
  <c r="F234" i="41"/>
  <c r="F247" i="41"/>
  <c r="F262" i="41"/>
  <c r="F251" i="41"/>
  <c r="F261" i="41"/>
  <c r="F235" i="41"/>
  <c r="F222" i="41"/>
  <c r="F250" i="41"/>
  <c r="F219" i="41"/>
  <c r="F260" i="41"/>
  <c r="F257" i="41"/>
  <c r="F227" i="41"/>
  <c r="D237" i="30"/>
  <c r="D253" i="30"/>
  <c r="D262" i="30"/>
  <c r="D235" i="30"/>
  <c r="D220" i="30"/>
  <c r="D254" i="30"/>
  <c r="D243" i="30"/>
  <c r="D246" i="30"/>
  <c r="D248" i="30"/>
  <c r="D222" i="30"/>
  <c r="D250" i="30"/>
  <c r="D218" i="30"/>
  <c r="D261" i="30"/>
  <c r="D229" i="30"/>
  <c r="D232" i="30"/>
  <c r="D245" i="30"/>
  <c r="D257" i="30"/>
  <c r="D223" i="30"/>
  <c r="D249" i="30"/>
  <c r="D224" i="30"/>
  <c r="D236" i="30"/>
  <c r="D227" i="30"/>
  <c r="D225" i="30"/>
  <c r="D233" i="30"/>
  <c r="D230" i="30"/>
  <c r="D255" i="30"/>
  <c r="D252" i="30"/>
  <c r="D219" i="30"/>
  <c r="D228" i="30"/>
  <c r="D259" i="30"/>
  <c r="D247" i="30"/>
  <c r="D231" i="30"/>
  <c r="D260" i="30"/>
  <c r="D251" i="30"/>
  <c r="H307" i="40"/>
  <c r="P39" i="48" s="1"/>
  <c r="D221" i="30"/>
  <c r="F248" i="41"/>
  <c r="F220" i="41"/>
  <c r="D258" i="30"/>
  <c r="D226" i="30"/>
  <c r="H45" i="36"/>
  <c r="F306" i="36"/>
  <c r="F356" i="36" s="1"/>
  <c r="C307" i="37"/>
  <c r="C357" i="37" s="1"/>
  <c r="H357" i="37"/>
  <c r="H302" i="19"/>
  <c r="D234" i="30"/>
  <c r="F228" i="41"/>
  <c r="C231" i="25"/>
  <c r="C255" i="25"/>
  <c r="C237" i="25"/>
  <c r="C228" i="25"/>
  <c r="C245" i="25"/>
  <c r="C234" i="25"/>
  <c r="C227" i="25"/>
  <c r="C249" i="25"/>
  <c r="C257" i="25"/>
  <c r="C256" i="25"/>
  <c r="C244" i="25"/>
  <c r="C250" i="25"/>
  <c r="C258" i="25"/>
  <c r="C218" i="25"/>
  <c r="C260" i="25"/>
  <c r="C262" i="25"/>
  <c r="C224" i="25"/>
  <c r="C220" i="25"/>
  <c r="H32" i="9"/>
  <c r="F52" i="9"/>
  <c r="E8" i="49" s="1"/>
  <c r="H37" i="9"/>
  <c r="G52" i="9"/>
  <c r="F8" i="49" s="1"/>
  <c r="H41" i="9"/>
  <c r="E52" i="9"/>
  <c r="D8" i="49" s="1"/>
  <c r="C52" i="9"/>
  <c r="B8" i="49" s="1"/>
  <c r="H43" i="9"/>
  <c r="C116" i="9"/>
  <c r="H61" i="9"/>
  <c r="H34" i="10"/>
  <c r="C52" i="10"/>
  <c r="B9" i="49" s="1"/>
  <c r="H35" i="10"/>
  <c r="F52" i="10"/>
  <c r="E9" i="49" s="1"/>
  <c r="H38" i="10"/>
  <c r="G52" i="10"/>
  <c r="F9" i="49" s="1"/>
  <c r="E52" i="10"/>
  <c r="D9" i="49" s="1"/>
  <c r="H45" i="10"/>
  <c r="H32" i="11"/>
  <c r="F52" i="11"/>
  <c r="F232" i="11" s="1"/>
  <c r="C230" i="11"/>
  <c r="C235" i="11"/>
  <c r="C218" i="11"/>
  <c r="C231" i="11"/>
  <c r="C227" i="11"/>
  <c r="C234" i="11"/>
  <c r="E173" i="11"/>
  <c r="H353" i="11"/>
  <c r="H42" i="11"/>
  <c r="H303" i="11" s="1"/>
  <c r="L8" i="48" s="1"/>
  <c r="G252" i="35"/>
  <c r="G251" i="35"/>
  <c r="F249" i="28"/>
  <c r="F229" i="28"/>
  <c r="F244" i="28"/>
  <c r="F237" i="28"/>
  <c r="F218" i="28"/>
  <c r="F245" i="28"/>
  <c r="F230" i="28"/>
  <c r="F257" i="28"/>
  <c r="F232" i="28"/>
  <c r="F254" i="28"/>
  <c r="F253" i="28"/>
  <c r="F255" i="28"/>
  <c r="D233" i="29"/>
  <c r="D221" i="29"/>
  <c r="D230" i="29"/>
  <c r="D226" i="29"/>
  <c r="C255" i="38"/>
  <c r="C235" i="38"/>
  <c r="C222" i="38"/>
  <c r="C248" i="38"/>
  <c r="C251" i="12"/>
  <c r="C256" i="12"/>
  <c r="C246" i="12"/>
  <c r="C259" i="12"/>
  <c r="C253" i="12"/>
  <c r="C255" i="12"/>
  <c r="C223" i="12"/>
  <c r="C260" i="12"/>
  <c r="C261" i="12"/>
  <c r="C257" i="12"/>
  <c r="C236" i="40"/>
  <c r="C243" i="40"/>
  <c r="C256" i="40"/>
  <c r="C261" i="40"/>
  <c r="C262" i="40"/>
  <c r="C249" i="40"/>
  <c r="C221" i="40"/>
  <c r="C225" i="40"/>
  <c r="C260" i="40"/>
  <c r="C223" i="40"/>
  <c r="C222" i="40"/>
  <c r="C226" i="40"/>
  <c r="C233" i="40"/>
  <c r="C257" i="40"/>
  <c r="G220" i="11"/>
  <c r="G219" i="11"/>
  <c r="G222" i="11"/>
  <c r="G230" i="11"/>
  <c r="G234" i="11"/>
  <c r="G229" i="11"/>
  <c r="G236" i="11"/>
  <c r="G228" i="11"/>
  <c r="G227" i="11"/>
  <c r="G235" i="11"/>
  <c r="G221" i="11"/>
  <c r="G231" i="11"/>
  <c r="G237" i="11"/>
  <c r="C20" i="44"/>
  <c r="H37" i="12"/>
  <c r="C113" i="46"/>
  <c r="C89" i="46" s="1"/>
  <c r="C41" i="46" s="1"/>
  <c r="H45" i="12"/>
  <c r="H49" i="37"/>
  <c r="F301" i="57"/>
  <c r="F351" i="57" s="1"/>
  <c r="H40" i="57"/>
  <c r="D122" i="46"/>
  <c r="D98" i="46" s="1"/>
  <c r="H49" i="62"/>
  <c r="E115" i="46"/>
  <c r="E91" i="46" s="1"/>
  <c r="E43" i="46" s="1"/>
  <c r="F20" i="44"/>
  <c r="G296" i="57"/>
  <c r="G346" i="57" s="1"/>
  <c r="G52" i="57"/>
  <c r="G313" i="57" s="1"/>
  <c r="G363" i="57" s="1"/>
  <c r="H35" i="57"/>
  <c r="G254" i="34"/>
  <c r="H49" i="10"/>
  <c r="E52" i="11"/>
  <c r="D10" i="49" s="1"/>
  <c r="H40" i="10"/>
  <c r="G115" i="46"/>
  <c r="G91" i="46" s="1"/>
  <c r="G43" i="46" s="1"/>
  <c r="F117" i="46"/>
  <c r="F93" i="46" s="1"/>
  <c r="H38" i="62"/>
  <c r="C299" i="62"/>
  <c r="C349" i="62" s="1"/>
  <c r="D301" i="59"/>
  <c r="D351" i="59" s="1"/>
  <c r="H40" i="59"/>
  <c r="G302" i="59"/>
  <c r="G352" i="59" s="1"/>
  <c r="H41" i="59"/>
  <c r="H43" i="59"/>
  <c r="H37" i="59"/>
  <c r="G116" i="46"/>
  <c r="G92" i="46" s="1"/>
  <c r="H351" i="62"/>
  <c r="H50" i="62"/>
  <c r="H41" i="37"/>
  <c r="D52" i="37"/>
  <c r="C38" i="49" s="1"/>
  <c r="F52" i="37"/>
  <c r="E38" i="49" s="1"/>
  <c r="H40" i="36"/>
  <c r="H357" i="62"/>
  <c r="C310" i="37"/>
  <c r="C360" i="37" s="1"/>
  <c r="H38" i="32"/>
  <c r="H45" i="33"/>
  <c r="H47" i="34"/>
  <c r="H37" i="35"/>
  <c r="H34" i="38"/>
  <c r="H45" i="35"/>
  <c r="H36" i="36"/>
  <c r="E52" i="62"/>
  <c r="E227" i="62" s="1"/>
  <c r="H51" i="37"/>
  <c r="H47" i="12"/>
  <c r="H50" i="12"/>
  <c r="F52" i="14"/>
  <c r="G109" i="46"/>
  <c r="G85" i="46" s="1"/>
  <c r="G37" i="46" s="1"/>
  <c r="E52" i="14"/>
  <c r="D12" i="49" s="1"/>
  <c r="E52" i="15"/>
  <c r="E229" i="15" s="1"/>
  <c r="E29" i="44"/>
  <c r="H43" i="15"/>
  <c r="F52" i="15"/>
  <c r="F259" i="15" s="1"/>
  <c r="H33" i="16"/>
  <c r="F107" i="46"/>
  <c r="F83" i="46" s="1"/>
  <c r="H40" i="16"/>
  <c r="E52" i="16"/>
  <c r="E246" i="16" s="1"/>
  <c r="F52" i="17"/>
  <c r="F261" i="17" s="1"/>
  <c r="G52" i="17"/>
  <c r="G237" i="17" s="1"/>
  <c r="D111" i="46"/>
  <c r="D87" i="46" s="1"/>
  <c r="H37" i="18"/>
  <c r="F52" i="18"/>
  <c r="F225" i="18" s="1"/>
  <c r="H47" i="18"/>
  <c r="H50" i="18"/>
  <c r="H37" i="19"/>
  <c r="H38" i="19"/>
  <c r="H47" i="19"/>
  <c r="G106" i="46"/>
  <c r="G82" i="46" s="1"/>
  <c r="H37" i="20"/>
  <c r="C27" i="44"/>
  <c r="H353" i="20"/>
  <c r="C24" i="44"/>
  <c r="D27" i="44"/>
  <c r="H41" i="21"/>
  <c r="F52" i="22"/>
  <c r="E52" i="22"/>
  <c r="E252" i="22" s="1"/>
  <c r="G30" i="44"/>
  <c r="E52" i="23"/>
  <c r="E224" i="23" s="1"/>
  <c r="H34" i="23"/>
  <c r="H37" i="23"/>
  <c r="H40" i="23"/>
  <c r="H353" i="23"/>
  <c r="H50" i="23"/>
  <c r="H37" i="24"/>
  <c r="H45" i="24"/>
  <c r="H47" i="24"/>
  <c r="H50" i="24"/>
  <c r="E52" i="26"/>
  <c r="E229" i="26" s="1"/>
  <c r="H353" i="26"/>
  <c r="H51" i="26"/>
  <c r="H34" i="27"/>
  <c r="E52" i="27"/>
  <c r="E253" i="27" s="1"/>
  <c r="H38" i="27"/>
  <c r="H43" i="27"/>
  <c r="H46" i="27"/>
  <c r="H49" i="27"/>
  <c r="H40" i="28"/>
  <c r="H50" i="28"/>
  <c r="C52" i="30"/>
  <c r="C227" i="30" s="1"/>
  <c r="E52" i="30"/>
  <c r="E250" i="30" s="1"/>
  <c r="H38" i="31"/>
  <c r="H43" i="31"/>
  <c r="E52" i="31"/>
  <c r="E246" i="31" s="1"/>
  <c r="H49" i="31"/>
  <c r="E52" i="32"/>
  <c r="H40" i="32"/>
  <c r="H36" i="33"/>
  <c r="H51" i="33"/>
  <c r="H48" i="34"/>
  <c r="E52" i="35"/>
  <c r="E221" i="35" s="1"/>
  <c r="H38" i="35"/>
  <c r="H49" i="35"/>
  <c r="F52" i="38"/>
  <c r="F254" i="38" s="1"/>
  <c r="H40" i="38"/>
  <c r="H50" i="38"/>
  <c r="G52" i="39"/>
  <c r="G231" i="39" s="1"/>
  <c r="E52" i="39"/>
  <c r="E225" i="39" s="1"/>
  <c r="H32" i="40"/>
  <c r="F52" i="40"/>
  <c r="F227" i="40" s="1"/>
  <c r="D52" i="57"/>
  <c r="C19" i="49" s="1"/>
  <c r="H38" i="37"/>
  <c r="H34" i="59"/>
  <c r="H37" i="57"/>
  <c r="H354" i="57"/>
  <c r="G252" i="18"/>
  <c r="G261" i="18"/>
  <c r="E246" i="18"/>
  <c r="G248" i="18"/>
  <c r="D243" i="18"/>
  <c r="D248" i="18"/>
  <c r="E257" i="18"/>
  <c r="E261" i="18"/>
  <c r="C259" i="39"/>
  <c r="D244" i="39"/>
  <c r="C251" i="39"/>
  <c r="D252" i="39"/>
  <c r="D245" i="39"/>
  <c r="C249" i="39"/>
  <c r="D251" i="39"/>
  <c r="D261" i="39"/>
  <c r="D258" i="39"/>
  <c r="C253" i="39"/>
  <c r="C250" i="39"/>
  <c r="C254" i="39"/>
  <c r="C258" i="39"/>
  <c r="C257" i="39"/>
  <c r="C260" i="39"/>
  <c r="C256" i="39"/>
  <c r="C244" i="39"/>
  <c r="D247" i="39"/>
  <c r="D253" i="39"/>
  <c r="C252" i="39"/>
  <c r="D255" i="39"/>
  <c r="D243" i="39"/>
  <c r="D249" i="39"/>
  <c r="D254" i="39"/>
  <c r="E246" i="39"/>
  <c r="D256" i="39"/>
  <c r="C247" i="39"/>
  <c r="D262" i="39"/>
  <c r="D250" i="39"/>
  <c r="C255" i="39"/>
  <c r="C262" i="39"/>
  <c r="D246" i="39"/>
  <c r="C245" i="39"/>
  <c r="D260" i="39"/>
  <c r="D257" i="39"/>
  <c r="C243" i="39"/>
  <c r="C246" i="39"/>
  <c r="C261" i="39"/>
  <c r="L39" i="56"/>
  <c r="H86" i="19"/>
  <c r="H86" i="29"/>
  <c r="H18" i="57"/>
  <c r="H86" i="9"/>
  <c r="F218" i="12"/>
  <c r="C222" i="12"/>
  <c r="D223" i="12"/>
  <c r="C231" i="12"/>
  <c r="D236" i="12"/>
  <c r="G235" i="12"/>
  <c r="F225" i="12"/>
  <c r="G231" i="12"/>
  <c r="G220" i="12"/>
  <c r="D230" i="12"/>
  <c r="D225" i="12"/>
  <c r="F223" i="12"/>
  <c r="F230" i="12"/>
  <c r="C229" i="12"/>
  <c r="C232" i="12"/>
  <c r="D219" i="12"/>
  <c r="C234" i="12"/>
  <c r="G230" i="12"/>
  <c r="D220" i="12"/>
  <c r="C219" i="12"/>
  <c r="F234" i="12"/>
  <c r="G223" i="12"/>
  <c r="G218" i="12"/>
  <c r="C230" i="12"/>
  <c r="F221" i="12"/>
  <c r="C228" i="12"/>
  <c r="C227" i="12"/>
  <c r="G232" i="12"/>
  <c r="C235" i="12"/>
  <c r="G233" i="12"/>
  <c r="D228" i="12"/>
  <c r="F237" i="12"/>
  <c r="F232" i="12"/>
  <c r="C218" i="12"/>
  <c r="F219" i="12"/>
  <c r="C226" i="12"/>
  <c r="C225" i="12"/>
  <c r="D233" i="12"/>
  <c r="F229" i="12"/>
  <c r="C221" i="12"/>
  <c r="G221" i="12"/>
  <c r="D231" i="12"/>
  <c r="D226" i="12"/>
  <c r="F227" i="12"/>
  <c r="C220" i="12"/>
  <c r="C224" i="12"/>
  <c r="F222" i="12"/>
  <c r="F228" i="12"/>
  <c r="G227" i="12"/>
  <c r="D224" i="12"/>
  <c r="G226" i="12"/>
  <c r="F235" i="12"/>
  <c r="G224" i="12"/>
  <c r="G219" i="12"/>
  <c r="D218" i="12"/>
  <c r="C237" i="12"/>
  <c r="G236" i="12"/>
  <c r="D235" i="12"/>
  <c r="D234" i="12"/>
  <c r="D229" i="12"/>
  <c r="D232" i="12"/>
  <c r="D221" i="12"/>
  <c r="F226" i="12"/>
  <c r="C233" i="12"/>
  <c r="C236" i="12"/>
  <c r="D222" i="12"/>
  <c r="G237" i="12"/>
  <c r="C221" i="18"/>
  <c r="G229" i="18"/>
  <c r="E235" i="18"/>
  <c r="E220" i="18"/>
  <c r="D237" i="18"/>
  <c r="D219" i="18"/>
  <c r="G224" i="18"/>
  <c r="D233" i="18"/>
  <c r="D229" i="18"/>
  <c r="D234" i="18"/>
  <c r="G230" i="18"/>
  <c r="E234" i="18"/>
  <c r="G221" i="18"/>
  <c r="E231" i="18"/>
  <c r="G220" i="18"/>
  <c r="G218" i="18"/>
  <c r="D225" i="18"/>
  <c r="D221" i="18"/>
  <c r="G223" i="18"/>
  <c r="G227" i="18"/>
  <c r="E224" i="18"/>
  <c r="D220" i="18"/>
  <c r="E233" i="18"/>
  <c r="E226" i="18"/>
  <c r="G225" i="18"/>
  <c r="D226" i="18"/>
  <c r="E230" i="18"/>
  <c r="E221" i="18"/>
  <c r="E227" i="18"/>
  <c r="G235" i="18"/>
  <c r="D218" i="18"/>
  <c r="D222" i="18"/>
  <c r="G237" i="18"/>
  <c r="G231" i="18"/>
  <c r="E222" i="18"/>
  <c r="D228" i="18"/>
  <c r="G226" i="18"/>
  <c r="E232" i="18"/>
  <c r="G222" i="18"/>
  <c r="G232" i="18"/>
  <c r="D235" i="18"/>
  <c r="G234" i="18"/>
  <c r="D223" i="18"/>
  <c r="E225" i="18"/>
  <c r="E219" i="18"/>
  <c r="E223" i="18"/>
  <c r="D231" i="18"/>
  <c r="E218" i="18"/>
  <c r="D230" i="18"/>
  <c r="G228" i="18"/>
  <c r="D232" i="18"/>
  <c r="G219" i="18"/>
  <c r="E236" i="18"/>
  <c r="H18" i="38"/>
  <c r="H86" i="38"/>
  <c r="H18" i="12"/>
  <c r="H190" i="20"/>
  <c r="H240" i="21"/>
  <c r="H18" i="30"/>
  <c r="H190" i="32"/>
  <c r="H18" i="25"/>
  <c r="H240" i="9"/>
  <c r="F227" i="24"/>
  <c r="F222" i="24"/>
  <c r="F232" i="24"/>
  <c r="F233" i="24"/>
  <c r="G248" i="22"/>
  <c r="G259" i="22"/>
  <c r="G260" i="22"/>
  <c r="G249" i="22"/>
  <c r="G244" i="22"/>
  <c r="G252" i="22"/>
  <c r="G250" i="22"/>
  <c r="G258" i="22"/>
  <c r="G254" i="22"/>
  <c r="G256" i="22"/>
  <c r="G255" i="22"/>
  <c r="G257" i="22"/>
  <c r="G247" i="22"/>
  <c r="G253" i="22"/>
  <c r="G243" i="22"/>
  <c r="H163" i="44"/>
  <c r="C255" i="23"/>
  <c r="E248" i="28"/>
  <c r="E243" i="28"/>
  <c r="E246" i="28"/>
  <c r="E260" i="28"/>
  <c r="E255" i="28"/>
  <c r="E244" i="28"/>
  <c r="E247" i="28"/>
  <c r="E257" i="28"/>
  <c r="F231" i="41"/>
  <c r="C219" i="41"/>
  <c r="H18" i="62"/>
  <c r="E237" i="18"/>
  <c r="E254" i="31"/>
  <c r="C255" i="31"/>
  <c r="F244" i="31"/>
  <c r="E245" i="31"/>
  <c r="C250" i="31"/>
  <c r="F256" i="40"/>
  <c r="C258" i="17"/>
  <c r="H240" i="11"/>
  <c r="H18" i="11"/>
  <c r="E262" i="16"/>
  <c r="F220" i="17"/>
  <c r="C262" i="38"/>
  <c r="C228" i="29"/>
  <c r="H86" i="57"/>
  <c r="C253" i="40"/>
  <c r="C246" i="32"/>
  <c r="D245" i="34"/>
  <c r="F218" i="29"/>
  <c r="H18" i="34"/>
  <c r="E236" i="16"/>
  <c r="H86" i="12"/>
  <c r="H240" i="36"/>
  <c r="D220" i="41"/>
  <c r="G246" i="32"/>
  <c r="D227" i="18"/>
  <c r="G254" i="16"/>
  <c r="H18" i="59"/>
  <c r="F253" i="30"/>
  <c r="G231" i="29"/>
  <c r="F233" i="16"/>
  <c r="C253" i="38"/>
  <c r="C256" i="34"/>
  <c r="D244" i="32"/>
  <c r="D256" i="30"/>
  <c r="E235" i="29"/>
  <c r="D250" i="28"/>
  <c r="D237" i="20"/>
  <c r="D255" i="20"/>
  <c r="D247" i="20"/>
  <c r="D232" i="20"/>
  <c r="H33" i="37"/>
  <c r="C52" i="37"/>
  <c r="B38" i="49" s="1"/>
  <c r="F254" i="16"/>
  <c r="F229" i="25"/>
  <c r="F257" i="25"/>
  <c r="F253" i="25"/>
  <c r="F225" i="25"/>
  <c r="F228" i="25"/>
  <c r="F243" i="25"/>
  <c r="F255" i="25"/>
  <c r="F245" i="25"/>
  <c r="F233" i="25"/>
  <c r="F236" i="25"/>
  <c r="F258" i="25"/>
  <c r="F259" i="25"/>
  <c r="F218" i="25"/>
  <c r="F237" i="25"/>
  <c r="F256" i="25"/>
  <c r="F251" i="25"/>
  <c r="F250" i="25"/>
  <c r="F234" i="25"/>
  <c r="F223" i="25"/>
  <c r="F231" i="25"/>
  <c r="F230" i="25"/>
  <c r="F260" i="25"/>
  <c r="F224" i="25"/>
  <c r="F254" i="25"/>
  <c r="F221" i="25"/>
  <c r="F227" i="25"/>
  <c r="F248" i="25"/>
  <c r="F220" i="25"/>
  <c r="F244" i="25"/>
  <c r="F249" i="25"/>
  <c r="F218" i="16"/>
  <c r="F234" i="16"/>
  <c r="H303" i="19"/>
  <c r="F235" i="16"/>
  <c r="F261" i="16"/>
  <c r="F247" i="16"/>
  <c r="F219" i="16"/>
  <c r="F256" i="16"/>
  <c r="F245" i="16"/>
  <c r="F236" i="16"/>
  <c r="F262" i="16"/>
  <c r="F220" i="16"/>
  <c r="F229" i="16"/>
  <c r="F260" i="16"/>
  <c r="F232" i="16"/>
  <c r="G257" i="23"/>
  <c r="G235" i="23"/>
  <c r="G232" i="23"/>
  <c r="G233" i="23"/>
  <c r="G234" i="23"/>
  <c r="G258" i="23"/>
  <c r="G230" i="23"/>
  <c r="G231" i="23"/>
  <c r="G237" i="23"/>
  <c r="G228" i="23"/>
  <c r="G229" i="23"/>
  <c r="G236" i="23"/>
  <c r="G226" i="23"/>
  <c r="G227" i="23"/>
  <c r="G249" i="23"/>
  <c r="G250" i="23"/>
  <c r="G262" i="23"/>
  <c r="D243" i="22"/>
  <c r="D257" i="22"/>
  <c r="D250" i="22"/>
  <c r="D261" i="22"/>
  <c r="D252" i="22"/>
  <c r="D246" i="22"/>
  <c r="D251" i="22"/>
  <c r="D255" i="22"/>
  <c r="D248" i="22"/>
  <c r="D24" i="44"/>
  <c r="C248" i="39"/>
  <c r="E24" i="49"/>
  <c r="F230" i="24"/>
  <c r="F229" i="24"/>
  <c r="F218" i="24"/>
  <c r="F235" i="24"/>
  <c r="D28" i="49"/>
  <c r="E116" i="46"/>
  <c r="E92" i="46" s="1"/>
  <c r="H352" i="57"/>
  <c r="H41" i="57"/>
  <c r="H302" i="57" s="1"/>
  <c r="K17" i="48" s="1"/>
  <c r="C302" i="57"/>
  <c r="C352" i="57" s="1"/>
  <c r="G294" i="62"/>
  <c r="G344" i="62" s="1"/>
  <c r="G52" i="62"/>
  <c r="G232" i="62" s="1"/>
  <c r="F31" i="44"/>
  <c r="F248" i="44" s="1"/>
  <c r="F296" i="44" s="1"/>
  <c r="H43" i="6"/>
  <c r="H304" i="6" s="1"/>
  <c r="M5" i="48" s="1"/>
  <c r="F114" i="46"/>
  <c r="F90" i="46" s="1"/>
  <c r="F42" i="46" s="1"/>
  <c r="F122" i="46"/>
  <c r="F98" i="46" s="1"/>
  <c r="F39" i="44"/>
  <c r="G110" i="46"/>
  <c r="G86" i="46" s="1"/>
  <c r="G119" i="46"/>
  <c r="G95" i="46" s="1"/>
  <c r="G36" i="44"/>
  <c r="D30" i="44"/>
  <c r="D247" i="44" s="1"/>
  <c r="D295" i="44" s="1"/>
  <c r="E33" i="44"/>
  <c r="F38" i="44"/>
  <c r="C31" i="44"/>
  <c r="E34" i="44"/>
  <c r="E39" i="44"/>
  <c r="F104" i="46"/>
  <c r="F80" i="46" s="1"/>
  <c r="G117" i="46"/>
  <c r="G93" i="46" s="1"/>
  <c r="F119" i="46"/>
  <c r="F95" i="46" s="1"/>
  <c r="F47" i="46" s="1"/>
  <c r="D121" i="46"/>
  <c r="D97" i="46" s="1"/>
  <c r="G122" i="46"/>
  <c r="G98" i="46" s="1"/>
  <c r="G50" i="46" s="1"/>
  <c r="H34" i="57"/>
  <c r="G295" i="57"/>
  <c r="G345" i="57" s="1"/>
  <c r="E297" i="57"/>
  <c r="E347" i="57" s="1"/>
  <c r="H347" i="57"/>
  <c r="E52" i="57"/>
  <c r="E235" i="57" s="1"/>
  <c r="E40" i="49"/>
  <c r="C108" i="46"/>
  <c r="C25" i="44"/>
  <c r="H37" i="6"/>
  <c r="C116" i="46"/>
  <c r="C92" i="46" s="1"/>
  <c r="C33" i="44"/>
  <c r="H35" i="12"/>
  <c r="E52" i="12"/>
  <c r="D103" i="46"/>
  <c r="D79" i="46" s="1"/>
  <c r="D20" i="44"/>
  <c r="E12" i="49"/>
  <c r="E95" i="49" s="1"/>
  <c r="F228" i="14"/>
  <c r="H34" i="15"/>
  <c r="G52" i="15"/>
  <c r="C106" i="46"/>
  <c r="C52" i="16"/>
  <c r="B14" i="49" s="1"/>
  <c r="C23" i="44"/>
  <c r="D109" i="46"/>
  <c r="D85" i="46" s="1"/>
  <c r="H38" i="16"/>
  <c r="H50" i="16"/>
  <c r="C38" i="44"/>
  <c r="D52" i="17"/>
  <c r="D23" i="44"/>
  <c r="E26" i="44"/>
  <c r="E52" i="17"/>
  <c r="D15" i="49" s="1"/>
  <c r="F52" i="19"/>
  <c r="E17" i="49" s="1"/>
  <c r="H35" i="19"/>
  <c r="E52" i="19"/>
  <c r="E259" i="19" s="1"/>
  <c r="H45" i="19"/>
  <c r="E52" i="20"/>
  <c r="E262" i="20" s="1"/>
  <c r="H34" i="20"/>
  <c r="D105" i="46"/>
  <c r="D81" i="46" s="1"/>
  <c r="D37" i="44"/>
  <c r="H49" i="20"/>
  <c r="F52" i="21"/>
  <c r="H32" i="21"/>
  <c r="E52" i="21"/>
  <c r="D20" i="49" s="1"/>
  <c r="H34" i="21"/>
  <c r="F108" i="46"/>
  <c r="F84" i="46" s="1"/>
  <c r="F25" i="44"/>
  <c r="H37" i="21"/>
  <c r="F30" i="44"/>
  <c r="F247" i="44" s="1"/>
  <c r="F295" i="44" s="1"/>
  <c r="F113" i="46"/>
  <c r="F89" i="46" s="1"/>
  <c r="F41" i="46" s="1"/>
  <c r="H353" i="21"/>
  <c r="C117" i="46"/>
  <c r="C34" i="44"/>
  <c r="G118" i="46"/>
  <c r="G94" i="46" s="1"/>
  <c r="G46" i="46" s="1"/>
  <c r="G35" i="44"/>
  <c r="G252" i="44" s="1"/>
  <c r="G300" i="44" s="1"/>
  <c r="E37" i="44"/>
  <c r="E254" i="44" s="1"/>
  <c r="E302" i="44" s="1"/>
  <c r="E120" i="46"/>
  <c r="E96" i="46" s="1"/>
  <c r="E48" i="46" s="1"/>
  <c r="E52" i="24"/>
  <c r="H35" i="24"/>
  <c r="H34" i="26"/>
  <c r="F52" i="26"/>
  <c r="F52" i="32"/>
  <c r="F259" i="32" s="1"/>
  <c r="H45" i="32"/>
  <c r="F258" i="40"/>
  <c r="F224" i="40"/>
  <c r="F222" i="40"/>
  <c r="F226" i="40"/>
  <c r="C52" i="6"/>
  <c r="B7" i="49" s="1"/>
  <c r="F24" i="44"/>
  <c r="F19" i="49"/>
  <c r="F102" i="49" s="1"/>
  <c r="H35" i="20"/>
  <c r="H36" i="21"/>
  <c r="E20" i="44"/>
  <c r="H362" i="62"/>
  <c r="D312" i="62"/>
  <c r="D362" i="62" s="1"/>
  <c r="E27" i="44"/>
  <c r="E118" i="46"/>
  <c r="E94" i="46" s="1"/>
  <c r="E35" i="44"/>
  <c r="F106" i="46"/>
  <c r="F82" i="46" s="1"/>
  <c r="F23" i="44"/>
  <c r="F115" i="46"/>
  <c r="F91" i="46" s="1"/>
  <c r="F43" i="46" s="1"/>
  <c r="G20" i="44"/>
  <c r="G237" i="44" s="1"/>
  <c r="G285" i="44" s="1"/>
  <c r="G28" i="44"/>
  <c r="G245" i="44" s="1"/>
  <c r="G293" i="44" s="1"/>
  <c r="G120" i="46"/>
  <c r="G96" i="46" s="1"/>
  <c r="G48" i="46" s="1"/>
  <c r="G37" i="44"/>
  <c r="G254" i="44" s="1"/>
  <c r="G302" i="44" s="1"/>
  <c r="F294" i="57"/>
  <c r="F344" i="57" s="1"/>
  <c r="F52" i="57"/>
  <c r="F260" i="57" s="1"/>
  <c r="F309" i="57"/>
  <c r="F359" i="57" s="1"/>
  <c r="H359" i="57"/>
  <c r="H352" i="36"/>
  <c r="C302" i="36"/>
  <c r="C352" i="36" s="1"/>
  <c r="H39" i="36"/>
  <c r="H300" i="36" s="1"/>
  <c r="I35" i="48" s="1"/>
  <c r="G300" i="36"/>
  <c r="G350" i="36" s="1"/>
  <c r="H350" i="36"/>
  <c r="H38" i="36"/>
  <c r="H35" i="36"/>
  <c r="G52" i="36"/>
  <c r="F37" i="49" s="1"/>
  <c r="H33" i="36"/>
  <c r="H32" i="36"/>
  <c r="D52" i="36"/>
  <c r="C37" i="49" s="1"/>
  <c r="E22" i="49"/>
  <c r="E106" i="49" s="1"/>
  <c r="F313" i="62"/>
  <c r="F363" i="62" s="1"/>
  <c r="D22" i="49"/>
  <c r="H44" i="37"/>
  <c r="H305" i="37" s="1"/>
  <c r="N36" i="48" s="1"/>
  <c r="H355" i="37"/>
  <c r="C305" i="37"/>
  <c r="C355" i="37" s="1"/>
  <c r="D300" i="37"/>
  <c r="D350" i="37" s="1"/>
  <c r="H39" i="37"/>
  <c r="H300" i="37" s="1"/>
  <c r="I36" i="48" s="1"/>
  <c r="H37" i="37"/>
  <c r="H34" i="37"/>
  <c r="E52" i="37"/>
  <c r="D38" i="49" s="1"/>
  <c r="G103" i="46"/>
  <c r="G79" i="46" s="1"/>
  <c r="G31" i="46" s="1"/>
  <c r="C119" i="46"/>
  <c r="C36" i="44"/>
  <c r="D107" i="46"/>
  <c r="D83" i="46" s="1"/>
  <c r="D32" i="44"/>
  <c r="E103" i="46"/>
  <c r="E79" i="46" s="1"/>
  <c r="E111" i="46"/>
  <c r="E87" i="46" s="1"/>
  <c r="E28" i="44"/>
  <c r="E36" i="44"/>
  <c r="E253" i="44" s="1"/>
  <c r="E301" i="44" s="1"/>
  <c r="F305" i="59"/>
  <c r="F355" i="59" s="1"/>
  <c r="H355" i="59"/>
  <c r="H48" i="36"/>
  <c r="H309" i="36" s="1"/>
  <c r="R35" i="48" s="1"/>
  <c r="C309" i="36"/>
  <c r="C359" i="36" s="1"/>
  <c r="H353" i="36"/>
  <c r="H42" i="36"/>
  <c r="H303" i="36" s="1"/>
  <c r="L35" i="48" s="1"/>
  <c r="H359" i="37"/>
  <c r="H47" i="37"/>
  <c r="E119" i="46"/>
  <c r="E95" i="46" s="1"/>
  <c r="E47" i="46" s="1"/>
  <c r="E110" i="46"/>
  <c r="E86" i="46" s="1"/>
  <c r="C103" i="46"/>
  <c r="C111" i="46"/>
  <c r="C28" i="44"/>
  <c r="C120" i="46"/>
  <c r="D108" i="46"/>
  <c r="D84" i="46" s="1"/>
  <c r="D116" i="46"/>
  <c r="D92" i="46" s="1"/>
  <c r="G105" i="46"/>
  <c r="G81" i="46" s="1"/>
  <c r="G33" i="46" s="1"/>
  <c r="C109" i="46"/>
  <c r="C85" i="46" s="1"/>
  <c r="D114" i="46"/>
  <c r="D90" i="46" s="1"/>
  <c r="F34" i="44"/>
  <c r="C121" i="46"/>
  <c r="C97" i="46" s="1"/>
  <c r="D22" i="44"/>
  <c r="G23" i="44"/>
  <c r="E108" i="46"/>
  <c r="E84" i="46" s="1"/>
  <c r="E301" i="59"/>
  <c r="E351" i="59" s="1"/>
  <c r="D304" i="59"/>
  <c r="D354" i="59" s="1"/>
  <c r="H46" i="59"/>
  <c r="H307" i="59" s="1"/>
  <c r="P31" i="48" s="1"/>
  <c r="H357" i="59"/>
  <c r="H47" i="59"/>
  <c r="F27" i="44"/>
  <c r="F110" i="46"/>
  <c r="F86" i="46" s="1"/>
  <c r="G308" i="36"/>
  <c r="G358" i="36" s="1"/>
  <c r="H47" i="36"/>
  <c r="H357" i="36"/>
  <c r="H46" i="36"/>
  <c r="H307" i="36" s="1"/>
  <c r="P35" i="48" s="1"/>
  <c r="F305" i="36"/>
  <c r="F355" i="36" s="1"/>
  <c r="H44" i="36"/>
  <c r="F307" i="62"/>
  <c r="F357" i="62" s="1"/>
  <c r="H45" i="37"/>
  <c r="D115" i="46"/>
  <c r="D91" i="46" s="1"/>
  <c r="C104" i="46"/>
  <c r="C80" i="46" s="1"/>
  <c r="C21" i="44"/>
  <c r="C112" i="46"/>
  <c r="C88" i="46" s="1"/>
  <c r="C29" i="44"/>
  <c r="H48" i="57"/>
  <c r="H309" i="57" s="1"/>
  <c r="R17" i="48" s="1"/>
  <c r="H44" i="57"/>
  <c r="H305" i="57" s="1"/>
  <c r="N17" i="48" s="1"/>
  <c r="F52" i="59"/>
  <c r="E33" i="49" s="1"/>
  <c r="E116" i="49" s="1"/>
  <c r="H35" i="59"/>
  <c r="H36" i="59"/>
  <c r="C300" i="59"/>
  <c r="C350" i="59" s="1"/>
  <c r="H39" i="59"/>
  <c r="D312" i="59"/>
  <c r="D362" i="59" s="1"/>
  <c r="H362" i="59"/>
  <c r="H51" i="59"/>
  <c r="H312" i="59" s="1"/>
  <c r="U31" i="48" s="1"/>
  <c r="C118" i="46"/>
  <c r="C94" i="46" s="1"/>
  <c r="C35" i="44"/>
  <c r="H47" i="32"/>
  <c r="F300" i="57"/>
  <c r="F350" i="57" s="1"/>
  <c r="H350" i="57"/>
  <c r="H39" i="57"/>
  <c r="E21" i="44"/>
  <c r="E104" i="46"/>
  <c r="E80" i="46" s="1"/>
  <c r="H41" i="36"/>
  <c r="H302" i="36" s="1"/>
  <c r="K35" i="48" s="1"/>
  <c r="H49" i="36"/>
  <c r="C310" i="36"/>
  <c r="C360" i="36" s="1"/>
  <c r="F111" i="46"/>
  <c r="F87" i="46" s="1"/>
  <c r="F28" i="44"/>
  <c r="F36" i="44"/>
  <c r="F253" i="44" s="1"/>
  <c r="F301" i="44" s="1"/>
  <c r="G107" i="46"/>
  <c r="G83" i="46" s="1"/>
  <c r="G35" i="46" s="1"/>
  <c r="G32" i="44"/>
  <c r="G249" i="44" s="1"/>
  <c r="G297" i="44" s="1"/>
  <c r="H40" i="11"/>
  <c r="H305" i="59"/>
  <c r="N31" i="48" s="1"/>
  <c r="C303" i="57"/>
  <c r="C353" i="57" s="1"/>
  <c r="H42" i="57"/>
  <c r="H303" i="57" s="1"/>
  <c r="L17" i="48" s="1"/>
  <c r="H353" i="57"/>
  <c r="D305" i="57"/>
  <c r="D355" i="57" s="1"/>
  <c r="H355" i="57"/>
  <c r="H51" i="57"/>
  <c r="C52" i="59"/>
  <c r="B33" i="49" s="1"/>
  <c r="G294" i="59"/>
  <c r="G344" i="59" s="1"/>
  <c r="G52" i="59"/>
  <c r="E52" i="40"/>
  <c r="D41" i="49" s="1"/>
  <c r="E52" i="34"/>
  <c r="D35" i="49" s="1"/>
  <c r="H43" i="36"/>
  <c r="H304" i="36" s="1"/>
  <c r="M35" i="48" s="1"/>
  <c r="H350" i="37"/>
  <c r="G312" i="37"/>
  <c r="G362" i="37" s="1"/>
  <c r="G111" i="46"/>
  <c r="G87" i="46" s="1"/>
  <c r="G39" i="46" s="1"/>
  <c r="F32" i="44"/>
  <c r="F249" i="44" s="1"/>
  <c r="F297" i="44" s="1"/>
  <c r="E107" i="46"/>
  <c r="E83" i="46" s="1"/>
  <c r="E24" i="44"/>
  <c r="E32" i="44"/>
  <c r="E249" i="44" s="1"/>
  <c r="E297" i="44" s="1"/>
  <c r="F103" i="46"/>
  <c r="F79" i="46" s="1"/>
  <c r="E106" i="46"/>
  <c r="E82" i="46" s="1"/>
  <c r="E23" i="44"/>
  <c r="D113" i="46"/>
  <c r="D89" i="46" s="1"/>
  <c r="D41" i="46" s="1"/>
  <c r="G114" i="46"/>
  <c r="G90" i="46" s="1"/>
  <c r="G42" i="46" s="1"/>
  <c r="G31" i="44"/>
  <c r="G248" i="44" s="1"/>
  <c r="G296" i="44" s="1"/>
  <c r="F121" i="46"/>
  <c r="F97" i="46" s="1"/>
  <c r="E112" i="46"/>
  <c r="E88" i="46" s="1"/>
  <c r="C114" i="46"/>
  <c r="E117" i="46"/>
  <c r="E93" i="46" s="1"/>
  <c r="D119" i="46"/>
  <c r="D95" i="46" s="1"/>
  <c r="D47" i="46" s="1"/>
  <c r="D36" i="44"/>
  <c r="D253" i="44" s="1"/>
  <c r="D301" i="44" s="1"/>
  <c r="E122" i="46"/>
  <c r="E98" i="46" s="1"/>
  <c r="F21" i="44"/>
  <c r="D106" i="46"/>
  <c r="D82" i="46" s="1"/>
  <c r="E109" i="46"/>
  <c r="E85" i="46" s="1"/>
  <c r="D28" i="44"/>
  <c r="E114" i="46"/>
  <c r="E90" i="46" s="1"/>
  <c r="E42" i="46" s="1"/>
  <c r="E31" i="44"/>
  <c r="E248" i="44" s="1"/>
  <c r="E296" i="44" s="1"/>
  <c r="G34" i="44"/>
  <c r="D38" i="44"/>
  <c r="G39" i="44"/>
  <c r="G256" i="44" s="1"/>
  <c r="G304" i="44" s="1"/>
  <c r="H40" i="12"/>
  <c r="H40" i="14"/>
  <c r="H36" i="57"/>
  <c r="H297" i="57" s="1"/>
  <c r="F17" i="48" s="1"/>
  <c r="D52" i="59"/>
  <c r="C33" i="49" s="1"/>
  <c r="E52" i="59"/>
  <c r="E255" i="59" s="1"/>
  <c r="H50" i="59"/>
  <c r="H35" i="62"/>
  <c r="C52" i="62"/>
  <c r="C222" i="62" s="1"/>
  <c r="F297" i="62"/>
  <c r="F347" i="62" s="1"/>
  <c r="H347" i="62"/>
  <c r="H36" i="62"/>
  <c r="H297" i="62" s="1"/>
  <c r="F20" i="48" s="1"/>
  <c r="H39" i="62"/>
  <c r="H300" i="62" s="1"/>
  <c r="I20" i="48" s="1"/>
  <c r="E300" i="62"/>
  <c r="E350" i="62" s="1"/>
  <c r="H353" i="62"/>
  <c r="H42" i="62"/>
  <c r="H303" i="62" s="1"/>
  <c r="L20" i="48" s="1"/>
  <c r="F309" i="37"/>
  <c r="F359" i="37" s="1"/>
  <c r="D29" i="44"/>
  <c r="D104" i="46"/>
  <c r="D80" i="46" s="1"/>
  <c r="D21" i="44"/>
  <c r="D112" i="46"/>
  <c r="D88" i="46" s="1"/>
  <c r="D120" i="46"/>
  <c r="D96" i="46" s="1"/>
  <c r="G26" i="44"/>
  <c r="G243" i="44" s="1"/>
  <c r="G291" i="44" s="1"/>
  <c r="F118" i="46"/>
  <c r="F94" i="46" s="1"/>
  <c r="D26" i="44"/>
  <c r="C30" i="44"/>
  <c r="C247" i="44" s="1"/>
  <c r="C295" i="44" s="1"/>
  <c r="F105" i="46"/>
  <c r="F81" i="46" s="1"/>
  <c r="F22" i="44"/>
  <c r="G108" i="46"/>
  <c r="G84" i="46" s="1"/>
  <c r="G36" i="46" s="1"/>
  <c r="G25" i="44"/>
  <c r="G242" i="44" s="1"/>
  <c r="G290" i="44" s="1"/>
  <c r="G113" i="46"/>
  <c r="G89" i="46" s="1"/>
  <c r="D117" i="46"/>
  <c r="D93" i="46" s="1"/>
  <c r="D34" i="44"/>
  <c r="F120" i="46"/>
  <c r="F96" i="46" s="1"/>
  <c r="F48" i="46" s="1"/>
  <c r="F37" i="44"/>
  <c r="F254" i="44" s="1"/>
  <c r="F302" i="44" s="1"/>
  <c r="D39" i="44"/>
  <c r="E52" i="25"/>
  <c r="E234" i="25" s="1"/>
  <c r="H38" i="30"/>
  <c r="H35" i="31"/>
  <c r="H37" i="31"/>
  <c r="H353" i="31"/>
  <c r="H45" i="31"/>
  <c r="H47" i="31"/>
  <c r="H34" i="32"/>
  <c r="H35" i="32"/>
  <c r="H49" i="32"/>
  <c r="H50" i="32"/>
  <c r="E52" i="33"/>
  <c r="D34" i="49" s="1"/>
  <c r="H353" i="33"/>
  <c r="H49" i="33"/>
  <c r="F52" i="34"/>
  <c r="F218" i="34" s="1"/>
  <c r="H34" i="34"/>
  <c r="H37" i="34"/>
  <c r="H46" i="34"/>
  <c r="H34" i="35"/>
  <c r="F52" i="35"/>
  <c r="E52" i="38"/>
  <c r="E218" i="38" s="1"/>
  <c r="H38" i="38"/>
  <c r="H35" i="39"/>
  <c r="H36" i="39"/>
  <c r="H38" i="39"/>
  <c r="H41" i="39"/>
  <c r="H50" i="39"/>
  <c r="D52" i="40"/>
  <c r="C41" i="49" s="1"/>
  <c r="H38" i="40"/>
  <c r="H40" i="40"/>
  <c r="E52" i="41"/>
  <c r="E246" i="41" s="1"/>
  <c r="C52" i="57"/>
  <c r="C221" i="57" s="1"/>
  <c r="C310" i="59"/>
  <c r="C360" i="59" s="1"/>
  <c r="H49" i="59"/>
  <c r="F294" i="62"/>
  <c r="F344" i="62" s="1"/>
  <c r="H33" i="62"/>
  <c r="H353" i="37"/>
  <c r="E25" i="44"/>
  <c r="C105" i="46"/>
  <c r="C81" i="46" s="1"/>
  <c r="C116" i="59"/>
  <c r="G33" i="44"/>
  <c r="H48" i="62"/>
  <c r="H309" i="62" s="1"/>
  <c r="R20" i="48" s="1"/>
  <c r="H50" i="37"/>
  <c r="H46" i="57"/>
  <c r="H38" i="57"/>
  <c r="H38" i="59"/>
  <c r="E52" i="36"/>
  <c r="D37" i="49" s="1"/>
  <c r="H42" i="37"/>
  <c r="H303" i="37" s="1"/>
  <c r="L36" i="48" s="1"/>
  <c r="G22" i="44"/>
  <c r="G239" i="44" s="1"/>
  <c r="G287" i="44" s="1"/>
  <c r="C26" i="44"/>
  <c r="C44" i="44"/>
  <c r="H48" i="59"/>
  <c r="H309" i="59" s="1"/>
  <c r="R31" i="48" s="1"/>
  <c r="H32" i="37"/>
  <c r="F112" i="46"/>
  <c r="F88" i="46" s="1"/>
  <c r="D52" i="62"/>
  <c r="D243" i="62" s="1"/>
  <c r="C110" i="46"/>
  <c r="C86" i="46" s="1"/>
  <c r="D31" i="44"/>
  <c r="F228" i="27"/>
  <c r="E222" i="28"/>
  <c r="D111" i="37"/>
  <c r="D70" i="44"/>
  <c r="G345" i="19"/>
  <c r="D359" i="25"/>
  <c r="F359" i="40"/>
  <c r="G347" i="19"/>
  <c r="E354" i="19"/>
  <c r="C350" i="19"/>
  <c r="G351" i="19"/>
  <c r="F360" i="19"/>
  <c r="E171" i="25"/>
  <c r="D132" i="37"/>
  <c r="H107" i="37"/>
  <c r="I140" i="27"/>
  <c r="C72" i="44"/>
  <c r="C96" i="44" s="1"/>
  <c r="H94" i="6"/>
  <c r="C119" i="6"/>
  <c r="H119" i="6" s="1"/>
  <c r="C80" i="44"/>
  <c r="C104" i="44" s="1"/>
  <c r="C127" i="6"/>
  <c r="D69" i="44"/>
  <c r="D116" i="6"/>
  <c r="H116" i="6" s="1"/>
  <c r="H91" i="6"/>
  <c r="D77" i="44"/>
  <c r="D101" i="44" s="1"/>
  <c r="D124" i="6"/>
  <c r="H99" i="6"/>
  <c r="D85" i="44"/>
  <c r="H107" i="6"/>
  <c r="D132" i="6"/>
  <c r="E73" i="44"/>
  <c r="E120" i="6"/>
  <c r="H120" i="6" s="1"/>
  <c r="H95" i="6"/>
  <c r="H104" i="6"/>
  <c r="E129" i="6"/>
  <c r="H129" i="6" s="1"/>
  <c r="E82" i="44"/>
  <c r="F117" i="6"/>
  <c r="F70" i="44"/>
  <c r="F125" i="6"/>
  <c r="F78" i="44"/>
  <c r="F102" i="44" s="1"/>
  <c r="F87" i="44"/>
  <c r="F134" i="6"/>
  <c r="H134" i="6" s="1"/>
  <c r="H109" i="6"/>
  <c r="I140" i="6"/>
  <c r="I162" i="6"/>
  <c r="C163" i="6"/>
  <c r="I151" i="6"/>
  <c r="D163" i="6"/>
  <c r="I147" i="6"/>
  <c r="E163" i="6"/>
  <c r="F163" i="6"/>
  <c r="I145" i="6"/>
  <c r="I149" i="6"/>
  <c r="G163" i="6"/>
  <c r="H163" i="6"/>
  <c r="E117" i="9"/>
  <c r="E70" i="44"/>
  <c r="E111" i="9"/>
  <c r="H92" i="9"/>
  <c r="H94" i="9"/>
  <c r="C119" i="9"/>
  <c r="C111" i="9"/>
  <c r="F120" i="9"/>
  <c r="F111" i="9"/>
  <c r="H95" i="9"/>
  <c r="E75" i="44"/>
  <c r="E122" i="9"/>
  <c r="H97" i="9"/>
  <c r="E124" i="9"/>
  <c r="H99" i="9"/>
  <c r="E79" i="44"/>
  <c r="H101" i="9"/>
  <c r="E126" i="9"/>
  <c r="H126" i="9" s="1"/>
  <c r="F81" i="44"/>
  <c r="F128" i="9"/>
  <c r="H128" i="9" s="1"/>
  <c r="H105" i="9"/>
  <c r="F130" i="9"/>
  <c r="F83" i="44"/>
  <c r="F85" i="44"/>
  <c r="F132" i="9"/>
  <c r="H109" i="9"/>
  <c r="F134" i="9"/>
  <c r="H134" i="9" s="1"/>
  <c r="J143" i="9"/>
  <c r="I143" i="9"/>
  <c r="K143" i="9" s="1"/>
  <c r="H163" i="9"/>
  <c r="G163" i="9"/>
  <c r="I145" i="9"/>
  <c r="K145" i="9" s="1"/>
  <c r="D163" i="9"/>
  <c r="I149" i="9"/>
  <c r="K149" i="9" s="1"/>
  <c r="I150" i="9"/>
  <c r="K150" i="9" s="1"/>
  <c r="F163" i="9"/>
  <c r="J151" i="9"/>
  <c r="I151" i="9"/>
  <c r="K151" i="9" s="1"/>
  <c r="H92" i="37"/>
  <c r="C117" i="37"/>
  <c r="G129" i="37"/>
  <c r="H121" i="30"/>
  <c r="E77" i="44"/>
  <c r="E101" i="44" s="1"/>
  <c r="F73" i="44"/>
  <c r="H122" i="31"/>
  <c r="G82" i="44"/>
  <c r="H124" i="29"/>
  <c r="H94" i="10"/>
  <c r="F75" i="44"/>
  <c r="H97" i="10"/>
  <c r="H101" i="10"/>
  <c r="F79" i="44"/>
  <c r="C84" i="44"/>
  <c r="H106" i="10"/>
  <c r="F163" i="11"/>
  <c r="D163" i="11"/>
  <c r="H95" i="33"/>
  <c r="H103" i="33"/>
  <c r="H107" i="33"/>
  <c r="D120" i="59"/>
  <c r="H94" i="62"/>
  <c r="H118" i="26"/>
  <c r="E86" i="44"/>
  <c r="E110" i="44" s="1"/>
  <c r="E123" i="12"/>
  <c r="E76" i="44"/>
  <c r="H92" i="59"/>
  <c r="C117" i="59"/>
  <c r="C111" i="59"/>
  <c r="C122" i="59"/>
  <c r="H97" i="59"/>
  <c r="C126" i="59"/>
  <c r="H101" i="59"/>
  <c r="D130" i="59"/>
  <c r="H105" i="59"/>
  <c r="D132" i="59"/>
  <c r="H107" i="59"/>
  <c r="D134" i="59"/>
  <c r="H109" i="59"/>
  <c r="D163" i="59"/>
  <c r="I143" i="59"/>
  <c r="G163" i="59"/>
  <c r="I151" i="59"/>
  <c r="I153" i="59"/>
  <c r="I156" i="59"/>
  <c r="I160" i="59"/>
  <c r="G127" i="59"/>
  <c r="G111" i="59"/>
  <c r="C135" i="59"/>
  <c r="H110" i="59"/>
  <c r="C163" i="59"/>
  <c r="I154" i="59"/>
  <c r="I151" i="57"/>
  <c r="C163" i="18"/>
  <c r="G79" i="44"/>
  <c r="G126" i="14"/>
  <c r="G86" i="44"/>
  <c r="G110" i="44" s="1"/>
  <c r="G84" i="44"/>
  <c r="C163" i="11"/>
  <c r="H110" i="10"/>
  <c r="G77" i="44"/>
  <c r="C163" i="62"/>
  <c r="H127" i="22"/>
  <c r="E87" i="44"/>
  <c r="D73" i="44"/>
  <c r="F74" i="44"/>
  <c r="H121" i="14"/>
  <c r="H122" i="12"/>
  <c r="C87" i="44"/>
  <c r="C76" i="44"/>
  <c r="H102" i="62"/>
  <c r="H130" i="27"/>
  <c r="F182" i="27" s="1"/>
  <c r="H126" i="22"/>
  <c r="H95" i="10"/>
  <c r="C73" i="44"/>
  <c r="H91" i="33"/>
  <c r="G117" i="62"/>
  <c r="H96" i="62"/>
  <c r="H91" i="62"/>
  <c r="H104" i="10"/>
  <c r="C71" i="44"/>
  <c r="C79" i="44"/>
  <c r="D76" i="44"/>
  <c r="D84" i="44"/>
  <c r="E81" i="44"/>
  <c r="F69" i="44"/>
  <c r="F77" i="44"/>
  <c r="F86" i="44"/>
  <c r="G74" i="44"/>
  <c r="G71" i="44"/>
  <c r="D79" i="44"/>
  <c r="E83" i="44"/>
  <c r="D111" i="62"/>
  <c r="D116" i="62"/>
  <c r="C129" i="62"/>
  <c r="H104" i="62"/>
  <c r="F130" i="62"/>
  <c r="H105" i="62"/>
  <c r="E163" i="62"/>
  <c r="I146" i="62"/>
  <c r="H97" i="57"/>
  <c r="H99" i="57"/>
  <c r="I143" i="57"/>
  <c r="I144" i="57"/>
  <c r="I153" i="57"/>
  <c r="I156" i="57"/>
  <c r="I159" i="57"/>
  <c r="I160" i="57"/>
  <c r="G120" i="37"/>
  <c r="G111" i="37"/>
  <c r="C116" i="62"/>
  <c r="C111" i="62"/>
  <c r="F111" i="62"/>
  <c r="F117" i="62"/>
  <c r="H92" i="62"/>
  <c r="E122" i="62"/>
  <c r="H97" i="62"/>
  <c r="C124" i="62"/>
  <c r="H99" i="62"/>
  <c r="H107" i="62"/>
  <c r="C132" i="62"/>
  <c r="H108" i="62"/>
  <c r="F163" i="62"/>
  <c r="I143" i="62"/>
  <c r="H163" i="62"/>
  <c r="I144" i="62"/>
  <c r="D163" i="62"/>
  <c r="I147" i="62"/>
  <c r="I150" i="62"/>
  <c r="I151" i="62"/>
  <c r="I154" i="62"/>
  <c r="I155" i="62"/>
  <c r="I158" i="62"/>
  <c r="I159" i="62"/>
  <c r="I162" i="62"/>
  <c r="C125" i="37"/>
  <c r="H100" i="37"/>
  <c r="C116" i="57"/>
  <c r="C111" i="57"/>
  <c r="H91" i="57"/>
  <c r="F111" i="57"/>
  <c r="F117" i="57"/>
  <c r="H101" i="57"/>
  <c r="F126" i="57"/>
  <c r="C129" i="57"/>
  <c r="H104" i="57"/>
  <c r="C131" i="57"/>
  <c r="H106" i="57"/>
  <c r="G163" i="57"/>
  <c r="I147" i="57"/>
  <c r="E163" i="57"/>
  <c r="D111" i="59"/>
  <c r="F163" i="59"/>
  <c r="E74" i="44"/>
  <c r="G81" i="44"/>
  <c r="I145" i="57"/>
  <c r="C163" i="57"/>
  <c r="I152" i="57"/>
  <c r="G76" i="44"/>
  <c r="G83" i="44"/>
  <c r="D118" i="36"/>
  <c r="I155" i="57"/>
  <c r="I155" i="59"/>
  <c r="E119" i="57"/>
  <c r="E111" i="57"/>
  <c r="H96" i="57"/>
  <c r="C121" i="57"/>
  <c r="H100" i="57"/>
  <c r="C125" i="57"/>
  <c r="C127" i="57"/>
  <c r="H102" i="57"/>
  <c r="I154" i="57"/>
  <c r="H96" i="36"/>
  <c r="E121" i="36"/>
  <c r="C131" i="36"/>
  <c r="H106" i="36"/>
  <c r="H107" i="36"/>
  <c r="F132" i="36"/>
  <c r="H109" i="36"/>
  <c r="D134" i="36"/>
  <c r="D163" i="36"/>
  <c r="I144" i="36"/>
  <c r="G163" i="37"/>
  <c r="H102" i="37"/>
  <c r="E127" i="37"/>
  <c r="H110" i="57"/>
  <c r="I148" i="59"/>
  <c r="C128" i="36"/>
  <c r="H103" i="36"/>
  <c r="H95" i="62"/>
  <c r="H100" i="62"/>
  <c r="F163" i="37"/>
  <c r="D163" i="37"/>
  <c r="H107" i="57"/>
  <c r="H96" i="59"/>
  <c r="H132" i="57"/>
  <c r="D126" i="36"/>
  <c r="F125" i="37"/>
  <c r="D163" i="57"/>
  <c r="H105" i="57"/>
  <c r="I152" i="59"/>
  <c r="H108" i="59"/>
  <c r="H110" i="37"/>
  <c r="C116" i="37"/>
  <c r="I148" i="62"/>
  <c r="I156" i="62"/>
  <c r="I157" i="62"/>
  <c r="G119" i="37"/>
  <c r="D117" i="37"/>
  <c r="I148" i="57"/>
  <c r="D111" i="36"/>
  <c r="G111" i="36"/>
  <c r="E111" i="36"/>
  <c r="H99" i="36"/>
  <c r="I145" i="36"/>
  <c r="I154" i="36"/>
  <c r="I157" i="36"/>
  <c r="I158" i="36"/>
  <c r="H110" i="62"/>
  <c r="G128" i="37"/>
  <c r="F350" i="19"/>
  <c r="F357" i="19"/>
  <c r="P9" i="48"/>
  <c r="G354" i="40"/>
  <c r="F235" i="21"/>
  <c r="G262" i="22"/>
  <c r="G245" i="22"/>
  <c r="G251" i="22"/>
  <c r="F246" i="25"/>
  <c r="F262" i="32"/>
  <c r="F248" i="32"/>
  <c r="G219" i="57"/>
  <c r="G237" i="57"/>
  <c r="E223" i="57"/>
  <c r="E250" i="19"/>
  <c r="E257" i="19"/>
  <c r="E251" i="19"/>
  <c r="G255" i="59"/>
  <c r="G252" i="59"/>
  <c r="G228" i="59"/>
  <c r="H25" i="9"/>
  <c r="E16" i="44"/>
  <c r="F16" i="44"/>
  <c r="H25" i="10"/>
  <c r="F228" i="62"/>
  <c r="F256" i="62"/>
  <c r="F224" i="62"/>
  <c r="G243" i="62"/>
  <c r="G220" i="62"/>
  <c r="F251" i="62"/>
  <c r="F223" i="62"/>
  <c r="G260" i="62"/>
  <c r="G262" i="62"/>
  <c r="E245" i="28"/>
  <c r="C16" i="44"/>
  <c r="D16" i="44"/>
  <c r="H25" i="37"/>
  <c r="D237" i="37" s="1"/>
  <c r="G16" i="44"/>
  <c r="H25" i="6"/>
  <c r="H243" i="46"/>
  <c r="H171" i="46"/>
  <c r="B1" i="18"/>
  <c r="B1" i="17"/>
  <c r="B1" i="16"/>
  <c r="B1" i="15"/>
  <c r="B1" i="14"/>
  <c r="B1" i="12"/>
  <c r="B1" i="11"/>
  <c r="B1" i="10"/>
  <c r="B1" i="9"/>
  <c r="B1" i="62"/>
  <c r="B1" i="36"/>
  <c r="AM115" i="60"/>
  <c r="AB116" i="60"/>
  <c r="Y114" i="60"/>
  <c r="AH114" i="60"/>
  <c r="AB115" i="60"/>
  <c r="AJ115" i="60"/>
  <c r="AD114" i="60"/>
  <c r="AG114" i="60"/>
  <c r="AJ114" i="60"/>
  <c r="Y116" i="60"/>
  <c r="AI114" i="60"/>
  <c r="AC114" i="60"/>
  <c r="AB114" i="60"/>
  <c r="AD115" i="60"/>
  <c r="AL115" i="60"/>
  <c r="AF116" i="60"/>
  <c r="AE115" i="60"/>
  <c r="AE116" i="60"/>
  <c r="AC115" i="60"/>
  <c r="AH116" i="60"/>
  <c r="AG116" i="60"/>
  <c r="AA116" i="60"/>
  <c r="AH115" i="60"/>
  <c r="AG115" i="60"/>
  <c r="AJ116" i="60"/>
  <c r="AC116" i="60"/>
  <c r="AD116" i="60"/>
  <c r="Z115" i="60"/>
  <c r="Z116" i="60"/>
  <c r="AA115" i="60"/>
  <c r="AF115" i="60"/>
  <c r="AK115" i="60"/>
  <c r="AM114" i="60"/>
  <c r="AK114" i="60"/>
  <c r="C359" i="9"/>
  <c r="C347" i="26"/>
  <c r="R24" i="48"/>
  <c r="C350" i="40"/>
  <c r="C357" i="23"/>
  <c r="U34" i="48"/>
  <c r="I24" i="48"/>
  <c r="E353" i="9"/>
  <c r="E359" i="19"/>
  <c r="F354" i="19"/>
  <c r="G360" i="38"/>
  <c r="F46" i="44"/>
  <c r="F81" i="6"/>
  <c r="F118" i="6"/>
  <c r="H63" i="6"/>
  <c r="G59" i="44"/>
  <c r="G131" i="6"/>
  <c r="G81" i="6"/>
  <c r="H76" i="6"/>
  <c r="H92" i="6"/>
  <c r="C117" i="6"/>
  <c r="C70" i="44"/>
  <c r="C111" i="6"/>
  <c r="C78" i="44"/>
  <c r="H100" i="6"/>
  <c r="C125" i="6"/>
  <c r="H108" i="6"/>
  <c r="C86" i="44"/>
  <c r="C133" i="6"/>
  <c r="D75" i="44"/>
  <c r="D111" i="6"/>
  <c r="H97" i="6"/>
  <c r="D122" i="6"/>
  <c r="D83" i="44"/>
  <c r="H105" i="6"/>
  <c r="D130" i="6"/>
  <c r="H130" i="6" s="1"/>
  <c r="E111" i="6"/>
  <c r="H93" i="6"/>
  <c r="E118" i="6"/>
  <c r="E71" i="44"/>
  <c r="E127" i="6"/>
  <c r="H102" i="6"/>
  <c r="E80" i="44"/>
  <c r="H135" i="30"/>
  <c r="G179" i="29"/>
  <c r="G224" i="27"/>
  <c r="G250" i="27"/>
  <c r="G231" i="27"/>
  <c r="G259" i="27"/>
  <c r="G262" i="27"/>
  <c r="G229" i="27"/>
  <c r="G230" i="27"/>
  <c r="G254" i="27"/>
  <c r="G248" i="27"/>
  <c r="G257" i="27"/>
  <c r="G247" i="27"/>
  <c r="G225" i="27"/>
  <c r="G220" i="27"/>
  <c r="G246" i="27"/>
  <c r="G237" i="27"/>
  <c r="G228" i="27"/>
  <c r="G236" i="27"/>
  <c r="G221" i="27"/>
  <c r="G233" i="27"/>
  <c r="G226" i="27"/>
  <c r="G234" i="27"/>
  <c r="G255" i="27"/>
  <c r="G260" i="27"/>
  <c r="G223" i="27"/>
  <c r="G251" i="27"/>
  <c r="G244" i="27"/>
  <c r="G245" i="27"/>
  <c r="G256" i="27"/>
  <c r="G227" i="27"/>
  <c r="G222" i="27"/>
  <c r="D259" i="35"/>
  <c r="C226" i="15"/>
  <c r="C253" i="15"/>
  <c r="C262" i="15"/>
  <c r="C235" i="15"/>
  <c r="D259" i="39"/>
  <c r="D248" i="39"/>
  <c r="D237" i="39"/>
  <c r="F250" i="28"/>
  <c r="F224" i="28"/>
  <c r="F260" i="28"/>
  <c r="F256" i="28"/>
  <c r="F231" i="28"/>
  <c r="D258" i="19"/>
  <c r="D243" i="19"/>
  <c r="D227" i="19"/>
  <c r="D248" i="19"/>
  <c r="D246" i="19"/>
  <c r="I140" i="23"/>
  <c r="F224" i="26"/>
  <c r="G224" i="26"/>
  <c r="F230" i="26"/>
  <c r="F220" i="38"/>
  <c r="E221" i="38"/>
  <c r="F231" i="38"/>
  <c r="F236" i="38"/>
  <c r="F222" i="38"/>
  <c r="F232" i="38"/>
  <c r="F221" i="38"/>
  <c r="F223" i="38"/>
  <c r="F219" i="38"/>
  <c r="F235" i="38"/>
  <c r="G234" i="38"/>
  <c r="F230" i="38"/>
  <c r="F229" i="38"/>
  <c r="F237" i="38"/>
  <c r="F218" i="38"/>
  <c r="F227" i="38"/>
  <c r="G223" i="38"/>
  <c r="F234" i="38"/>
  <c r="F224" i="38"/>
  <c r="F233" i="38"/>
  <c r="C234" i="38"/>
  <c r="F226" i="15"/>
  <c r="E13" i="49"/>
  <c r="F248" i="15"/>
  <c r="F225" i="15"/>
  <c r="F256" i="21"/>
  <c r="F262" i="21"/>
  <c r="C258" i="21"/>
  <c r="F251" i="21"/>
  <c r="D248" i="21"/>
  <c r="E236" i="33"/>
  <c r="E225" i="33"/>
  <c r="C219" i="33"/>
  <c r="F236" i="33"/>
  <c r="C231" i="33"/>
  <c r="C218" i="33"/>
  <c r="E230" i="33"/>
  <c r="E222" i="33"/>
  <c r="C221" i="33"/>
  <c r="C222" i="33"/>
  <c r="C220" i="33"/>
  <c r="C225" i="33"/>
  <c r="C224" i="33"/>
  <c r="C223" i="33"/>
  <c r="C235" i="33"/>
  <c r="C232" i="33"/>
  <c r="E226" i="33"/>
  <c r="E218" i="33"/>
  <c r="C230" i="33"/>
  <c r="C237" i="33"/>
  <c r="C228" i="33"/>
  <c r="D220" i="29"/>
  <c r="D228" i="29"/>
  <c r="C237" i="30"/>
  <c r="B30" i="49"/>
  <c r="C247" i="30"/>
  <c r="D252" i="35"/>
  <c r="F218" i="32"/>
  <c r="E225" i="32"/>
  <c r="F236" i="32"/>
  <c r="E251" i="16"/>
  <c r="E258" i="16"/>
  <c r="E260" i="16"/>
  <c r="E253" i="16"/>
  <c r="D14" i="49"/>
  <c r="H36" i="6"/>
  <c r="C107" i="46"/>
  <c r="C115" i="46"/>
  <c r="C32" i="44"/>
  <c r="H44" i="6"/>
  <c r="E229" i="34"/>
  <c r="E245" i="23"/>
  <c r="D23" i="49"/>
  <c r="E244" i="23"/>
  <c r="E243" i="23"/>
  <c r="F219" i="24"/>
  <c r="E229" i="24"/>
  <c r="F223" i="24"/>
  <c r="F237" i="24"/>
  <c r="E236" i="24"/>
  <c r="E225" i="24"/>
  <c r="E218" i="24"/>
  <c r="E222" i="24"/>
  <c r="F234" i="24"/>
  <c r="D30" i="49"/>
  <c r="E224" i="31"/>
  <c r="E222" i="31"/>
  <c r="E225" i="31"/>
  <c r="E219" i="31"/>
  <c r="F252" i="25"/>
  <c r="F247" i="25"/>
  <c r="F262" i="25"/>
  <c r="F261" i="25"/>
  <c r="E255" i="25"/>
  <c r="E259" i="15"/>
  <c r="E257" i="15"/>
  <c r="F244" i="15"/>
  <c r="F245" i="15"/>
  <c r="C223" i="16"/>
  <c r="E226" i="16"/>
  <c r="E228" i="16"/>
  <c r="E249" i="14"/>
  <c r="G259" i="14"/>
  <c r="E245" i="14"/>
  <c r="F257" i="14"/>
  <c r="F244" i="14"/>
  <c r="F262" i="14"/>
  <c r="F243" i="14"/>
  <c r="F248" i="14"/>
  <c r="E262" i="14"/>
  <c r="E257" i="14"/>
  <c r="F259" i="14"/>
  <c r="E244" i="14"/>
  <c r="F256" i="14"/>
  <c r="F250" i="14"/>
  <c r="E250" i="14"/>
  <c r="F261" i="14"/>
  <c r="F247" i="14"/>
  <c r="E261" i="14"/>
  <c r="E255" i="14"/>
  <c r="F253" i="14"/>
  <c r="F254" i="14"/>
  <c r="E252" i="14"/>
  <c r="E246" i="14"/>
  <c r="F258" i="14"/>
  <c r="E243" i="14"/>
  <c r="F245" i="14"/>
  <c r="E260" i="14"/>
  <c r="E254" i="14"/>
  <c r="F251" i="14"/>
  <c r="E259" i="14"/>
  <c r="E251" i="14"/>
  <c r="E220" i="39"/>
  <c r="F232" i="39"/>
  <c r="E20" i="49"/>
  <c r="F230" i="19"/>
  <c r="E220" i="19"/>
  <c r="E234" i="19"/>
  <c r="E224" i="19"/>
  <c r="F232" i="25"/>
  <c r="F222" i="25"/>
  <c r="F235" i="25"/>
  <c r="F219" i="25"/>
  <c r="E232" i="12"/>
  <c r="E224" i="12"/>
  <c r="E229" i="12"/>
  <c r="E231" i="12"/>
  <c r="E223" i="12"/>
  <c r="E219" i="12"/>
  <c r="E221" i="12"/>
  <c r="E237" i="12"/>
  <c r="E236" i="12"/>
  <c r="E235" i="12"/>
  <c r="E220" i="12"/>
  <c r="F224" i="12"/>
  <c r="E218" i="12"/>
  <c r="E227" i="12"/>
  <c r="E233" i="12"/>
  <c r="E225" i="12"/>
  <c r="F248" i="38"/>
  <c r="F251" i="38"/>
  <c r="F260" i="38"/>
  <c r="F252" i="38"/>
  <c r="F227" i="11"/>
  <c r="E229" i="11"/>
  <c r="E225" i="11"/>
  <c r="C226" i="11"/>
  <c r="E228" i="11"/>
  <c r="E227" i="11"/>
  <c r="E232" i="11"/>
  <c r="E237" i="11"/>
  <c r="E226" i="11"/>
  <c r="E222" i="11"/>
  <c r="E223" i="11"/>
  <c r="E231" i="11"/>
  <c r="E218" i="11"/>
  <c r="E236" i="11"/>
  <c r="E230" i="11"/>
  <c r="E220" i="11"/>
  <c r="E220" i="23"/>
  <c r="E221" i="23"/>
  <c r="F244" i="27"/>
  <c r="F246" i="27"/>
  <c r="E16" i="49"/>
  <c r="F237" i="27"/>
  <c r="F221" i="27"/>
  <c r="F231" i="27"/>
  <c r="F218" i="27"/>
  <c r="F40" i="49"/>
  <c r="H45" i="6"/>
  <c r="F116" i="46"/>
  <c r="F33" i="44"/>
  <c r="G52" i="6"/>
  <c r="G21" i="44"/>
  <c r="H33" i="6"/>
  <c r="G104" i="46"/>
  <c r="G112" i="46"/>
  <c r="G29" i="44"/>
  <c r="G246" i="44" s="1"/>
  <c r="G294" i="44" s="1"/>
  <c r="G38" i="44"/>
  <c r="G255" i="44" s="1"/>
  <c r="G303" i="44" s="1"/>
  <c r="G121" i="46"/>
  <c r="G97" i="46" s="1"/>
  <c r="G49" i="46" s="1"/>
  <c r="E253" i="12"/>
  <c r="E245" i="12"/>
  <c r="E250" i="12"/>
  <c r="E248" i="12"/>
  <c r="D249" i="12"/>
  <c r="E259" i="12"/>
  <c r="E257" i="12"/>
  <c r="E251" i="12"/>
  <c r="E255" i="12"/>
  <c r="E254" i="12"/>
  <c r="E256" i="12"/>
  <c r="E247" i="12"/>
  <c r="E249" i="12"/>
  <c r="E260" i="12"/>
  <c r="E252" i="12"/>
  <c r="E244" i="11"/>
  <c r="E253" i="11"/>
  <c r="E250" i="11"/>
  <c r="E260" i="11"/>
  <c r="E255" i="11"/>
  <c r="E243" i="11"/>
  <c r="G244" i="11"/>
  <c r="E251" i="11"/>
  <c r="E261" i="11"/>
  <c r="E258" i="11"/>
  <c r="E249" i="11"/>
  <c r="E254" i="11"/>
  <c r="E252" i="11"/>
  <c r="E245" i="11"/>
  <c r="E262" i="11"/>
  <c r="E256" i="11"/>
  <c r="F251" i="11"/>
  <c r="D244" i="11"/>
  <c r="E243" i="32"/>
  <c r="E248" i="32"/>
  <c r="E252" i="32"/>
  <c r="E256" i="32"/>
  <c r="C122" i="46"/>
  <c r="C39" i="44"/>
  <c r="H51" i="6"/>
  <c r="D110" i="46"/>
  <c r="H39" i="6"/>
  <c r="D118" i="46"/>
  <c r="H47" i="6"/>
  <c r="D35" i="44"/>
  <c r="E52" i="6"/>
  <c r="H34" i="6"/>
  <c r="E105" i="46"/>
  <c r="E22" i="44"/>
  <c r="H42" i="6"/>
  <c r="E113" i="46"/>
  <c r="E30" i="44"/>
  <c r="E121" i="46"/>
  <c r="H50" i="6"/>
  <c r="E38" i="44"/>
  <c r="F109" i="46"/>
  <c r="F26" i="44"/>
  <c r="H38" i="6"/>
  <c r="F52" i="6"/>
  <c r="F29" i="44"/>
  <c r="D33" i="44"/>
  <c r="C37" i="44"/>
  <c r="G27" i="44"/>
  <c r="D25" i="44"/>
  <c r="B2" i="38"/>
  <c r="B2" i="29"/>
  <c r="B2" i="21"/>
  <c r="B2" i="14"/>
  <c r="E249" i="57"/>
  <c r="B2" i="34"/>
  <c r="B2" i="27"/>
  <c r="B2" i="20"/>
  <c r="B2" i="11"/>
  <c r="G249" i="59"/>
  <c r="G262" i="59"/>
  <c r="E257" i="59"/>
  <c r="B2" i="33"/>
  <c r="B2" i="26"/>
  <c r="B2" i="19"/>
  <c r="B2" i="10"/>
  <c r="H86" i="59"/>
  <c r="C225" i="57"/>
  <c r="G237" i="59"/>
  <c r="E219" i="59"/>
  <c r="G230" i="59"/>
  <c r="G236" i="59"/>
  <c r="B2" i="6"/>
  <c r="B2" i="59"/>
  <c r="B2" i="25"/>
  <c r="B2" i="18"/>
  <c r="B2" i="9"/>
  <c r="B2" i="62"/>
  <c r="G261" i="57"/>
  <c r="B2" i="41"/>
  <c r="B2" i="32"/>
  <c r="B2" i="24"/>
  <c r="B2" i="17"/>
  <c r="B2" i="36"/>
  <c r="B2" i="40"/>
  <c r="B2" i="31"/>
  <c r="B2" i="23"/>
  <c r="B2" i="16"/>
  <c r="H118" i="57"/>
  <c r="B2" i="39"/>
  <c r="B2" i="30"/>
  <c r="B2" i="22"/>
  <c r="B2" i="15"/>
  <c r="G253" i="57"/>
  <c r="F129" i="36"/>
  <c r="H74" i="36"/>
  <c r="D128" i="36"/>
  <c r="H73" i="36"/>
  <c r="H72" i="36"/>
  <c r="C127" i="36"/>
  <c r="G81" i="36"/>
  <c r="H70" i="36"/>
  <c r="H68" i="36"/>
  <c r="D123" i="36"/>
  <c r="D122" i="36"/>
  <c r="H67" i="36"/>
  <c r="F118" i="36"/>
  <c r="F81" i="36"/>
  <c r="D251" i="36"/>
  <c r="D250" i="36"/>
  <c r="D244" i="36"/>
  <c r="D232" i="36"/>
  <c r="D218" i="36"/>
  <c r="D231" i="36"/>
  <c r="D229" i="36"/>
  <c r="D228" i="36"/>
  <c r="D224" i="36"/>
  <c r="D235" i="36"/>
  <c r="D234" i="36"/>
  <c r="D219" i="36"/>
  <c r="D225" i="36"/>
  <c r="D237" i="36"/>
  <c r="D226" i="36"/>
  <c r="D223" i="36"/>
  <c r="H34" i="36"/>
  <c r="C52" i="36"/>
  <c r="D220" i="36"/>
  <c r="G125" i="36"/>
  <c r="D120" i="36"/>
  <c r="F52" i="36"/>
  <c r="F111" i="36"/>
  <c r="C81" i="36"/>
  <c r="H18" i="36"/>
  <c r="E119" i="36"/>
  <c r="C111" i="36"/>
  <c r="H66" i="36"/>
  <c r="H37" i="62"/>
  <c r="G116" i="62"/>
  <c r="H61" i="62"/>
  <c r="E123" i="62"/>
  <c r="H98" i="62"/>
  <c r="F134" i="62"/>
  <c r="H109" i="62"/>
  <c r="G233" i="62"/>
  <c r="G228" i="62"/>
  <c r="G249" i="62"/>
  <c r="G226" i="62"/>
  <c r="G247" i="62"/>
  <c r="H46" i="62"/>
  <c r="H51" i="62"/>
  <c r="H312" i="62" s="1"/>
  <c r="U20" i="48" s="1"/>
  <c r="AM116" i="60"/>
  <c r="G219" i="62"/>
  <c r="G259" i="62"/>
  <c r="G255" i="62"/>
  <c r="G236" i="62"/>
  <c r="C236" i="62"/>
  <c r="G227" i="62"/>
  <c r="H41" i="62"/>
  <c r="H302" i="62" s="1"/>
  <c r="K20" i="48" s="1"/>
  <c r="G225" i="62"/>
  <c r="G221" i="62"/>
  <c r="G257" i="62"/>
  <c r="G250" i="62"/>
  <c r="G253" i="62"/>
  <c r="G235" i="62"/>
  <c r="G229" i="62"/>
  <c r="H147" i="46"/>
  <c r="AK116" i="60"/>
  <c r="AL116" i="60"/>
  <c r="G244" i="62"/>
  <c r="G222" i="62"/>
  <c r="G224" i="62"/>
  <c r="G237" i="62"/>
  <c r="G258" i="62"/>
  <c r="F305" i="62"/>
  <c r="F355" i="62" s="1"/>
  <c r="H44" i="62"/>
  <c r="H47" i="62"/>
  <c r="H106" i="37"/>
  <c r="G131" i="37"/>
  <c r="F135" i="37"/>
  <c r="H80" i="37"/>
  <c r="H62" i="37"/>
  <c r="H46" i="37"/>
  <c r="H307" i="37" s="1"/>
  <c r="P36" i="48" s="1"/>
  <c r="H354" i="37"/>
  <c r="H163" i="37"/>
  <c r="E130" i="37"/>
  <c r="F121" i="37"/>
  <c r="H95" i="37"/>
  <c r="H94" i="37"/>
  <c r="H79" i="37"/>
  <c r="H40" i="37"/>
  <c r="H103" i="37"/>
  <c r="F81" i="37"/>
  <c r="G81" i="37"/>
  <c r="E163" i="37"/>
  <c r="H68" i="37"/>
  <c r="C123" i="37"/>
  <c r="H64" i="37"/>
  <c r="C111" i="37"/>
  <c r="H98" i="37"/>
  <c r="H97" i="37"/>
  <c r="H77" i="37"/>
  <c r="H70" i="37"/>
  <c r="G295" i="37"/>
  <c r="G345" i="37" s="1"/>
  <c r="G52" i="37"/>
  <c r="C163" i="37"/>
  <c r="H108" i="37"/>
  <c r="C133" i="37"/>
  <c r="H101" i="37"/>
  <c r="H48" i="37"/>
  <c r="H309" i="37" s="1"/>
  <c r="R36" i="48" s="1"/>
  <c r="H36" i="37"/>
  <c r="E111" i="37"/>
  <c r="H74" i="37"/>
  <c r="H18" i="37"/>
  <c r="H93" i="37"/>
  <c r="H132" i="33" l="1"/>
  <c r="H122" i="34"/>
  <c r="H117" i="14"/>
  <c r="H131" i="34"/>
  <c r="H119" i="34"/>
  <c r="H125" i="34"/>
  <c r="H111" i="12"/>
  <c r="H122" i="36"/>
  <c r="H131" i="31"/>
  <c r="H133" i="31"/>
  <c r="H135" i="31"/>
  <c r="H126" i="39"/>
  <c r="F261" i="40"/>
  <c r="F219" i="40"/>
  <c r="H81" i="22"/>
  <c r="E256" i="31"/>
  <c r="F251" i="40"/>
  <c r="H111" i="31"/>
  <c r="H122" i="28"/>
  <c r="E219" i="57"/>
  <c r="E218" i="59"/>
  <c r="E252" i="59"/>
  <c r="C226" i="32"/>
  <c r="H111" i="22"/>
  <c r="E233" i="59"/>
  <c r="G256" i="62"/>
  <c r="G231" i="62"/>
  <c r="C230" i="32"/>
  <c r="E243" i="59"/>
  <c r="G261" i="62"/>
  <c r="C258" i="32"/>
  <c r="E220" i="59"/>
  <c r="E232" i="17"/>
  <c r="G246" i="62"/>
  <c r="C222" i="32"/>
  <c r="E221" i="17"/>
  <c r="G251" i="62"/>
  <c r="G234" i="62"/>
  <c r="H130" i="15"/>
  <c r="H119" i="39"/>
  <c r="H111" i="26"/>
  <c r="H121" i="32"/>
  <c r="H127" i="31"/>
  <c r="H117" i="59"/>
  <c r="H120" i="59"/>
  <c r="C172" i="59" s="1"/>
  <c r="H117" i="36"/>
  <c r="D169" i="36" s="1"/>
  <c r="H121" i="39"/>
  <c r="F173" i="39" s="1"/>
  <c r="H121" i="9"/>
  <c r="H135" i="19"/>
  <c r="C187" i="19" s="1"/>
  <c r="H123" i="24"/>
  <c r="H130" i="24"/>
  <c r="H131" i="24"/>
  <c r="H130" i="20"/>
  <c r="C182" i="20" s="1"/>
  <c r="H133" i="20"/>
  <c r="H122" i="25"/>
  <c r="H134" i="24"/>
  <c r="G186" i="24" s="1"/>
  <c r="D97" i="44"/>
  <c r="G100" i="44"/>
  <c r="F101" i="44"/>
  <c r="E111" i="44"/>
  <c r="C107" i="44"/>
  <c r="G103" i="44"/>
  <c r="H117" i="26"/>
  <c r="G105" i="44"/>
  <c r="D94" i="44"/>
  <c r="G93" i="44"/>
  <c r="F100" i="44"/>
  <c r="H129" i="26"/>
  <c r="F97" i="44"/>
  <c r="G107" i="44"/>
  <c r="D104" i="44"/>
  <c r="F99" i="44"/>
  <c r="F111" i="44"/>
  <c r="G96" i="44"/>
  <c r="D251" i="62"/>
  <c r="D21" i="49"/>
  <c r="G224" i="39"/>
  <c r="D227" i="62"/>
  <c r="D245" i="62"/>
  <c r="H127" i="10"/>
  <c r="H135" i="33"/>
  <c r="E187" i="33" s="1"/>
  <c r="E236" i="34"/>
  <c r="H125" i="28"/>
  <c r="F177" i="28" s="1"/>
  <c r="D223" i="62"/>
  <c r="E220" i="36"/>
  <c r="E237" i="34"/>
  <c r="H124" i="26"/>
  <c r="G176" i="26" s="1"/>
  <c r="E181" i="28"/>
  <c r="D226" i="24"/>
  <c r="C22" i="49"/>
  <c r="D222" i="36"/>
  <c r="F259" i="40"/>
  <c r="F218" i="40"/>
  <c r="E10" i="49"/>
  <c r="G10" i="49" s="1"/>
  <c r="F249" i="40"/>
  <c r="E250" i="31"/>
  <c r="F237" i="40"/>
  <c r="E173" i="35"/>
  <c r="H123" i="6"/>
  <c r="F243" i="40"/>
  <c r="E260" i="31"/>
  <c r="H260" i="31" s="1"/>
  <c r="F233" i="40"/>
  <c r="H121" i="31"/>
  <c r="F255" i="40"/>
  <c r="E251" i="31"/>
  <c r="H251" i="31" s="1"/>
  <c r="F225" i="40"/>
  <c r="H121" i="6"/>
  <c r="H131" i="26"/>
  <c r="H123" i="30"/>
  <c r="D175" i="30" s="1"/>
  <c r="H135" i="23"/>
  <c r="H124" i="35"/>
  <c r="H120" i="34"/>
  <c r="E172" i="34" s="1"/>
  <c r="H117" i="32"/>
  <c r="C169" i="32" s="1"/>
  <c r="H135" i="16"/>
  <c r="H126" i="26"/>
  <c r="D178" i="26" s="1"/>
  <c r="H120" i="38"/>
  <c r="F254" i="40"/>
  <c r="E248" i="31"/>
  <c r="E257" i="31"/>
  <c r="H117" i="12"/>
  <c r="H118" i="10"/>
  <c r="C170" i="10" s="1"/>
  <c r="H118" i="41"/>
  <c r="H123" i="32"/>
  <c r="F175" i="32" s="1"/>
  <c r="G262" i="18"/>
  <c r="G226" i="26"/>
  <c r="D232" i="26"/>
  <c r="G251" i="20"/>
  <c r="C218" i="26"/>
  <c r="E245" i="18"/>
  <c r="E250" i="18"/>
  <c r="E254" i="18"/>
  <c r="D255" i="18"/>
  <c r="E244" i="18"/>
  <c r="D252" i="18"/>
  <c r="G245" i="18"/>
  <c r="D254" i="18"/>
  <c r="D253" i="18"/>
  <c r="D247" i="18"/>
  <c r="E243" i="18"/>
  <c r="E247" i="18"/>
  <c r="G254" i="18"/>
  <c r="D261" i="18"/>
  <c r="E260" i="18"/>
  <c r="G258" i="18"/>
  <c r="E262" i="18"/>
  <c r="G251" i="18"/>
  <c r="E253" i="18"/>
  <c r="E258" i="18"/>
  <c r="E259" i="18"/>
  <c r="D244" i="18"/>
  <c r="G247" i="18"/>
  <c r="G243" i="18"/>
  <c r="F243" i="18"/>
  <c r="D245" i="18"/>
  <c r="D246" i="18"/>
  <c r="C260" i="18"/>
  <c r="E248" i="18"/>
  <c r="D251" i="18"/>
  <c r="G257" i="18"/>
  <c r="E252" i="18"/>
  <c r="D249" i="18"/>
  <c r="F258" i="18"/>
  <c r="D257" i="18"/>
  <c r="E255" i="18"/>
  <c r="D258" i="18"/>
  <c r="G244" i="18"/>
  <c r="D259" i="18"/>
  <c r="G255" i="18"/>
  <c r="G250" i="18"/>
  <c r="G246" i="18"/>
  <c r="E256" i="18"/>
  <c r="C255" i="18"/>
  <c r="G259" i="18"/>
  <c r="C256" i="18"/>
  <c r="G256" i="18"/>
  <c r="G249" i="18"/>
  <c r="D256" i="18"/>
  <c r="E249" i="18"/>
  <c r="C247" i="18"/>
  <c r="D250" i="18"/>
  <c r="D262" i="18"/>
  <c r="E251" i="18"/>
  <c r="G260" i="18"/>
  <c r="G253" i="18"/>
  <c r="D260" i="18"/>
  <c r="F187" i="28"/>
  <c r="C187" i="28"/>
  <c r="C187" i="31"/>
  <c r="F187" i="31"/>
  <c r="D187" i="31"/>
  <c r="G187" i="31"/>
  <c r="E187" i="31"/>
  <c r="E179" i="29"/>
  <c r="C173" i="35"/>
  <c r="H134" i="39"/>
  <c r="H132" i="17"/>
  <c r="F184" i="17" s="1"/>
  <c r="H120" i="23"/>
  <c r="H133" i="34"/>
  <c r="C179" i="29"/>
  <c r="G173" i="35"/>
  <c r="F179" i="29"/>
  <c r="H133" i="6"/>
  <c r="H132" i="35"/>
  <c r="C168" i="30"/>
  <c r="H121" i="26"/>
  <c r="H124" i="22"/>
  <c r="H128" i="38"/>
  <c r="G180" i="38" s="1"/>
  <c r="H133" i="9"/>
  <c r="D185" i="9" s="1"/>
  <c r="H134" i="19"/>
  <c r="H129" i="35"/>
  <c r="G181" i="35" s="1"/>
  <c r="H135" i="57"/>
  <c r="G168" i="30"/>
  <c r="H129" i="40"/>
  <c r="D181" i="40" s="1"/>
  <c r="H121" i="29"/>
  <c r="H121" i="12"/>
  <c r="F173" i="12" s="1"/>
  <c r="H127" i="62"/>
  <c r="G179" i="62" s="1"/>
  <c r="H116" i="31"/>
  <c r="H117" i="22"/>
  <c r="D168" i="30"/>
  <c r="H132" i="34"/>
  <c r="G184" i="34" s="1"/>
  <c r="H125" i="26"/>
  <c r="H131" i="35"/>
  <c r="H119" i="33"/>
  <c r="H133" i="40"/>
  <c r="F185" i="40" s="1"/>
  <c r="H119" i="38"/>
  <c r="C171" i="38" s="1"/>
  <c r="E168" i="30"/>
  <c r="H125" i="35"/>
  <c r="H135" i="36"/>
  <c r="C187" i="36" s="1"/>
  <c r="H120" i="21"/>
  <c r="C136" i="35"/>
  <c r="H121" i="20"/>
  <c r="H133" i="17"/>
  <c r="G185" i="17" s="1"/>
  <c r="H116" i="33"/>
  <c r="H129" i="19"/>
  <c r="H127" i="17"/>
  <c r="H116" i="34"/>
  <c r="C168" i="34" s="1"/>
  <c r="C136" i="39"/>
  <c r="J40" i="49" s="1"/>
  <c r="H120" i="37"/>
  <c r="F172" i="37" s="1"/>
  <c r="H129" i="41"/>
  <c r="H117" i="35"/>
  <c r="D169" i="35" s="1"/>
  <c r="H126" i="33"/>
  <c r="C178" i="33" s="1"/>
  <c r="H117" i="20"/>
  <c r="H129" i="32"/>
  <c r="F181" i="32" s="1"/>
  <c r="H119" i="19"/>
  <c r="G171" i="19" s="1"/>
  <c r="H128" i="19"/>
  <c r="C180" i="19" s="1"/>
  <c r="H131" i="19"/>
  <c r="F178" i="23"/>
  <c r="E178" i="23"/>
  <c r="D178" i="23"/>
  <c r="C178" i="23"/>
  <c r="G178" i="23"/>
  <c r="F98" i="44"/>
  <c r="H122" i="41"/>
  <c r="H133" i="15"/>
  <c r="H133" i="22"/>
  <c r="H126" i="30"/>
  <c r="C178" i="30" s="1"/>
  <c r="H123" i="20"/>
  <c r="E175" i="20" s="1"/>
  <c r="H81" i="20"/>
  <c r="H127" i="57"/>
  <c r="D179" i="57" s="1"/>
  <c r="D100" i="44"/>
  <c r="H125" i="32"/>
  <c r="H132" i="11"/>
  <c r="H130" i="33"/>
  <c r="H116" i="27"/>
  <c r="D168" i="27" s="1"/>
  <c r="H116" i="15"/>
  <c r="G98" i="44"/>
  <c r="E103" i="44"/>
  <c r="F108" i="44"/>
  <c r="H118" i="33"/>
  <c r="F170" i="33" s="1"/>
  <c r="H116" i="40"/>
  <c r="H125" i="38"/>
  <c r="H119" i="10"/>
  <c r="F171" i="10" s="1"/>
  <c r="H131" i="17"/>
  <c r="H131" i="33"/>
  <c r="G183" i="33" s="1"/>
  <c r="H117" i="29"/>
  <c r="D169" i="29" s="1"/>
  <c r="H138" i="22"/>
  <c r="H132" i="6"/>
  <c r="H128" i="34"/>
  <c r="H130" i="12"/>
  <c r="H130" i="22"/>
  <c r="F182" i="22" s="1"/>
  <c r="H130" i="19"/>
  <c r="H124" i="33"/>
  <c r="E176" i="33" s="1"/>
  <c r="H123" i="37"/>
  <c r="H120" i="36"/>
  <c r="D172" i="36" s="1"/>
  <c r="H134" i="59"/>
  <c r="F112" i="44"/>
  <c r="H126" i="11"/>
  <c r="H132" i="14"/>
  <c r="F184" i="14" s="1"/>
  <c r="H120" i="12"/>
  <c r="F172" i="12" s="1"/>
  <c r="H127" i="30"/>
  <c r="C179" i="30" s="1"/>
  <c r="H128" i="35"/>
  <c r="H116" i="17"/>
  <c r="E168" i="17" s="1"/>
  <c r="H118" i="20"/>
  <c r="H81" i="26"/>
  <c r="E223" i="59"/>
  <c r="E226" i="59"/>
  <c r="E259" i="59"/>
  <c r="F219" i="19"/>
  <c r="E223" i="34"/>
  <c r="E229" i="38"/>
  <c r="F249" i="38"/>
  <c r="F231" i="40"/>
  <c r="G246" i="14"/>
  <c r="F12" i="49"/>
  <c r="F95" i="49" s="1"/>
  <c r="C243" i="38"/>
  <c r="D233" i="27"/>
  <c r="G313" i="31"/>
  <c r="G363" i="31" s="1"/>
  <c r="F31" i="49"/>
  <c r="F114" i="49" s="1"/>
  <c r="G313" i="29"/>
  <c r="G363" i="29" s="1"/>
  <c r="F29" i="49"/>
  <c r="F112" i="49" s="1"/>
  <c r="E42" i="49"/>
  <c r="E125" i="49" s="1"/>
  <c r="F15" i="49"/>
  <c r="D27" i="49"/>
  <c r="H27" i="49" s="1"/>
  <c r="E256" i="59"/>
  <c r="F232" i="19"/>
  <c r="E220" i="34"/>
  <c r="E231" i="38"/>
  <c r="E228" i="38"/>
  <c r="F247" i="38"/>
  <c r="F244" i="22"/>
  <c r="E21" i="49"/>
  <c r="E31" i="49"/>
  <c r="G313" i="20"/>
  <c r="G363" i="20" s="1"/>
  <c r="F18" i="49"/>
  <c r="F101" i="49" s="1"/>
  <c r="B22" i="49"/>
  <c r="E30" i="49"/>
  <c r="E113" i="49" s="1"/>
  <c r="E230" i="59"/>
  <c r="E231" i="59"/>
  <c r="E250" i="59"/>
  <c r="E254" i="38"/>
  <c r="E221" i="34"/>
  <c r="E224" i="38"/>
  <c r="G313" i="33"/>
  <c r="G363" i="33" s="1"/>
  <c r="F34" i="49"/>
  <c r="F117" i="49" s="1"/>
  <c r="G313" i="18"/>
  <c r="G363" i="18" s="1"/>
  <c r="F16" i="49"/>
  <c r="F99" i="49" s="1"/>
  <c r="E39" i="49"/>
  <c r="F28" i="49"/>
  <c r="F111" i="49" s="1"/>
  <c r="F11" i="49"/>
  <c r="F94" i="49" s="1"/>
  <c r="E261" i="32"/>
  <c r="D32" i="49"/>
  <c r="G248" i="59"/>
  <c r="D13" i="49"/>
  <c r="G313" i="23"/>
  <c r="G363" i="23" s="1"/>
  <c r="F23" i="49"/>
  <c r="F107" i="49" s="1"/>
  <c r="D17" i="49"/>
  <c r="F25" i="49"/>
  <c r="F103" i="49" s="1"/>
  <c r="E235" i="59"/>
  <c r="E247" i="59"/>
  <c r="E258" i="59"/>
  <c r="E259" i="38"/>
  <c r="E231" i="34"/>
  <c r="E230" i="34"/>
  <c r="F251" i="19"/>
  <c r="F246" i="38"/>
  <c r="E220" i="16"/>
  <c r="E254" i="16"/>
  <c r="G260" i="16"/>
  <c r="F14" i="49"/>
  <c r="F97" i="49" s="1"/>
  <c r="F251" i="16"/>
  <c r="E19" i="49"/>
  <c r="E102" i="49" s="1"/>
  <c r="G313" i="24"/>
  <c r="G363" i="24" s="1"/>
  <c r="F24" i="49"/>
  <c r="F109" i="49" s="1"/>
  <c r="G236" i="34"/>
  <c r="D39" i="49"/>
  <c r="F20" i="49"/>
  <c r="F104" i="49" s="1"/>
  <c r="E248" i="59"/>
  <c r="E228" i="34"/>
  <c r="E223" i="38"/>
  <c r="F261" i="19"/>
  <c r="E226" i="41"/>
  <c r="D42" i="49"/>
  <c r="F231" i="34"/>
  <c r="E35" i="49"/>
  <c r="E227" i="16"/>
  <c r="E250" i="16"/>
  <c r="E250" i="32"/>
  <c r="C260" i="14"/>
  <c r="B12" i="49"/>
  <c r="G313" i="19"/>
  <c r="G363" i="19" s="1"/>
  <c r="F17" i="49"/>
  <c r="F100" i="49" s="1"/>
  <c r="F313" i="29"/>
  <c r="F363" i="29" s="1"/>
  <c r="E29" i="49"/>
  <c r="E112" i="49" s="1"/>
  <c r="E224" i="59"/>
  <c r="E262" i="59"/>
  <c r="F237" i="19"/>
  <c r="E226" i="34"/>
  <c r="F219" i="26"/>
  <c r="E26" i="49"/>
  <c r="D18" i="49"/>
  <c r="H8" i="49"/>
  <c r="G313" i="22"/>
  <c r="G363" i="22" s="1"/>
  <c r="F21" i="49"/>
  <c r="F105" i="49" s="1"/>
  <c r="E41" i="49"/>
  <c r="G41" i="49" s="1"/>
  <c r="D226" i="17"/>
  <c r="C15" i="49"/>
  <c r="G223" i="15"/>
  <c r="F13" i="49"/>
  <c r="F96" i="49" s="1"/>
  <c r="E235" i="16"/>
  <c r="E258" i="39"/>
  <c r="D40" i="49"/>
  <c r="G40" i="49" s="1"/>
  <c r="G313" i="26"/>
  <c r="G363" i="26" s="1"/>
  <c r="F26" i="49"/>
  <c r="F108" i="49" s="1"/>
  <c r="D25" i="49"/>
  <c r="B19" i="49"/>
  <c r="D31" i="49"/>
  <c r="D254" i="34"/>
  <c r="D256" i="34"/>
  <c r="D261" i="34"/>
  <c r="G255" i="34"/>
  <c r="G257" i="34"/>
  <c r="D255" i="34"/>
  <c r="C258" i="19"/>
  <c r="G258" i="34"/>
  <c r="D251" i="34"/>
  <c r="D257" i="34"/>
  <c r="D248" i="34"/>
  <c r="G245" i="34"/>
  <c r="E220" i="33"/>
  <c r="G233" i="59"/>
  <c r="G262" i="34"/>
  <c r="D219" i="34"/>
  <c r="D243" i="34"/>
  <c r="D222" i="27"/>
  <c r="D252" i="34"/>
  <c r="G244" i="34"/>
  <c r="C228" i="35"/>
  <c r="C247" i="21"/>
  <c r="F222" i="39"/>
  <c r="D262" i="34"/>
  <c r="D225" i="34"/>
  <c r="D253" i="34"/>
  <c r="D226" i="34"/>
  <c r="D222" i="34"/>
  <c r="G243" i="23"/>
  <c r="H131" i="25"/>
  <c r="E183" i="25" s="1"/>
  <c r="H121" i="25"/>
  <c r="F173" i="25" s="1"/>
  <c r="H133" i="25"/>
  <c r="H127" i="33"/>
  <c r="F179" i="33" s="1"/>
  <c r="G171" i="39"/>
  <c r="H133" i="37"/>
  <c r="H128" i="37"/>
  <c r="H131" i="37"/>
  <c r="H124" i="19"/>
  <c r="D176" i="19" s="1"/>
  <c r="H123" i="38"/>
  <c r="H131" i="38"/>
  <c r="H129" i="38"/>
  <c r="H134" i="11"/>
  <c r="E186" i="11" s="1"/>
  <c r="H123" i="11"/>
  <c r="D175" i="11" s="1"/>
  <c r="H116" i="11"/>
  <c r="C168" i="11" s="1"/>
  <c r="H122" i="32"/>
  <c r="D182" i="27"/>
  <c r="H127" i="21"/>
  <c r="E179" i="21" s="1"/>
  <c r="H126" i="21"/>
  <c r="H133" i="27"/>
  <c r="D187" i="27"/>
  <c r="H127" i="27"/>
  <c r="G179" i="27" s="1"/>
  <c r="H132" i="27"/>
  <c r="C184" i="27" s="1"/>
  <c r="H121" i="28"/>
  <c r="H116" i="28"/>
  <c r="G168" i="28" s="1"/>
  <c r="H131" i="28"/>
  <c r="H132" i="28"/>
  <c r="F184" i="28" s="1"/>
  <c r="H126" i="36"/>
  <c r="F178" i="36" s="1"/>
  <c r="D186" i="41"/>
  <c r="C228" i="62"/>
  <c r="C247" i="37"/>
  <c r="C219" i="62"/>
  <c r="C230" i="62"/>
  <c r="G226" i="59"/>
  <c r="E228" i="33"/>
  <c r="F220" i="15"/>
  <c r="F235" i="26"/>
  <c r="G244" i="59"/>
  <c r="G227" i="59"/>
  <c r="C254" i="59"/>
  <c r="F260" i="59"/>
  <c r="D254" i="36"/>
  <c r="F257" i="40"/>
  <c r="F247" i="40"/>
  <c r="E255" i="31"/>
  <c r="H255" i="31" s="1"/>
  <c r="E231" i="28"/>
  <c r="E251" i="28"/>
  <c r="H251" i="28" s="1"/>
  <c r="G249" i="41"/>
  <c r="C236" i="26"/>
  <c r="G228" i="35"/>
  <c r="G230" i="35"/>
  <c r="G249" i="35"/>
  <c r="C247" i="41"/>
  <c r="C256" i="41"/>
  <c r="D257" i="26"/>
  <c r="G231" i="35"/>
  <c r="H121" i="21"/>
  <c r="G173" i="21" s="1"/>
  <c r="C221" i="35"/>
  <c r="G244" i="38"/>
  <c r="H126" i="20"/>
  <c r="D244" i="14"/>
  <c r="H135" i="20"/>
  <c r="D187" i="20" s="1"/>
  <c r="H126" i="29"/>
  <c r="G178" i="29" s="1"/>
  <c r="H126" i="24"/>
  <c r="H122" i="35"/>
  <c r="E174" i="35" s="1"/>
  <c r="H81" i="18"/>
  <c r="H117" i="41"/>
  <c r="E169" i="41" s="1"/>
  <c r="H81" i="32"/>
  <c r="H52" i="29"/>
  <c r="H124" i="27"/>
  <c r="C176" i="27" s="1"/>
  <c r="C231" i="62"/>
  <c r="C259" i="62"/>
  <c r="C251" i="62"/>
  <c r="G232" i="59"/>
  <c r="G246" i="59"/>
  <c r="G261" i="59"/>
  <c r="G228" i="39"/>
  <c r="F247" i="15"/>
  <c r="E233" i="33"/>
  <c r="F237" i="15"/>
  <c r="F232" i="26"/>
  <c r="F225" i="26"/>
  <c r="F228" i="26"/>
  <c r="C244" i="62"/>
  <c r="G251" i="59"/>
  <c r="G234" i="59"/>
  <c r="D252" i="59"/>
  <c r="E255" i="39"/>
  <c r="G136" i="10"/>
  <c r="N9" i="49" s="1"/>
  <c r="C187" i="27"/>
  <c r="C248" i="25"/>
  <c r="C243" i="41"/>
  <c r="C246" i="41"/>
  <c r="C245" i="41"/>
  <c r="D255" i="37"/>
  <c r="D253" i="37"/>
  <c r="C261" i="62"/>
  <c r="D228" i="37"/>
  <c r="G247" i="59"/>
  <c r="G253" i="39"/>
  <c r="E223" i="39"/>
  <c r="F253" i="15"/>
  <c r="E235" i="33"/>
  <c r="E227" i="33"/>
  <c r="E237" i="33"/>
  <c r="F260" i="15"/>
  <c r="F231" i="26"/>
  <c r="F233" i="26"/>
  <c r="H52" i="27"/>
  <c r="G245" i="59"/>
  <c r="G257" i="59"/>
  <c r="E232" i="28"/>
  <c r="G187" i="27"/>
  <c r="H132" i="26"/>
  <c r="D184" i="26" s="1"/>
  <c r="C261" i="25"/>
  <c r="H135" i="35"/>
  <c r="G187" i="35" s="1"/>
  <c r="H81" i="39"/>
  <c r="C232" i="62"/>
  <c r="C218" i="62"/>
  <c r="G253" i="59"/>
  <c r="C252" i="62"/>
  <c r="G229" i="59"/>
  <c r="G223" i="59"/>
  <c r="G222" i="59"/>
  <c r="F254" i="15"/>
  <c r="E224" i="33"/>
  <c r="E223" i="33"/>
  <c r="F218" i="15"/>
  <c r="F222" i="15"/>
  <c r="F220" i="26"/>
  <c r="F221" i="26"/>
  <c r="C247" i="62"/>
  <c r="G231" i="59"/>
  <c r="F244" i="40"/>
  <c r="E262" i="31"/>
  <c r="F229" i="40"/>
  <c r="F183" i="34"/>
  <c r="E187" i="27"/>
  <c r="C235" i="26"/>
  <c r="G248" i="35"/>
  <c r="D233" i="26"/>
  <c r="G223" i="26"/>
  <c r="D245" i="26"/>
  <c r="G229" i="35"/>
  <c r="G230" i="26"/>
  <c r="G218" i="26"/>
  <c r="D251" i="25"/>
  <c r="F261" i="12"/>
  <c r="H129" i="30"/>
  <c r="F181" i="30" s="1"/>
  <c r="H134" i="23"/>
  <c r="F236" i="26"/>
  <c r="F262" i="26"/>
  <c r="F226" i="26"/>
  <c r="D226" i="37"/>
  <c r="C253" i="37"/>
  <c r="C246" i="62"/>
  <c r="G220" i="59"/>
  <c r="G224" i="59"/>
  <c r="G256" i="59"/>
  <c r="G243" i="59"/>
  <c r="F259" i="26"/>
  <c r="F255" i="15"/>
  <c r="E232" i="33"/>
  <c r="E231" i="33"/>
  <c r="F228" i="15"/>
  <c r="F218" i="26"/>
  <c r="F234" i="26"/>
  <c r="G259" i="59"/>
  <c r="F236" i="15"/>
  <c r="G227" i="36"/>
  <c r="C251" i="41"/>
  <c r="C246" i="25"/>
  <c r="C249" i="41"/>
  <c r="H133" i="28"/>
  <c r="F185" i="28" s="1"/>
  <c r="H131" i="41"/>
  <c r="G254" i="41"/>
  <c r="D230" i="35"/>
  <c r="G219" i="59"/>
  <c r="G225" i="59"/>
  <c r="G258" i="59"/>
  <c r="G254" i="59"/>
  <c r="F255" i="26"/>
  <c r="F256" i="15"/>
  <c r="E229" i="33"/>
  <c r="E219" i="33"/>
  <c r="F229" i="26"/>
  <c r="G235" i="59"/>
  <c r="E222" i="59"/>
  <c r="H117" i="19"/>
  <c r="D220" i="24"/>
  <c r="G260" i="41"/>
  <c r="C253" i="25"/>
  <c r="C253" i="41"/>
  <c r="C187" i="29"/>
  <c r="D187" i="29"/>
  <c r="G187" i="29"/>
  <c r="D261" i="37"/>
  <c r="E261" i="36"/>
  <c r="F251" i="37"/>
  <c r="D247" i="37"/>
  <c r="G249" i="36"/>
  <c r="C227" i="37"/>
  <c r="C250" i="37"/>
  <c r="C257" i="37"/>
  <c r="D244" i="37"/>
  <c r="D256" i="37"/>
  <c r="D230" i="37"/>
  <c r="E251" i="36"/>
  <c r="D261" i="36"/>
  <c r="E222" i="23"/>
  <c r="E248" i="23"/>
  <c r="G178" i="26"/>
  <c r="D229" i="20"/>
  <c r="D262" i="20"/>
  <c r="D219" i="20"/>
  <c r="D218" i="20"/>
  <c r="G233" i="20"/>
  <c r="C248" i="14"/>
  <c r="C220" i="14"/>
  <c r="C246" i="14"/>
  <c r="C221" i="14"/>
  <c r="C251" i="14"/>
  <c r="C235" i="14"/>
  <c r="G224" i="30"/>
  <c r="G94" i="44"/>
  <c r="H121" i="62"/>
  <c r="E186" i="10"/>
  <c r="F259" i="27"/>
  <c r="F231" i="12"/>
  <c r="C245" i="12"/>
  <c r="C247" i="12"/>
  <c r="G254" i="38"/>
  <c r="D232" i="27"/>
  <c r="D223" i="27"/>
  <c r="D218" i="27"/>
  <c r="D220" i="27"/>
  <c r="D226" i="27"/>
  <c r="H117" i="30"/>
  <c r="D169" i="30" s="1"/>
  <c r="D136" i="31"/>
  <c r="K31" i="49" s="1"/>
  <c r="H123" i="28"/>
  <c r="H123" i="22"/>
  <c r="D136" i="35"/>
  <c r="K36" i="49" s="1"/>
  <c r="C255" i="37"/>
  <c r="D256" i="36"/>
  <c r="G256" i="15"/>
  <c r="D185" i="32"/>
  <c r="D258" i="20"/>
  <c r="D251" i="20"/>
  <c r="D259" i="20"/>
  <c r="G262" i="20"/>
  <c r="G225" i="12"/>
  <c r="F233" i="12"/>
  <c r="D259" i="27"/>
  <c r="H81" i="24"/>
  <c r="G313" i="41"/>
  <c r="G363" i="41" s="1"/>
  <c r="H129" i="17"/>
  <c r="G181" i="17" s="1"/>
  <c r="D227" i="37"/>
  <c r="C246" i="36"/>
  <c r="C233" i="37"/>
  <c r="D262" i="37"/>
  <c r="F244" i="37"/>
  <c r="D254" i="37"/>
  <c r="C258" i="37"/>
  <c r="D235" i="37"/>
  <c r="D252" i="36"/>
  <c r="D262" i="36"/>
  <c r="D248" i="36"/>
  <c r="F260" i="18"/>
  <c r="E227" i="23"/>
  <c r="E249" i="37"/>
  <c r="D220" i="20"/>
  <c r="D248" i="20"/>
  <c r="D221" i="20"/>
  <c r="F253" i="38"/>
  <c r="G246" i="20"/>
  <c r="H129" i="34"/>
  <c r="C252" i="14"/>
  <c r="C231" i="14"/>
  <c r="C226" i="14"/>
  <c r="C225" i="14"/>
  <c r="C262" i="14"/>
  <c r="C223" i="14"/>
  <c r="G233" i="30"/>
  <c r="H128" i="57"/>
  <c r="H126" i="35"/>
  <c r="E178" i="35" s="1"/>
  <c r="H123" i="25"/>
  <c r="F175" i="25" s="1"/>
  <c r="H126" i="15"/>
  <c r="E178" i="15" s="1"/>
  <c r="D254" i="35"/>
  <c r="D253" i="35"/>
  <c r="H129" i="23"/>
  <c r="D181" i="23" s="1"/>
  <c r="G251" i="38"/>
  <c r="D253" i="27"/>
  <c r="G256" i="38"/>
  <c r="D237" i="27"/>
  <c r="D243" i="27"/>
  <c r="D243" i="36"/>
  <c r="C220" i="37"/>
  <c r="D224" i="37"/>
  <c r="D243" i="37"/>
  <c r="D249" i="37"/>
  <c r="D257" i="37"/>
  <c r="C254" i="37"/>
  <c r="D232" i="37"/>
  <c r="D249" i="36"/>
  <c r="D260" i="36"/>
  <c r="D255" i="36"/>
  <c r="F219" i="18"/>
  <c r="E223" i="23"/>
  <c r="G248" i="15"/>
  <c r="E249" i="23"/>
  <c r="H249" i="23" s="1"/>
  <c r="E259" i="36"/>
  <c r="E250" i="39"/>
  <c r="D230" i="20"/>
  <c r="D226" i="20"/>
  <c r="D250" i="20"/>
  <c r="D234" i="20"/>
  <c r="G226" i="20"/>
  <c r="C245" i="14"/>
  <c r="C257" i="14"/>
  <c r="H257" i="14" s="1"/>
  <c r="G226" i="30"/>
  <c r="H130" i="23"/>
  <c r="H131" i="39"/>
  <c r="F183" i="39" s="1"/>
  <c r="G262" i="41"/>
  <c r="C249" i="38"/>
  <c r="G261" i="27"/>
  <c r="D219" i="27"/>
  <c r="C245" i="38"/>
  <c r="D262" i="27"/>
  <c r="G221" i="38"/>
  <c r="G222" i="38"/>
  <c r="G238" i="38" s="1"/>
  <c r="AB39" i="49" s="1"/>
  <c r="D221" i="27"/>
  <c r="D236" i="37"/>
  <c r="D252" i="37"/>
  <c r="D253" i="36"/>
  <c r="C224" i="37"/>
  <c r="E250" i="23"/>
  <c r="E234" i="35"/>
  <c r="E181" i="40"/>
  <c r="D225" i="20"/>
  <c r="D254" i="20"/>
  <c r="D236" i="20"/>
  <c r="D245" i="20"/>
  <c r="G260" i="20"/>
  <c r="C261" i="14"/>
  <c r="C224" i="14"/>
  <c r="C229" i="14"/>
  <c r="D173" i="11"/>
  <c r="H135" i="40"/>
  <c r="F247" i="12"/>
  <c r="H132" i="12"/>
  <c r="C184" i="12" s="1"/>
  <c r="G219" i="27"/>
  <c r="C224" i="38"/>
  <c r="G260" i="38"/>
  <c r="G235" i="27"/>
  <c r="C256" i="38"/>
  <c r="C254" i="38"/>
  <c r="H121" i="10"/>
  <c r="H127" i="19"/>
  <c r="F179" i="19" s="1"/>
  <c r="H116" i="36"/>
  <c r="G244" i="41"/>
  <c r="H135" i="18"/>
  <c r="C187" i="18" s="1"/>
  <c r="H128" i="15"/>
  <c r="D180" i="15" s="1"/>
  <c r="H127" i="28"/>
  <c r="H116" i="21"/>
  <c r="D136" i="27"/>
  <c r="K27" i="49" s="1"/>
  <c r="H127" i="32"/>
  <c r="G179" i="32" s="1"/>
  <c r="H120" i="24"/>
  <c r="G172" i="24" s="1"/>
  <c r="D232" i="41"/>
  <c r="H117" i="17"/>
  <c r="F245" i="37"/>
  <c r="D248" i="37"/>
  <c r="F247" i="37"/>
  <c r="D219" i="37"/>
  <c r="D220" i="37"/>
  <c r="D247" i="36"/>
  <c r="E236" i="35"/>
  <c r="E247" i="23"/>
  <c r="E225" i="23"/>
  <c r="H225" i="23" s="1"/>
  <c r="D233" i="20"/>
  <c r="D243" i="20"/>
  <c r="D249" i="20"/>
  <c r="D223" i="20"/>
  <c r="G235" i="20"/>
  <c r="E232" i="39"/>
  <c r="G247" i="20"/>
  <c r="G250" i="20"/>
  <c r="C233" i="14"/>
  <c r="C236" i="14"/>
  <c r="C230" i="14"/>
  <c r="C218" i="14"/>
  <c r="C232" i="14"/>
  <c r="H247" i="28"/>
  <c r="H121" i="34"/>
  <c r="D173" i="34" s="1"/>
  <c r="G248" i="30"/>
  <c r="F236" i="12"/>
  <c r="H131" i="14"/>
  <c r="F251" i="12"/>
  <c r="H251" i="12" s="1"/>
  <c r="G250" i="41"/>
  <c r="F255" i="12"/>
  <c r="G248" i="38"/>
  <c r="D224" i="27"/>
  <c r="G252" i="38"/>
  <c r="C260" i="38"/>
  <c r="G247" i="38"/>
  <c r="D249" i="27"/>
  <c r="D254" i="27"/>
  <c r="H119" i="28"/>
  <c r="C171" i="28" s="1"/>
  <c r="H134" i="21"/>
  <c r="H123" i="40"/>
  <c r="E175" i="40" s="1"/>
  <c r="H122" i="21"/>
  <c r="H121" i="17"/>
  <c r="C173" i="17" s="1"/>
  <c r="F226" i="33"/>
  <c r="H81" i="31"/>
  <c r="H81" i="28"/>
  <c r="C248" i="22"/>
  <c r="C222" i="18"/>
  <c r="H133" i="11"/>
  <c r="F185" i="11" s="1"/>
  <c r="C245" i="35"/>
  <c r="C253" i="27"/>
  <c r="H121" i="24"/>
  <c r="H81" i="21"/>
  <c r="D262" i="16"/>
  <c r="H131" i="23"/>
  <c r="F183" i="23" s="1"/>
  <c r="H121" i="19"/>
  <c r="G136" i="9"/>
  <c r="N8" i="49" s="1"/>
  <c r="H119" i="11"/>
  <c r="D171" i="11" s="1"/>
  <c r="H127" i="35"/>
  <c r="F179" i="35" s="1"/>
  <c r="C260" i="37"/>
  <c r="D221" i="37"/>
  <c r="D250" i="37"/>
  <c r="D223" i="37"/>
  <c r="F254" i="36"/>
  <c r="D246" i="36"/>
  <c r="E249" i="36"/>
  <c r="D218" i="37"/>
  <c r="C244" i="37"/>
  <c r="C248" i="37"/>
  <c r="D257" i="36"/>
  <c r="D231" i="37"/>
  <c r="C256" i="37"/>
  <c r="C245" i="37"/>
  <c r="C259" i="37"/>
  <c r="C249" i="37"/>
  <c r="D258" i="36"/>
  <c r="F233" i="18"/>
  <c r="E226" i="23"/>
  <c r="E227" i="35"/>
  <c r="E246" i="23"/>
  <c r="D261" i="20"/>
  <c r="D228" i="20"/>
  <c r="D224" i="20"/>
  <c r="D235" i="20"/>
  <c r="E224" i="39"/>
  <c r="G243" i="20"/>
  <c r="G245" i="20"/>
  <c r="E109" i="44"/>
  <c r="C259" i="14"/>
  <c r="H259" i="14" s="1"/>
  <c r="C219" i="14"/>
  <c r="C258" i="14"/>
  <c r="C247" i="14"/>
  <c r="C222" i="14"/>
  <c r="F228" i="30"/>
  <c r="H117" i="38"/>
  <c r="H128" i="29"/>
  <c r="D227" i="12"/>
  <c r="H227" i="12" s="1"/>
  <c r="C243" i="12"/>
  <c r="C229" i="38"/>
  <c r="F243" i="12"/>
  <c r="G261" i="38"/>
  <c r="D225" i="27"/>
  <c r="D234" i="27"/>
  <c r="D230" i="27"/>
  <c r="D247" i="27"/>
  <c r="D227" i="27"/>
  <c r="G258" i="38"/>
  <c r="G243" i="27"/>
  <c r="D248" i="27"/>
  <c r="H135" i="21"/>
  <c r="F187" i="21" s="1"/>
  <c r="H130" i="29"/>
  <c r="D182" i="29" s="1"/>
  <c r="H81" i="33"/>
  <c r="H81" i="19"/>
  <c r="J310" i="9"/>
  <c r="F6" i="48"/>
  <c r="H222" i="23"/>
  <c r="E179" i="24"/>
  <c r="G179" i="24"/>
  <c r="C179" i="24"/>
  <c r="D179" i="24"/>
  <c r="F179" i="24"/>
  <c r="G175" i="29"/>
  <c r="F175" i="29"/>
  <c r="C175" i="29"/>
  <c r="D175" i="29"/>
  <c r="E175" i="29"/>
  <c r="G173" i="17"/>
  <c r="D172" i="24"/>
  <c r="C169" i="30"/>
  <c r="F169" i="30"/>
  <c r="E183" i="30"/>
  <c r="G183" i="30"/>
  <c r="G252" i="39"/>
  <c r="E260" i="27"/>
  <c r="F237" i="11"/>
  <c r="F225" i="11"/>
  <c r="E223" i="30"/>
  <c r="G226" i="39"/>
  <c r="E249" i="25"/>
  <c r="C243" i="22"/>
  <c r="E252" i="30"/>
  <c r="E254" i="22"/>
  <c r="D136" i="62"/>
  <c r="K22" i="49" s="1"/>
  <c r="E257" i="30"/>
  <c r="C235" i="18"/>
  <c r="C230" i="18"/>
  <c r="C224" i="18"/>
  <c r="D112" i="44"/>
  <c r="D227" i="41"/>
  <c r="D219" i="41"/>
  <c r="D237" i="41"/>
  <c r="H123" i="33"/>
  <c r="D175" i="33" s="1"/>
  <c r="H118" i="25"/>
  <c r="E170" i="25" s="1"/>
  <c r="G136" i="19"/>
  <c r="N17" i="49" s="1"/>
  <c r="D169" i="40"/>
  <c r="E136" i="10"/>
  <c r="L9" i="49" s="1"/>
  <c r="H124" i="12"/>
  <c r="E176" i="12" s="1"/>
  <c r="H131" i="32"/>
  <c r="D243" i="41"/>
  <c r="D250" i="41"/>
  <c r="H81" i="23"/>
  <c r="E173" i="62"/>
  <c r="F243" i="11"/>
  <c r="F246" i="11"/>
  <c r="E251" i="37"/>
  <c r="E222" i="27"/>
  <c r="E243" i="27"/>
  <c r="E221" i="30"/>
  <c r="C256" i="22"/>
  <c r="C173" i="12"/>
  <c r="E261" i="30"/>
  <c r="E258" i="22"/>
  <c r="H134" i="36"/>
  <c r="D186" i="36" s="1"/>
  <c r="H126" i="59"/>
  <c r="F178" i="59" s="1"/>
  <c r="E97" i="44"/>
  <c r="E260" i="22"/>
  <c r="F228" i="33"/>
  <c r="E248" i="30"/>
  <c r="C229" i="18"/>
  <c r="C231" i="18"/>
  <c r="C254" i="18"/>
  <c r="C257" i="18"/>
  <c r="C259" i="18"/>
  <c r="D102" i="44"/>
  <c r="C247" i="27"/>
  <c r="C245" i="27"/>
  <c r="D230" i="41"/>
  <c r="D226" i="41"/>
  <c r="C136" i="29"/>
  <c r="J29" i="49" s="1"/>
  <c r="H125" i="11"/>
  <c r="G177" i="11" s="1"/>
  <c r="E169" i="40"/>
  <c r="D257" i="41"/>
  <c r="H117" i="34"/>
  <c r="C169" i="34" s="1"/>
  <c r="C249" i="35"/>
  <c r="D251" i="41"/>
  <c r="C261" i="35"/>
  <c r="C250" i="35"/>
  <c r="D259" i="41"/>
  <c r="C232" i="35"/>
  <c r="G234" i="40"/>
  <c r="H130" i="16"/>
  <c r="G182" i="16" s="1"/>
  <c r="G222" i="35"/>
  <c r="H122" i="26"/>
  <c r="G174" i="26" s="1"/>
  <c r="F218" i="59"/>
  <c r="F262" i="11"/>
  <c r="F255" i="11"/>
  <c r="F219" i="11"/>
  <c r="F226" i="11"/>
  <c r="E227" i="30"/>
  <c r="H227" i="30" s="1"/>
  <c r="E227" i="25"/>
  <c r="F229" i="33"/>
  <c r="C254" i="22"/>
  <c r="F223" i="59"/>
  <c r="E257" i="22"/>
  <c r="H122" i="62"/>
  <c r="E174" i="62" s="1"/>
  <c r="F107" i="44"/>
  <c r="D136" i="29"/>
  <c r="K29" i="49" s="1"/>
  <c r="G219" i="39"/>
  <c r="E245" i="22"/>
  <c r="F230" i="33"/>
  <c r="E244" i="30"/>
  <c r="E244" i="22"/>
  <c r="C220" i="18"/>
  <c r="C225" i="18"/>
  <c r="C223" i="18"/>
  <c r="C233" i="18"/>
  <c r="C251" i="18"/>
  <c r="C253" i="18"/>
  <c r="C249" i="18"/>
  <c r="H121" i="38"/>
  <c r="C173" i="38" s="1"/>
  <c r="D221" i="41"/>
  <c r="D229" i="41"/>
  <c r="H134" i="32"/>
  <c r="C186" i="32" s="1"/>
  <c r="H118" i="37"/>
  <c r="E170" i="37" s="1"/>
  <c r="F169" i="40"/>
  <c r="H124" i="17"/>
  <c r="H133" i="21"/>
  <c r="E185" i="21" s="1"/>
  <c r="G229" i="12"/>
  <c r="H135" i="22"/>
  <c r="D187" i="22" s="1"/>
  <c r="D260" i="41"/>
  <c r="D244" i="41"/>
  <c r="C262" i="35"/>
  <c r="D256" i="41"/>
  <c r="D247" i="41"/>
  <c r="C226" i="35"/>
  <c r="C246" i="59"/>
  <c r="F245" i="59"/>
  <c r="E255" i="37"/>
  <c r="F257" i="11"/>
  <c r="E237" i="27"/>
  <c r="F236" i="11"/>
  <c r="F235" i="11"/>
  <c r="E236" i="30"/>
  <c r="G220" i="39"/>
  <c r="E245" i="30"/>
  <c r="C186" i="10"/>
  <c r="E256" i="22"/>
  <c r="D103" i="44"/>
  <c r="G106" i="44"/>
  <c r="E255" i="22"/>
  <c r="F221" i="33"/>
  <c r="C227" i="18"/>
  <c r="C250" i="18"/>
  <c r="C261" i="27"/>
  <c r="D218" i="41"/>
  <c r="D233" i="41"/>
  <c r="H133" i="30"/>
  <c r="H129" i="21"/>
  <c r="H128" i="12"/>
  <c r="F180" i="12" s="1"/>
  <c r="G169" i="40"/>
  <c r="H120" i="19"/>
  <c r="D252" i="14"/>
  <c r="H129" i="22"/>
  <c r="C181" i="22" s="1"/>
  <c r="C243" i="35"/>
  <c r="C184" i="31"/>
  <c r="C258" i="35"/>
  <c r="D245" i="41"/>
  <c r="C218" i="35"/>
  <c r="H133" i="33"/>
  <c r="H124" i="18"/>
  <c r="E176" i="18" s="1"/>
  <c r="H122" i="24"/>
  <c r="E174" i="24" s="1"/>
  <c r="H125" i="17"/>
  <c r="H130" i="39"/>
  <c r="D182" i="39" s="1"/>
  <c r="E259" i="37"/>
  <c r="C254" i="57"/>
  <c r="C250" i="59"/>
  <c r="G225" i="39"/>
  <c r="G230" i="39"/>
  <c r="E243" i="25"/>
  <c r="F186" i="10"/>
  <c r="G95" i="44"/>
  <c r="C219" i="18"/>
  <c r="C226" i="18"/>
  <c r="C262" i="18"/>
  <c r="C252" i="18"/>
  <c r="C173" i="11"/>
  <c r="H134" i="37"/>
  <c r="F186" i="37" s="1"/>
  <c r="H121" i="41"/>
  <c r="H127" i="38"/>
  <c r="F179" i="38" s="1"/>
  <c r="C244" i="27"/>
  <c r="D222" i="41"/>
  <c r="D235" i="41"/>
  <c r="H132" i="21"/>
  <c r="D184" i="21" s="1"/>
  <c r="H122" i="40"/>
  <c r="E174" i="40" s="1"/>
  <c r="D249" i="14"/>
  <c r="D255" i="14"/>
  <c r="C230" i="35"/>
  <c r="C224" i="35"/>
  <c r="D258" i="41"/>
  <c r="C233" i="35"/>
  <c r="H133" i="35"/>
  <c r="E185" i="35" s="1"/>
  <c r="F259" i="16"/>
  <c r="C244" i="57"/>
  <c r="C230" i="57"/>
  <c r="C253" i="57"/>
  <c r="F221" i="11"/>
  <c r="E221" i="25"/>
  <c r="H221" i="25" s="1"/>
  <c r="G236" i="39"/>
  <c r="F184" i="30"/>
  <c r="G169" i="59"/>
  <c r="G136" i="32"/>
  <c r="N32" i="49" s="1"/>
  <c r="C237" i="18"/>
  <c r="C236" i="18"/>
  <c r="C218" i="18"/>
  <c r="C243" i="18"/>
  <c r="H243" i="18" s="1"/>
  <c r="C261" i="18"/>
  <c r="C244" i="18"/>
  <c r="G173" i="11"/>
  <c r="E112" i="44"/>
  <c r="H135" i="39"/>
  <c r="C228" i="18"/>
  <c r="D230" i="16"/>
  <c r="C252" i="27"/>
  <c r="C260" i="27"/>
  <c r="C255" i="27"/>
  <c r="D223" i="41"/>
  <c r="D234" i="41"/>
  <c r="D183" i="10"/>
  <c r="H127" i="34"/>
  <c r="H116" i="29"/>
  <c r="H120" i="28"/>
  <c r="C172" i="28" s="1"/>
  <c r="H127" i="26"/>
  <c r="G179" i="26" s="1"/>
  <c r="H128" i="33"/>
  <c r="F180" i="33" s="1"/>
  <c r="H81" i="35"/>
  <c r="H129" i="33"/>
  <c r="D181" i="33" s="1"/>
  <c r="G252" i="12"/>
  <c r="C252" i="35"/>
  <c r="H126" i="31"/>
  <c r="C178" i="31" s="1"/>
  <c r="C260" i="35"/>
  <c r="C237" i="35"/>
  <c r="C257" i="35"/>
  <c r="C234" i="35"/>
  <c r="C244" i="35"/>
  <c r="H123" i="19"/>
  <c r="H127" i="23"/>
  <c r="G179" i="23" s="1"/>
  <c r="H132" i="41"/>
  <c r="E184" i="41" s="1"/>
  <c r="F220" i="59"/>
  <c r="F253" i="11"/>
  <c r="F252" i="11"/>
  <c r="F247" i="11"/>
  <c r="G254" i="39"/>
  <c r="F220" i="11"/>
  <c r="G223" i="39"/>
  <c r="G261" i="21"/>
  <c r="E243" i="22"/>
  <c r="F110" i="44"/>
  <c r="C234" i="18"/>
  <c r="C258" i="18"/>
  <c r="C248" i="18"/>
  <c r="C245" i="18"/>
  <c r="C246" i="18"/>
  <c r="C246" i="27"/>
  <c r="D236" i="41"/>
  <c r="D224" i="41"/>
  <c r="D225" i="41"/>
  <c r="H119" i="35"/>
  <c r="D171" i="35" s="1"/>
  <c r="G253" i="12"/>
  <c r="G260" i="12"/>
  <c r="D258" i="14"/>
  <c r="C222" i="35"/>
  <c r="C248" i="35"/>
  <c r="H121" i="18"/>
  <c r="G173" i="18" s="1"/>
  <c r="F136" i="59"/>
  <c r="M33" i="49" s="1"/>
  <c r="H125" i="27"/>
  <c r="F177" i="27" s="1"/>
  <c r="E136" i="41"/>
  <c r="H122" i="22"/>
  <c r="D174" i="22" s="1"/>
  <c r="H118" i="17"/>
  <c r="H124" i="37"/>
  <c r="G176" i="37" s="1"/>
  <c r="H119" i="23"/>
  <c r="H133" i="23"/>
  <c r="F185" i="23" s="1"/>
  <c r="H111" i="38"/>
  <c r="H138" i="38" s="1"/>
  <c r="H132" i="22"/>
  <c r="E184" i="22" s="1"/>
  <c r="H131" i="12"/>
  <c r="G183" i="12" s="1"/>
  <c r="D136" i="21"/>
  <c r="K20" i="49" s="1"/>
  <c r="E136" i="11"/>
  <c r="H124" i="24"/>
  <c r="F176" i="24" s="1"/>
  <c r="H125" i="22"/>
  <c r="H126" i="40"/>
  <c r="H119" i="21"/>
  <c r="G136" i="21"/>
  <c r="N20" i="49" s="1"/>
  <c r="H131" i="11"/>
  <c r="G183" i="11" s="1"/>
  <c r="H117" i="23"/>
  <c r="H130" i="11"/>
  <c r="D182" i="11" s="1"/>
  <c r="H122" i="15"/>
  <c r="C174" i="15" s="1"/>
  <c r="H118" i="27"/>
  <c r="H126" i="16"/>
  <c r="E136" i="27"/>
  <c r="L27" i="49" s="1"/>
  <c r="C136" i="38"/>
  <c r="J39" i="49" s="1"/>
  <c r="H126" i="62"/>
  <c r="D178" i="62" s="1"/>
  <c r="H122" i="19"/>
  <c r="E254" i="32"/>
  <c r="C253" i="32"/>
  <c r="D249" i="41"/>
  <c r="D231" i="39"/>
  <c r="D261" i="41"/>
  <c r="C219" i="32"/>
  <c r="C257" i="32"/>
  <c r="D255" i="41"/>
  <c r="C249" i="17"/>
  <c r="D246" i="41"/>
  <c r="C237" i="32"/>
  <c r="C229" i="32"/>
  <c r="D262" i="41"/>
  <c r="C261" i="34"/>
  <c r="C219" i="34"/>
  <c r="C251" i="34"/>
  <c r="C260" i="34"/>
  <c r="C257" i="34"/>
  <c r="C247" i="34"/>
  <c r="C244" i="34"/>
  <c r="C253" i="34"/>
  <c r="C243" i="34"/>
  <c r="C221" i="34"/>
  <c r="C262" i="34"/>
  <c r="C249" i="34"/>
  <c r="C248" i="34"/>
  <c r="C258" i="34"/>
  <c r="C245" i="34"/>
  <c r="C236" i="34"/>
  <c r="C254" i="34"/>
  <c r="C237" i="34"/>
  <c r="C252" i="34"/>
  <c r="C220" i="34"/>
  <c r="C250" i="34"/>
  <c r="C231" i="34"/>
  <c r="C259" i="34"/>
  <c r="C246" i="34"/>
  <c r="C235" i="34"/>
  <c r="C255" i="34"/>
  <c r="C250" i="17"/>
  <c r="C257" i="17"/>
  <c r="C248" i="17"/>
  <c r="C231" i="17"/>
  <c r="C235" i="17"/>
  <c r="C253" i="17"/>
  <c r="C246" i="17"/>
  <c r="C226" i="17"/>
  <c r="C243" i="17"/>
  <c r="C256" i="17"/>
  <c r="C234" i="17"/>
  <c r="C252" i="17"/>
  <c r="C237" i="17"/>
  <c r="C259" i="17"/>
  <c r="C254" i="17"/>
  <c r="C220" i="17"/>
  <c r="C230" i="17"/>
  <c r="C260" i="17"/>
  <c r="C261" i="17"/>
  <c r="C222" i="17"/>
  <c r="C224" i="17"/>
  <c r="C251" i="17"/>
  <c r="C225" i="17"/>
  <c r="C227" i="17"/>
  <c r="C245" i="17"/>
  <c r="C233" i="17"/>
  <c r="C219" i="17"/>
  <c r="C262" i="17"/>
  <c r="C221" i="17"/>
  <c r="C236" i="17"/>
  <c r="C255" i="17"/>
  <c r="C218" i="17"/>
  <c r="C244" i="17"/>
  <c r="C247" i="17"/>
  <c r="C232" i="17"/>
  <c r="H134" i="27"/>
  <c r="H120" i="27"/>
  <c r="C172" i="27" s="1"/>
  <c r="H131" i="27"/>
  <c r="C183" i="27" s="1"/>
  <c r="E228" i="35"/>
  <c r="E222" i="35"/>
  <c r="E250" i="35"/>
  <c r="E232" i="35"/>
  <c r="E219" i="35"/>
  <c r="E253" i="35"/>
  <c r="E218" i="35"/>
  <c r="E220" i="35"/>
  <c r="E229" i="35"/>
  <c r="E237" i="35"/>
  <c r="E230" i="35"/>
  <c r="E231" i="35"/>
  <c r="E248" i="35"/>
  <c r="E226" i="35"/>
  <c r="E223" i="35"/>
  <c r="E260" i="35"/>
  <c r="E225" i="35"/>
  <c r="E224" i="35"/>
  <c r="E233" i="35"/>
  <c r="L6" i="48"/>
  <c r="H132" i="18"/>
  <c r="E184" i="18" s="1"/>
  <c r="H134" i="18"/>
  <c r="H131" i="18"/>
  <c r="H120" i="18"/>
  <c r="G172" i="18" s="1"/>
  <c r="H126" i="18"/>
  <c r="G178" i="18" s="1"/>
  <c r="H127" i="18"/>
  <c r="H118" i="18"/>
  <c r="H119" i="18"/>
  <c r="C171" i="18" s="1"/>
  <c r="H111" i="18"/>
  <c r="H138" i="18" s="1"/>
  <c r="H125" i="18"/>
  <c r="G177" i="18" s="1"/>
  <c r="H117" i="18"/>
  <c r="C169" i="18" s="1"/>
  <c r="D136" i="18"/>
  <c r="K16" i="49" s="1"/>
  <c r="H128" i="18"/>
  <c r="C180" i="18" s="1"/>
  <c r="H133" i="18"/>
  <c r="E185" i="18" s="1"/>
  <c r="D136" i="14"/>
  <c r="K12" i="49" s="1"/>
  <c r="H133" i="14"/>
  <c r="G185" i="14" s="1"/>
  <c r="H122" i="14"/>
  <c r="F174" i="14" s="1"/>
  <c r="H119" i="14"/>
  <c r="C171" i="14" s="1"/>
  <c r="H120" i="14"/>
  <c r="D172" i="14" s="1"/>
  <c r="H130" i="14"/>
  <c r="D182" i="14" s="1"/>
  <c r="H123" i="23"/>
  <c r="E175" i="23" s="1"/>
  <c r="H118" i="62"/>
  <c r="H122" i="20"/>
  <c r="H124" i="20"/>
  <c r="G176" i="20" s="1"/>
  <c r="H131" i="16"/>
  <c r="C183" i="16" s="1"/>
  <c r="H120" i="16"/>
  <c r="F172" i="16" s="1"/>
  <c r="H123" i="16"/>
  <c r="G175" i="16" s="1"/>
  <c r="H116" i="16"/>
  <c r="F168" i="16" s="1"/>
  <c r="H132" i="16"/>
  <c r="C184" i="16" s="1"/>
  <c r="H124" i="16"/>
  <c r="E176" i="16" s="1"/>
  <c r="H129" i="16"/>
  <c r="C181" i="16" s="1"/>
  <c r="D136" i="16"/>
  <c r="K14" i="49" s="1"/>
  <c r="H131" i="59"/>
  <c r="E183" i="59" s="1"/>
  <c r="H119" i="59"/>
  <c r="C175" i="11"/>
  <c r="H120" i="11"/>
  <c r="G172" i="11" s="1"/>
  <c r="C173" i="9"/>
  <c r="H118" i="9"/>
  <c r="H123" i="9"/>
  <c r="G175" i="9" s="1"/>
  <c r="H130" i="9"/>
  <c r="H124" i="9"/>
  <c r="H122" i="9"/>
  <c r="D173" i="12"/>
  <c r="I163" i="12"/>
  <c r="H116" i="25"/>
  <c r="D168" i="25" s="1"/>
  <c r="D181" i="25"/>
  <c r="F181" i="25"/>
  <c r="C173" i="25"/>
  <c r="C171" i="25"/>
  <c r="C136" i="25"/>
  <c r="J25" i="49" s="1"/>
  <c r="H132" i="25"/>
  <c r="C184" i="25" s="1"/>
  <c r="H130" i="25"/>
  <c r="E182" i="25" s="1"/>
  <c r="H116" i="37"/>
  <c r="F168" i="37" s="1"/>
  <c r="H126" i="17"/>
  <c r="H122" i="17"/>
  <c r="C174" i="17" s="1"/>
  <c r="C136" i="17"/>
  <c r="J15" i="49" s="1"/>
  <c r="H123" i="17"/>
  <c r="E175" i="17" s="1"/>
  <c r="G136" i="22"/>
  <c r="N21" i="49" s="1"/>
  <c r="H128" i="22"/>
  <c r="G180" i="22" s="1"/>
  <c r="D179" i="28"/>
  <c r="G179" i="28"/>
  <c r="C179" i="28"/>
  <c r="E179" i="28"/>
  <c r="F179" i="28"/>
  <c r="F175" i="28"/>
  <c r="D175" i="28"/>
  <c r="E175" i="28"/>
  <c r="C175" i="28"/>
  <c r="G175" i="28"/>
  <c r="C136" i="28"/>
  <c r="J28" i="49" s="1"/>
  <c r="H124" i="28"/>
  <c r="C176" i="28" s="1"/>
  <c r="H133" i="19"/>
  <c r="C185" i="19" s="1"/>
  <c r="H117" i="21"/>
  <c r="D179" i="21"/>
  <c r="H128" i="21"/>
  <c r="C180" i="21" s="1"/>
  <c r="H124" i="6"/>
  <c r="D136" i="33"/>
  <c r="K34" i="49" s="1"/>
  <c r="H120" i="33"/>
  <c r="D172" i="33" s="1"/>
  <c r="H128" i="16"/>
  <c r="C180" i="16" s="1"/>
  <c r="H119" i="16"/>
  <c r="C171" i="16" s="1"/>
  <c r="H133" i="16"/>
  <c r="C185" i="16" s="1"/>
  <c r="H124" i="34"/>
  <c r="C176" i="34" s="1"/>
  <c r="H120" i="41"/>
  <c r="G172" i="41" s="1"/>
  <c r="H124" i="41"/>
  <c r="H133" i="41"/>
  <c r="E185" i="41" s="1"/>
  <c r="H126" i="41"/>
  <c r="D178" i="41" s="1"/>
  <c r="H116" i="20"/>
  <c r="D168" i="20" s="1"/>
  <c r="C136" i="20"/>
  <c r="J18" i="49" s="1"/>
  <c r="H127" i="20"/>
  <c r="F179" i="20" s="1"/>
  <c r="F136" i="20"/>
  <c r="H134" i="20"/>
  <c r="G186" i="20" s="1"/>
  <c r="H132" i="20"/>
  <c r="C184" i="20" s="1"/>
  <c r="H125" i="20"/>
  <c r="D177" i="20" s="1"/>
  <c r="E136" i="20"/>
  <c r="L18" i="49" s="1"/>
  <c r="H129" i="20"/>
  <c r="C181" i="20" s="1"/>
  <c r="H120" i="20"/>
  <c r="G172" i="20" s="1"/>
  <c r="H117" i="27"/>
  <c r="H122" i="27"/>
  <c r="G174" i="27" s="1"/>
  <c r="F136" i="15"/>
  <c r="M13" i="49" s="1"/>
  <c r="H129" i="15"/>
  <c r="H132" i="15"/>
  <c r="D184" i="15" s="1"/>
  <c r="H127" i="15"/>
  <c r="F179" i="15" s="1"/>
  <c r="E180" i="15"/>
  <c r="H125" i="15"/>
  <c r="H131" i="15"/>
  <c r="D183" i="15" s="1"/>
  <c r="H121" i="15"/>
  <c r="C173" i="15" s="1"/>
  <c r="H132" i="32"/>
  <c r="E184" i="32" s="1"/>
  <c r="H124" i="32"/>
  <c r="H130" i="32"/>
  <c r="E182" i="32" s="1"/>
  <c r="H118" i="32"/>
  <c r="F173" i="31"/>
  <c r="G173" i="31"/>
  <c r="E173" i="31"/>
  <c r="H130" i="31"/>
  <c r="D182" i="31" s="1"/>
  <c r="H124" i="39"/>
  <c r="F176" i="39" s="1"/>
  <c r="H133" i="39"/>
  <c r="F185" i="39" s="1"/>
  <c r="H117" i="39"/>
  <c r="C169" i="39" s="1"/>
  <c r="H125" i="39"/>
  <c r="C177" i="39" s="1"/>
  <c r="H132" i="39"/>
  <c r="F184" i="39" s="1"/>
  <c r="H116" i="39"/>
  <c r="D168" i="39" s="1"/>
  <c r="H122" i="39"/>
  <c r="D174" i="39" s="1"/>
  <c r="F180" i="38"/>
  <c r="H135" i="38"/>
  <c r="E187" i="38" s="1"/>
  <c r="E181" i="38"/>
  <c r="F181" i="38"/>
  <c r="D136" i="38"/>
  <c r="K39" i="49" s="1"/>
  <c r="H122" i="38"/>
  <c r="D181" i="38"/>
  <c r="H133" i="38"/>
  <c r="C185" i="38" s="1"/>
  <c r="C180" i="38"/>
  <c r="D180" i="38"/>
  <c r="E180" i="38"/>
  <c r="D178" i="29"/>
  <c r="E178" i="29"/>
  <c r="E234" i="38"/>
  <c r="E222" i="38"/>
  <c r="E237" i="39"/>
  <c r="F250" i="38"/>
  <c r="F257" i="38"/>
  <c r="E255" i="16"/>
  <c r="E243" i="16"/>
  <c r="E245" i="32"/>
  <c r="C244" i="38"/>
  <c r="G246" i="41"/>
  <c r="E228" i="59"/>
  <c r="E232" i="59"/>
  <c r="E231" i="39"/>
  <c r="F258" i="38"/>
  <c r="F256" i="38"/>
  <c r="E256" i="16"/>
  <c r="E257" i="16"/>
  <c r="E251" i="32"/>
  <c r="E224" i="16"/>
  <c r="E232" i="16"/>
  <c r="E231" i="16"/>
  <c r="F243" i="38"/>
  <c r="F262" i="38"/>
  <c r="E244" i="16"/>
  <c r="E247" i="16"/>
  <c r="E257" i="32"/>
  <c r="I163" i="30"/>
  <c r="H122" i="18"/>
  <c r="G174" i="18" s="1"/>
  <c r="E232" i="38"/>
  <c r="E225" i="38"/>
  <c r="E244" i="59"/>
  <c r="E257" i="39"/>
  <c r="E221" i="16"/>
  <c r="E233" i="16"/>
  <c r="E229" i="16"/>
  <c r="E236" i="39"/>
  <c r="F245" i="38"/>
  <c r="F255" i="38"/>
  <c r="E249" i="16"/>
  <c r="E248" i="16"/>
  <c r="E244" i="32"/>
  <c r="E230" i="38"/>
  <c r="H230" i="38" s="1"/>
  <c r="E236" i="38"/>
  <c r="E234" i="59"/>
  <c r="E261" i="39"/>
  <c r="E237" i="16"/>
  <c r="E223" i="16"/>
  <c r="E233" i="39"/>
  <c r="F244" i="38"/>
  <c r="F259" i="38"/>
  <c r="E245" i="16"/>
  <c r="E259" i="16"/>
  <c r="E255" i="32"/>
  <c r="H122" i="57"/>
  <c r="F174" i="57" s="1"/>
  <c r="E237" i="38"/>
  <c r="H237" i="38" s="1"/>
  <c r="E251" i="59"/>
  <c r="E219" i="16"/>
  <c r="E229" i="39"/>
  <c r="E252" i="16"/>
  <c r="E249" i="32"/>
  <c r="C136" i="30"/>
  <c r="J30" i="49" s="1"/>
  <c r="H120" i="30"/>
  <c r="D172" i="30" s="1"/>
  <c r="H118" i="30"/>
  <c r="F170" i="30" s="1"/>
  <c r="F183" i="30"/>
  <c r="H125" i="30"/>
  <c r="H111" i="35"/>
  <c r="I163" i="19"/>
  <c r="I163" i="11"/>
  <c r="D136" i="26"/>
  <c r="K26" i="49" s="1"/>
  <c r="E170" i="10"/>
  <c r="H222" i="29"/>
  <c r="H123" i="27"/>
  <c r="G175" i="27" s="1"/>
  <c r="H130" i="36"/>
  <c r="D223" i="34"/>
  <c r="D244" i="34"/>
  <c r="D233" i="34"/>
  <c r="H135" i="62"/>
  <c r="H119" i="15"/>
  <c r="C171" i="15" s="1"/>
  <c r="H122" i="29"/>
  <c r="G174" i="29" s="1"/>
  <c r="H135" i="24"/>
  <c r="H111" i="15"/>
  <c r="D248" i="26"/>
  <c r="G246" i="16"/>
  <c r="H134" i="57"/>
  <c r="E186" i="57" s="1"/>
  <c r="E181" i="31"/>
  <c r="H118" i="12"/>
  <c r="D170" i="12" s="1"/>
  <c r="D252" i="41"/>
  <c r="H131" i="29"/>
  <c r="D171" i="10"/>
  <c r="H134" i="26"/>
  <c r="G186" i="26" s="1"/>
  <c r="H133" i="26"/>
  <c r="D185" i="26" s="1"/>
  <c r="H123" i="26"/>
  <c r="C175" i="26" s="1"/>
  <c r="H130" i="26"/>
  <c r="D182" i="26" s="1"/>
  <c r="H116" i="57"/>
  <c r="G168" i="57" s="1"/>
  <c r="H125" i="57"/>
  <c r="G177" i="57" s="1"/>
  <c r="H129" i="57"/>
  <c r="E181" i="57" s="1"/>
  <c r="H123" i="57"/>
  <c r="F175" i="57" s="1"/>
  <c r="H130" i="57"/>
  <c r="H130" i="40"/>
  <c r="H84" i="44"/>
  <c r="H129" i="36"/>
  <c r="C181" i="36" s="1"/>
  <c r="F181" i="35"/>
  <c r="E106" i="44"/>
  <c r="H120" i="57"/>
  <c r="D172" i="57" s="1"/>
  <c r="H124" i="36"/>
  <c r="G176" i="36" s="1"/>
  <c r="C184" i="28"/>
  <c r="E136" i="14"/>
  <c r="L12" i="49" s="1"/>
  <c r="H111" i="10"/>
  <c r="G184" i="28"/>
  <c r="H129" i="39"/>
  <c r="D181" i="39" s="1"/>
  <c r="H129" i="59"/>
  <c r="C181" i="59" s="1"/>
  <c r="H128" i="24"/>
  <c r="G180" i="24" s="1"/>
  <c r="H118" i="31"/>
  <c r="D170" i="31" s="1"/>
  <c r="H119" i="17"/>
  <c r="H126" i="38"/>
  <c r="D178" i="38" s="1"/>
  <c r="H134" i="29"/>
  <c r="G186" i="29" s="1"/>
  <c r="E136" i="16"/>
  <c r="L14" i="49" s="1"/>
  <c r="F136" i="16"/>
  <c r="M14" i="49" s="1"/>
  <c r="H123" i="14"/>
  <c r="D175" i="14" s="1"/>
  <c r="H130" i="21"/>
  <c r="C182" i="21" s="1"/>
  <c r="H125" i="12"/>
  <c r="H123" i="15"/>
  <c r="F175" i="15" s="1"/>
  <c r="H132" i="10"/>
  <c r="D184" i="10" s="1"/>
  <c r="H118" i="29"/>
  <c r="C170" i="29" s="1"/>
  <c r="F136" i="27"/>
  <c r="M27" i="49" s="1"/>
  <c r="H127" i="25"/>
  <c r="G179" i="25" s="1"/>
  <c r="G136" i="57"/>
  <c r="N19" i="49" s="1"/>
  <c r="H124" i="15"/>
  <c r="E176" i="15" s="1"/>
  <c r="G136" i="18"/>
  <c r="N16" i="49" s="1"/>
  <c r="H124" i="14"/>
  <c r="E176" i="14" s="1"/>
  <c r="D136" i="15"/>
  <c r="C136" i="14"/>
  <c r="J12" i="49" s="1"/>
  <c r="H122" i="16"/>
  <c r="G174" i="16" s="1"/>
  <c r="D136" i="23"/>
  <c r="K23" i="49" s="1"/>
  <c r="F136" i="22"/>
  <c r="M21" i="49" s="1"/>
  <c r="H120" i="22"/>
  <c r="F172" i="22" s="1"/>
  <c r="H126" i="34"/>
  <c r="G180" i="12"/>
  <c r="H129" i="37"/>
  <c r="C181" i="37" s="1"/>
  <c r="H130" i="41"/>
  <c r="E182" i="41" s="1"/>
  <c r="H121" i="27"/>
  <c r="D173" i="27" s="1"/>
  <c r="H119" i="36"/>
  <c r="C136" i="22"/>
  <c r="E100" i="44"/>
  <c r="E136" i="26"/>
  <c r="L26" i="49" s="1"/>
  <c r="F136" i="32"/>
  <c r="H128" i="62"/>
  <c r="C180" i="62" s="1"/>
  <c r="H117" i="15"/>
  <c r="G169" i="15" s="1"/>
  <c r="H134" i="31"/>
  <c r="F186" i="31" s="1"/>
  <c r="H135" i="37"/>
  <c r="E187" i="37" s="1"/>
  <c r="F181" i="31"/>
  <c r="H121" i="36"/>
  <c r="H118" i="22"/>
  <c r="C170" i="22" s="1"/>
  <c r="G136" i="35"/>
  <c r="H126" i="28"/>
  <c r="D178" i="28" s="1"/>
  <c r="G181" i="31"/>
  <c r="C173" i="23"/>
  <c r="H116" i="41"/>
  <c r="H130" i="62"/>
  <c r="C182" i="62" s="1"/>
  <c r="H122" i="59"/>
  <c r="E174" i="59" s="1"/>
  <c r="D185" i="28"/>
  <c r="H130" i="35"/>
  <c r="D182" i="35" s="1"/>
  <c r="H122" i="37"/>
  <c r="C174" i="37" s="1"/>
  <c r="E136" i="28"/>
  <c r="L28" i="49" s="1"/>
  <c r="H121" i="16"/>
  <c r="D173" i="16" s="1"/>
  <c r="H134" i="16"/>
  <c r="C186" i="16" s="1"/>
  <c r="E136" i="29"/>
  <c r="L29" i="49" s="1"/>
  <c r="H129" i="18"/>
  <c r="E181" i="18" s="1"/>
  <c r="H61" i="44"/>
  <c r="H124" i="10"/>
  <c r="E99" i="44"/>
  <c r="C101" i="44"/>
  <c r="E108" i="44"/>
  <c r="E94" i="44"/>
  <c r="G101" i="44"/>
  <c r="F103" i="44"/>
  <c r="F179" i="10"/>
  <c r="D93" i="44"/>
  <c r="D110" i="44"/>
  <c r="E107" i="44"/>
  <c r="E96" i="44"/>
  <c r="C109" i="44"/>
  <c r="C178" i="40"/>
  <c r="E178" i="40"/>
  <c r="D178" i="40"/>
  <c r="F178" i="40"/>
  <c r="G178" i="40"/>
  <c r="E187" i="18"/>
  <c r="G187" i="18"/>
  <c r="F187" i="18"/>
  <c r="D187" i="18"/>
  <c r="D179" i="23"/>
  <c r="C179" i="23"/>
  <c r="E179" i="23"/>
  <c r="F179" i="23"/>
  <c r="F260" i="40"/>
  <c r="F245" i="40"/>
  <c r="E243" i="31"/>
  <c r="E253" i="31"/>
  <c r="H253" i="31" s="1"/>
  <c r="F221" i="40"/>
  <c r="D177" i="59"/>
  <c r="G222" i="26"/>
  <c r="D237" i="26"/>
  <c r="D254" i="26"/>
  <c r="C222" i="26"/>
  <c r="D250" i="26"/>
  <c r="D220" i="26"/>
  <c r="C229" i="35"/>
  <c r="H134" i="40"/>
  <c r="G235" i="35"/>
  <c r="H125" i="37"/>
  <c r="F232" i="21"/>
  <c r="D105" i="44"/>
  <c r="F235" i="40"/>
  <c r="E262" i="39"/>
  <c r="E102" i="44"/>
  <c r="H119" i="62"/>
  <c r="C171" i="62" s="1"/>
  <c r="C136" i="21"/>
  <c r="J20" i="49" s="1"/>
  <c r="H116" i="22"/>
  <c r="F168" i="22" s="1"/>
  <c r="D136" i="19"/>
  <c r="K17" i="49" s="1"/>
  <c r="D261" i="26"/>
  <c r="G221" i="26"/>
  <c r="D252" i="26"/>
  <c r="E136" i="30"/>
  <c r="L30" i="49" s="1"/>
  <c r="C259" i="35"/>
  <c r="C219" i="35"/>
  <c r="G235" i="40"/>
  <c r="C227" i="35"/>
  <c r="C247" i="35"/>
  <c r="C254" i="35"/>
  <c r="H128" i="41"/>
  <c r="C180" i="41" s="1"/>
  <c r="H81" i="17"/>
  <c r="C246" i="35"/>
  <c r="C250" i="41"/>
  <c r="G219" i="26"/>
  <c r="G231" i="40"/>
  <c r="E260" i="37"/>
  <c r="F252" i="40"/>
  <c r="F248" i="40"/>
  <c r="E249" i="31"/>
  <c r="H249" i="31" s="1"/>
  <c r="F220" i="40"/>
  <c r="F232" i="40"/>
  <c r="E245" i="39"/>
  <c r="E254" i="39"/>
  <c r="D221" i="26"/>
  <c r="D224" i="26"/>
  <c r="D258" i="26"/>
  <c r="G231" i="26"/>
  <c r="D218" i="26"/>
  <c r="C228" i="26"/>
  <c r="C255" i="35"/>
  <c r="C255" i="41"/>
  <c r="H134" i="38"/>
  <c r="F186" i="38" s="1"/>
  <c r="D176" i="38"/>
  <c r="E136" i="31"/>
  <c r="L31" i="49" s="1"/>
  <c r="H129" i="12"/>
  <c r="F181" i="12" s="1"/>
  <c r="H50" i="44"/>
  <c r="C232" i="26"/>
  <c r="C221" i="26"/>
  <c r="C253" i="35"/>
  <c r="C256" i="35"/>
  <c r="C220" i="40"/>
  <c r="C225" i="35"/>
  <c r="G261" i="41"/>
  <c r="C219" i="40"/>
  <c r="G178" i="31"/>
  <c r="C178" i="10"/>
  <c r="E178" i="10"/>
  <c r="D171" i="18"/>
  <c r="F180" i="19"/>
  <c r="G170" i="33"/>
  <c r="D183" i="24"/>
  <c r="G183" i="24"/>
  <c r="C183" i="24"/>
  <c r="E223" i="37"/>
  <c r="D253" i="62"/>
  <c r="E237" i="36"/>
  <c r="F253" i="59"/>
  <c r="E235" i="37"/>
  <c r="E261" i="37"/>
  <c r="D246" i="62"/>
  <c r="D247" i="62"/>
  <c r="D222" i="62"/>
  <c r="D225" i="62"/>
  <c r="D231" i="62"/>
  <c r="E233" i="36"/>
  <c r="E256" i="36"/>
  <c r="E219" i="36"/>
  <c r="C224" i="59"/>
  <c r="F229" i="59"/>
  <c r="D260" i="59"/>
  <c r="C249" i="59"/>
  <c r="H72" i="44"/>
  <c r="E245" i="15"/>
  <c r="E258" i="15"/>
  <c r="F221" i="34"/>
  <c r="C255" i="21"/>
  <c r="C253" i="21"/>
  <c r="G250" i="21"/>
  <c r="D250" i="21"/>
  <c r="F261" i="21"/>
  <c r="G254" i="21"/>
  <c r="G136" i="16"/>
  <c r="N14" i="49" s="1"/>
  <c r="E224" i="15"/>
  <c r="H129" i="62"/>
  <c r="F181" i="62" s="1"/>
  <c r="H135" i="59"/>
  <c r="D187" i="59" s="1"/>
  <c r="F218" i="17"/>
  <c r="F257" i="17"/>
  <c r="F252" i="17"/>
  <c r="F185" i="10"/>
  <c r="F184" i="24"/>
  <c r="C99" i="44"/>
  <c r="G99" i="44"/>
  <c r="G219" i="16"/>
  <c r="D218" i="16"/>
  <c r="G221" i="16"/>
  <c r="D226" i="16"/>
  <c r="I163" i="15"/>
  <c r="I163" i="14"/>
  <c r="G136" i="20"/>
  <c r="N18" i="49" s="1"/>
  <c r="H128" i="14"/>
  <c r="G258" i="16"/>
  <c r="F244" i="16"/>
  <c r="C221" i="27"/>
  <c r="E252" i="37"/>
  <c r="D235" i="62"/>
  <c r="D258" i="62"/>
  <c r="E231" i="36"/>
  <c r="E257" i="36"/>
  <c r="F244" i="59"/>
  <c r="E220" i="37"/>
  <c r="E257" i="37"/>
  <c r="E244" i="37"/>
  <c r="E256" i="37"/>
  <c r="G136" i="62"/>
  <c r="N22" i="49" s="1"/>
  <c r="D224" i="62"/>
  <c r="D257" i="62"/>
  <c r="D244" i="62"/>
  <c r="D236" i="62"/>
  <c r="E236" i="36"/>
  <c r="E243" i="36"/>
  <c r="E247" i="36"/>
  <c r="E244" i="36"/>
  <c r="C227" i="59"/>
  <c r="F232" i="59"/>
  <c r="C252" i="59"/>
  <c r="C262" i="59"/>
  <c r="E248" i="41"/>
  <c r="F221" i="21"/>
  <c r="E244" i="15"/>
  <c r="E256" i="15"/>
  <c r="F232" i="34"/>
  <c r="D261" i="21"/>
  <c r="G243" i="21"/>
  <c r="C243" i="21"/>
  <c r="D251" i="21"/>
  <c r="E255" i="21"/>
  <c r="C257" i="21"/>
  <c r="E260" i="41"/>
  <c r="F136" i="30"/>
  <c r="M30" i="49" s="1"/>
  <c r="C179" i="21"/>
  <c r="H18" i="21"/>
  <c r="F248" i="17"/>
  <c r="F228" i="40"/>
  <c r="F230" i="40"/>
  <c r="E93" i="44"/>
  <c r="H111" i="41"/>
  <c r="C136" i="41"/>
  <c r="J42" i="49" s="1"/>
  <c r="C136" i="26"/>
  <c r="J26" i="49" s="1"/>
  <c r="F136" i="33"/>
  <c r="M34" i="49" s="1"/>
  <c r="G220" i="16"/>
  <c r="D233" i="16"/>
  <c r="F228" i="16"/>
  <c r="D232" i="16"/>
  <c r="D237" i="16"/>
  <c r="H125" i="33"/>
  <c r="G177" i="33" s="1"/>
  <c r="H127" i="40"/>
  <c r="E179" i="40" s="1"/>
  <c r="G248" i="16"/>
  <c r="F246" i="16"/>
  <c r="G232" i="27"/>
  <c r="D248" i="41"/>
  <c r="G258" i="41"/>
  <c r="E225" i="37"/>
  <c r="E254" i="37"/>
  <c r="D219" i="62"/>
  <c r="D250" i="62"/>
  <c r="D252" i="62"/>
  <c r="F227" i="59"/>
  <c r="C232" i="59"/>
  <c r="F243" i="59"/>
  <c r="F252" i="59"/>
  <c r="E243" i="41"/>
  <c r="F218" i="21"/>
  <c r="C250" i="21"/>
  <c r="F247" i="21"/>
  <c r="G257" i="21"/>
  <c r="C246" i="21"/>
  <c r="F244" i="21"/>
  <c r="F257" i="21"/>
  <c r="C230" i="59"/>
  <c r="C258" i="59"/>
  <c r="G179" i="21"/>
  <c r="F219" i="17"/>
  <c r="F245" i="17"/>
  <c r="E225" i="16"/>
  <c r="G231" i="16"/>
  <c r="D234" i="16"/>
  <c r="D220" i="16"/>
  <c r="F222" i="16"/>
  <c r="D229" i="16"/>
  <c r="H130" i="28"/>
  <c r="F182" i="28" s="1"/>
  <c r="G251" i="16"/>
  <c r="F252" i="16"/>
  <c r="D262" i="38"/>
  <c r="G248" i="41"/>
  <c r="G259" i="41"/>
  <c r="G251" i="41"/>
  <c r="C244" i="41"/>
  <c r="E224" i="37"/>
  <c r="E253" i="37"/>
  <c r="E248" i="37"/>
  <c r="D221" i="62"/>
  <c r="E229" i="36"/>
  <c r="E219" i="37"/>
  <c r="D233" i="62"/>
  <c r="D237" i="62"/>
  <c r="D229" i="62"/>
  <c r="D260" i="62"/>
  <c r="D228" i="62"/>
  <c r="E232" i="36"/>
  <c r="E245" i="36"/>
  <c r="E250" i="36"/>
  <c r="C233" i="59"/>
  <c r="C220" i="59"/>
  <c r="F225" i="59"/>
  <c r="C253" i="59"/>
  <c r="F250" i="59"/>
  <c r="F228" i="21"/>
  <c r="F226" i="34"/>
  <c r="F233" i="34"/>
  <c r="F222" i="17"/>
  <c r="C261" i="21"/>
  <c r="F248" i="21"/>
  <c r="F254" i="21"/>
  <c r="F249" i="21"/>
  <c r="C244" i="21"/>
  <c r="F259" i="21"/>
  <c r="C228" i="59"/>
  <c r="E223" i="15"/>
  <c r="H119" i="37"/>
  <c r="H132" i="36"/>
  <c r="G184" i="36" s="1"/>
  <c r="F232" i="17"/>
  <c r="F254" i="17"/>
  <c r="F223" i="40"/>
  <c r="F257" i="39"/>
  <c r="G229" i="16"/>
  <c r="D228" i="16"/>
  <c r="G226" i="16"/>
  <c r="D235" i="16"/>
  <c r="F230" i="16"/>
  <c r="H124" i="59"/>
  <c r="C176" i="59" s="1"/>
  <c r="G136" i="23"/>
  <c r="N23" i="49" s="1"/>
  <c r="G233" i="16"/>
  <c r="H133" i="12"/>
  <c r="F185" i="12" s="1"/>
  <c r="H119" i="20"/>
  <c r="D171" i="20" s="1"/>
  <c r="G257" i="16"/>
  <c r="F255" i="16"/>
  <c r="G245" i="41"/>
  <c r="C262" i="41"/>
  <c r="G257" i="41"/>
  <c r="E258" i="37"/>
  <c r="D226" i="62"/>
  <c r="D230" i="62"/>
  <c r="D248" i="62"/>
  <c r="D232" i="62"/>
  <c r="E228" i="36"/>
  <c r="E234" i="36"/>
  <c r="E254" i="36"/>
  <c r="F226" i="59"/>
  <c r="C235" i="59"/>
  <c r="F230" i="59"/>
  <c r="C251" i="59"/>
  <c r="C256" i="59"/>
  <c r="C260" i="59"/>
  <c r="F262" i="59"/>
  <c r="F225" i="21"/>
  <c r="E252" i="15"/>
  <c r="F223" i="34"/>
  <c r="F224" i="34"/>
  <c r="G246" i="21"/>
  <c r="F253" i="21"/>
  <c r="F255" i="21"/>
  <c r="F258" i="21"/>
  <c r="D258" i="21"/>
  <c r="F257" i="59"/>
  <c r="F219" i="59"/>
  <c r="E231" i="15"/>
  <c r="E98" i="44"/>
  <c r="H86" i="25"/>
  <c r="F236" i="17"/>
  <c r="G237" i="16"/>
  <c r="F231" i="16"/>
  <c r="D227" i="16"/>
  <c r="G235" i="16"/>
  <c r="D223" i="16"/>
  <c r="F227" i="16"/>
  <c r="H131" i="40"/>
  <c r="G183" i="40" s="1"/>
  <c r="H128" i="25"/>
  <c r="G180" i="25" s="1"/>
  <c r="G183" i="35"/>
  <c r="C136" i="19"/>
  <c r="J17" i="49" s="1"/>
  <c r="G236" i="16"/>
  <c r="F257" i="16"/>
  <c r="D254" i="41"/>
  <c r="C252" i="41"/>
  <c r="G252" i="41"/>
  <c r="D249" i="62"/>
  <c r="F222" i="59"/>
  <c r="F233" i="59"/>
  <c r="F228" i="59"/>
  <c r="F237" i="59"/>
  <c r="F256" i="59"/>
  <c r="E246" i="15"/>
  <c r="E253" i="15"/>
  <c r="F235" i="17"/>
  <c r="F245" i="21"/>
  <c r="F250" i="21"/>
  <c r="F260" i="21"/>
  <c r="C251" i="21"/>
  <c r="D245" i="21"/>
  <c r="F248" i="59"/>
  <c r="E243" i="15"/>
  <c r="F183" i="24"/>
  <c r="C184" i="24"/>
  <c r="D96" i="44"/>
  <c r="D224" i="16"/>
  <c r="F221" i="16"/>
  <c r="F237" i="16"/>
  <c r="G227" i="16"/>
  <c r="G224" i="16"/>
  <c r="G230" i="16"/>
  <c r="D219" i="16"/>
  <c r="G256" i="16"/>
  <c r="F258" i="16"/>
  <c r="C251" i="25"/>
  <c r="C257" i="41"/>
  <c r="G256" i="41"/>
  <c r="D220" i="62"/>
  <c r="H52" i="37"/>
  <c r="E228" i="37"/>
  <c r="E250" i="37"/>
  <c r="E243" i="37"/>
  <c r="E245" i="37"/>
  <c r="D259" i="62"/>
  <c r="D256" i="62"/>
  <c r="D218" i="62"/>
  <c r="D255" i="62"/>
  <c r="E227" i="36"/>
  <c r="E258" i="36"/>
  <c r="E262" i="36"/>
  <c r="C236" i="59"/>
  <c r="D231" i="59"/>
  <c r="E247" i="15"/>
  <c r="F246" i="21"/>
  <c r="G253" i="21"/>
  <c r="D256" i="21"/>
  <c r="G260" i="21"/>
  <c r="E230" i="15"/>
  <c r="H131" i="36"/>
  <c r="G183" i="36" s="1"/>
  <c r="F252" i="18"/>
  <c r="G184" i="24"/>
  <c r="E186" i="35"/>
  <c r="G222" i="16"/>
  <c r="D222" i="16"/>
  <c r="G234" i="16"/>
  <c r="D231" i="16"/>
  <c r="G225" i="16"/>
  <c r="F225" i="16"/>
  <c r="H125" i="62"/>
  <c r="E177" i="62" s="1"/>
  <c r="G136" i="34"/>
  <c r="N35" i="49" s="1"/>
  <c r="E136" i="19"/>
  <c r="L17" i="49" s="1"/>
  <c r="F250" i="16"/>
  <c r="C254" i="41"/>
  <c r="C259" i="41"/>
  <c r="E178" i="30"/>
  <c r="F174" i="26"/>
  <c r="E247" i="32"/>
  <c r="E260" i="32"/>
  <c r="E185" i="22"/>
  <c r="D136" i="30"/>
  <c r="G249" i="16"/>
  <c r="G243" i="16"/>
  <c r="F253" i="16"/>
  <c r="F243" i="16"/>
  <c r="C235" i="27"/>
  <c r="C223" i="27"/>
  <c r="C258" i="27"/>
  <c r="D250" i="27"/>
  <c r="C236" i="27"/>
  <c r="C243" i="27"/>
  <c r="C233" i="27"/>
  <c r="C232" i="27"/>
  <c r="C259" i="27"/>
  <c r="C257" i="27"/>
  <c r="C220" i="27"/>
  <c r="C234" i="27"/>
  <c r="D236" i="27"/>
  <c r="C226" i="27"/>
  <c r="C225" i="27"/>
  <c r="G249" i="27"/>
  <c r="C227" i="27"/>
  <c r="C222" i="27"/>
  <c r="D258" i="27"/>
  <c r="D228" i="27"/>
  <c r="C230" i="27"/>
  <c r="D229" i="27"/>
  <c r="C229" i="27"/>
  <c r="C250" i="27"/>
  <c r="C237" i="27"/>
  <c r="D231" i="27"/>
  <c r="C224" i="27"/>
  <c r="C219" i="27"/>
  <c r="C249" i="27"/>
  <c r="C228" i="27"/>
  <c r="C231" i="27"/>
  <c r="C218" i="27"/>
  <c r="C262" i="27"/>
  <c r="C248" i="27"/>
  <c r="C251" i="27"/>
  <c r="G218" i="27"/>
  <c r="C256" i="27"/>
  <c r="G258" i="27"/>
  <c r="D234" i="35"/>
  <c r="G255" i="41"/>
  <c r="G247" i="41"/>
  <c r="C248" i="41"/>
  <c r="H81" i="16"/>
  <c r="G259" i="16"/>
  <c r="G245" i="16"/>
  <c r="F223" i="16"/>
  <c r="F248" i="16"/>
  <c r="G259" i="38"/>
  <c r="G253" i="38"/>
  <c r="D248" i="38"/>
  <c r="G246" i="38"/>
  <c r="G262" i="38"/>
  <c r="G243" i="38"/>
  <c r="C250" i="38"/>
  <c r="G249" i="38"/>
  <c r="D257" i="38"/>
  <c r="D256" i="38"/>
  <c r="D254" i="38"/>
  <c r="D246" i="38"/>
  <c r="D244" i="38"/>
  <c r="D260" i="38"/>
  <c r="D252" i="38"/>
  <c r="D243" i="38"/>
  <c r="D261" i="38"/>
  <c r="D251" i="38"/>
  <c r="D250" i="38"/>
  <c r="C247" i="38"/>
  <c r="D247" i="38"/>
  <c r="D253" i="38"/>
  <c r="C220" i="35"/>
  <c r="D246" i="35"/>
  <c r="C231" i="35"/>
  <c r="D231" i="35"/>
  <c r="D256" i="35"/>
  <c r="D250" i="35"/>
  <c r="D218" i="35"/>
  <c r="D228" i="35"/>
  <c r="D247" i="35"/>
  <c r="D232" i="35"/>
  <c r="C236" i="35"/>
  <c r="G219" i="35"/>
  <c r="D229" i="35"/>
  <c r="D258" i="35"/>
  <c r="D236" i="35"/>
  <c r="D225" i="35"/>
  <c r="G258" i="35"/>
  <c r="D257" i="35"/>
  <c r="C223" i="35"/>
  <c r="D244" i="35"/>
  <c r="D227" i="35"/>
  <c r="C251" i="35"/>
  <c r="D262" i="35"/>
  <c r="D237" i="35"/>
  <c r="D224" i="35"/>
  <c r="D233" i="35"/>
  <c r="E258" i="32"/>
  <c r="E246" i="32"/>
  <c r="E247" i="39"/>
  <c r="E248" i="39"/>
  <c r="H134" i="28"/>
  <c r="G186" i="28" s="1"/>
  <c r="D136" i="10"/>
  <c r="K9" i="49" s="1"/>
  <c r="H118" i="21"/>
  <c r="E170" i="21" s="1"/>
  <c r="G252" i="16"/>
  <c r="G313" i="16"/>
  <c r="G363" i="16" s="1"/>
  <c r="F249" i="16"/>
  <c r="G245" i="25"/>
  <c r="G261" i="25"/>
  <c r="C243" i="25"/>
  <c r="D257" i="25"/>
  <c r="C254" i="25"/>
  <c r="G250" i="25"/>
  <c r="D246" i="25"/>
  <c r="G258" i="25"/>
  <c r="D258" i="25"/>
  <c r="D247" i="25"/>
  <c r="G256" i="25"/>
  <c r="D249" i="25"/>
  <c r="D244" i="25"/>
  <c r="G253" i="25"/>
  <c r="D259" i="25"/>
  <c r="G247" i="25"/>
  <c r="D252" i="25"/>
  <c r="G259" i="25"/>
  <c r="D254" i="25"/>
  <c r="G249" i="25"/>
  <c r="G251" i="25"/>
  <c r="G254" i="25"/>
  <c r="C252" i="25"/>
  <c r="D255" i="25"/>
  <c r="G257" i="25"/>
  <c r="G248" i="25"/>
  <c r="D250" i="25"/>
  <c r="D256" i="25"/>
  <c r="G262" i="25"/>
  <c r="G243" i="25"/>
  <c r="G244" i="25"/>
  <c r="D245" i="25"/>
  <c r="G246" i="25"/>
  <c r="C247" i="25"/>
  <c r="G255" i="25"/>
  <c r="G252" i="25"/>
  <c r="D262" i="25"/>
  <c r="G260" i="25"/>
  <c r="C260" i="41"/>
  <c r="E253" i="32"/>
  <c r="G247" i="16"/>
  <c r="G232" i="16"/>
  <c r="C185" i="33"/>
  <c r="D182" i="21"/>
  <c r="G178" i="20"/>
  <c r="F178" i="20"/>
  <c r="E178" i="20"/>
  <c r="C178" i="20"/>
  <c r="D178" i="20"/>
  <c r="F187" i="33"/>
  <c r="D176" i="18"/>
  <c r="G176" i="18"/>
  <c r="G182" i="38"/>
  <c r="D182" i="38"/>
  <c r="F182" i="38"/>
  <c r="C182" i="38"/>
  <c r="E182" i="38"/>
  <c r="D136" i="32"/>
  <c r="K32" i="49" s="1"/>
  <c r="D246" i="16"/>
  <c r="D244" i="16"/>
  <c r="D255" i="16"/>
  <c r="D254" i="16"/>
  <c r="D253" i="16"/>
  <c r="D250" i="16"/>
  <c r="D256" i="16"/>
  <c r="D257" i="16"/>
  <c r="D252" i="16"/>
  <c r="D247" i="16"/>
  <c r="D259" i="16"/>
  <c r="D249" i="16"/>
  <c r="D260" i="16"/>
  <c r="D261" i="16"/>
  <c r="D221" i="16"/>
  <c r="D243" i="16"/>
  <c r="D225" i="16"/>
  <c r="D236" i="16"/>
  <c r="D245" i="16"/>
  <c r="D258" i="16"/>
  <c r="D251" i="16"/>
  <c r="D248" i="16"/>
  <c r="F234" i="34"/>
  <c r="E228" i="39"/>
  <c r="E235" i="39"/>
  <c r="F256" i="17"/>
  <c r="E253" i="39"/>
  <c r="E170" i="33"/>
  <c r="C228" i="32"/>
  <c r="C221" i="32"/>
  <c r="H118" i="24"/>
  <c r="F170" i="24" s="1"/>
  <c r="F136" i="21"/>
  <c r="M20" i="49" s="1"/>
  <c r="E228" i="18"/>
  <c r="D224" i="18"/>
  <c r="F171" i="6"/>
  <c r="E226" i="39"/>
  <c r="E222" i="39"/>
  <c r="F224" i="17"/>
  <c r="E251" i="39"/>
  <c r="D170" i="33"/>
  <c r="C234" i="32"/>
  <c r="C247" i="32"/>
  <c r="F181" i="39"/>
  <c r="E136" i="24"/>
  <c r="L24" i="49" s="1"/>
  <c r="H122" i="23"/>
  <c r="E174" i="23" s="1"/>
  <c r="F136" i="18"/>
  <c r="F219" i="23"/>
  <c r="F234" i="23"/>
  <c r="F250" i="23"/>
  <c r="F263" i="23" s="1"/>
  <c r="AH23" i="49" s="1"/>
  <c r="H81" i="37"/>
  <c r="E219" i="39"/>
  <c r="E227" i="39"/>
  <c r="F229" i="17"/>
  <c r="F251" i="17"/>
  <c r="E243" i="39"/>
  <c r="E256" i="39"/>
  <c r="E244" i="39"/>
  <c r="C170" i="33"/>
  <c r="C263" i="23"/>
  <c r="AE23" i="49" s="1"/>
  <c r="H111" i="14"/>
  <c r="D64" i="44"/>
  <c r="C136" i="34"/>
  <c r="C170" i="19"/>
  <c r="E170" i="19"/>
  <c r="G170" i="19"/>
  <c r="D170" i="19"/>
  <c r="F170" i="19"/>
  <c r="E260" i="39"/>
  <c r="E252" i="39"/>
  <c r="H126" i="37"/>
  <c r="E178" i="37" s="1"/>
  <c r="H134" i="25"/>
  <c r="D186" i="25" s="1"/>
  <c r="D136" i="57"/>
  <c r="K19" i="49" s="1"/>
  <c r="H118" i="16"/>
  <c r="D170" i="16" s="1"/>
  <c r="G253" i="16"/>
  <c r="G255" i="16"/>
  <c r="G258" i="19"/>
  <c r="D220" i="19"/>
  <c r="D254" i="19"/>
  <c r="D256" i="19"/>
  <c r="G259" i="19"/>
  <c r="D251" i="19"/>
  <c r="H251" i="19" s="1"/>
  <c r="G249" i="19"/>
  <c r="D235" i="19"/>
  <c r="D260" i="19"/>
  <c r="D223" i="19"/>
  <c r="D244" i="19"/>
  <c r="D234" i="19"/>
  <c r="D255" i="19"/>
  <c r="G219" i="19"/>
  <c r="G238" i="19" s="1"/>
  <c r="AB17" i="49" s="1"/>
  <c r="G244" i="19"/>
  <c r="D236" i="19"/>
  <c r="D249" i="19"/>
  <c r="D253" i="23"/>
  <c r="D263" i="23" s="1"/>
  <c r="AF23" i="49" s="1"/>
  <c r="C232" i="18"/>
  <c r="G223" i="23"/>
  <c r="C170" i="26"/>
  <c r="C186" i="19"/>
  <c r="H111" i="30"/>
  <c r="C243" i="26"/>
  <c r="C262" i="26"/>
  <c r="G260" i="26"/>
  <c r="C256" i="26"/>
  <c r="G262" i="26"/>
  <c r="G255" i="26"/>
  <c r="G235" i="26"/>
  <c r="C251" i="26"/>
  <c r="C252" i="26"/>
  <c r="C249" i="26"/>
  <c r="G246" i="26"/>
  <c r="G250" i="26"/>
  <c r="G225" i="26"/>
  <c r="C254" i="26"/>
  <c r="C259" i="26"/>
  <c r="C257" i="26"/>
  <c r="G253" i="26"/>
  <c r="D235" i="26"/>
  <c r="G257" i="26"/>
  <c r="G229" i="26"/>
  <c r="C261" i="26"/>
  <c r="D253" i="26"/>
  <c r="C250" i="26"/>
  <c r="G249" i="26"/>
  <c r="G244" i="26"/>
  <c r="G247" i="26"/>
  <c r="G252" i="26"/>
  <c r="C248" i="26"/>
  <c r="C253" i="26"/>
  <c r="C245" i="26"/>
  <c r="G251" i="26"/>
  <c r="G243" i="26"/>
  <c r="G259" i="26"/>
  <c r="C255" i="26"/>
  <c r="C246" i="26"/>
  <c r="G254" i="26"/>
  <c r="C247" i="26"/>
  <c r="C260" i="26"/>
  <c r="G228" i="26"/>
  <c r="D249" i="26"/>
  <c r="G220" i="26"/>
  <c r="G261" i="26"/>
  <c r="G256" i="26"/>
  <c r="C258" i="26"/>
  <c r="G258" i="26"/>
  <c r="G248" i="26"/>
  <c r="C244" i="26"/>
  <c r="G245" i="26"/>
  <c r="C228" i="40"/>
  <c r="G229" i="40"/>
  <c r="C262" i="19"/>
  <c r="C263" i="19" s="1"/>
  <c r="AE17" i="49" s="1"/>
  <c r="E222" i="41"/>
  <c r="E230" i="39"/>
  <c r="E234" i="39"/>
  <c r="E221" i="39"/>
  <c r="F227" i="17"/>
  <c r="F258" i="17"/>
  <c r="H111" i="23"/>
  <c r="I163" i="37"/>
  <c r="G136" i="27"/>
  <c r="N27" i="49" s="1"/>
  <c r="G136" i="17"/>
  <c r="D136" i="22"/>
  <c r="K21" i="49" s="1"/>
  <c r="D136" i="17"/>
  <c r="K15" i="49" s="1"/>
  <c r="I163" i="21"/>
  <c r="E136" i="21"/>
  <c r="L20" i="49" s="1"/>
  <c r="H128" i="20"/>
  <c r="G180" i="20" s="1"/>
  <c r="G262" i="16"/>
  <c r="G244" i="16"/>
  <c r="G250" i="16"/>
  <c r="C246" i="22"/>
  <c r="D259" i="22"/>
  <c r="C244" i="22"/>
  <c r="C258" i="22"/>
  <c r="C257" i="22"/>
  <c r="C261" i="22"/>
  <c r="D253" i="22"/>
  <c r="C250" i="22"/>
  <c r="D260" i="22"/>
  <c r="D256" i="22"/>
  <c r="D244" i="22"/>
  <c r="C252" i="22"/>
  <c r="D258" i="22"/>
  <c r="C260" i="22"/>
  <c r="C259" i="22"/>
  <c r="C251" i="22"/>
  <c r="D262" i="22"/>
  <c r="C249" i="22"/>
  <c r="D247" i="22"/>
  <c r="C262" i="22"/>
  <c r="C255" i="22"/>
  <c r="D245" i="22"/>
  <c r="C245" i="22"/>
  <c r="C247" i="22"/>
  <c r="C253" i="22"/>
  <c r="D254" i="22"/>
  <c r="D249" i="22"/>
  <c r="F233" i="31"/>
  <c r="D221" i="31"/>
  <c r="G227" i="31"/>
  <c r="G226" i="31"/>
  <c r="F224" i="31"/>
  <c r="G232" i="31"/>
  <c r="D232" i="31"/>
  <c r="G236" i="31"/>
  <c r="D219" i="31"/>
  <c r="H219" i="31" s="1"/>
  <c r="F218" i="31"/>
  <c r="F230" i="31"/>
  <c r="C236" i="24"/>
  <c r="C238" i="24" s="1"/>
  <c r="X24" i="49" s="1"/>
  <c r="C237" i="40"/>
  <c r="D256" i="26"/>
  <c r="G223" i="40"/>
  <c r="G261" i="16"/>
  <c r="F250" i="30"/>
  <c r="F262" i="30"/>
  <c r="C254" i="12"/>
  <c r="G222" i="12"/>
  <c r="G238" i="12" s="1"/>
  <c r="AB11" i="49" s="1"/>
  <c r="G262" i="12"/>
  <c r="G248" i="12"/>
  <c r="G182" i="12"/>
  <c r="C182" i="12"/>
  <c r="D182" i="12"/>
  <c r="F182" i="12"/>
  <c r="E182" i="12"/>
  <c r="E177" i="39"/>
  <c r="E262" i="21"/>
  <c r="E257" i="21"/>
  <c r="E247" i="21"/>
  <c r="E256" i="21"/>
  <c r="E227" i="21"/>
  <c r="E245" i="21"/>
  <c r="E254" i="21"/>
  <c r="E248" i="21"/>
  <c r="E244" i="21"/>
  <c r="E253" i="21"/>
  <c r="H52" i="20"/>
  <c r="E237" i="20"/>
  <c r="E236" i="20"/>
  <c r="E258" i="20"/>
  <c r="E248" i="20"/>
  <c r="C187" i="22"/>
  <c r="E187" i="22"/>
  <c r="G187" i="26"/>
  <c r="F187" i="26"/>
  <c r="F168" i="31"/>
  <c r="E168" i="31"/>
  <c r="G168" i="31"/>
  <c r="D168" i="31"/>
  <c r="C168" i="31"/>
  <c r="G136" i="36"/>
  <c r="N37" i="49" s="1"/>
  <c r="E252" i="20"/>
  <c r="E251" i="21"/>
  <c r="H123" i="21"/>
  <c r="E175" i="21" s="1"/>
  <c r="F173" i="35"/>
  <c r="D173" i="35"/>
  <c r="D169" i="18"/>
  <c r="E169" i="18"/>
  <c r="F169" i="18"/>
  <c r="C172" i="12"/>
  <c r="E172" i="12"/>
  <c r="G172" i="12"/>
  <c r="D172" i="12"/>
  <c r="G179" i="30"/>
  <c r="D179" i="30"/>
  <c r="F179" i="30"/>
  <c r="E179" i="30"/>
  <c r="G222" i="15"/>
  <c r="G238" i="41"/>
  <c r="AB42" i="49" s="1"/>
  <c r="E180" i="29"/>
  <c r="F180" i="29"/>
  <c r="C180" i="29"/>
  <c r="D180" i="29"/>
  <c r="G180" i="29"/>
  <c r="F247" i="39"/>
  <c r="F219" i="39"/>
  <c r="F229" i="39"/>
  <c r="F262" i="39"/>
  <c r="F235" i="39"/>
  <c r="F221" i="39"/>
  <c r="F246" i="39"/>
  <c r="F258" i="39"/>
  <c r="F256" i="39"/>
  <c r="F230" i="39"/>
  <c r="F220" i="39"/>
  <c r="H220" i="39" s="1"/>
  <c r="F251" i="39"/>
  <c r="F254" i="39"/>
  <c r="F223" i="39"/>
  <c r="F260" i="39"/>
  <c r="F253" i="39"/>
  <c r="F233" i="39"/>
  <c r="F248" i="39"/>
  <c r="F261" i="39"/>
  <c r="F259" i="39"/>
  <c r="F249" i="39"/>
  <c r="F228" i="39"/>
  <c r="F236" i="39"/>
  <c r="F252" i="39"/>
  <c r="F245" i="39"/>
  <c r="F243" i="39"/>
  <c r="F226" i="39"/>
  <c r="F227" i="39"/>
  <c r="F231" i="39"/>
  <c r="F218" i="39"/>
  <c r="F250" i="39"/>
  <c r="F224" i="39"/>
  <c r="F234" i="39"/>
  <c r="F225" i="39"/>
  <c r="H225" i="39" s="1"/>
  <c r="F244" i="39"/>
  <c r="F237" i="39"/>
  <c r="F255" i="39"/>
  <c r="H125" i="31"/>
  <c r="F136" i="31"/>
  <c r="M31" i="49" s="1"/>
  <c r="E136" i="22"/>
  <c r="L21" i="49" s="1"/>
  <c r="D184" i="30"/>
  <c r="G184" i="30"/>
  <c r="C184" i="30"/>
  <c r="G187" i="34"/>
  <c r="C187" i="34"/>
  <c r="E187" i="34"/>
  <c r="F187" i="34"/>
  <c r="D187" i="34"/>
  <c r="E181" i="23"/>
  <c r="E244" i="20"/>
  <c r="G243" i="15"/>
  <c r="E252" i="21"/>
  <c r="F218" i="62"/>
  <c r="F253" i="62"/>
  <c r="F261" i="62"/>
  <c r="F237" i="62"/>
  <c r="F243" i="62"/>
  <c r="F226" i="62"/>
  <c r="F244" i="62"/>
  <c r="F249" i="62"/>
  <c r="F248" i="62"/>
  <c r="F236" i="62"/>
  <c r="F234" i="62"/>
  <c r="F258" i="62"/>
  <c r="F254" i="62"/>
  <c r="F246" i="62"/>
  <c r="F255" i="62"/>
  <c r="F260" i="62"/>
  <c r="F233" i="62"/>
  <c r="F225" i="62"/>
  <c r="F262" i="62"/>
  <c r="H130" i="18"/>
  <c r="D182" i="18" s="1"/>
  <c r="E254" i="20"/>
  <c r="G257" i="15"/>
  <c r="E247" i="20"/>
  <c r="G254" i="15"/>
  <c r="G262" i="15"/>
  <c r="E259" i="21"/>
  <c r="E187" i="26"/>
  <c r="H120" i="15"/>
  <c r="E172" i="15" s="1"/>
  <c r="C136" i="15"/>
  <c r="J13" i="49" s="1"/>
  <c r="H127" i="12"/>
  <c r="E179" i="12" s="1"/>
  <c r="D136" i="12"/>
  <c r="K11" i="49" s="1"/>
  <c r="H119" i="12"/>
  <c r="C171" i="12" s="1"/>
  <c r="G136" i="12"/>
  <c r="N11" i="49" s="1"/>
  <c r="G246" i="15"/>
  <c r="D231" i="17"/>
  <c r="D187" i="26"/>
  <c r="H302" i="59"/>
  <c r="K31" i="48" s="1"/>
  <c r="E177" i="59"/>
  <c r="F177" i="59"/>
  <c r="G177" i="59"/>
  <c r="C177" i="59"/>
  <c r="H132" i="38"/>
  <c r="G136" i="38"/>
  <c r="N39" i="49" s="1"/>
  <c r="H111" i="32"/>
  <c r="H138" i="32" s="1"/>
  <c r="H119" i="29"/>
  <c r="C171" i="29" s="1"/>
  <c r="F136" i="29"/>
  <c r="M29" i="49" s="1"/>
  <c r="G136" i="25"/>
  <c r="N25" i="49" s="1"/>
  <c r="E181" i="32"/>
  <c r="G181" i="32"/>
  <c r="D181" i="32"/>
  <c r="H134" i="30"/>
  <c r="C186" i="30" s="1"/>
  <c r="H123" i="36"/>
  <c r="G175" i="36" s="1"/>
  <c r="G255" i="15"/>
  <c r="E249" i="21"/>
  <c r="E250" i="21"/>
  <c r="E246" i="21"/>
  <c r="F237" i="35"/>
  <c r="F230" i="35"/>
  <c r="F221" i="35"/>
  <c r="C262" i="62"/>
  <c r="C233" i="62"/>
  <c r="C257" i="62"/>
  <c r="C224" i="62"/>
  <c r="F136" i="41"/>
  <c r="M42" i="49" s="1"/>
  <c r="H125" i="41"/>
  <c r="D177" i="41" s="1"/>
  <c r="F171" i="33"/>
  <c r="E171" i="33"/>
  <c r="G171" i="33"/>
  <c r="C171" i="33"/>
  <c r="D171" i="33"/>
  <c r="G170" i="31"/>
  <c r="E170" i="31"/>
  <c r="F185" i="25"/>
  <c r="E185" i="25"/>
  <c r="C185" i="25"/>
  <c r="G185" i="25"/>
  <c r="E258" i="21"/>
  <c r="G245" i="15"/>
  <c r="E228" i="15"/>
  <c r="E222" i="15"/>
  <c r="G226" i="15"/>
  <c r="G231" i="15"/>
  <c r="E219" i="15"/>
  <c r="C257" i="15"/>
  <c r="F223" i="15"/>
  <c r="F230" i="15"/>
  <c r="F229" i="15"/>
  <c r="G253" i="15"/>
  <c r="E248" i="15"/>
  <c r="E262" i="15"/>
  <c r="F261" i="15"/>
  <c r="G260" i="15"/>
  <c r="E260" i="15"/>
  <c r="G258" i="15"/>
  <c r="D262" i="15"/>
  <c r="E237" i="15"/>
  <c r="G221" i="15"/>
  <c r="F227" i="15"/>
  <c r="E218" i="15"/>
  <c r="E221" i="15"/>
  <c r="E233" i="15"/>
  <c r="G235" i="15"/>
  <c r="G234" i="15"/>
  <c r="F221" i="15"/>
  <c r="F232" i="15"/>
  <c r="F235" i="15"/>
  <c r="F243" i="15"/>
  <c r="F257" i="15"/>
  <c r="F251" i="15"/>
  <c r="F250" i="15"/>
  <c r="G249" i="15"/>
  <c r="E249" i="15"/>
  <c r="G247" i="15"/>
  <c r="E254" i="15"/>
  <c r="E236" i="15"/>
  <c r="G228" i="15"/>
  <c r="E227" i="15"/>
  <c r="E232" i="15"/>
  <c r="E226" i="15"/>
  <c r="E255" i="15"/>
  <c r="C258" i="15"/>
  <c r="F234" i="15"/>
  <c r="F224" i="15"/>
  <c r="F231" i="15"/>
  <c r="G252" i="15"/>
  <c r="F246" i="15"/>
  <c r="F262" i="15"/>
  <c r="G261" i="15"/>
  <c r="E261" i="15"/>
  <c r="G259" i="15"/>
  <c r="E250" i="15"/>
  <c r="E225" i="15"/>
  <c r="G244" i="15"/>
  <c r="G236" i="15"/>
  <c r="G219" i="15"/>
  <c r="G232" i="15"/>
  <c r="C245" i="15"/>
  <c r="F233" i="15"/>
  <c r="F219" i="15"/>
  <c r="F258" i="15"/>
  <c r="F252" i="15"/>
  <c r="G251" i="15"/>
  <c r="E251" i="15"/>
  <c r="G250" i="15"/>
  <c r="F249" i="15"/>
  <c r="H118" i="28"/>
  <c r="D170" i="28" s="1"/>
  <c r="F136" i="28"/>
  <c r="M28" i="49" s="1"/>
  <c r="C136" i="31"/>
  <c r="H120" i="31"/>
  <c r="E172" i="31" s="1"/>
  <c r="H130" i="34"/>
  <c r="C182" i="34" s="1"/>
  <c r="F136" i="34"/>
  <c r="M35" i="49" s="1"/>
  <c r="G223" i="62"/>
  <c r="G248" i="62"/>
  <c r="G218" i="62"/>
  <c r="G230" i="62"/>
  <c r="H126" i="57"/>
  <c r="E178" i="57" s="1"/>
  <c r="E136" i="12"/>
  <c r="L11" i="49" s="1"/>
  <c r="H132" i="37"/>
  <c r="F184" i="37" s="1"/>
  <c r="E186" i="39"/>
  <c r="F228" i="17"/>
  <c r="F230" i="17"/>
  <c r="F260" i="17"/>
  <c r="F247" i="17"/>
  <c r="E248" i="22"/>
  <c r="H118" i="40"/>
  <c r="C170" i="40" s="1"/>
  <c r="H125" i="25"/>
  <c r="E177" i="25" s="1"/>
  <c r="H119" i="41"/>
  <c r="D171" i="41" s="1"/>
  <c r="I163" i="33"/>
  <c r="H127" i="16"/>
  <c r="E179" i="16" s="1"/>
  <c r="H120" i="10"/>
  <c r="D172" i="10" s="1"/>
  <c r="G136" i="11"/>
  <c r="N10" i="49" s="1"/>
  <c r="H124" i="23"/>
  <c r="D176" i="23" s="1"/>
  <c r="H243" i="28"/>
  <c r="F176" i="10"/>
  <c r="F104" i="44"/>
  <c r="H125" i="9"/>
  <c r="H81" i="15"/>
  <c r="H126" i="12"/>
  <c r="C178" i="12" s="1"/>
  <c r="G254" i="62"/>
  <c r="H132" i="59"/>
  <c r="D184" i="59" s="1"/>
  <c r="H18" i="32"/>
  <c r="F221" i="17"/>
  <c r="F249" i="17"/>
  <c r="F255" i="17"/>
  <c r="F250" i="17"/>
  <c r="E251" i="30"/>
  <c r="H111" i="27"/>
  <c r="H138" i="27" s="1"/>
  <c r="D181" i="24"/>
  <c r="I163" i="23"/>
  <c r="E136" i="18"/>
  <c r="L16" i="49" s="1"/>
  <c r="D184" i="31"/>
  <c r="G184" i="31"/>
  <c r="E184" i="31"/>
  <c r="F184" i="31"/>
  <c r="F187" i="29"/>
  <c r="E187" i="29"/>
  <c r="G170" i="26"/>
  <c r="H116" i="59"/>
  <c r="D168" i="59" s="1"/>
  <c r="H124" i="40"/>
  <c r="D176" i="40" s="1"/>
  <c r="H120" i="17"/>
  <c r="G172" i="17" s="1"/>
  <c r="F136" i="26"/>
  <c r="M26" i="49" s="1"/>
  <c r="H124" i="57"/>
  <c r="G176" i="57" s="1"/>
  <c r="H120" i="62"/>
  <c r="G172" i="62" s="1"/>
  <c r="F169" i="14"/>
  <c r="E185" i="9"/>
  <c r="D136" i="20"/>
  <c r="K18" i="49" s="1"/>
  <c r="H125" i="14"/>
  <c r="G177" i="14" s="1"/>
  <c r="D254" i="12"/>
  <c r="E255" i="19"/>
  <c r="F105" i="44"/>
  <c r="C181" i="32"/>
  <c r="F233" i="17"/>
  <c r="F231" i="17"/>
  <c r="F253" i="17"/>
  <c r="F259" i="17"/>
  <c r="E260" i="30"/>
  <c r="G258" i="39"/>
  <c r="D111" i="44"/>
  <c r="G109" i="44"/>
  <c r="H127" i="11"/>
  <c r="G179" i="11" s="1"/>
  <c r="C256" i="14"/>
  <c r="F169" i="41"/>
  <c r="C169" i="41"/>
  <c r="D169" i="41"/>
  <c r="G169" i="41"/>
  <c r="H121" i="57"/>
  <c r="E173" i="57" s="1"/>
  <c r="C187" i="26"/>
  <c r="E179" i="9"/>
  <c r="H119" i="27"/>
  <c r="D171" i="27" s="1"/>
  <c r="H125" i="24"/>
  <c r="G177" i="24" s="1"/>
  <c r="H111" i="16"/>
  <c r="H121" i="22"/>
  <c r="F173" i="22" s="1"/>
  <c r="E136" i="15"/>
  <c r="L13" i="49" s="1"/>
  <c r="H131" i="21"/>
  <c r="C183" i="21" s="1"/>
  <c r="I163" i="18"/>
  <c r="H119" i="22"/>
  <c r="D171" i="22" s="1"/>
  <c r="H111" i="17"/>
  <c r="D108" i="44"/>
  <c r="G136" i="59"/>
  <c r="N33" i="49" s="1"/>
  <c r="H132" i="9"/>
  <c r="F184" i="9" s="1"/>
  <c r="F237" i="17"/>
  <c r="F225" i="17"/>
  <c r="F246" i="17"/>
  <c r="I163" i="35"/>
  <c r="H111" i="24"/>
  <c r="H111" i="21"/>
  <c r="H111" i="11"/>
  <c r="F180" i="57"/>
  <c r="H135" i="25"/>
  <c r="C187" i="25" s="1"/>
  <c r="H51" i="44"/>
  <c r="C184" i="15"/>
  <c r="G184" i="15"/>
  <c r="E184" i="19"/>
  <c r="F184" i="19"/>
  <c r="C184" i="19"/>
  <c r="G184" i="19"/>
  <c r="D184" i="19"/>
  <c r="E236" i="62"/>
  <c r="C250" i="30"/>
  <c r="C246" i="30"/>
  <c r="C251" i="30"/>
  <c r="E226" i="62"/>
  <c r="E225" i="62"/>
  <c r="E223" i="62"/>
  <c r="H118" i="11"/>
  <c r="D170" i="11" s="1"/>
  <c r="E256" i="62"/>
  <c r="C183" i="35"/>
  <c r="C226" i="30"/>
  <c r="C244" i="30"/>
  <c r="H244" i="30" s="1"/>
  <c r="E218" i="62"/>
  <c r="E229" i="62"/>
  <c r="C235" i="30"/>
  <c r="C236" i="30"/>
  <c r="H236" i="30" s="1"/>
  <c r="C219" i="30"/>
  <c r="C255" i="30"/>
  <c r="C230" i="30"/>
  <c r="C224" i="30"/>
  <c r="C261" i="30"/>
  <c r="E224" i="62"/>
  <c r="E221" i="62"/>
  <c r="E247" i="62"/>
  <c r="C231" i="30"/>
  <c r="C254" i="30"/>
  <c r="C233" i="30"/>
  <c r="E235" i="62"/>
  <c r="F250" i="22"/>
  <c r="F243" i="22"/>
  <c r="H243" i="22" s="1"/>
  <c r="H127" i="39"/>
  <c r="E179" i="39" s="1"/>
  <c r="F136" i="39"/>
  <c r="M40" i="49" s="1"/>
  <c r="E246" i="62"/>
  <c r="C234" i="30"/>
  <c r="C245" i="30"/>
  <c r="H245" i="30" s="1"/>
  <c r="C248" i="30"/>
  <c r="H248" i="30" s="1"/>
  <c r="E233" i="62"/>
  <c r="C183" i="36"/>
  <c r="F224" i="11"/>
  <c r="F231" i="11"/>
  <c r="F245" i="11"/>
  <c r="F256" i="11"/>
  <c r="F248" i="11"/>
  <c r="F223" i="11"/>
  <c r="F259" i="11"/>
  <c r="F249" i="11"/>
  <c r="F260" i="11"/>
  <c r="G259" i="17"/>
  <c r="G256" i="17"/>
  <c r="G246" i="17"/>
  <c r="G244" i="17"/>
  <c r="G230" i="17"/>
  <c r="G253" i="17"/>
  <c r="G255" i="17"/>
  <c r="G225" i="17"/>
  <c r="G235" i="17"/>
  <c r="G219" i="17"/>
  <c r="G232" i="17"/>
  <c r="G231" i="17"/>
  <c r="G254" i="17"/>
  <c r="G243" i="17"/>
  <c r="G226" i="17"/>
  <c r="G228" i="17"/>
  <c r="G252" i="17"/>
  <c r="G223" i="17"/>
  <c r="G261" i="17"/>
  <c r="G247" i="17"/>
  <c r="G224" i="17"/>
  <c r="G221" i="17"/>
  <c r="G262" i="17"/>
  <c r="G227" i="17"/>
  <c r="G220" i="17"/>
  <c r="G250" i="17"/>
  <c r="G229" i="17"/>
  <c r="G234" i="17"/>
  <c r="G222" i="17"/>
  <c r="G185" i="10"/>
  <c r="C185" i="10"/>
  <c r="E262" i="62"/>
  <c r="E245" i="62"/>
  <c r="H52" i="62"/>
  <c r="C229" i="30"/>
  <c r="C262" i="30"/>
  <c r="D229" i="37"/>
  <c r="D251" i="37"/>
  <c r="E247" i="37"/>
  <c r="D245" i="37"/>
  <c r="D260" i="37"/>
  <c r="C243" i="37"/>
  <c r="C261" i="37"/>
  <c r="F259" i="37"/>
  <c r="D258" i="37"/>
  <c r="C231" i="37"/>
  <c r="D225" i="37"/>
  <c r="D233" i="37"/>
  <c r="E262" i="37"/>
  <c r="E246" i="37"/>
  <c r="C262" i="37"/>
  <c r="F262" i="37"/>
  <c r="D259" i="37"/>
  <c r="D246" i="37"/>
  <c r="C252" i="37"/>
  <c r="C251" i="37"/>
  <c r="D222" i="37"/>
  <c r="C218" i="37"/>
  <c r="D234" i="37"/>
  <c r="C226" i="59"/>
  <c r="C221" i="59"/>
  <c r="C261" i="59"/>
  <c r="C219" i="59"/>
  <c r="C244" i="59"/>
  <c r="C237" i="59"/>
  <c r="C234" i="59"/>
  <c r="C231" i="59"/>
  <c r="C222" i="59"/>
  <c r="C247" i="59"/>
  <c r="C223" i="59"/>
  <c r="C243" i="59"/>
  <c r="C245" i="59"/>
  <c r="C259" i="59"/>
  <c r="C257" i="59"/>
  <c r="C225" i="59"/>
  <c r="C218" i="59"/>
  <c r="C229" i="59"/>
  <c r="F221" i="59"/>
  <c r="F261" i="59"/>
  <c r="F234" i="59"/>
  <c r="F254" i="59"/>
  <c r="F258" i="59"/>
  <c r="F235" i="59"/>
  <c r="F236" i="59"/>
  <c r="F251" i="59"/>
  <c r="F255" i="59"/>
  <c r="F247" i="59"/>
  <c r="F246" i="59"/>
  <c r="F249" i="59"/>
  <c r="F259" i="59"/>
  <c r="F183" i="20"/>
  <c r="G183" i="20"/>
  <c r="D183" i="20"/>
  <c r="C183" i="20"/>
  <c r="E183" i="20"/>
  <c r="F136" i="19"/>
  <c r="M17" i="49" s="1"/>
  <c r="H125" i="19"/>
  <c r="H303" i="10"/>
  <c r="L7" i="48" s="1"/>
  <c r="F178" i="10"/>
  <c r="F169" i="29"/>
  <c r="C169" i="29"/>
  <c r="F249" i="22"/>
  <c r="F254" i="22"/>
  <c r="F261" i="22"/>
  <c r="F262" i="22"/>
  <c r="F255" i="22"/>
  <c r="F245" i="22"/>
  <c r="F248" i="22"/>
  <c r="F253" i="22"/>
  <c r="F251" i="22"/>
  <c r="F259" i="22"/>
  <c r="F260" i="22"/>
  <c r="F257" i="22"/>
  <c r="F247" i="22"/>
  <c r="E258" i="62"/>
  <c r="E234" i="62"/>
  <c r="E250" i="62"/>
  <c r="E249" i="62"/>
  <c r="E259" i="62"/>
  <c r="E231" i="62"/>
  <c r="E253" i="62"/>
  <c r="E220" i="62"/>
  <c r="E257" i="62"/>
  <c r="E252" i="62"/>
  <c r="E230" i="62"/>
  <c r="E243" i="62"/>
  <c r="E228" i="62"/>
  <c r="E244" i="62"/>
  <c r="E219" i="62"/>
  <c r="E232" i="62"/>
  <c r="E261" i="62"/>
  <c r="E248" i="62"/>
  <c r="E260" i="62"/>
  <c r="E254" i="62"/>
  <c r="E237" i="62"/>
  <c r="E183" i="35"/>
  <c r="F183" i="35"/>
  <c r="D183" i="35"/>
  <c r="H128" i="36"/>
  <c r="F180" i="36" s="1"/>
  <c r="C259" i="30"/>
  <c r="C243" i="30"/>
  <c r="C258" i="30"/>
  <c r="E222" i="62"/>
  <c r="E251" i="62"/>
  <c r="E255" i="62"/>
  <c r="F258" i="22"/>
  <c r="E169" i="32"/>
  <c r="D174" i="40"/>
  <c r="E261" i="38"/>
  <c r="E227" i="38"/>
  <c r="H227" i="38" s="1"/>
  <c r="E220" i="38"/>
  <c r="H220" i="38" s="1"/>
  <c r="E219" i="38"/>
  <c r="E258" i="38"/>
  <c r="E226" i="38"/>
  <c r="E235" i="38"/>
  <c r="H235" i="38" s="1"/>
  <c r="E244" i="38"/>
  <c r="H52" i="22"/>
  <c r="H128" i="30"/>
  <c r="F180" i="30" s="1"/>
  <c r="G136" i="30"/>
  <c r="N30" i="49" s="1"/>
  <c r="F187" i="40"/>
  <c r="G187" i="40"/>
  <c r="D187" i="40"/>
  <c r="C187" i="40"/>
  <c r="E187" i="40"/>
  <c r="D175" i="39"/>
  <c r="G175" i="39"/>
  <c r="C175" i="39"/>
  <c r="E175" i="39"/>
  <c r="F175" i="39"/>
  <c r="H127" i="14"/>
  <c r="G179" i="14" s="1"/>
  <c r="G313" i="14"/>
  <c r="G363" i="14" s="1"/>
  <c r="G251" i="14"/>
  <c r="G255" i="14"/>
  <c r="G224" i="14"/>
  <c r="G235" i="14"/>
  <c r="G219" i="14"/>
  <c r="G233" i="14"/>
  <c r="G261" i="14"/>
  <c r="G237" i="14"/>
  <c r="G231" i="14"/>
  <c r="G227" i="14"/>
  <c r="G247" i="14"/>
  <c r="G223" i="14"/>
  <c r="G234" i="14"/>
  <c r="G221" i="14"/>
  <c r="G243" i="14"/>
  <c r="H243" i="14" s="1"/>
  <c r="G222" i="14"/>
  <c r="G245" i="14"/>
  <c r="G252" i="14"/>
  <c r="G220" i="14"/>
  <c r="G249" i="14"/>
  <c r="G225" i="14"/>
  <c r="G248" i="14"/>
  <c r="G256" i="14"/>
  <c r="G230" i="14"/>
  <c r="G229" i="14"/>
  <c r="G262" i="14"/>
  <c r="H262" i="14" s="1"/>
  <c r="G232" i="14"/>
  <c r="G253" i="14"/>
  <c r="H81" i="36"/>
  <c r="F235" i="62"/>
  <c r="F232" i="62"/>
  <c r="F227" i="62"/>
  <c r="F245" i="62"/>
  <c r="G184" i="57"/>
  <c r="C108" i="44"/>
  <c r="F219" i="62"/>
  <c r="G259" i="39"/>
  <c r="E253" i="22"/>
  <c r="E225" i="30"/>
  <c r="G222" i="39"/>
  <c r="E258" i="30"/>
  <c r="G260" i="14"/>
  <c r="G258" i="14"/>
  <c r="C182" i="40"/>
  <c r="G182" i="40"/>
  <c r="F183" i="29"/>
  <c r="D183" i="29"/>
  <c r="E237" i="28"/>
  <c r="H237" i="28" s="1"/>
  <c r="E261" i="28"/>
  <c r="H261" i="28" s="1"/>
  <c r="E259" i="28"/>
  <c r="H259" i="28" s="1"/>
  <c r="E226" i="28"/>
  <c r="H226" i="28" s="1"/>
  <c r="E223" i="28"/>
  <c r="H223" i="28" s="1"/>
  <c r="E227" i="28"/>
  <c r="E234" i="28"/>
  <c r="H234" i="28" s="1"/>
  <c r="E258" i="28"/>
  <c r="H258" i="28" s="1"/>
  <c r="E236" i="28"/>
  <c r="H236" i="28" s="1"/>
  <c r="E225" i="28"/>
  <c r="H225" i="28" s="1"/>
  <c r="E233" i="28"/>
  <c r="E262" i="28"/>
  <c r="H262" i="28" s="1"/>
  <c r="E254" i="28"/>
  <c r="H254" i="28" s="1"/>
  <c r="E221" i="28"/>
  <c r="H221" i="28" s="1"/>
  <c r="E235" i="28"/>
  <c r="H235" i="28" s="1"/>
  <c r="E253" i="28"/>
  <c r="H253" i="28" s="1"/>
  <c r="E252" i="28"/>
  <c r="H252" i="28" s="1"/>
  <c r="H52" i="28"/>
  <c r="E230" i="28"/>
  <c r="H230" i="28" s="1"/>
  <c r="E250" i="28"/>
  <c r="H250" i="28" s="1"/>
  <c r="E220" i="28"/>
  <c r="H220" i="28" s="1"/>
  <c r="E229" i="28"/>
  <c r="E218" i="28"/>
  <c r="E256" i="28"/>
  <c r="E249" i="28"/>
  <c r="H249" i="28" s="1"/>
  <c r="F228" i="24"/>
  <c r="F236" i="24"/>
  <c r="F224" i="24"/>
  <c r="F225" i="24"/>
  <c r="H225" i="24" s="1"/>
  <c r="F220" i="24"/>
  <c r="F231" i="24"/>
  <c r="F226" i="24"/>
  <c r="F221" i="24"/>
  <c r="E172" i="19"/>
  <c r="G172" i="19"/>
  <c r="F172" i="19"/>
  <c r="C172" i="19"/>
  <c r="D172" i="19"/>
  <c r="D187" i="17"/>
  <c r="F187" i="17"/>
  <c r="C187" i="17"/>
  <c r="E187" i="17"/>
  <c r="I163" i="24"/>
  <c r="G171" i="25"/>
  <c r="D171" i="25"/>
  <c r="F136" i="24"/>
  <c r="M24" i="49" s="1"/>
  <c r="G185" i="28"/>
  <c r="C185" i="28"/>
  <c r="E185" i="28"/>
  <c r="H117" i="57"/>
  <c r="G169" i="57" s="1"/>
  <c r="H128" i="23"/>
  <c r="G180" i="23" s="1"/>
  <c r="G136" i="14"/>
  <c r="N12" i="49" s="1"/>
  <c r="F252" i="62"/>
  <c r="D185" i="31"/>
  <c r="F170" i="38"/>
  <c r="F258" i="37"/>
  <c r="D184" i="20"/>
  <c r="E136" i="33"/>
  <c r="L34" i="49" s="1"/>
  <c r="H121" i="33"/>
  <c r="F222" i="33"/>
  <c r="F225" i="33"/>
  <c r="F220" i="33"/>
  <c r="F232" i="33"/>
  <c r="G250" i="14"/>
  <c r="H250" i="14" s="1"/>
  <c r="E170" i="24"/>
  <c r="F220" i="62"/>
  <c r="G244" i="14"/>
  <c r="G226" i="14"/>
  <c r="F136" i="11"/>
  <c r="M10" i="49" s="1"/>
  <c r="G185" i="18"/>
  <c r="C185" i="18"/>
  <c r="F185" i="18"/>
  <c r="F136" i="17"/>
  <c r="M15" i="49" s="1"/>
  <c r="H128" i="17"/>
  <c r="G180" i="17" s="1"/>
  <c r="I163" i="17"/>
  <c r="G183" i="39"/>
  <c r="F109" i="44"/>
  <c r="G245" i="39"/>
  <c r="E258" i="23"/>
  <c r="E256" i="23"/>
  <c r="H256" i="23" s="1"/>
  <c r="F246" i="18"/>
  <c r="H246" i="18" s="1"/>
  <c r="F236" i="18"/>
  <c r="H236" i="18" s="1"/>
  <c r="F255" i="18"/>
  <c r="H255" i="18" s="1"/>
  <c r="F221" i="18"/>
  <c r="F232" i="18"/>
  <c r="H232" i="18" s="1"/>
  <c r="G228" i="14"/>
  <c r="I163" i="39"/>
  <c r="H133" i="59"/>
  <c r="F136" i="25"/>
  <c r="M25" i="49" s="1"/>
  <c r="F175" i="17"/>
  <c r="D175" i="17"/>
  <c r="C175" i="17"/>
  <c r="G175" i="17"/>
  <c r="H116" i="14"/>
  <c r="F168" i="14" s="1"/>
  <c r="F247" i="62"/>
  <c r="F229" i="62"/>
  <c r="F231" i="62"/>
  <c r="F257" i="62"/>
  <c r="H124" i="62"/>
  <c r="E176" i="62" s="1"/>
  <c r="E254" i="23"/>
  <c r="H254" i="23" s="1"/>
  <c r="F257" i="18"/>
  <c r="C181" i="38"/>
  <c r="G181" i="38"/>
  <c r="H126" i="6"/>
  <c r="E178" i="6" s="1"/>
  <c r="E182" i="26"/>
  <c r="D185" i="18"/>
  <c r="E169" i="22"/>
  <c r="G169" i="22"/>
  <c r="C169" i="22"/>
  <c r="F169" i="22"/>
  <c r="F222" i="62"/>
  <c r="F259" i="62"/>
  <c r="F250" i="62"/>
  <c r="F230" i="62"/>
  <c r="F221" i="62"/>
  <c r="H127" i="37"/>
  <c r="E179" i="37" s="1"/>
  <c r="G186" i="59"/>
  <c r="C136" i="33"/>
  <c r="J34" i="49" s="1"/>
  <c r="G246" i="39"/>
  <c r="G237" i="39"/>
  <c r="G227" i="39"/>
  <c r="G257" i="39"/>
  <c r="G229" i="39"/>
  <c r="G218" i="39"/>
  <c r="G233" i="39"/>
  <c r="G260" i="39"/>
  <c r="G235" i="39"/>
  <c r="H235" i="39" s="1"/>
  <c r="E256" i="30"/>
  <c r="E247" i="30"/>
  <c r="H247" i="30" s="1"/>
  <c r="E259" i="30"/>
  <c r="E255" i="30"/>
  <c r="E253" i="30"/>
  <c r="E249" i="30"/>
  <c r="E262" i="30"/>
  <c r="E246" i="30"/>
  <c r="H246" i="30" s="1"/>
  <c r="E259" i="22"/>
  <c r="E247" i="22"/>
  <c r="E246" i="22"/>
  <c r="E250" i="22"/>
  <c r="H250" i="22" s="1"/>
  <c r="E261" i="22"/>
  <c r="E251" i="22"/>
  <c r="E249" i="22"/>
  <c r="E262" i="22"/>
  <c r="G236" i="14"/>
  <c r="H111" i="20"/>
  <c r="H138" i="20" s="1"/>
  <c r="H111" i="33"/>
  <c r="H138" i="33" s="1"/>
  <c r="I163" i="27"/>
  <c r="C136" i="23"/>
  <c r="J23" i="49" s="1"/>
  <c r="H132" i="23"/>
  <c r="H111" i="19"/>
  <c r="H128" i="59"/>
  <c r="D180" i="59" s="1"/>
  <c r="H118" i="34"/>
  <c r="D170" i="34" s="1"/>
  <c r="D136" i="34"/>
  <c r="K35" i="49" s="1"/>
  <c r="F179" i="21"/>
  <c r="D252" i="20"/>
  <c r="D244" i="20"/>
  <c r="D222" i="20"/>
  <c r="D253" i="20"/>
  <c r="D256" i="20"/>
  <c r="H243" i="31"/>
  <c r="C218" i="20"/>
  <c r="G236" i="20"/>
  <c r="G255" i="20"/>
  <c r="C106" i="44"/>
  <c r="H135" i="9"/>
  <c r="F187" i="9" s="1"/>
  <c r="H118" i="35"/>
  <c r="D170" i="35" s="1"/>
  <c r="G136" i="33"/>
  <c r="N34" i="49" s="1"/>
  <c r="H57" i="44"/>
  <c r="G112" i="44"/>
  <c r="D169" i="19"/>
  <c r="C169" i="19"/>
  <c r="F169" i="19"/>
  <c r="G169" i="19"/>
  <c r="H116" i="19"/>
  <c r="C249" i="14"/>
  <c r="H119" i="24"/>
  <c r="E171" i="24" s="1"/>
  <c r="F136" i="12"/>
  <c r="M11" i="49" s="1"/>
  <c r="H128" i="26"/>
  <c r="E180" i="26" s="1"/>
  <c r="F177" i="20"/>
  <c r="C177" i="20"/>
  <c r="E177" i="20"/>
  <c r="G177" i="20"/>
  <c r="D237" i="12"/>
  <c r="C253" i="14"/>
  <c r="H245" i="31"/>
  <c r="H262" i="31"/>
  <c r="G230" i="20"/>
  <c r="G228" i="20"/>
  <c r="F174" i="19"/>
  <c r="G97" i="44"/>
  <c r="D238" i="25"/>
  <c r="G238" i="28"/>
  <c r="AB28" i="49" s="1"/>
  <c r="E136" i="39"/>
  <c r="L40" i="49" s="1"/>
  <c r="H126" i="25"/>
  <c r="C178" i="25" s="1"/>
  <c r="F136" i="10"/>
  <c r="M9" i="49" s="1"/>
  <c r="D136" i="9"/>
  <c r="K8" i="49" s="1"/>
  <c r="F174" i="30"/>
  <c r="H58" i="44"/>
  <c r="E64" i="44"/>
  <c r="H124" i="11"/>
  <c r="C176" i="11" s="1"/>
  <c r="F187" i="19"/>
  <c r="D248" i="12"/>
  <c r="C255" i="14"/>
  <c r="D231" i="20"/>
  <c r="D227" i="20"/>
  <c r="D246" i="20"/>
  <c r="D257" i="20"/>
  <c r="G258" i="20"/>
  <c r="G227" i="20"/>
  <c r="D95" i="44"/>
  <c r="H133" i="57"/>
  <c r="H223" i="29"/>
  <c r="H225" i="29"/>
  <c r="H118" i="39"/>
  <c r="G170" i="39" s="1"/>
  <c r="H120" i="32"/>
  <c r="D172" i="32" s="1"/>
  <c r="H122" i="11"/>
  <c r="G174" i="11" s="1"/>
  <c r="C136" i="16"/>
  <c r="D183" i="41"/>
  <c r="H52" i="44"/>
  <c r="H62" i="44"/>
  <c r="D258" i="12"/>
  <c r="H131" i="62"/>
  <c r="D183" i="62" s="1"/>
  <c r="F96" i="44"/>
  <c r="I163" i="40"/>
  <c r="I163" i="32"/>
  <c r="I163" i="31"/>
  <c r="I163" i="26"/>
  <c r="I163" i="25"/>
  <c r="H111" i="25"/>
  <c r="I163" i="22"/>
  <c r="H133" i="24"/>
  <c r="D185" i="24" s="1"/>
  <c r="I163" i="16"/>
  <c r="H133" i="62"/>
  <c r="G136" i="29"/>
  <c r="N29" i="49" s="1"/>
  <c r="H48" i="44"/>
  <c r="G169" i="21"/>
  <c r="C169" i="21"/>
  <c r="H129" i="14"/>
  <c r="G181" i="14" s="1"/>
  <c r="H81" i="12"/>
  <c r="H138" i="12" s="1"/>
  <c r="H118" i="14"/>
  <c r="G170" i="14" s="1"/>
  <c r="H66" i="44"/>
  <c r="G254" i="20"/>
  <c r="G232" i="20"/>
  <c r="H221" i="29"/>
  <c r="G111" i="44"/>
  <c r="E136" i="34"/>
  <c r="L35" i="49" s="1"/>
  <c r="I163" i="41"/>
  <c r="I163" i="29"/>
  <c r="I163" i="20"/>
  <c r="H54" i="44"/>
  <c r="H45" i="44"/>
  <c r="H131" i="22"/>
  <c r="H81" i="14"/>
  <c r="E169" i="19"/>
  <c r="H9" i="49"/>
  <c r="I140" i="14"/>
  <c r="G169" i="14"/>
  <c r="E169" i="14"/>
  <c r="D169" i="14"/>
  <c r="I140" i="22"/>
  <c r="F185" i="22"/>
  <c r="D185" i="22"/>
  <c r="E180" i="22"/>
  <c r="G185" i="22"/>
  <c r="C185" i="22"/>
  <c r="C169" i="14"/>
  <c r="D169" i="22"/>
  <c r="D225" i="57"/>
  <c r="D227" i="57"/>
  <c r="E136" i="17"/>
  <c r="L15" i="49" s="1"/>
  <c r="H130" i="17"/>
  <c r="E182" i="17" s="1"/>
  <c r="F185" i="15"/>
  <c r="G185" i="15"/>
  <c r="E185" i="15"/>
  <c r="D185" i="15"/>
  <c r="C136" i="37"/>
  <c r="F220" i="37"/>
  <c r="F256" i="37"/>
  <c r="F255" i="37"/>
  <c r="G253" i="37"/>
  <c r="F252" i="37"/>
  <c r="D244" i="57"/>
  <c r="E224" i="26"/>
  <c r="E225" i="26"/>
  <c r="C185" i="15"/>
  <c r="H125" i="16"/>
  <c r="F231" i="57"/>
  <c r="F228" i="57"/>
  <c r="D169" i="17"/>
  <c r="G169" i="17"/>
  <c r="D183" i="31"/>
  <c r="G183" i="31"/>
  <c r="D177" i="30"/>
  <c r="E177" i="30"/>
  <c r="G177" i="30"/>
  <c r="C177" i="30"/>
  <c r="F177" i="30"/>
  <c r="F175" i="24"/>
  <c r="D175" i="24"/>
  <c r="G175" i="24"/>
  <c r="E175" i="24"/>
  <c r="C175" i="24"/>
  <c r="E222" i="26"/>
  <c r="E234" i="26"/>
  <c r="H234" i="26" s="1"/>
  <c r="E235" i="26"/>
  <c r="E233" i="26"/>
  <c r="E227" i="26"/>
  <c r="E231" i="26"/>
  <c r="F136" i="57"/>
  <c r="M19" i="49" s="1"/>
  <c r="E237" i="26"/>
  <c r="F260" i="37"/>
  <c r="F230" i="37"/>
  <c r="F235" i="37"/>
  <c r="E236" i="26"/>
  <c r="E230" i="26"/>
  <c r="E221" i="26"/>
  <c r="C185" i="31"/>
  <c r="E225" i="59"/>
  <c r="E221" i="59"/>
  <c r="E236" i="59"/>
  <c r="E229" i="59"/>
  <c r="E253" i="59"/>
  <c r="E227" i="59"/>
  <c r="E245" i="59"/>
  <c r="E261" i="59"/>
  <c r="E246" i="59"/>
  <c r="E254" i="59"/>
  <c r="E249" i="59"/>
  <c r="E260" i="59"/>
  <c r="F183" i="40"/>
  <c r="E183" i="40"/>
  <c r="F136" i="35"/>
  <c r="M36" i="49" s="1"/>
  <c r="H123" i="35"/>
  <c r="E175" i="35" s="1"/>
  <c r="H126" i="32"/>
  <c r="E136" i="32"/>
  <c r="L32" i="49" s="1"/>
  <c r="C136" i="32"/>
  <c r="J32" i="49" s="1"/>
  <c r="H119" i="32"/>
  <c r="D171" i="32" s="1"/>
  <c r="H128" i="28"/>
  <c r="E180" i="28" s="1"/>
  <c r="D136" i="28"/>
  <c r="K28" i="49" s="1"/>
  <c r="H129" i="27"/>
  <c r="C136" i="27"/>
  <c r="J27" i="49" s="1"/>
  <c r="H117" i="24"/>
  <c r="C169" i="24" s="1"/>
  <c r="G136" i="24"/>
  <c r="N24" i="49" s="1"/>
  <c r="F136" i="23"/>
  <c r="M23" i="49" s="1"/>
  <c r="H125" i="23"/>
  <c r="H118" i="23"/>
  <c r="F170" i="23" s="1"/>
  <c r="E136" i="23"/>
  <c r="H117" i="10"/>
  <c r="D169" i="10" s="1"/>
  <c r="F177" i="38"/>
  <c r="D177" i="38"/>
  <c r="E177" i="38"/>
  <c r="G177" i="38"/>
  <c r="C177" i="38"/>
  <c r="F232" i="37"/>
  <c r="F227" i="37"/>
  <c r="F248" i="37"/>
  <c r="H123" i="18"/>
  <c r="F175" i="18" s="1"/>
  <c r="G170" i="38"/>
  <c r="E223" i="26"/>
  <c r="E179" i="62"/>
  <c r="D254" i="62"/>
  <c r="D262" i="62"/>
  <c r="D234" i="62"/>
  <c r="D261" i="62"/>
  <c r="H52" i="57"/>
  <c r="C232" i="57"/>
  <c r="C218" i="57"/>
  <c r="C236" i="57"/>
  <c r="C223" i="57"/>
  <c r="E244" i="25"/>
  <c r="E230" i="25"/>
  <c r="H230" i="25" s="1"/>
  <c r="C172" i="26"/>
  <c r="E172" i="26"/>
  <c r="D172" i="26"/>
  <c r="F172" i="26"/>
  <c r="G172" i="26"/>
  <c r="G180" i="34"/>
  <c r="F180" i="34"/>
  <c r="C180" i="34"/>
  <c r="E180" i="34"/>
  <c r="D180" i="34"/>
  <c r="G183" i="10"/>
  <c r="E183" i="10"/>
  <c r="C183" i="10"/>
  <c r="F183" i="10"/>
  <c r="G183" i="34"/>
  <c r="E183" i="34"/>
  <c r="C183" i="34"/>
  <c r="D183" i="34"/>
  <c r="H135" i="41"/>
  <c r="G136" i="41"/>
  <c r="N42" i="49" s="1"/>
  <c r="F179" i="18"/>
  <c r="C179" i="18"/>
  <c r="G179" i="18"/>
  <c r="E179" i="18"/>
  <c r="D179" i="18"/>
  <c r="H56" i="44"/>
  <c r="C105" i="44"/>
  <c r="R6" i="48"/>
  <c r="J309" i="9"/>
  <c r="D181" i="10"/>
  <c r="C171" i="35"/>
  <c r="D181" i="30"/>
  <c r="C181" i="30"/>
  <c r="G181" i="30"/>
  <c r="E181" i="30"/>
  <c r="F222" i="37"/>
  <c r="F249" i="37"/>
  <c r="G249" i="37"/>
  <c r="D259" i="57"/>
  <c r="E232" i="26"/>
  <c r="E220" i="26"/>
  <c r="D177" i="34"/>
  <c r="G177" i="34"/>
  <c r="G238" i="25"/>
  <c r="AB25" i="49" s="1"/>
  <c r="G136" i="31"/>
  <c r="N31" i="49" s="1"/>
  <c r="H123" i="31"/>
  <c r="H123" i="59"/>
  <c r="G175" i="59" s="1"/>
  <c r="E136" i="59"/>
  <c r="L33" i="49" s="1"/>
  <c r="G136" i="15"/>
  <c r="N13" i="49" s="1"/>
  <c r="H134" i="15"/>
  <c r="C186" i="15" s="1"/>
  <c r="E181" i="11"/>
  <c r="F181" i="11"/>
  <c r="D181" i="11"/>
  <c r="C181" i="11"/>
  <c r="F236" i="37"/>
  <c r="F237" i="37"/>
  <c r="F243" i="37"/>
  <c r="F246" i="37"/>
  <c r="E218" i="26"/>
  <c r="D174" i="38"/>
  <c r="F174" i="38"/>
  <c r="D185" i="33"/>
  <c r="F185" i="33"/>
  <c r="E185" i="33"/>
  <c r="H127" i="59"/>
  <c r="G179" i="59" s="1"/>
  <c r="D136" i="37"/>
  <c r="K38" i="49" s="1"/>
  <c r="H133" i="29"/>
  <c r="D185" i="29" s="1"/>
  <c r="F257" i="37"/>
  <c r="F233" i="37"/>
  <c r="G136" i="37"/>
  <c r="N38" i="49" s="1"/>
  <c r="F229" i="37"/>
  <c r="F261" i="37"/>
  <c r="F254" i="37"/>
  <c r="F250" i="37"/>
  <c r="E219" i="26"/>
  <c r="E226" i="26"/>
  <c r="E170" i="38"/>
  <c r="E180" i="31"/>
  <c r="G180" i="31"/>
  <c r="C180" i="31"/>
  <c r="F180" i="31"/>
  <c r="D180" i="31"/>
  <c r="E182" i="23"/>
  <c r="F182" i="23"/>
  <c r="D182" i="23"/>
  <c r="E172" i="23"/>
  <c r="D172" i="23"/>
  <c r="F172" i="23"/>
  <c r="G172" i="23"/>
  <c r="C172" i="23"/>
  <c r="C136" i="62"/>
  <c r="J22" i="49" s="1"/>
  <c r="H130" i="59"/>
  <c r="E182" i="59" s="1"/>
  <c r="E255" i="23"/>
  <c r="H255" i="23" s="1"/>
  <c r="F230" i="18"/>
  <c r="F220" i="18"/>
  <c r="H220" i="18" s="1"/>
  <c r="E249" i="39"/>
  <c r="E259" i="39"/>
  <c r="H259" i="39" s="1"/>
  <c r="F253" i="18"/>
  <c r="H123" i="41"/>
  <c r="E175" i="41" s="1"/>
  <c r="H256" i="31"/>
  <c r="G238" i="34"/>
  <c r="AB35" i="49" s="1"/>
  <c r="H135" i="12"/>
  <c r="C187" i="12" s="1"/>
  <c r="C173" i="32"/>
  <c r="G173" i="32"/>
  <c r="F173" i="32"/>
  <c r="D173" i="32"/>
  <c r="E173" i="32"/>
  <c r="G186" i="10"/>
  <c r="D186" i="10"/>
  <c r="H53" i="44"/>
  <c r="F177" i="17"/>
  <c r="G177" i="17"/>
  <c r="E177" i="17"/>
  <c r="C177" i="17"/>
  <c r="D177" i="17"/>
  <c r="H63" i="44"/>
  <c r="E183" i="41"/>
  <c r="F183" i="41"/>
  <c r="F169" i="31"/>
  <c r="E169" i="31"/>
  <c r="G169" i="31"/>
  <c r="D169" i="31"/>
  <c r="C169" i="31"/>
  <c r="F106" i="44"/>
  <c r="H128" i="40"/>
  <c r="C180" i="40" s="1"/>
  <c r="E229" i="57"/>
  <c r="D238" i="23"/>
  <c r="Y23" i="49" s="1"/>
  <c r="D238" i="28"/>
  <c r="Y28" i="49" s="1"/>
  <c r="C238" i="28"/>
  <c r="X28" i="49" s="1"/>
  <c r="D263" i="28"/>
  <c r="G263" i="28"/>
  <c r="AI28" i="49" s="1"/>
  <c r="G136" i="40"/>
  <c r="N41" i="49" s="1"/>
  <c r="H128" i="39"/>
  <c r="C180" i="39" s="1"/>
  <c r="G183" i="41"/>
  <c r="D175" i="9"/>
  <c r="C175" i="9"/>
  <c r="C171" i="23"/>
  <c r="F171" i="23"/>
  <c r="E171" i="23"/>
  <c r="D171" i="23"/>
  <c r="G171" i="23"/>
  <c r="F186" i="19"/>
  <c r="G218" i="11"/>
  <c r="G224" i="11"/>
  <c r="G226" i="11"/>
  <c r="G233" i="11"/>
  <c r="G232" i="11"/>
  <c r="G225" i="11"/>
  <c r="G223" i="11"/>
  <c r="H81" i="10"/>
  <c r="H127" i="6"/>
  <c r="C179" i="6" s="1"/>
  <c r="H81" i="6"/>
  <c r="H52" i="23"/>
  <c r="H255" i="28"/>
  <c r="H248" i="28"/>
  <c r="E260" i="23"/>
  <c r="H260" i="23" s="1"/>
  <c r="F227" i="18"/>
  <c r="H227" i="18" s="1"/>
  <c r="F226" i="18"/>
  <c r="F248" i="18"/>
  <c r="F254" i="18"/>
  <c r="H254" i="18" s="1"/>
  <c r="H236" i="29"/>
  <c r="H234" i="29"/>
  <c r="D238" i="38"/>
  <c r="Y39" i="49" s="1"/>
  <c r="D136" i="11"/>
  <c r="K10" i="49" s="1"/>
  <c r="C183" i="41"/>
  <c r="G179" i="10"/>
  <c r="H304" i="10"/>
  <c r="M7" i="48" s="1"/>
  <c r="C179" i="10"/>
  <c r="D179" i="10"/>
  <c r="E179" i="10"/>
  <c r="E182" i="20"/>
  <c r="G187" i="28"/>
  <c r="E187" i="28"/>
  <c r="D187" i="28"/>
  <c r="F178" i="18"/>
  <c r="H126" i="19"/>
  <c r="G186" i="19"/>
  <c r="H81" i="11"/>
  <c r="E136" i="57"/>
  <c r="L19" i="49" s="1"/>
  <c r="F93" i="44"/>
  <c r="H44" i="44"/>
  <c r="E261" i="23"/>
  <c r="H261" i="23" s="1"/>
  <c r="E257" i="23"/>
  <c r="H257" i="23" s="1"/>
  <c r="F222" i="18"/>
  <c r="H222" i="18" s="1"/>
  <c r="F237" i="18"/>
  <c r="F250" i="18"/>
  <c r="F262" i="18"/>
  <c r="E171" i="39"/>
  <c r="H227" i="28"/>
  <c r="H233" i="28"/>
  <c r="H219" i="28"/>
  <c r="H244" i="28"/>
  <c r="H118" i="59"/>
  <c r="C170" i="59" s="1"/>
  <c r="G136" i="26"/>
  <c r="N26" i="49" s="1"/>
  <c r="D136" i="25"/>
  <c r="K25" i="49" s="1"/>
  <c r="H81" i="62"/>
  <c r="H121" i="59"/>
  <c r="G173" i="59" s="1"/>
  <c r="H81" i="59"/>
  <c r="E178" i="24"/>
  <c r="C178" i="24"/>
  <c r="F178" i="24"/>
  <c r="G178" i="24"/>
  <c r="D178" i="24"/>
  <c r="D183" i="30"/>
  <c r="C183" i="30"/>
  <c r="D169" i="33"/>
  <c r="G169" i="33"/>
  <c r="C169" i="33"/>
  <c r="F169" i="33"/>
  <c r="E169" i="33"/>
  <c r="H117" i="37"/>
  <c r="E252" i="23"/>
  <c r="H252" i="23" s="1"/>
  <c r="E259" i="23"/>
  <c r="H259" i="23" s="1"/>
  <c r="F224" i="18"/>
  <c r="F228" i="18"/>
  <c r="F218" i="18"/>
  <c r="H218" i="18" s="1"/>
  <c r="G249" i="39"/>
  <c r="G262" i="39"/>
  <c r="H262" i="39" s="1"/>
  <c r="F259" i="18"/>
  <c r="F251" i="18"/>
  <c r="F247" i="18"/>
  <c r="H247" i="18" s="1"/>
  <c r="E184" i="24"/>
  <c r="G136" i="39"/>
  <c r="N40" i="49" s="1"/>
  <c r="D181" i="9"/>
  <c r="G181" i="9"/>
  <c r="C181" i="9"/>
  <c r="F181" i="9"/>
  <c r="E181" i="9"/>
  <c r="D234" i="11"/>
  <c r="D225" i="11"/>
  <c r="D229" i="11"/>
  <c r="D221" i="11"/>
  <c r="D230" i="11"/>
  <c r="D226" i="11"/>
  <c r="D235" i="11"/>
  <c r="D224" i="11"/>
  <c r="D218" i="11"/>
  <c r="D233" i="11"/>
  <c r="D219" i="11"/>
  <c r="D220" i="11"/>
  <c r="D232" i="11"/>
  <c r="D231" i="11"/>
  <c r="D223" i="11"/>
  <c r="D228" i="11"/>
  <c r="D222" i="11"/>
  <c r="D227" i="11"/>
  <c r="H227" i="11" s="1"/>
  <c r="D236" i="11"/>
  <c r="D237" i="11"/>
  <c r="G176" i="33"/>
  <c r="F176" i="33"/>
  <c r="F232" i="27"/>
  <c r="F220" i="27"/>
  <c r="F255" i="27"/>
  <c r="F225" i="27"/>
  <c r="F236" i="27"/>
  <c r="F252" i="27"/>
  <c r="F260" i="27"/>
  <c r="F233" i="27"/>
  <c r="F229" i="27"/>
  <c r="F226" i="27"/>
  <c r="F219" i="27"/>
  <c r="F223" i="27"/>
  <c r="F235" i="27"/>
  <c r="F258" i="27"/>
  <c r="F222" i="27"/>
  <c r="F243" i="27"/>
  <c r="F224" i="27"/>
  <c r="F227" i="27"/>
  <c r="F230" i="27"/>
  <c r="F234" i="27"/>
  <c r="F251" i="27"/>
  <c r="H49" i="44"/>
  <c r="H81" i="9"/>
  <c r="H132" i="62"/>
  <c r="H120" i="9"/>
  <c r="G172" i="9" s="1"/>
  <c r="H258" i="23"/>
  <c r="E253" i="23"/>
  <c r="E235" i="35"/>
  <c r="F223" i="18"/>
  <c r="F234" i="18"/>
  <c r="H234" i="18" s="1"/>
  <c r="F244" i="18"/>
  <c r="F261" i="18"/>
  <c r="F245" i="18"/>
  <c r="G104" i="44"/>
  <c r="D186" i="19"/>
  <c r="E186" i="19"/>
  <c r="H81" i="57"/>
  <c r="E169" i="29"/>
  <c r="G169" i="29"/>
  <c r="G185" i="40"/>
  <c r="H47" i="44"/>
  <c r="E226" i="37"/>
  <c r="H131" i="57"/>
  <c r="D183" i="57" s="1"/>
  <c r="F94" i="44"/>
  <c r="D174" i="30"/>
  <c r="H254" i="31"/>
  <c r="F229" i="18"/>
  <c r="H229" i="18" s="1"/>
  <c r="F235" i="18"/>
  <c r="F249" i="18"/>
  <c r="G263" i="35"/>
  <c r="AI36" i="49" s="1"/>
  <c r="E136" i="35"/>
  <c r="L36" i="49" s="1"/>
  <c r="F186" i="40"/>
  <c r="D186" i="40"/>
  <c r="E186" i="40"/>
  <c r="G186" i="40"/>
  <c r="C186" i="40"/>
  <c r="E176" i="19"/>
  <c r="C220" i="11"/>
  <c r="C224" i="11"/>
  <c r="C229" i="11"/>
  <c r="C228" i="11"/>
  <c r="C225" i="11"/>
  <c r="C222" i="11"/>
  <c r="C221" i="11"/>
  <c r="C233" i="11"/>
  <c r="C236" i="11"/>
  <c r="C223" i="11"/>
  <c r="C232" i="11"/>
  <c r="C219" i="11"/>
  <c r="C237" i="11"/>
  <c r="H60" i="44"/>
  <c r="H81" i="34"/>
  <c r="F173" i="11"/>
  <c r="H55" i="44"/>
  <c r="D179" i="26"/>
  <c r="E179" i="26"/>
  <c r="C179" i="26"/>
  <c r="E172" i="25"/>
  <c r="G172" i="25"/>
  <c r="D172" i="25"/>
  <c r="F172" i="25"/>
  <c r="C172" i="25"/>
  <c r="C177" i="33"/>
  <c r="D177" i="32"/>
  <c r="F177" i="32"/>
  <c r="G177" i="32"/>
  <c r="C177" i="32"/>
  <c r="E177" i="32"/>
  <c r="G174" i="41"/>
  <c r="F174" i="41"/>
  <c r="E174" i="41"/>
  <c r="D174" i="41"/>
  <c r="C174" i="41"/>
  <c r="C182" i="32"/>
  <c r="E172" i="32"/>
  <c r="G173" i="29"/>
  <c r="D173" i="29"/>
  <c r="E173" i="29"/>
  <c r="F173" i="29"/>
  <c r="C173" i="29"/>
  <c r="D168" i="15"/>
  <c r="C168" i="15"/>
  <c r="G168" i="15"/>
  <c r="E168" i="15"/>
  <c r="F168" i="15"/>
  <c r="C178" i="28"/>
  <c r="E186" i="17"/>
  <c r="G186" i="17"/>
  <c r="C186" i="17"/>
  <c r="F178" i="17"/>
  <c r="E178" i="17"/>
  <c r="G178" i="17"/>
  <c r="D178" i="17"/>
  <c r="C178" i="17"/>
  <c r="C177" i="35"/>
  <c r="E177" i="35"/>
  <c r="D177" i="35"/>
  <c r="G177" i="35"/>
  <c r="F177" i="35"/>
  <c r="D180" i="27"/>
  <c r="G180" i="27"/>
  <c r="E180" i="27"/>
  <c r="F180" i="27"/>
  <c r="C180" i="27"/>
  <c r="G169" i="27"/>
  <c r="E169" i="27"/>
  <c r="F169" i="27"/>
  <c r="C169" i="27"/>
  <c r="D169" i="27"/>
  <c r="F178" i="39"/>
  <c r="E178" i="39"/>
  <c r="C178" i="39"/>
  <c r="D178" i="39"/>
  <c r="G178" i="39"/>
  <c r="G175" i="38"/>
  <c r="E175" i="38"/>
  <c r="D175" i="38"/>
  <c r="C175" i="38"/>
  <c r="F175" i="38"/>
  <c r="E177" i="40"/>
  <c r="F177" i="40"/>
  <c r="D177" i="40"/>
  <c r="C177" i="40"/>
  <c r="G177" i="40"/>
  <c r="E184" i="39"/>
  <c r="F178" i="41"/>
  <c r="C178" i="41"/>
  <c r="G176" i="31"/>
  <c r="F176" i="31"/>
  <c r="E176" i="31"/>
  <c r="C176" i="31"/>
  <c r="D176" i="31"/>
  <c r="F177" i="26"/>
  <c r="D177" i="26"/>
  <c r="E177" i="26"/>
  <c r="G177" i="26"/>
  <c r="C177" i="26"/>
  <c r="H116" i="10"/>
  <c r="C136" i="10"/>
  <c r="J9" i="49" s="1"/>
  <c r="D170" i="9"/>
  <c r="F170" i="9"/>
  <c r="G170" i="9"/>
  <c r="E170" i="9"/>
  <c r="C174" i="25"/>
  <c r="E174" i="25"/>
  <c r="E183" i="31"/>
  <c r="E169" i="17"/>
  <c r="D186" i="35"/>
  <c r="C187" i="32"/>
  <c r="F183" i="31"/>
  <c r="C170" i="9"/>
  <c r="H111" i="34"/>
  <c r="F136" i="40"/>
  <c r="M41" i="49" s="1"/>
  <c r="C169" i="23"/>
  <c r="D169" i="23"/>
  <c r="E169" i="23"/>
  <c r="F169" i="23"/>
  <c r="G169" i="23"/>
  <c r="G181" i="21"/>
  <c r="E181" i="21"/>
  <c r="D181" i="21"/>
  <c r="C181" i="21"/>
  <c r="F181" i="21"/>
  <c r="H117" i="11"/>
  <c r="C136" i="11"/>
  <c r="J10" i="49" s="1"/>
  <c r="D136" i="24"/>
  <c r="K24" i="49" s="1"/>
  <c r="F187" i="15"/>
  <c r="D187" i="15"/>
  <c r="G187" i="15"/>
  <c r="C187" i="15"/>
  <c r="E187" i="15"/>
  <c r="C169" i="17"/>
  <c r="F136" i="14"/>
  <c r="M12" i="49" s="1"/>
  <c r="H119" i="26"/>
  <c r="E171" i="26" s="1"/>
  <c r="C185" i="26"/>
  <c r="E136" i="38"/>
  <c r="L39" i="49" s="1"/>
  <c r="E136" i="40"/>
  <c r="L41" i="49" s="1"/>
  <c r="D182" i="10"/>
  <c r="G182" i="10"/>
  <c r="C182" i="10"/>
  <c r="E182" i="10"/>
  <c r="F182" i="10"/>
  <c r="D174" i="11"/>
  <c r="C174" i="11"/>
  <c r="I163" i="10"/>
  <c r="H117" i="28"/>
  <c r="F176" i="30"/>
  <c r="C176" i="30"/>
  <c r="E176" i="30"/>
  <c r="D176" i="30"/>
  <c r="G176" i="30"/>
  <c r="F173" i="26"/>
  <c r="C173" i="26"/>
  <c r="D173" i="26"/>
  <c r="E173" i="26"/>
  <c r="G173" i="26"/>
  <c r="H124" i="25"/>
  <c r="C136" i="57"/>
  <c r="F169" i="17"/>
  <c r="H117" i="62"/>
  <c r="G169" i="62" s="1"/>
  <c r="G177" i="28"/>
  <c r="F184" i="40"/>
  <c r="E185" i="26"/>
  <c r="G171" i="30"/>
  <c r="G136" i="28"/>
  <c r="N28" i="49" s="1"/>
  <c r="F186" i="41"/>
  <c r="E186" i="41"/>
  <c r="C186" i="41"/>
  <c r="G186" i="41"/>
  <c r="C177" i="10"/>
  <c r="F177" i="10"/>
  <c r="E177" i="10"/>
  <c r="G177" i="10"/>
  <c r="D177" i="10"/>
  <c r="H111" i="29"/>
  <c r="H138" i="29" s="1"/>
  <c r="F185" i="9"/>
  <c r="F168" i="32"/>
  <c r="G168" i="32"/>
  <c r="E168" i="32"/>
  <c r="D168" i="32"/>
  <c r="C168" i="32"/>
  <c r="E136" i="25"/>
  <c r="L25" i="49" s="1"/>
  <c r="E185" i="17"/>
  <c r="E136" i="62"/>
  <c r="L22" i="49" s="1"/>
  <c r="H128" i="11"/>
  <c r="G180" i="11" s="1"/>
  <c r="D177" i="28"/>
  <c r="E184" i="40"/>
  <c r="D174" i="32"/>
  <c r="G185" i="26"/>
  <c r="E175" i="34"/>
  <c r="D171" i="30"/>
  <c r="G178" i="34"/>
  <c r="E178" i="34"/>
  <c r="F178" i="34"/>
  <c r="C178" i="34"/>
  <c r="D178" i="34"/>
  <c r="H111" i="28"/>
  <c r="H138" i="28" s="1"/>
  <c r="E184" i="17"/>
  <c r="D177" i="15"/>
  <c r="E177" i="15"/>
  <c r="F177" i="15"/>
  <c r="C177" i="15"/>
  <c r="G177" i="15"/>
  <c r="H130" i="37"/>
  <c r="F182" i="37" s="1"/>
  <c r="H69" i="44"/>
  <c r="C180" i="23"/>
  <c r="F185" i="26"/>
  <c r="D175" i="34"/>
  <c r="F171" i="30"/>
  <c r="F182" i="33"/>
  <c r="C182" i="33"/>
  <c r="E182" i="33"/>
  <c r="G182" i="33"/>
  <c r="D182" i="33"/>
  <c r="C169" i="38"/>
  <c r="E169" i="38"/>
  <c r="G169" i="38"/>
  <c r="D169" i="38"/>
  <c r="F169" i="38"/>
  <c r="I163" i="28"/>
  <c r="D175" i="19"/>
  <c r="F175" i="19"/>
  <c r="C175" i="19"/>
  <c r="E175" i="19"/>
  <c r="G175" i="19"/>
  <c r="D168" i="17"/>
  <c r="E169" i="20"/>
  <c r="F169" i="20"/>
  <c r="G169" i="20"/>
  <c r="D169" i="20"/>
  <c r="C169" i="20"/>
  <c r="F176" i="35"/>
  <c r="G176" i="35"/>
  <c r="D176" i="35"/>
  <c r="C176" i="35"/>
  <c r="E176" i="35"/>
  <c r="H119" i="57"/>
  <c r="D171" i="57" s="1"/>
  <c r="F89" i="44"/>
  <c r="D174" i="25"/>
  <c r="C183" i="31"/>
  <c r="G174" i="25"/>
  <c r="C171" i="30"/>
  <c r="G175" i="34"/>
  <c r="N36" i="49"/>
  <c r="H116" i="35"/>
  <c r="E168" i="29"/>
  <c r="C168" i="29"/>
  <c r="D168" i="29"/>
  <c r="G168" i="29"/>
  <c r="F168" i="29"/>
  <c r="H116" i="26"/>
  <c r="C186" i="14"/>
  <c r="E186" i="14"/>
  <c r="D186" i="14"/>
  <c r="F186" i="14"/>
  <c r="G186" i="14"/>
  <c r="F176" i="41"/>
  <c r="G176" i="41"/>
  <c r="F174" i="25"/>
  <c r="G174" i="20"/>
  <c r="E174" i="20"/>
  <c r="D174" i="20"/>
  <c r="C174" i="20"/>
  <c r="F174" i="20"/>
  <c r="H119" i="40"/>
  <c r="G175" i="32"/>
  <c r="E175" i="32"/>
  <c r="D175" i="32"/>
  <c r="C175" i="32"/>
  <c r="F175" i="34"/>
  <c r="D186" i="15"/>
  <c r="H133" i="36"/>
  <c r="C185" i="36" s="1"/>
  <c r="C181" i="40"/>
  <c r="G181" i="40"/>
  <c r="D168" i="23"/>
  <c r="G168" i="23"/>
  <c r="C168" i="23"/>
  <c r="F168" i="23"/>
  <c r="E168" i="23"/>
  <c r="C174" i="14"/>
  <c r="F263" i="41"/>
  <c r="AH42" i="49" s="1"/>
  <c r="C238" i="41"/>
  <c r="X42" i="49" s="1"/>
  <c r="H190" i="39"/>
  <c r="H18" i="39"/>
  <c r="G263" i="40"/>
  <c r="AI41" i="49" s="1"/>
  <c r="C238" i="31"/>
  <c r="X31" i="49" s="1"/>
  <c r="H257" i="31"/>
  <c r="C263" i="31"/>
  <c r="AE31" i="49" s="1"/>
  <c r="D263" i="31"/>
  <c r="AF31" i="49" s="1"/>
  <c r="G263" i="31"/>
  <c r="AI31" i="49" s="1"/>
  <c r="H245" i="28"/>
  <c r="H246" i="28"/>
  <c r="H18" i="28"/>
  <c r="H231" i="28"/>
  <c r="H235" i="29"/>
  <c r="H240" i="29"/>
  <c r="F253" i="29" s="1"/>
  <c r="C263" i="28"/>
  <c r="AE28" i="49" s="1"/>
  <c r="H222" i="28"/>
  <c r="H229" i="28"/>
  <c r="H232" i="28"/>
  <c r="H231" i="29"/>
  <c r="C238" i="29"/>
  <c r="X29" i="49" s="1"/>
  <c r="H230" i="29"/>
  <c r="G263" i="30"/>
  <c r="AI30" i="49" s="1"/>
  <c r="F238" i="30"/>
  <c r="AA30" i="49" s="1"/>
  <c r="H227" i="29"/>
  <c r="H228" i="28"/>
  <c r="G238" i="24"/>
  <c r="AB24" i="49" s="1"/>
  <c r="H224" i="23"/>
  <c r="C238" i="19"/>
  <c r="X17" i="49" s="1"/>
  <c r="D238" i="14"/>
  <c r="Y12" i="49" s="1"/>
  <c r="H232" i="12"/>
  <c r="H18" i="10"/>
  <c r="H86" i="10"/>
  <c r="D254" i="57"/>
  <c r="E257" i="57"/>
  <c r="D237" i="57"/>
  <c r="C246" i="57"/>
  <c r="E228" i="57"/>
  <c r="C227" i="57"/>
  <c r="C235" i="57"/>
  <c r="D221" i="57"/>
  <c r="G247" i="57"/>
  <c r="D251" i="57"/>
  <c r="F262" i="57"/>
  <c r="C251" i="57"/>
  <c r="G260" i="57"/>
  <c r="E246" i="57"/>
  <c r="D253" i="57"/>
  <c r="E237" i="57"/>
  <c r="D229" i="57"/>
  <c r="D233" i="57"/>
  <c r="E258" i="57"/>
  <c r="E256" i="57"/>
  <c r="H247" i="23"/>
  <c r="H228" i="29"/>
  <c r="C228" i="57"/>
  <c r="C233" i="57"/>
  <c r="C261" i="57"/>
  <c r="F259" i="57"/>
  <c r="E218" i="57"/>
  <c r="E225" i="57"/>
  <c r="D220" i="57"/>
  <c r="G248" i="57"/>
  <c r="E252" i="57"/>
  <c r="D223" i="57"/>
  <c r="G231" i="57"/>
  <c r="D262" i="57"/>
  <c r="C238" i="39"/>
  <c r="X40" i="49" s="1"/>
  <c r="H229" i="29"/>
  <c r="G238" i="29"/>
  <c r="AB29" i="49" s="1"/>
  <c r="H237" i="29"/>
  <c r="F257" i="57"/>
  <c r="F243" i="57"/>
  <c r="F218" i="57"/>
  <c r="E234" i="57"/>
  <c r="F254" i="57"/>
  <c r="H257" i="28"/>
  <c r="D261" i="57"/>
  <c r="G244" i="57"/>
  <c r="D256" i="57"/>
  <c r="F244" i="57"/>
  <c r="E254" i="57"/>
  <c r="G243" i="57"/>
  <c r="C231" i="57"/>
  <c r="G222" i="57"/>
  <c r="G226" i="57"/>
  <c r="E251" i="57"/>
  <c r="D246" i="57"/>
  <c r="F249" i="57"/>
  <c r="D243" i="57"/>
  <c r="D224" i="57"/>
  <c r="D255" i="57"/>
  <c r="C226" i="57"/>
  <c r="E231" i="57"/>
  <c r="G257" i="57"/>
  <c r="G251" i="57"/>
  <c r="G236" i="57"/>
  <c r="E232" i="57"/>
  <c r="D236" i="57"/>
  <c r="F220" i="57"/>
  <c r="E245" i="57"/>
  <c r="H248" i="31"/>
  <c r="C238" i="25"/>
  <c r="X25" i="49" s="1"/>
  <c r="D238" i="30"/>
  <c r="Y30" i="49" s="1"/>
  <c r="G255" i="57"/>
  <c r="F226" i="57"/>
  <c r="G254" i="57"/>
  <c r="G259" i="57"/>
  <c r="G249" i="57"/>
  <c r="C258" i="57"/>
  <c r="C248" i="57"/>
  <c r="C255" i="57"/>
  <c r="G220" i="57"/>
  <c r="F224" i="57"/>
  <c r="F236" i="57"/>
  <c r="E220" i="57"/>
  <c r="F256" i="57"/>
  <c r="E262" i="57"/>
  <c r="H223" i="23"/>
  <c r="H223" i="12"/>
  <c r="H222" i="24"/>
  <c r="C219" i="57"/>
  <c r="G218" i="57"/>
  <c r="C243" i="57"/>
  <c r="D258" i="57"/>
  <c r="G232" i="57"/>
  <c r="G235" i="57"/>
  <c r="F222" i="57"/>
  <c r="C252" i="57"/>
  <c r="F255" i="57"/>
  <c r="E230" i="57"/>
  <c r="C222" i="57"/>
  <c r="C229" i="57"/>
  <c r="F246" i="57"/>
  <c r="C250" i="57"/>
  <c r="G246" i="57"/>
  <c r="G252" i="57"/>
  <c r="F245" i="57"/>
  <c r="H221" i="23"/>
  <c r="F229" i="57"/>
  <c r="E243" i="57"/>
  <c r="F234" i="57"/>
  <c r="D234" i="57"/>
  <c r="E255" i="57"/>
  <c r="H231" i="12"/>
  <c r="H218" i="24"/>
  <c r="G225" i="57"/>
  <c r="F221" i="57"/>
  <c r="C262" i="57"/>
  <c r="E226" i="57"/>
  <c r="D226" i="57"/>
  <c r="F252" i="57"/>
  <c r="F237" i="57"/>
  <c r="C234" i="57"/>
  <c r="C224" i="57"/>
  <c r="F232" i="57"/>
  <c r="G262" i="57"/>
  <c r="D235" i="57"/>
  <c r="G230" i="57"/>
  <c r="H246" i="31"/>
  <c r="E247" i="57"/>
  <c r="F225" i="57"/>
  <c r="D250" i="57"/>
  <c r="E253" i="57"/>
  <c r="F258" i="57"/>
  <c r="D218" i="57"/>
  <c r="D230" i="57"/>
  <c r="C257" i="57"/>
  <c r="C247" i="57"/>
  <c r="G256" i="57"/>
  <c r="D245" i="57"/>
  <c r="D252" i="57"/>
  <c r="C256" i="57"/>
  <c r="D228" i="57"/>
  <c r="F235" i="57"/>
  <c r="G223" i="57"/>
  <c r="G227" i="57"/>
  <c r="D247" i="57"/>
  <c r="D249" i="57"/>
  <c r="H229" i="12"/>
  <c r="E244" i="57"/>
  <c r="D219" i="57"/>
  <c r="E259" i="57"/>
  <c r="D257" i="57"/>
  <c r="D231" i="57"/>
  <c r="E224" i="57"/>
  <c r="C237" i="57"/>
  <c r="D222" i="57"/>
  <c r="F248" i="57"/>
  <c r="G228" i="57"/>
  <c r="F219" i="57"/>
  <c r="H226" i="29"/>
  <c r="F247" i="57"/>
  <c r="F223" i="57"/>
  <c r="C259" i="57"/>
  <c r="G233" i="57"/>
  <c r="C220" i="57"/>
  <c r="F230" i="57"/>
  <c r="C245" i="57"/>
  <c r="E248" i="57"/>
  <c r="F251" i="57"/>
  <c r="F250" i="57"/>
  <c r="E260" i="57"/>
  <c r="E250" i="57"/>
  <c r="D260" i="57"/>
  <c r="G245" i="57"/>
  <c r="C249" i="57"/>
  <c r="G221" i="57"/>
  <c r="E227" i="57"/>
  <c r="E236" i="57"/>
  <c r="E221" i="57"/>
  <c r="C260" i="57"/>
  <c r="G258" i="57"/>
  <c r="H235" i="12"/>
  <c r="F233" i="57"/>
  <c r="F227" i="57"/>
  <c r="D232" i="57"/>
  <c r="F253" i="57"/>
  <c r="G234" i="57"/>
  <c r="G224" i="57"/>
  <c r="E233" i="57"/>
  <c r="G229" i="57"/>
  <c r="D248" i="57"/>
  <c r="G250" i="57"/>
  <c r="E222" i="57"/>
  <c r="F238" i="23"/>
  <c r="AA23" i="49" s="1"/>
  <c r="G9" i="49"/>
  <c r="G8" i="49"/>
  <c r="D224" i="21"/>
  <c r="G230" i="21"/>
  <c r="D222" i="21"/>
  <c r="G222" i="21"/>
  <c r="C229" i="21"/>
  <c r="D235" i="21"/>
  <c r="C237" i="21"/>
  <c r="G234" i="21"/>
  <c r="G237" i="21"/>
  <c r="C230" i="21"/>
  <c r="C222" i="21"/>
  <c r="G220" i="21"/>
  <c r="G223" i="21"/>
  <c r="D227" i="21"/>
  <c r="C232" i="21"/>
  <c r="G233" i="21"/>
  <c r="C223" i="21"/>
  <c r="G227" i="21"/>
  <c r="D230" i="21"/>
  <c r="C225" i="21"/>
  <c r="G226" i="21"/>
  <c r="G224" i="21"/>
  <c r="D234" i="21"/>
  <c r="D233" i="21"/>
  <c r="C235" i="21"/>
  <c r="G219" i="21"/>
  <c r="G231" i="21"/>
  <c r="C233" i="21"/>
  <c r="D226" i="21"/>
  <c r="C228" i="21"/>
  <c r="D220" i="21"/>
  <c r="D228" i="21"/>
  <c r="G221" i="21"/>
  <c r="C236" i="21"/>
  <c r="D223" i="21"/>
  <c r="D219" i="21"/>
  <c r="C221" i="21"/>
  <c r="D231" i="21"/>
  <c r="G228" i="21"/>
  <c r="C218" i="21"/>
  <c r="D229" i="21"/>
  <c r="C226" i="21"/>
  <c r="G225" i="21"/>
  <c r="G236" i="21"/>
  <c r="C219" i="21"/>
  <c r="G232" i="21"/>
  <c r="C224" i="21"/>
  <c r="C220" i="21"/>
  <c r="C231" i="21"/>
  <c r="C227" i="21"/>
  <c r="D218" i="21"/>
  <c r="C234" i="21"/>
  <c r="D225" i="21"/>
  <c r="D221" i="21"/>
  <c r="G218" i="21"/>
  <c r="D236" i="21"/>
  <c r="D232" i="21"/>
  <c r="G229" i="21"/>
  <c r="F228" i="37"/>
  <c r="E234" i="21"/>
  <c r="C263" i="39"/>
  <c r="AE40" i="49" s="1"/>
  <c r="C229" i="20"/>
  <c r="C262" i="20"/>
  <c r="F225" i="20"/>
  <c r="G249" i="20"/>
  <c r="C233" i="20"/>
  <c r="F258" i="20"/>
  <c r="F222" i="20"/>
  <c r="G234" i="20"/>
  <c r="G237" i="20"/>
  <c r="F253" i="20"/>
  <c r="G259" i="20"/>
  <c r="C259" i="20"/>
  <c r="F244" i="20"/>
  <c r="C222" i="20"/>
  <c r="C225" i="20"/>
  <c r="F245" i="20"/>
  <c r="F249" i="20"/>
  <c r="C245" i="20"/>
  <c r="F246" i="20"/>
  <c r="C249" i="20"/>
  <c r="C226" i="20"/>
  <c r="F262" i="20"/>
  <c r="F223" i="20"/>
  <c r="C251" i="20"/>
  <c r="C255" i="20"/>
  <c r="F260" i="20"/>
  <c r="C248" i="20"/>
  <c r="C246" i="20"/>
  <c r="C260" i="20"/>
  <c r="C243" i="20"/>
  <c r="C227" i="20"/>
  <c r="F250" i="20"/>
  <c r="F230" i="20"/>
  <c r="C247" i="20"/>
  <c r="C231" i="20"/>
  <c r="F218" i="20"/>
  <c r="C252" i="20"/>
  <c r="C221" i="20"/>
  <c r="C256" i="20"/>
  <c r="C250" i="20"/>
  <c r="C228" i="20"/>
  <c r="F224" i="20"/>
  <c r="F228" i="20"/>
  <c r="C230" i="20"/>
  <c r="C236" i="20"/>
  <c r="C219" i="20"/>
  <c r="C257" i="20"/>
  <c r="C223" i="20"/>
  <c r="C224" i="20"/>
  <c r="F229" i="20"/>
  <c r="F226" i="20"/>
  <c r="G261" i="20"/>
  <c r="C237" i="20"/>
  <c r="C234" i="20"/>
  <c r="D260" i="20"/>
  <c r="F220" i="20"/>
  <c r="G231" i="20"/>
  <c r="C220" i="20"/>
  <c r="C254" i="20"/>
  <c r="C258" i="20"/>
  <c r="F227" i="20"/>
  <c r="G257" i="20"/>
  <c r="C235" i="20"/>
  <c r="C232" i="20"/>
  <c r="F254" i="20"/>
  <c r="F221" i="20"/>
  <c r="F256" i="20"/>
  <c r="F255" i="20"/>
  <c r="F261" i="20"/>
  <c r="F236" i="20"/>
  <c r="G219" i="20"/>
  <c r="F219" i="20"/>
  <c r="G256" i="20"/>
  <c r="G248" i="20"/>
  <c r="G223" i="20"/>
  <c r="F259" i="20"/>
  <c r="C244" i="20"/>
  <c r="F233" i="20"/>
  <c r="F237" i="20"/>
  <c r="F252" i="20"/>
  <c r="F243" i="20"/>
  <c r="G220" i="20"/>
  <c r="G224" i="20"/>
  <c r="F248" i="20"/>
  <c r="G253" i="20"/>
  <c r="F257" i="20"/>
  <c r="F234" i="20"/>
  <c r="G225" i="20"/>
  <c r="F251" i="20"/>
  <c r="G244" i="20"/>
  <c r="G221" i="20"/>
  <c r="F231" i="20"/>
  <c r="G252" i="20"/>
  <c r="C253" i="20"/>
  <c r="F235" i="20"/>
  <c r="G218" i="20"/>
  <c r="C261" i="20"/>
  <c r="F247" i="20"/>
  <c r="G222" i="20"/>
  <c r="F232" i="20"/>
  <c r="E231" i="21"/>
  <c r="D244" i="15"/>
  <c r="C246" i="15"/>
  <c r="D250" i="15"/>
  <c r="C244" i="15"/>
  <c r="C227" i="15"/>
  <c r="D225" i="15"/>
  <c r="D248" i="15"/>
  <c r="D249" i="15"/>
  <c r="D251" i="15"/>
  <c r="D247" i="15"/>
  <c r="C221" i="15"/>
  <c r="C249" i="15"/>
  <c r="C250" i="15"/>
  <c r="C252" i="15"/>
  <c r="C248" i="15"/>
  <c r="C231" i="15"/>
  <c r="C236" i="15"/>
  <c r="C237" i="15"/>
  <c r="D224" i="15"/>
  <c r="D253" i="15"/>
  <c r="D252" i="15"/>
  <c r="D255" i="15"/>
  <c r="C251" i="15"/>
  <c r="C222" i="15"/>
  <c r="C219" i="15"/>
  <c r="C230" i="15"/>
  <c r="D232" i="15"/>
  <c r="C254" i="15"/>
  <c r="D256" i="15"/>
  <c r="C256" i="15"/>
  <c r="D254" i="15"/>
  <c r="C228" i="15"/>
  <c r="C232" i="15"/>
  <c r="D221" i="15"/>
  <c r="D257" i="15"/>
  <c r="D260" i="15"/>
  <c r="C243" i="15"/>
  <c r="D259" i="15"/>
  <c r="C255" i="15"/>
  <c r="C220" i="15"/>
  <c r="D261" i="15"/>
  <c r="C261" i="15"/>
  <c r="D246" i="15"/>
  <c r="C260" i="15"/>
  <c r="D258" i="15"/>
  <c r="D236" i="15"/>
  <c r="D226" i="15"/>
  <c r="H226" i="15" s="1"/>
  <c r="D245" i="15"/>
  <c r="C247" i="15"/>
  <c r="D243" i="15"/>
  <c r="C259" i="15"/>
  <c r="C224" i="15"/>
  <c r="D229" i="15"/>
  <c r="D220" i="15"/>
  <c r="D222" i="15"/>
  <c r="C225" i="15"/>
  <c r="C218" i="15"/>
  <c r="D228" i="15"/>
  <c r="C229" i="15"/>
  <c r="D233" i="15"/>
  <c r="D231" i="15"/>
  <c r="C223" i="15"/>
  <c r="C233" i="15"/>
  <c r="D235" i="15"/>
  <c r="D237" i="15"/>
  <c r="D219" i="15"/>
  <c r="D234" i="15"/>
  <c r="D223" i="15"/>
  <c r="D230" i="15"/>
  <c r="D227" i="15"/>
  <c r="D218" i="15"/>
  <c r="C234" i="15"/>
  <c r="H219" i="29"/>
  <c r="C263" i="40"/>
  <c r="AE41" i="49" s="1"/>
  <c r="G235" i="21"/>
  <c r="C238" i="23"/>
  <c r="X23" i="49" s="1"/>
  <c r="H232" i="29"/>
  <c r="H16" i="44"/>
  <c r="H226" i="41"/>
  <c r="D237" i="21"/>
  <c r="H233" i="29"/>
  <c r="C227" i="33"/>
  <c r="D237" i="33"/>
  <c r="D218" i="33"/>
  <c r="F219" i="33"/>
  <c r="C229" i="33"/>
  <c r="C226" i="33"/>
  <c r="D222" i="33"/>
  <c r="F223" i="33"/>
  <c r="D221" i="33"/>
  <c r="D226" i="33"/>
  <c r="D236" i="33"/>
  <c r="G234" i="33"/>
  <c r="C236" i="33"/>
  <c r="D228" i="33"/>
  <c r="G221" i="33"/>
  <c r="G236" i="33"/>
  <c r="C233" i="33"/>
  <c r="D219" i="33"/>
  <c r="C234" i="33"/>
  <c r="D232" i="33"/>
  <c r="G235" i="33"/>
  <c r="G219" i="33"/>
  <c r="G229" i="33"/>
  <c r="G223" i="33"/>
  <c r="D223" i="33"/>
  <c r="G228" i="33"/>
  <c r="D234" i="33"/>
  <c r="G227" i="33"/>
  <c r="F224" i="33"/>
  <c r="G226" i="33"/>
  <c r="D235" i="33"/>
  <c r="F237" i="33"/>
  <c r="G231" i="33"/>
  <c r="G225" i="33"/>
  <c r="G237" i="33"/>
  <c r="D231" i="33"/>
  <c r="F233" i="33"/>
  <c r="G230" i="33"/>
  <c r="F235" i="33"/>
  <c r="G224" i="33"/>
  <c r="D227" i="33"/>
  <c r="F227" i="33"/>
  <c r="D230" i="33"/>
  <c r="D229" i="33"/>
  <c r="D220" i="33"/>
  <c r="G220" i="33"/>
  <c r="G232" i="33"/>
  <c r="G222" i="33"/>
  <c r="F231" i="33"/>
  <c r="D224" i="33"/>
  <c r="G233" i="33"/>
  <c r="F234" i="33"/>
  <c r="D225" i="33"/>
  <c r="D233" i="33"/>
  <c r="F218" i="33"/>
  <c r="G218" i="33"/>
  <c r="H224" i="29"/>
  <c r="F238" i="41"/>
  <c r="AA42" i="49" s="1"/>
  <c r="G251" i="32"/>
  <c r="C256" i="32"/>
  <c r="G233" i="32"/>
  <c r="C260" i="32"/>
  <c r="G219" i="32"/>
  <c r="G252" i="32"/>
  <c r="G262" i="32"/>
  <c r="C249" i="32"/>
  <c r="G220" i="32"/>
  <c r="C254" i="32"/>
  <c r="C227" i="32"/>
  <c r="G248" i="32"/>
  <c r="C261" i="32"/>
  <c r="G232" i="32"/>
  <c r="G260" i="32"/>
  <c r="G250" i="32"/>
  <c r="D235" i="32"/>
  <c r="D227" i="32"/>
  <c r="D237" i="32"/>
  <c r="C220" i="32"/>
  <c r="G253" i="32"/>
  <c r="D222" i="32"/>
  <c r="D247" i="32"/>
  <c r="G254" i="32"/>
  <c r="C250" i="32"/>
  <c r="C218" i="32"/>
  <c r="D230" i="32"/>
  <c r="D232" i="32"/>
  <c r="G249" i="32"/>
  <c r="D257" i="32"/>
  <c r="D245" i="32"/>
  <c r="G229" i="32"/>
  <c r="G218" i="32"/>
  <c r="D226" i="32"/>
  <c r="G227" i="32"/>
  <c r="G237" i="32"/>
  <c r="D250" i="32"/>
  <c r="G259" i="32"/>
  <c r="D219" i="32"/>
  <c r="G222" i="32"/>
  <c r="C233" i="32"/>
  <c r="G236" i="32"/>
  <c r="G223" i="32"/>
  <c r="G258" i="32"/>
  <c r="G255" i="32"/>
  <c r="D262" i="32"/>
  <c r="C243" i="32"/>
  <c r="G235" i="32"/>
  <c r="G234" i="32"/>
  <c r="C244" i="32"/>
  <c r="D253" i="32"/>
  <c r="D251" i="32"/>
  <c r="D248" i="32"/>
  <c r="D256" i="32"/>
  <c r="C231" i="32"/>
  <c r="C235" i="32"/>
  <c r="G221" i="32"/>
  <c r="C262" i="32"/>
  <c r="G257" i="32"/>
  <c r="D260" i="32"/>
  <c r="D258" i="32"/>
  <c r="G228" i="32"/>
  <c r="D233" i="32"/>
  <c r="D236" i="32"/>
  <c r="G261" i="32"/>
  <c r="C251" i="32"/>
  <c r="G256" i="32"/>
  <c r="D231" i="32"/>
  <c r="G243" i="32"/>
  <c r="G226" i="32"/>
  <c r="D234" i="32"/>
  <c r="D228" i="32"/>
  <c r="D249" i="32"/>
  <c r="C245" i="32"/>
  <c r="C255" i="32"/>
  <c r="D218" i="32"/>
  <c r="D223" i="32"/>
  <c r="D225" i="32"/>
  <c r="C225" i="32"/>
  <c r="D220" i="32"/>
  <c r="C252" i="32"/>
  <c r="D259" i="32"/>
  <c r="D246" i="32"/>
  <c r="D224" i="32"/>
  <c r="C232" i="32"/>
  <c r="D221" i="32"/>
  <c r="C224" i="32"/>
  <c r="G231" i="32"/>
  <c r="G247" i="32"/>
  <c r="D252" i="32"/>
  <c r="D261" i="32"/>
  <c r="G224" i="32"/>
  <c r="C223" i="32"/>
  <c r="G225" i="32"/>
  <c r="C259" i="32"/>
  <c r="G244" i="32"/>
  <c r="C248" i="32"/>
  <c r="D243" i="32"/>
  <c r="G230" i="32"/>
  <c r="D229" i="32"/>
  <c r="D254" i="32"/>
  <c r="D255" i="32"/>
  <c r="G245" i="32"/>
  <c r="G179" i="41"/>
  <c r="E179" i="41"/>
  <c r="C179" i="41"/>
  <c r="F179" i="41"/>
  <c r="D179" i="41"/>
  <c r="D180" i="35"/>
  <c r="F180" i="35"/>
  <c r="C180" i="35"/>
  <c r="E180" i="35"/>
  <c r="G180" i="35"/>
  <c r="D183" i="38"/>
  <c r="E183" i="38"/>
  <c r="G183" i="38"/>
  <c r="C183" i="38"/>
  <c r="F183" i="38"/>
  <c r="C112" i="44"/>
  <c r="H88" i="44"/>
  <c r="E184" i="20"/>
  <c r="G184" i="20"/>
  <c r="G185" i="21"/>
  <c r="C185" i="21"/>
  <c r="E180" i="17"/>
  <c r="E184" i="35"/>
  <c r="D184" i="35"/>
  <c r="F184" i="35"/>
  <c r="G184" i="35"/>
  <c r="C184" i="35"/>
  <c r="C186" i="33"/>
  <c r="F186" i="33"/>
  <c r="G186" i="33"/>
  <c r="E186" i="33"/>
  <c r="D186" i="33"/>
  <c r="F169" i="25"/>
  <c r="C169" i="25"/>
  <c r="G169" i="25"/>
  <c r="E169" i="25"/>
  <c r="D169" i="25"/>
  <c r="G178" i="10"/>
  <c r="D178" i="10"/>
  <c r="C184" i="40"/>
  <c r="G184" i="40"/>
  <c r="E177" i="28"/>
  <c r="C177" i="28"/>
  <c r="E181" i="25"/>
  <c r="C181" i="25"/>
  <c r="F186" i="34"/>
  <c r="E186" i="34"/>
  <c r="G186" i="34"/>
  <c r="D186" i="34"/>
  <c r="C186" i="34"/>
  <c r="D169" i="26"/>
  <c r="G169" i="26"/>
  <c r="E169" i="26"/>
  <c r="C169" i="26"/>
  <c r="F169" i="26"/>
  <c r="E183" i="21"/>
  <c r="F183" i="26"/>
  <c r="C183" i="26"/>
  <c r="E183" i="26"/>
  <c r="D183" i="26"/>
  <c r="G183" i="26"/>
  <c r="C182" i="24"/>
  <c r="G182" i="24"/>
  <c r="F182" i="24"/>
  <c r="E182" i="24"/>
  <c r="D182" i="24"/>
  <c r="C178" i="26"/>
  <c r="F178" i="26"/>
  <c r="D183" i="40"/>
  <c r="C183" i="40"/>
  <c r="F172" i="27"/>
  <c r="C175" i="10"/>
  <c r="E175" i="10"/>
  <c r="G175" i="10"/>
  <c r="D175" i="10"/>
  <c r="H120" i="35"/>
  <c r="H120" i="40"/>
  <c r="D136" i="40"/>
  <c r="K41" i="49" s="1"/>
  <c r="G185" i="30"/>
  <c r="E185" i="30"/>
  <c r="D185" i="30"/>
  <c r="F185" i="30"/>
  <c r="C185" i="30"/>
  <c r="F183" i="57"/>
  <c r="F174" i="15"/>
  <c r="C176" i="26"/>
  <c r="D176" i="26"/>
  <c r="F176" i="26"/>
  <c r="E168" i="41"/>
  <c r="F168" i="41"/>
  <c r="G168" i="41"/>
  <c r="C168" i="41"/>
  <c r="D168" i="41"/>
  <c r="E187" i="39"/>
  <c r="D187" i="39"/>
  <c r="C187" i="39"/>
  <c r="F187" i="39"/>
  <c r="G187" i="39"/>
  <c r="E168" i="33"/>
  <c r="F168" i="33"/>
  <c r="C168" i="33"/>
  <c r="D168" i="33"/>
  <c r="G168" i="33"/>
  <c r="H111" i="39"/>
  <c r="H138" i="39" s="1"/>
  <c r="F186" i="35"/>
  <c r="G186" i="35"/>
  <c r="D184" i="29"/>
  <c r="F184" i="29"/>
  <c r="G184" i="29"/>
  <c r="C184" i="29"/>
  <c r="E184" i="29"/>
  <c r="C136" i="40"/>
  <c r="J41" i="49" s="1"/>
  <c r="H123" i="62"/>
  <c r="G175" i="62" s="1"/>
  <c r="I163" i="59"/>
  <c r="I163" i="6"/>
  <c r="F184" i="12"/>
  <c r="G182" i="22"/>
  <c r="G181" i="41"/>
  <c r="F181" i="41"/>
  <c r="E181" i="41"/>
  <c r="C181" i="41"/>
  <c r="D181" i="41"/>
  <c r="C172" i="34"/>
  <c r="G177" i="29"/>
  <c r="E177" i="29"/>
  <c r="F177" i="29"/>
  <c r="C177" i="29"/>
  <c r="D180" i="32"/>
  <c r="C180" i="32"/>
  <c r="F180" i="32"/>
  <c r="E180" i="32"/>
  <c r="G180" i="32"/>
  <c r="D170" i="40"/>
  <c r="F170" i="40"/>
  <c r="F184" i="20"/>
  <c r="D182" i="15"/>
  <c r="G182" i="15"/>
  <c r="E182" i="15"/>
  <c r="C182" i="15"/>
  <c r="F182" i="15"/>
  <c r="F183" i="17"/>
  <c r="C183" i="17"/>
  <c r="E183" i="17"/>
  <c r="D183" i="17"/>
  <c r="G183" i="17"/>
  <c r="G171" i="28"/>
  <c r="E171" i="28"/>
  <c r="D171" i="28"/>
  <c r="F171" i="28"/>
  <c r="C176" i="39"/>
  <c r="D174" i="21"/>
  <c r="G174" i="21"/>
  <c r="E174" i="21"/>
  <c r="F174" i="21"/>
  <c r="C174" i="21"/>
  <c r="D136" i="39"/>
  <c r="K40" i="49" s="1"/>
  <c r="F136" i="38"/>
  <c r="M39" i="49" s="1"/>
  <c r="H116" i="38"/>
  <c r="C181" i="28"/>
  <c r="D181" i="28"/>
  <c r="G181" i="28"/>
  <c r="F181" i="28"/>
  <c r="E184" i="33"/>
  <c r="C184" i="33"/>
  <c r="G184" i="33"/>
  <c r="F184" i="33"/>
  <c r="D184" i="33"/>
  <c r="E183" i="9"/>
  <c r="F183" i="9"/>
  <c r="G183" i="9"/>
  <c r="C183" i="9"/>
  <c r="D183" i="9"/>
  <c r="E171" i="29"/>
  <c r="G181" i="37"/>
  <c r="E173" i="15"/>
  <c r="F173" i="15"/>
  <c r="H116" i="24"/>
  <c r="C136" i="24"/>
  <c r="J24" i="49" s="1"/>
  <c r="G175" i="25"/>
  <c r="C175" i="25"/>
  <c r="D178" i="33"/>
  <c r="G178" i="33"/>
  <c r="F178" i="33"/>
  <c r="E178" i="33"/>
  <c r="C181" i="17"/>
  <c r="E181" i="17"/>
  <c r="F181" i="17"/>
  <c r="D181" i="17"/>
  <c r="D175" i="22"/>
  <c r="G175" i="22"/>
  <c r="E175" i="22"/>
  <c r="C175" i="22"/>
  <c r="F175" i="22"/>
  <c r="I163" i="34"/>
  <c r="E184" i="27"/>
  <c r="G184" i="27"/>
  <c r="F184" i="27"/>
  <c r="D184" i="27"/>
  <c r="G174" i="34"/>
  <c r="F174" i="34"/>
  <c r="E174" i="34"/>
  <c r="C174" i="34"/>
  <c r="D174" i="34"/>
  <c r="H71" i="44"/>
  <c r="C136" i="18"/>
  <c r="J16" i="49" s="1"/>
  <c r="H116" i="18"/>
  <c r="G187" i="32"/>
  <c r="D187" i="32"/>
  <c r="E187" i="32"/>
  <c r="F174" i="22"/>
  <c r="G174" i="22"/>
  <c r="E174" i="22"/>
  <c r="C174" i="22"/>
  <c r="C174" i="33"/>
  <c r="E174" i="33"/>
  <c r="D174" i="33"/>
  <c r="G174" i="33"/>
  <c r="F174" i="33"/>
  <c r="E179" i="17"/>
  <c r="C179" i="17"/>
  <c r="F179" i="17"/>
  <c r="D179" i="17"/>
  <c r="G179" i="17"/>
  <c r="D185" i="34"/>
  <c r="F185" i="34"/>
  <c r="G185" i="34"/>
  <c r="C185" i="34"/>
  <c r="E185" i="34"/>
  <c r="C173" i="41"/>
  <c r="F173" i="41"/>
  <c r="D173" i="41"/>
  <c r="G173" i="41"/>
  <c r="E173" i="41"/>
  <c r="C187" i="10"/>
  <c r="G187" i="10"/>
  <c r="D187" i="10"/>
  <c r="E187" i="10"/>
  <c r="C187" i="24"/>
  <c r="F187" i="24"/>
  <c r="E187" i="24"/>
  <c r="D187" i="24"/>
  <c r="G187" i="24"/>
  <c r="H111" i="40"/>
  <c r="E181" i="34"/>
  <c r="C181" i="34"/>
  <c r="F181" i="34"/>
  <c r="G181" i="34"/>
  <c r="D181" i="34"/>
  <c r="C136" i="12"/>
  <c r="J11" i="49" s="1"/>
  <c r="E186" i="25"/>
  <c r="D173" i="33"/>
  <c r="F173" i="33"/>
  <c r="C173" i="33"/>
  <c r="E173" i="33"/>
  <c r="G173" i="33"/>
  <c r="C172" i="22"/>
  <c r="C177" i="34"/>
  <c r="E177" i="34"/>
  <c r="F177" i="34"/>
  <c r="C183" i="23"/>
  <c r="E180" i="10"/>
  <c r="F180" i="10"/>
  <c r="G180" i="10"/>
  <c r="D180" i="10"/>
  <c r="F181" i="29"/>
  <c r="G181" i="29"/>
  <c r="E181" i="29"/>
  <c r="C181" i="29"/>
  <c r="D181" i="29"/>
  <c r="D136" i="41"/>
  <c r="K42" i="49" s="1"/>
  <c r="I163" i="38"/>
  <c r="L15" i="48"/>
  <c r="G255" i="39"/>
  <c r="H255" i="39" s="1"/>
  <c r="D185" i="27"/>
  <c r="G185" i="27"/>
  <c r="E185" i="27"/>
  <c r="C185" i="27"/>
  <c r="F185" i="27"/>
  <c r="D26" i="49"/>
  <c r="E255" i="26"/>
  <c r="E257" i="26"/>
  <c r="E248" i="26"/>
  <c r="E250" i="26"/>
  <c r="E245" i="26"/>
  <c r="E256" i="26"/>
  <c r="E243" i="26"/>
  <c r="E261" i="26"/>
  <c r="E253" i="26"/>
  <c r="E247" i="26"/>
  <c r="E254" i="26"/>
  <c r="E246" i="26"/>
  <c r="E249" i="26"/>
  <c r="E251" i="26"/>
  <c r="E259" i="26"/>
  <c r="E258" i="26"/>
  <c r="E244" i="26"/>
  <c r="E252" i="26"/>
  <c r="E262" i="26"/>
  <c r="E260" i="26"/>
  <c r="E228" i="26"/>
  <c r="E173" i="23"/>
  <c r="G173" i="23"/>
  <c r="F173" i="23"/>
  <c r="D173" i="23"/>
  <c r="D176" i="16"/>
  <c r="G176" i="16"/>
  <c r="C179" i="9"/>
  <c r="F179" i="9"/>
  <c r="G179" i="9"/>
  <c r="D179" i="9"/>
  <c r="H304" i="9"/>
  <c r="G256" i="39"/>
  <c r="F236" i="40"/>
  <c r="F262" i="40"/>
  <c r="F246" i="40"/>
  <c r="F253" i="40"/>
  <c r="F250" i="40"/>
  <c r="F234" i="40"/>
  <c r="E228" i="31"/>
  <c r="H228" i="31" s="1"/>
  <c r="E229" i="31"/>
  <c r="H229" i="31" s="1"/>
  <c r="E237" i="31"/>
  <c r="H237" i="31" s="1"/>
  <c r="E261" i="31"/>
  <c r="H261" i="31" s="1"/>
  <c r="E223" i="31"/>
  <c r="H223" i="31" s="1"/>
  <c r="E218" i="31"/>
  <c r="H218" i="31" s="1"/>
  <c r="E259" i="31"/>
  <c r="H259" i="31" s="1"/>
  <c r="E221" i="31"/>
  <c r="H221" i="31" s="1"/>
  <c r="E227" i="31"/>
  <c r="E252" i="31"/>
  <c r="H252" i="31" s="1"/>
  <c r="E230" i="31"/>
  <c r="E220" i="31"/>
  <c r="H220" i="31" s="1"/>
  <c r="E247" i="31"/>
  <c r="H247" i="31" s="1"/>
  <c r="E233" i="31"/>
  <c r="H233" i="31" s="1"/>
  <c r="E226" i="31"/>
  <c r="H226" i="31" s="1"/>
  <c r="E244" i="31"/>
  <c r="H244" i="31" s="1"/>
  <c r="E234" i="31"/>
  <c r="H234" i="31" s="1"/>
  <c r="E258" i="31"/>
  <c r="H258" i="31" s="1"/>
  <c r="H52" i="31"/>
  <c r="E236" i="31"/>
  <c r="H236" i="31" s="1"/>
  <c r="E232" i="31"/>
  <c r="E231" i="31"/>
  <c r="H231" i="31" s="1"/>
  <c r="E235" i="31"/>
  <c r="H235" i="31" s="1"/>
  <c r="C186" i="24"/>
  <c r="G183" i="18"/>
  <c r="E183" i="18"/>
  <c r="C183" i="18"/>
  <c r="D183" i="18"/>
  <c r="F183" i="18"/>
  <c r="F249" i="14"/>
  <c r="F222" i="14"/>
  <c r="F223" i="14"/>
  <c r="F233" i="14"/>
  <c r="F237" i="14"/>
  <c r="F220" i="14"/>
  <c r="F230" i="14"/>
  <c r="F231" i="14"/>
  <c r="F260" i="14"/>
  <c r="F224" i="14"/>
  <c r="F236" i="14"/>
  <c r="F226" i="14"/>
  <c r="F225" i="14"/>
  <c r="F246" i="14"/>
  <c r="H246" i="14" s="1"/>
  <c r="F218" i="14"/>
  <c r="F219" i="14"/>
  <c r="F227" i="14"/>
  <c r="F252" i="14"/>
  <c r="F221" i="14"/>
  <c r="F232" i="14"/>
  <c r="F255" i="14"/>
  <c r="F234" i="14"/>
  <c r="F235" i="14"/>
  <c r="F229" i="14"/>
  <c r="F313" i="14"/>
  <c r="F363" i="14" s="1"/>
  <c r="E174" i="10"/>
  <c r="D174" i="10"/>
  <c r="G174" i="10"/>
  <c r="F174" i="10"/>
  <c r="C174" i="10"/>
  <c r="H299" i="10"/>
  <c r="H7" i="48" s="1"/>
  <c r="H52" i="9"/>
  <c r="G244" i="39"/>
  <c r="G168" i="40"/>
  <c r="D168" i="40"/>
  <c r="F168" i="40"/>
  <c r="E168" i="40"/>
  <c r="C168" i="40"/>
  <c r="D36" i="49"/>
  <c r="E256" i="35"/>
  <c r="E254" i="35"/>
  <c r="E255" i="35"/>
  <c r="E258" i="35"/>
  <c r="E252" i="35"/>
  <c r="E249" i="35"/>
  <c r="E243" i="35"/>
  <c r="E262" i="35"/>
  <c r="E244" i="35"/>
  <c r="E259" i="35"/>
  <c r="E245" i="35"/>
  <c r="E246" i="35"/>
  <c r="E251" i="35"/>
  <c r="E247" i="35"/>
  <c r="E261" i="35"/>
  <c r="E257" i="35"/>
  <c r="F179" i="31"/>
  <c r="E179" i="31"/>
  <c r="D179" i="31"/>
  <c r="G179" i="31"/>
  <c r="C179" i="27"/>
  <c r="E218" i="23"/>
  <c r="H218" i="23" s="1"/>
  <c r="E237" i="23"/>
  <c r="H237" i="23" s="1"/>
  <c r="E234" i="23"/>
  <c r="H234" i="23" s="1"/>
  <c r="E233" i="23"/>
  <c r="H233" i="23" s="1"/>
  <c r="E232" i="23"/>
  <c r="H232" i="23" s="1"/>
  <c r="E231" i="23"/>
  <c r="H231" i="23" s="1"/>
  <c r="E251" i="23"/>
  <c r="H251" i="23" s="1"/>
  <c r="E230" i="23"/>
  <c r="H230" i="23" s="1"/>
  <c r="E219" i="23"/>
  <c r="H219" i="23" s="1"/>
  <c r="E229" i="23"/>
  <c r="H229" i="23" s="1"/>
  <c r="E262" i="23"/>
  <c r="H262" i="23" s="1"/>
  <c r="E236" i="23"/>
  <c r="H236" i="23" s="1"/>
  <c r="E235" i="23"/>
  <c r="H235" i="23" s="1"/>
  <c r="E228" i="23"/>
  <c r="H228" i="23" s="1"/>
  <c r="F231" i="18"/>
  <c r="H231" i="18" s="1"/>
  <c r="H52" i="18"/>
  <c r="G186" i="12"/>
  <c r="F186" i="12"/>
  <c r="C186" i="12"/>
  <c r="E186" i="12"/>
  <c r="D186" i="12"/>
  <c r="E233" i="11"/>
  <c r="E224" i="11"/>
  <c r="E221" i="11"/>
  <c r="E234" i="11"/>
  <c r="E219" i="11"/>
  <c r="E235" i="11"/>
  <c r="H52" i="11"/>
  <c r="G243" i="39"/>
  <c r="G247" i="39"/>
  <c r="G250" i="39"/>
  <c r="F256" i="18"/>
  <c r="E218" i="39"/>
  <c r="H52" i="39"/>
  <c r="H309" i="34"/>
  <c r="R33" i="48" s="1"/>
  <c r="F174" i="27"/>
  <c r="D174" i="27"/>
  <c r="C174" i="27"/>
  <c r="F181" i="24"/>
  <c r="G181" i="24"/>
  <c r="E181" i="24"/>
  <c r="C181" i="24"/>
  <c r="E181" i="33"/>
  <c r="E185" i="10"/>
  <c r="D185" i="10"/>
  <c r="K15" i="48"/>
  <c r="F186" i="39"/>
  <c r="G221" i="39"/>
  <c r="G232" i="39"/>
  <c r="H232" i="39" s="1"/>
  <c r="G234" i="39"/>
  <c r="G313" i="39"/>
  <c r="G363" i="39" s="1"/>
  <c r="G187" i="33"/>
  <c r="E232" i="30"/>
  <c r="E220" i="30"/>
  <c r="E254" i="30"/>
  <c r="E231" i="30"/>
  <c r="H231" i="30" s="1"/>
  <c r="E222" i="30"/>
  <c r="E243" i="30"/>
  <c r="E230" i="30"/>
  <c r="H230" i="30" s="1"/>
  <c r="E224" i="30"/>
  <c r="E219" i="30"/>
  <c r="E229" i="30"/>
  <c r="E226" i="30"/>
  <c r="E235" i="30"/>
  <c r="E237" i="30"/>
  <c r="H237" i="30" s="1"/>
  <c r="E218" i="30"/>
  <c r="E228" i="30"/>
  <c r="E234" i="30"/>
  <c r="E233" i="30"/>
  <c r="H233" i="30" s="1"/>
  <c r="E234" i="27"/>
  <c r="E228" i="27"/>
  <c r="E235" i="27"/>
  <c r="E236" i="27"/>
  <c r="E230" i="27"/>
  <c r="E248" i="27"/>
  <c r="H248" i="27" s="1"/>
  <c r="E246" i="27"/>
  <c r="E244" i="27"/>
  <c r="H244" i="27" s="1"/>
  <c r="E256" i="27"/>
  <c r="E245" i="27"/>
  <c r="H245" i="27" s="1"/>
  <c r="E262" i="27"/>
  <c r="E249" i="27"/>
  <c r="E250" i="27"/>
  <c r="E259" i="27"/>
  <c r="H259" i="27" s="1"/>
  <c r="E232" i="27"/>
  <c r="E223" i="27"/>
  <c r="E255" i="27"/>
  <c r="E258" i="27"/>
  <c r="E261" i="27"/>
  <c r="H261" i="27" s="1"/>
  <c r="E221" i="27"/>
  <c r="H221" i="27" s="1"/>
  <c r="E231" i="27"/>
  <c r="H231" i="27" s="1"/>
  <c r="E225" i="27"/>
  <c r="E229" i="27"/>
  <c r="E257" i="27"/>
  <c r="H257" i="27" s="1"/>
  <c r="E252" i="27"/>
  <c r="E227" i="27"/>
  <c r="E218" i="27"/>
  <c r="E233" i="27"/>
  <c r="E224" i="27"/>
  <c r="E251" i="27"/>
  <c r="E247" i="27"/>
  <c r="E254" i="27"/>
  <c r="E220" i="27"/>
  <c r="E226" i="27"/>
  <c r="E219" i="27"/>
  <c r="G173" i="24"/>
  <c r="E173" i="24"/>
  <c r="C173" i="24"/>
  <c r="F173" i="24"/>
  <c r="E174" i="32"/>
  <c r="C174" i="32"/>
  <c r="G174" i="32"/>
  <c r="F174" i="32"/>
  <c r="F230" i="11"/>
  <c r="F229" i="11"/>
  <c r="F228" i="11"/>
  <c r="F233" i="11"/>
  <c r="F222" i="11"/>
  <c r="F234" i="11"/>
  <c r="F218" i="11"/>
  <c r="H52" i="10"/>
  <c r="D186" i="39"/>
  <c r="E172" i="33"/>
  <c r="G172" i="33"/>
  <c r="C221" i="30"/>
  <c r="C257" i="30"/>
  <c r="C249" i="30"/>
  <c r="C256" i="30"/>
  <c r="H256" i="30" s="1"/>
  <c r="C220" i="30"/>
  <c r="C252" i="30"/>
  <c r="C218" i="30"/>
  <c r="C253" i="30"/>
  <c r="C222" i="30"/>
  <c r="C223" i="30"/>
  <c r="C225" i="30"/>
  <c r="C260" i="30"/>
  <c r="H260" i="30" s="1"/>
  <c r="H52" i="30"/>
  <c r="C232" i="30"/>
  <c r="C228" i="30"/>
  <c r="E186" i="23"/>
  <c r="F186" i="23"/>
  <c r="G186" i="23"/>
  <c r="C186" i="23"/>
  <c r="D186" i="23"/>
  <c r="F252" i="22"/>
  <c r="F246" i="22"/>
  <c r="F256" i="22"/>
  <c r="G183" i="19"/>
  <c r="F183" i="19"/>
  <c r="D183" i="19"/>
  <c r="C183" i="19"/>
  <c r="E183" i="19"/>
  <c r="G218" i="17"/>
  <c r="G248" i="17"/>
  <c r="G236" i="17"/>
  <c r="G260" i="17"/>
  <c r="G233" i="17"/>
  <c r="G258" i="17"/>
  <c r="G249" i="17"/>
  <c r="G251" i="17"/>
  <c r="G257" i="17"/>
  <c r="G245" i="17"/>
  <c r="D173" i="24"/>
  <c r="D170" i="10"/>
  <c r="F173" i="9"/>
  <c r="D173" i="9"/>
  <c r="E173" i="9"/>
  <c r="G173" i="9"/>
  <c r="F244" i="36"/>
  <c r="G186" i="39"/>
  <c r="G248" i="39"/>
  <c r="G261" i="39"/>
  <c r="E176" i="38"/>
  <c r="C176" i="38"/>
  <c r="F176" i="38"/>
  <c r="G176" i="38"/>
  <c r="F176" i="32"/>
  <c r="G176" i="32"/>
  <c r="E176" i="32"/>
  <c r="C176" i="32"/>
  <c r="D176" i="32"/>
  <c r="F177" i="21"/>
  <c r="D177" i="21"/>
  <c r="E177" i="21"/>
  <c r="G177" i="21"/>
  <c r="C177" i="21"/>
  <c r="H302" i="21"/>
  <c r="K18" i="48" s="1"/>
  <c r="E174" i="19"/>
  <c r="D174" i="19"/>
  <c r="G174" i="19"/>
  <c r="C174" i="19"/>
  <c r="E15" i="49"/>
  <c r="F243" i="17"/>
  <c r="F226" i="17"/>
  <c r="F262" i="17"/>
  <c r="F223" i="17"/>
  <c r="F244" i="17"/>
  <c r="F234" i="17"/>
  <c r="E235" i="15"/>
  <c r="E220" i="15"/>
  <c r="E234" i="15"/>
  <c r="E183" i="24"/>
  <c r="G181" i="10"/>
  <c r="C181" i="10"/>
  <c r="E181" i="10"/>
  <c r="F181" i="10"/>
  <c r="C186" i="39"/>
  <c r="H225" i="18"/>
  <c r="G251" i="39"/>
  <c r="H251" i="39" s="1"/>
  <c r="F261" i="38"/>
  <c r="F226" i="38"/>
  <c r="F228" i="38"/>
  <c r="H228" i="38" s="1"/>
  <c r="F225" i="38"/>
  <c r="E259" i="32"/>
  <c r="E231" i="32"/>
  <c r="E228" i="32"/>
  <c r="E226" i="32"/>
  <c r="E229" i="32"/>
  <c r="E232" i="32"/>
  <c r="E230" i="32"/>
  <c r="E227" i="32"/>
  <c r="E219" i="32"/>
  <c r="E224" i="32"/>
  <c r="E235" i="32"/>
  <c r="E233" i="32"/>
  <c r="E221" i="32"/>
  <c r="E220" i="32"/>
  <c r="E218" i="32"/>
  <c r="E236" i="32"/>
  <c r="E234" i="32"/>
  <c r="E237" i="32"/>
  <c r="E223" i="32"/>
  <c r="E222" i="32"/>
  <c r="E262" i="32"/>
  <c r="F176" i="23"/>
  <c r="C176" i="23"/>
  <c r="E176" i="23"/>
  <c r="G176" i="23"/>
  <c r="G173" i="19"/>
  <c r="D173" i="19"/>
  <c r="F173" i="19"/>
  <c r="E173" i="19"/>
  <c r="C173" i="19"/>
  <c r="E261" i="16"/>
  <c r="E222" i="16"/>
  <c r="E230" i="16"/>
  <c r="E218" i="16"/>
  <c r="E234" i="16"/>
  <c r="E234" i="14"/>
  <c r="E222" i="14"/>
  <c r="E247" i="14"/>
  <c r="E227" i="14"/>
  <c r="E228" i="14"/>
  <c r="E225" i="14"/>
  <c r="E248" i="14"/>
  <c r="E221" i="14"/>
  <c r="E233" i="14"/>
  <c r="E224" i="14"/>
  <c r="E256" i="14"/>
  <c r="E235" i="14"/>
  <c r="E236" i="14"/>
  <c r="E218" i="14"/>
  <c r="E229" i="14"/>
  <c r="E231" i="14"/>
  <c r="E232" i="14"/>
  <c r="E258" i="14"/>
  <c r="E226" i="14"/>
  <c r="E237" i="14"/>
  <c r="E253" i="14"/>
  <c r="E219" i="14"/>
  <c r="E220" i="14"/>
  <c r="E230" i="14"/>
  <c r="E223" i="14"/>
  <c r="H52" i="14"/>
  <c r="E181" i="35"/>
  <c r="D181" i="35"/>
  <c r="C176" i="10"/>
  <c r="G176" i="10"/>
  <c r="E176" i="10"/>
  <c r="H301" i="10"/>
  <c r="J7" i="48" s="1"/>
  <c r="D176" i="10"/>
  <c r="C179" i="31"/>
  <c r="C181" i="35"/>
  <c r="H116" i="9"/>
  <c r="G263" i="23"/>
  <c r="AI23" i="49" s="1"/>
  <c r="H230" i="18"/>
  <c r="G238" i="18"/>
  <c r="AB16" i="49" s="1"/>
  <c r="C238" i="12"/>
  <c r="X11" i="49" s="1"/>
  <c r="E238" i="18"/>
  <c r="Z16" i="49" s="1"/>
  <c r="H215" i="6"/>
  <c r="D219" i="6" s="1"/>
  <c r="H18" i="6"/>
  <c r="H18" i="31"/>
  <c r="H86" i="31"/>
  <c r="D263" i="30"/>
  <c r="AF30" i="49" s="1"/>
  <c r="H86" i="23"/>
  <c r="H18" i="23"/>
  <c r="H220" i="12"/>
  <c r="G238" i="23"/>
  <c r="AB23" i="49" s="1"/>
  <c r="H18" i="40"/>
  <c r="H86" i="40"/>
  <c r="H18" i="14"/>
  <c r="H86" i="14"/>
  <c r="H86" i="30"/>
  <c r="F244" i="11"/>
  <c r="E259" i="11"/>
  <c r="E247" i="11"/>
  <c r="F250" i="11"/>
  <c r="E248" i="11"/>
  <c r="F261" i="11"/>
  <c r="F258" i="11"/>
  <c r="E257" i="11"/>
  <c r="E246" i="11"/>
  <c r="G249" i="11"/>
  <c r="D248" i="11"/>
  <c r="C246" i="11"/>
  <c r="D243" i="11"/>
  <c r="C251" i="11"/>
  <c r="G252" i="11"/>
  <c r="G262" i="11"/>
  <c r="D251" i="11"/>
  <c r="D258" i="11"/>
  <c r="C250" i="11"/>
  <c r="F254" i="11"/>
  <c r="G247" i="11"/>
  <c r="G260" i="11"/>
  <c r="C262" i="11"/>
  <c r="G250" i="11"/>
  <c r="C260" i="11"/>
  <c r="C245" i="11"/>
  <c r="C259" i="11"/>
  <c r="G259" i="11"/>
  <c r="G254" i="11"/>
  <c r="C261" i="11"/>
  <c r="G253" i="11"/>
  <c r="D260" i="11"/>
  <c r="D254" i="11"/>
  <c r="C252" i="11"/>
  <c r="C254" i="11"/>
  <c r="G255" i="11"/>
  <c r="C258" i="11"/>
  <c r="G245" i="11"/>
  <c r="C247" i="11"/>
  <c r="D249" i="11"/>
  <c r="D247" i="11"/>
  <c r="D250" i="11"/>
  <c r="C255" i="11"/>
  <c r="G251" i="11"/>
  <c r="G243" i="11"/>
  <c r="C256" i="11"/>
  <c r="G246" i="11"/>
  <c r="C253" i="11"/>
  <c r="D255" i="11"/>
  <c r="C249" i="11"/>
  <c r="D253" i="11"/>
  <c r="D262" i="11"/>
  <c r="G248" i="11"/>
  <c r="G256" i="11"/>
  <c r="C244" i="11"/>
  <c r="G257" i="11"/>
  <c r="D257" i="11"/>
  <c r="D261" i="11"/>
  <c r="G261" i="11"/>
  <c r="G258" i="11"/>
  <c r="D259" i="11"/>
  <c r="C248" i="11"/>
  <c r="C243" i="11"/>
  <c r="D245" i="11"/>
  <c r="D256" i="11"/>
  <c r="C257" i="11"/>
  <c r="D246" i="11"/>
  <c r="D252" i="11"/>
  <c r="H240" i="24"/>
  <c r="E252" i="24" s="1"/>
  <c r="H18" i="24"/>
  <c r="H240" i="33"/>
  <c r="E258" i="33" s="1"/>
  <c r="H18" i="33"/>
  <c r="H18" i="9"/>
  <c r="F238" i="29"/>
  <c r="AA29" i="49" s="1"/>
  <c r="H250" i="31"/>
  <c r="H215" i="22"/>
  <c r="H18" i="22"/>
  <c r="H225" i="12"/>
  <c r="H218" i="29"/>
  <c r="H221" i="18"/>
  <c r="E238" i="29"/>
  <c r="Z29" i="49" s="1"/>
  <c r="H18" i="20"/>
  <c r="G249" i="21"/>
  <c r="D257" i="21"/>
  <c r="C249" i="21"/>
  <c r="G252" i="21"/>
  <c r="G247" i="21"/>
  <c r="D255" i="21"/>
  <c r="G259" i="21"/>
  <c r="G262" i="21"/>
  <c r="C254" i="21"/>
  <c r="D262" i="21"/>
  <c r="G248" i="21"/>
  <c r="G256" i="21"/>
  <c r="C259" i="21"/>
  <c r="D246" i="21"/>
  <c r="G255" i="21"/>
  <c r="C248" i="21"/>
  <c r="D249" i="21"/>
  <c r="G245" i="21"/>
  <c r="C262" i="21"/>
  <c r="D243" i="21"/>
  <c r="D254" i="21"/>
  <c r="C256" i="21"/>
  <c r="G244" i="21"/>
  <c r="D247" i="21"/>
  <c r="C260" i="21"/>
  <c r="D252" i="21"/>
  <c r="D253" i="21"/>
  <c r="C245" i="21"/>
  <c r="G251" i="21"/>
  <c r="C252" i="21"/>
  <c r="G258" i="21"/>
  <c r="D259" i="21"/>
  <c r="D260" i="21"/>
  <c r="D244" i="21"/>
  <c r="F263" i="31"/>
  <c r="AH31" i="49" s="1"/>
  <c r="H231" i="39"/>
  <c r="H18" i="41"/>
  <c r="H86" i="41"/>
  <c r="D182" i="57"/>
  <c r="H307" i="57"/>
  <c r="P17" i="48" s="1"/>
  <c r="E182" i="57"/>
  <c r="E36" i="49"/>
  <c r="F259" i="35"/>
  <c r="F261" i="35"/>
  <c r="F247" i="35"/>
  <c r="F253" i="35"/>
  <c r="H253" i="35" s="1"/>
  <c r="F249" i="35"/>
  <c r="F244" i="35"/>
  <c r="F254" i="35"/>
  <c r="F252" i="35"/>
  <c r="F243" i="35"/>
  <c r="F251" i="35"/>
  <c r="F257" i="35"/>
  <c r="F256" i="35"/>
  <c r="F248" i="35"/>
  <c r="F260" i="35"/>
  <c r="F227" i="35"/>
  <c r="F246" i="35"/>
  <c r="H52" i="35"/>
  <c r="F262" i="35"/>
  <c r="F258" i="35"/>
  <c r="F255" i="35"/>
  <c r="F250" i="35"/>
  <c r="G226" i="36"/>
  <c r="G251" i="36"/>
  <c r="G220" i="36"/>
  <c r="G221" i="36"/>
  <c r="G260" i="36"/>
  <c r="G222" i="36"/>
  <c r="G225" i="36"/>
  <c r="G261" i="36"/>
  <c r="G224" i="36"/>
  <c r="G229" i="36"/>
  <c r="G245" i="36"/>
  <c r="G228" i="36"/>
  <c r="G231" i="36"/>
  <c r="G262" i="36"/>
  <c r="G232" i="36"/>
  <c r="G233" i="36"/>
  <c r="G255" i="36"/>
  <c r="G234" i="36"/>
  <c r="G235" i="36"/>
  <c r="G219" i="36"/>
  <c r="G237" i="36"/>
  <c r="G248" i="36"/>
  <c r="G243" i="36"/>
  <c r="G218" i="36"/>
  <c r="G236" i="36"/>
  <c r="G181" i="19"/>
  <c r="D181" i="19"/>
  <c r="C181" i="19"/>
  <c r="F181" i="19"/>
  <c r="E181" i="19"/>
  <c r="G256" i="37"/>
  <c r="G252" i="36"/>
  <c r="G244" i="36"/>
  <c r="D221" i="59"/>
  <c r="D226" i="59"/>
  <c r="D232" i="59"/>
  <c r="D222" i="59"/>
  <c r="D250" i="59"/>
  <c r="F231" i="35"/>
  <c r="E174" i="30"/>
  <c r="C227" i="62"/>
  <c r="C250" i="62"/>
  <c r="C226" i="62"/>
  <c r="C223" i="62"/>
  <c r="H223" i="62" s="1"/>
  <c r="C245" i="62"/>
  <c r="F228" i="35"/>
  <c r="G185" i="33"/>
  <c r="E234" i="33"/>
  <c r="E221" i="33"/>
  <c r="H52" i="33"/>
  <c r="D173" i="31"/>
  <c r="C173" i="31"/>
  <c r="C90" i="46"/>
  <c r="H90" i="46" s="1"/>
  <c r="H114" i="46"/>
  <c r="F33" i="49"/>
  <c r="G218" i="59"/>
  <c r="G221" i="59"/>
  <c r="G250" i="59"/>
  <c r="G260" i="59"/>
  <c r="H36" i="44"/>
  <c r="C253" i="44"/>
  <c r="C301" i="44" s="1"/>
  <c r="D24" i="49"/>
  <c r="E232" i="24"/>
  <c r="H232" i="24" s="1"/>
  <c r="E226" i="24"/>
  <c r="E220" i="24"/>
  <c r="H220" i="24" s="1"/>
  <c r="E237" i="24"/>
  <c r="H237" i="24" s="1"/>
  <c r="E227" i="24"/>
  <c r="H227" i="24" s="1"/>
  <c r="E219" i="24"/>
  <c r="E230" i="24"/>
  <c r="H230" i="24" s="1"/>
  <c r="E234" i="24"/>
  <c r="H234" i="24" s="1"/>
  <c r="E228" i="24"/>
  <c r="E235" i="24"/>
  <c r="H235" i="24" s="1"/>
  <c r="E221" i="24"/>
  <c r="E231" i="24"/>
  <c r="H231" i="24" s="1"/>
  <c r="E224" i="24"/>
  <c r="H52" i="24"/>
  <c r="E223" i="24"/>
  <c r="H223" i="24" s="1"/>
  <c r="E233" i="24"/>
  <c r="H233" i="24" s="1"/>
  <c r="F231" i="21"/>
  <c r="F236" i="21"/>
  <c r="F233" i="21"/>
  <c r="F224" i="21"/>
  <c r="F222" i="21"/>
  <c r="F223" i="21"/>
  <c r="F227" i="21"/>
  <c r="F229" i="21"/>
  <c r="F230" i="21"/>
  <c r="F243" i="21"/>
  <c r="F237" i="21"/>
  <c r="F226" i="21"/>
  <c r="F219" i="21"/>
  <c r="F252" i="21"/>
  <c r="F220" i="21"/>
  <c r="F234" i="21"/>
  <c r="E261" i="19"/>
  <c r="H261" i="19" s="1"/>
  <c r="E262" i="19"/>
  <c r="E231" i="19"/>
  <c r="E227" i="19"/>
  <c r="E237" i="19"/>
  <c r="H237" i="19" s="1"/>
  <c r="E235" i="19"/>
  <c r="E248" i="19"/>
  <c r="E253" i="19"/>
  <c r="E249" i="19"/>
  <c r="E226" i="19"/>
  <c r="E222" i="19"/>
  <c r="E218" i="19"/>
  <c r="E243" i="19"/>
  <c r="E252" i="19"/>
  <c r="E256" i="19"/>
  <c r="E254" i="19"/>
  <c r="E223" i="19"/>
  <c r="E228" i="19"/>
  <c r="E219" i="19"/>
  <c r="E246" i="19"/>
  <c r="E229" i="19"/>
  <c r="E230" i="19"/>
  <c r="E260" i="19"/>
  <c r="E233" i="19"/>
  <c r="E221" i="19"/>
  <c r="E245" i="19"/>
  <c r="E236" i="19"/>
  <c r="E244" i="19"/>
  <c r="H52" i="19"/>
  <c r="E258" i="19"/>
  <c r="E225" i="19"/>
  <c r="E247" i="19"/>
  <c r="E232" i="19"/>
  <c r="H232" i="19" s="1"/>
  <c r="D19" i="49"/>
  <c r="E261" i="57"/>
  <c r="F22" i="49"/>
  <c r="F106" i="49" s="1"/>
  <c r="G313" i="62"/>
  <c r="G363" i="62" s="1"/>
  <c r="G252" i="62"/>
  <c r="G245" i="62"/>
  <c r="D222" i="40"/>
  <c r="D237" i="40"/>
  <c r="D256" i="40"/>
  <c r="D228" i="40"/>
  <c r="D234" i="40"/>
  <c r="D258" i="40"/>
  <c r="D245" i="40"/>
  <c r="D223" i="40"/>
  <c r="D229" i="40"/>
  <c r="D221" i="40"/>
  <c r="D257" i="40"/>
  <c r="D253" i="40"/>
  <c r="D248" i="40"/>
  <c r="D246" i="40"/>
  <c r="D232" i="40"/>
  <c r="D225" i="40"/>
  <c r="D233" i="40"/>
  <c r="D254" i="40"/>
  <c r="D244" i="40"/>
  <c r="D250" i="40"/>
  <c r="D261" i="40"/>
  <c r="D262" i="40"/>
  <c r="D219" i="40"/>
  <c r="D231" i="40"/>
  <c r="D259" i="40"/>
  <c r="D260" i="40"/>
  <c r="D230" i="40"/>
  <c r="D252" i="40"/>
  <c r="D235" i="40"/>
  <c r="D218" i="40"/>
  <c r="D243" i="40"/>
  <c r="D226" i="40"/>
  <c r="D236" i="40"/>
  <c r="D251" i="40"/>
  <c r="D247" i="40"/>
  <c r="D255" i="40"/>
  <c r="D249" i="40"/>
  <c r="D220" i="40"/>
  <c r="D224" i="40"/>
  <c r="D227" i="40"/>
  <c r="H52" i="40"/>
  <c r="F246" i="36"/>
  <c r="G257" i="36"/>
  <c r="G256" i="36"/>
  <c r="D236" i="59"/>
  <c r="F233" i="35"/>
  <c r="H233" i="35" s="1"/>
  <c r="F236" i="35"/>
  <c r="F224" i="35"/>
  <c r="H224" i="35" s="1"/>
  <c r="C225" i="62"/>
  <c r="D259" i="59"/>
  <c r="D245" i="59"/>
  <c r="F223" i="35"/>
  <c r="D177" i="39"/>
  <c r="G177" i="39"/>
  <c r="F182" i="34"/>
  <c r="G182" i="34"/>
  <c r="C171" i="31"/>
  <c r="E171" i="31"/>
  <c r="D171" i="31"/>
  <c r="F171" i="31"/>
  <c r="G171" i="31"/>
  <c r="H300" i="57"/>
  <c r="I17" i="48" s="1"/>
  <c r="C95" i="46"/>
  <c r="H119" i="46"/>
  <c r="F261" i="57"/>
  <c r="F313" i="57"/>
  <c r="F363" i="57" s="1"/>
  <c r="E185" i="20"/>
  <c r="F185" i="20"/>
  <c r="G185" i="20"/>
  <c r="D185" i="20"/>
  <c r="C185" i="20"/>
  <c r="H24" i="44"/>
  <c r="G259" i="36"/>
  <c r="F220" i="35"/>
  <c r="D218" i="59"/>
  <c r="D251" i="59"/>
  <c r="D228" i="59"/>
  <c r="F173" i="34"/>
  <c r="E185" i="32"/>
  <c r="G185" i="32"/>
  <c r="C237" i="62"/>
  <c r="C256" i="62"/>
  <c r="C258" i="62"/>
  <c r="C248" i="62"/>
  <c r="C254" i="62"/>
  <c r="G176" i="12"/>
  <c r="C173" i="21"/>
  <c r="F255" i="19"/>
  <c r="F243" i="19"/>
  <c r="F259" i="19"/>
  <c r="F221" i="19"/>
  <c r="F220" i="19"/>
  <c r="F223" i="19"/>
  <c r="F224" i="19"/>
  <c r="H224" i="19" s="1"/>
  <c r="F257" i="19"/>
  <c r="H257" i="19" s="1"/>
  <c r="F244" i="19"/>
  <c r="F258" i="19"/>
  <c r="F236" i="19"/>
  <c r="F218" i="19"/>
  <c r="F246" i="19"/>
  <c r="F252" i="19"/>
  <c r="F225" i="19"/>
  <c r="F226" i="19"/>
  <c r="F250" i="19"/>
  <c r="H250" i="19" s="1"/>
  <c r="F254" i="19"/>
  <c r="F260" i="19"/>
  <c r="F233" i="19"/>
  <c r="F234" i="19"/>
  <c r="H234" i="19" s="1"/>
  <c r="F227" i="19"/>
  <c r="F245" i="19"/>
  <c r="F256" i="19"/>
  <c r="F249" i="19"/>
  <c r="F228" i="19"/>
  <c r="F262" i="19"/>
  <c r="F231" i="19"/>
  <c r="F247" i="19"/>
  <c r="F253" i="19"/>
  <c r="F229" i="19"/>
  <c r="F248" i="19"/>
  <c r="F222" i="19"/>
  <c r="F235" i="19"/>
  <c r="H20" i="44"/>
  <c r="C84" i="46"/>
  <c r="H84" i="46" s="1"/>
  <c r="H108" i="46"/>
  <c r="D223" i="59"/>
  <c r="D229" i="59"/>
  <c r="F232" i="35"/>
  <c r="D244" i="59"/>
  <c r="F229" i="35"/>
  <c r="D235" i="59"/>
  <c r="D225" i="59"/>
  <c r="D258" i="59"/>
  <c r="G187" i="62"/>
  <c r="D172" i="39"/>
  <c r="E172" i="39"/>
  <c r="G172" i="39"/>
  <c r="F172" i="39"/>
  <c r="C172" i="39"/>
  <c r="E248" i="25"/>
  <c r="E223" i="25"/>
  <c r="H223" i="25" s="1"/>
  <c r="E233" i="25"/>
  <c r="H233" i="25" s="1"/>
  <c r="E251" i="25"/>
  <c r="E225" i="25"/>
  <c r="H225" i="25" s="1"/>
  <c r="E224" i="25"/>
  <c r="H224" i="25" s="1"/>
  <c r="E261" i="25"/>
  <c r="H261" i="25" s="1"/>
  <c r="E245" i="25"/>
  <c r="H245" i="25" s="1"/>
  <c r="E219" i="25"/>
  <c r="H219" i="25" s="1"/>
  <c r="E236" i="25"/>
  <c r="H236" i="25" s="1"/>
  <c r="E259" i="25"/>
  <c r="E246" i="25"/>
  <c r="E222" i="25"/>
  <c r="H222" i="25" s="1"/>
  <c r="E226" i="25"/>
  <c r="H226" i="25" s="1"/>
  <c r="E218" i="25"/>
  <c r="H218" i="25" s="1"/>
  <c r="E254" i="25"/>
  <c r="E252" i="25"/>
  <c r="E253" i="25"/>
  <c r="E220" i="25"/>
  <c r="H220" i="25" s="1"/>
  <c r="E262" i="25"/>
  <c r="E258" i="25"/>
  <c r="E235" i="25"/>
  <c r="H235" i="25" s="1"/>
  <c r="E232" i="25"/>
  <c r="H232" i="25" s="1"/>
  <c r="E256" i="25"/>
  <c r="E237" i="25"/>
  <c r="H237" i="25" s="1"/>
  <c r="H52" i="25"/>
  <c r="E229" i="25"/>
  <c r="H229" i="25" s="1"/>
  <c r="E231" i="25"/>
  <c r="H231" i="25" s="1"/>
  <c r="E247" i="25"/>
  <c r="E228" i="25"/>
  <c r="H228" i="25" s="1"/>
  <c r="E257" i="25"/>
  <c r="E250" i="25"/>
  <c r="E260" i="25"/>
  <c r="H260" i="25" s="1"/>
  <c r="H52" i="59"/>
  <c r="C255" i="59"/>
  <c r="C248" i="59"/>
  <c r="C96" i="46"/>
  <c r="H96" i="46" s="1"/>
  <c r="H120" i="46"/>
  <c r="E226" i="17"/>
  <c r="E220" i="17"/>
  <c r="E218" i="17"/>
  <c r="E231" i="17"/>
  <c r="E223" i="17"/>
  <c r="E235" i="17"/>
  <c r="E237" i="17"/>
  <c r="E234" i="17"/>
  <c r="E228" i="17"/>
  <c r="E229" i="17"/>
  <c r="E230" i="17"/>
  <c r="E236" i="17"/>
  <c r="E222" i="17"/>
  <c r="E233" i="17"/>
  <c r="E244" i="17"/>
  <c r="E262" i="17"/>
  <c r="E255" i="17"/>
  <c r="E243" i="17"/>
  <c r="E259" i="17"/>
  <c r="E245" i="17"/>
  <c r="E219" i="17"/>
  <c r="E261" i="17"/>
  <c r="E225" i="17"/>
  <c r="E224" i="17"/>
  <c r="E248" i="17"/>
  <c r="E256" i="17"/>
  <c r="E253" i="17"/>
  <c r="E252" i="17"/>
  <c r="E249" i="17"/>
  <c r="E250" i="17"/>
  <c r="E247" i="17"/>
  <c r="E257" i="17"/>
  <c r="E227" i="17"/>
  <c r="E260" i="17"/>
  <c r="E254" i="17"/>
  <c r="E258" i="17"/>
  <c r="E246" i="17"/>
  <c r="E251" i="17"/>
  <c r="H23" i="44"/>
  <c r="D233" i="59"/>
  <c r="F226" i="35"/>
  <c r="G254" i="36"/>
  <c r="G223" i="36"/>
  <c r="G253" i="36"/>
  <c r="G247" i="36"/>
  <c r="G250" i="36"/>
  <c r="D230" i="59"/>
  <c r="D220" i="59"/>
  <c r="H220" i="59" s="1"/>
  <c r="D254" i="59"/>
  <c r="D249" i="59"/>
  <c r="D261" i="59"/>
  <c r="F222" i="35"/>
  <c r="F234" i="35"/>
  <c r="H234" i="35" s="1"/>
  <c r="F218" i="35"/>
  <c r="F245" i="35"/>
  <c r="G174" i="30"/>
  <c r="C253" i="62"/>
  <c r="C221" i="62"/>
  <c r="D255" i="59"/>
  <c r="D257" i="59"/>
  <c r="E180" i="57"/>
  <c r="C182" i="57"/>
  <c r="E226" i="36"/>
  <c r="E223" i="36"/>
  <c r="E225" i="36"/>
  <c r="E253" i="36"/>
  <c r="E235" i="36"/>
  <c r="E218" i="36"/>
  <c r="E246" i="36"/>
  <c r="E222" i="36"/>
  <c r="E248" i="36"/>
  <c r="E224" i="36"/>
  <c r="E252" i="36"/>
  <c r="E255" i="36"/>
  <c r="E230" i="36"/>
  <c r="E221" i="36"/>
  <c r="E260" i="36"/>
  <c r="E236" i="41"/>
  <c r="H236" i="41" s="1"/>
  <c r="E245" i="41"/>
  <c r="E247" i="41"/>
  <c r="E228" i="41"/>
  <c r="H228" i="41" s="1"/>
  <c r="E221" i="41"/>
  <c r="H221" i="41" s="1"/>
  <c r="E244" i="41"/>
  <c r="E261" i="41"/>
  <c r="E223" i="41"/>
  <c r="E231" i="41"/>
  <c r="H231" i="41" s="1"/>
  <c r="E252" i="41"/>
  <c r="E237" i="41"/>
  <c r="E230" i="41"/>
  <c r="H230" i="41" s="1"/>
  <c r="E262" i="41"/>
  <c r="E259" i="41"/>
  <c r="E253" i="41"/>
  <c r="E218" i="41"/>
  <c r="E224" i="41"/>
  <c r="H224" i="41" s="1"/>
  <c r="E254" i="41"/>
  <c r="E234" i="41"/>
  <c r="E229" i="41"/>
  <c r="H229" i="41" s="1"/>
  <c r="E256" i="41"/>
  <c r="E233" i="41"/>
  <c r="E255" i="41"/>
  <c r="E232" i="41"/>
  <c r="H232" i="41" s="1"/>
  <c r="E258" i="41"/>
  <c r="H258" i="41" s="1"/>
  <c r="E227" i="41"/>
  <c r="H52" i="41"/>
  <c r="E257" i="41"/>
  <c r="E249" i="41"/>
  <c r="H249" i="41" s="1"/>
  <c r="E250" i="41"/>
  <c r="E219" i="41"/>
  <c r="H219" i="41" s="1"/>
  <c r="E225" i="41"/>
  <c r="H225" i="41" s="1"/>
  <c r="E251" i="41"/>
  <c r="H251" i="41" s="1"/>
  <c r="E235" i="41"/>
  <c r="H235" i="41" s="1"/>
  <c r="E220" i="41"/>
  <c r="H220" i="41" s="1"/>
  <c r="C171" i="39"/>
  <c r="F171" i="39"/>
  <c r="F248" i="34"/>
  <c r="F258" i="34"/>
  <c r="F243" i="34"/>
  <c r="F256" i="34"/>
  <c r="F249" i="34"/>
  <c r="F229" i="34"/>
  <c r="H229" i="34" s="1"/>
  <c r="F255" i="34"/>
  <c r="F252" i="34"/>
  <c r="F251" i="34"/>
  <c r="F237" i="34"/>
  <c r="F219" i="34"/>
  <c r="F260" i="34"/>
  <c r="F259" i="34"/>
  <c r="F222" i="34"/>
  <c r="F227" i="34"/>
  <c r="F245" i="34"/>
  <c r="F230" i="34"/>
  <c r="F235" i="34"/>
  <c r="F253" i="34"/>
  <c r="F246" i="34"/>
  <c r="F220" i="34"/>
  <c r="F261" i="34"/>
  <c r="F254" i="34"/>
  <c r="F228" i="34"/>
  <c r="H228" i="34" s="1"/>
  <c r="F262" i="34"/>
  <c r="F236" i="34"/>
  <c r="F225" i="34"/>
  <c r="F247" i="34"/>
  <c r="F244" i="34"/>
  <c r="F250" i="34"/>
  <c r="F257" i="34"/>
  <c r="F170" i="32"/>
  <c r="E170" i="32"/>
  <c r="D170" i="32"/>
  <c r="G170" i="32"/>
  <c r="C170" i="32"/>
  <c r="D183" i="32"/>
  <c r="E183" i="32"/>
  <c r="G183" i="32"/>
  <c r="F183" i="32"/>
  <c r="H28" i="44"/>
  <c r="D227" i="36"/>
  <c r="D221" i="36"/>
  <c r="D259" i="36"/>
  <c r="D233" i="36"/>
  <c r="D230" i="36"/>
  <c r="D245" i="36"/>
  <c r="D236" i="36"/>
  <c r="E172" i="21"/>
  <c r="C172" i="21"/>
  <c r="F172" i="21"/>
  <c r="G172" i="21"/>
  <c r="D172" i="21"/>
  <c r="E32" i="49"/>
  <c r="F245" i="32"/>
  <c r="F256" i="32"/>
  <c r="F250" i="32"/>
  <c r="F254" i="32"/>
  <c r="F235" i="32"/>
  <c r="F228" i="32"/>
  <c r="F246" i="32"/>
  <c r="F247" i="32"/>
  <c r="F257" i="32"/>
  <c r="F224" i="32"/>
  <c r="F233" i="32"/>
  <c r="F258" i="32"/>
  <c r="F255" i="32"/>
  <c r="F232" i="32"/>
  <c r="F222" i="32"/>
  <c r="F251" i="32"/>
  <c r="F243" i="32"/>
  <c r="F237" i="32"/>
  <c r="F225" i="32"/>
  <c r="F244" i="32"/>
  <c r="F252" i="32"/>
  <c r="F221" i="32"/>
  <c r="F229" i="32"/>
  <c r="F231" i="32"/>
  <c r="F253" i="32"/>
  <c r="F234" i="32"/>
  <c r="F230" i="32"/>
  <c r="F223" i="32"/>
  <c r="F260" i="32"/>
  <c r="F220" i="32"/>
  <c r="F249" i="32"/>
  <c r="F219" i="32"/>
  <c r="F226" i="32"/>
  <c r="F227" i="32"/>
  <c r="F261" i="32"/>
  <c r="H52" i="32"/>
  <c r="C228" i="16"/>
  <c r="C255" i="16"/>
  <c r="C237" i="16"/>
  <c r="C222" i="16"/>
  <c r="C232" i="16"/>
  <c r="C250" i="16"/>
  <c r="C221" i="16"/>
  <c r="C235" i="16"/>
  <c r="C262" i="16"/>
  <c r="C230" i="16"/>
  <c r="C220" i="16"/>
  <c r="C224" i="16"/>
  <c r="C227" i="16"/>
  <c r="C246" i="16"/>
  <c r="C258" i="16"/>
  <c r="C236" i="16"/>
  <c r="C233" i="16"/>
  <c r="C219" i="16"/>
  <c r="C249" i="16"/>
  <c r="C231" i="16"/>
  <c r="C225" i="16"/>
  <c r="C259" i="16"/>
  <c r="C256" i="16"/>
  <c r="C229" i="16"/>
  <c r="C261" i="16"/>
  <c r="C253" i="16"/>
  <c r="C234" i="16"/>
  <c r="C257" i="16"/>
  <c r="C243" i="16"/>
  <c r="C260" i="16"/>
  <c r="C252" i="16"/>
  <c r="C247" i="16"/>
  <c r="C226" i="16"/>
  <c r="C251" i="16"/>
  <c r="C244" i="16"/>
  <c r="C245" i="16"/>
  <c r="C254" i="16"/>
  <c r="C218" i="16"/>
  <c r="C248" i="16"/>
  <c r="H52" i="16"/>
  <c r="D11" i="49"/>
  <c r="E243" i="12"/>
  <c r="H243" i="12" s="1"/>
  <c r="E246" i="12"/>
  <c r="H246" i="12" s="1"/>
  <c r="E258" i="12"/>
  <c r="E228" i="12"/>
  <c r="H228" i="12" s="1"/>
  <c r="E261" i="12"/>
  <c r="E262" i="12"/>
  <c r="E230" i="12"/>
  <c r="H230" i="12" s="1"/>
  <c r="E226" i="12"/>
  <c r="H226" i="12" s="1"/>
  <c r="E222" i="12"/>
  <c r="H222" i="12" s="1"/>
  <c r="E234" i="12"/>
  <c r="H234" i="12" s="1"/>
  <c r="H52" i="12"/>
  <c r="E244" i="12"/>
  <c r="H244" i="12" s="1"/>
  <c r="H31" i="44"/>
  <c r="F235" i="35"/>
  <c r="D224" i="59"/>
  <c r="D253" i="59"/>
  <c r="D248" i="59"/>
  <c r="F225" i="35"/>
  <c r="C174" i="30"/>
  <c r="C220" i="62"/>
  <c r="C234" i="62"/>
  <c r="C255" i="62"/>
  <c r="D234" i="59"/>
  <c r="D262" i="59"/>
  <c r="F182" i="57"/>
  <c r="G182" i="57"/>
  <c r="F185" i="32"/>
  <c r="C174" i="38"/>
  <c r="E174" i="38"/>
  <c r="G174" i="38"/>
  <c r="D33" i="49"/>
  <c r="E237" i="59"/>
  <c r="E255" i="34"/>
  <c r="E262" i="34"/>
  <c r="E253" i="34"/>
  <c r="E256" i="34"/>
  <c r="E248" i="34"/>
  <c r="E243" i="34"/>
  <c r="E225" i="34"/>
  <c r="E251" i="34"/>
  <c r="E233" i="34"/>
  <c r="E259" i="34"/>
  <c r="E249" i="34"/>
  <c r="E245" i="34"/>
  <c r="E222" i="34"/>
  <c r="E244" i="34"/>
  <c r="E257" i="34"/>
  <c r="E261" i="34"/>
  <c r="E234" i="34"/>
  <c r="H234" i="34" s="1"/>
  <c r="E252" i="34"/>
  <c r="E250" i="34"/>
  <c r="E246" i="34"/>
  <c r="E219" i="34"/>
  <c r="E260" i="34"/>
  <c r="E258" i="34"/>
  <c r="E218" i="34"/>
  <c r="H218" i="34" s="1"/>
  <c r="E247" i="34"/>
  <c r="E254" i="34"/>
  <c r="E227" i="34"/>
  <c r="E224" i="34"/>
  <c r="H52" i="34"/>
  <c r="E235" i="34"/>
  <c r="E232" i="34"/>
  <c r="H232" i="34" s="1"/>
  <c r="C87" i="46"/>
  <c r="H87" i="46" s="1"/>
  <c r="H111" i="46"/>
  <c r="C183" i="32"/>
  <c r="F258" i="26"/>
  <c r="F261" i="26"/>
  <c r="F249" i="26"/>
  <c r="F250" i="26"/>
  <c r="F227" i="26"/>
  <c r="F256" i="26"/>
  <c r="F251" i="26"/>
  <c r="F254" i="26"/>
  <c r="F243" i="26"/>
  <c r="F237" i="26"/>
  <c r="F252" i="26"/>
  <c r="F260" i="26"/>
  <c r="F245" i="26"/>
  <c r="F222" i="26"/>
  <c r="F257" i="26"/>
  <c r="F223" i="26"/>
  <c r="F247" i="26"/>
  <c r="F246" i="26"/>
  <c r="F244" i="26"/>
  <c r="F253" i="26"/>
  <c r="F248" i="26"/>
  <c r="H52" i="26"/>
  <c r="H34" i="44"/>
  <c r="C82" i="46"/>
  <c r="H82" i="46" s="1"/>
  <c r="H106" i="46"/>
  <c r="G171" i="12"/>
  <c r="D171" i="12"/>
  <c r="F177" i="39"/>
  <c r="H255" i="22"/>
  <c r="C93" i="44"/>
  <c r="C64" i="44"/>
  <c r="G246" i="36"/>
  <c r="D219" i="59"/>
  <c r="D247" i="59"/>
  <c r="G230" i="36"/>
  <c r="G258" i="36"/>
  <c r="D237" i="59"/>
  <c r="D227" i="59"/>
  <c r="D243" i="59"/>
  <c r="D256" i="59"/>
  <c r="D246" i="59"/>
  <c r="F219" i="35"/>
  <c r="C235" i="62"/>
  <c r="C229" i="62"/>
  <c r="C260" i="62"/>
  <c r="C243" i="62"/>
  <c r="H243" i="62" s="1"/>
  <c r="C185" i="32"/>
  <c r="C249" i="62"/>
  <c r="E243" i="38"/>
  <c r="E257" i="38"/>
  <c r="E252" i="38"/>
  <c r="E256" i="38"/>
  <c r="H256" i="38" s="1"/>
  <c r="E253" i="38"/>
  <c r="E251" i="38"/>
  <c r="E245" i="38"/>
  <c r="E246" i="38"/>
  <c r="E260" i="38"/>
  <c r="E249" i="38"/>
  <c r="H249" i="38" s="1"/>
  <c r="E262" i="38"/>
  <c r="E247" i="38"/>
  <c r="E248" i="38"/>
  <c r="H248" i="38" s="1"/>
  <c r="E255" i="38"/>
  <c r="E250" i="38"/>
  <c r="E233" i="38"/>
  <c r="H233" i="38" s="1"/>
  <c r="H52" i="38"/>
  <c r="C181" i="31"/>
  <c r="D181" i="31"/>
  <c r="E243" i="40"/>
  <c r="E235" i="40"/>
  <c r="E229" i="40"/>
  <c r="E224" i="40"/>
  <c r="E257" i="40"/>
  <c r="E254" i="40"/>
  <c r="E261" i="40"/>
  <c r="E230" i="40"/>
  <c r="E220" i="40"/>
  <c r="E227" i="40"/>
  <c r="E232" i="40"/>
  <c r="E251" i="40"/>
  <c r="E223" i="40"/>
  <c r="E262" i="40"/>
  <c r="E250" i="40"/>
  <c r="E218" i="40"/>
  <c r="E236" i="40"/>
  <c r="E245" i="40"/>
  <c r="E259" i="40"/>
  <c r="E222" i="40"/>
  <c r="E221" i="40"/>
  <c r="E233" i="40"/>
  <c r="E231" i="40"/>
  <c r="E228" i="40"/>
  <c r="E249" i="40"/>
  <c r="E244" i="40"/>
  <c r="E247" i="40"/>
  <c r="E258" i="40"/>
  <c r="E252" i="40"/>
  <c r="E237" i="40"/>
  <c r="E219" i="40"/>
  <c r="E246" i="40"/>
  <c r="E260" i="40"/>
  <c r="E253" i="40"/>
  <c r="E225" i="40"/>
  <c r="E248" i="40"/>
  <c r="E255" i="40"/>
  <c r="E226" i="40"/>
  <c r="E256" i="40"/>
  <c r="E234" i="40"/>
  <c r="F231" i="59"/>
  <c r="F224" i="59"/>
  <c r="F313" i="59"/>
  <c r="F363" i="59" s="1"/>
  <c r="C79" i="46"/>
  <c r="H79" i="46" s="1"/>
  <c r="H103" i="46"/>
  <c r="C93" i="46"/>
  <c r="H93" i="46" s="1"/>
  <c r="H117" i="46"/>
  <c r="E220" i="21"/>
  <c r="E233" i="21"/>
  <c r="E218" i="21"/>
  <c r="E230" i="21"/>
  <c r="E221" i="21"/>
  <c r="E225" i="21"/>
  <c r="E226" i="21"/>
  <c r="E232" i="21"/>
  <c r="E224" i="21"/>
  <c r="E222" i="21"/>
  <c r="E235" i="21"/>
  <c r="E260" i="21"/>
  <c r="E219" i="21"/>
  <c r="E228" i="21"/>
  <c r="E229" i="21"/>
  <c r="E237" i="21"/>
  <c r="E236" i="21"/>
  <c r="E223" i="21"/>
  <c r="E243" i="21"/>
  <c r="E261" i="21"/>
  <c r="H52" i="21"/>
  <c r="E218" i="20"/>
  <c r="E256" i="20"/>
  <c r="E225" i="20"/>
  <c r="E253" i="20"/>
  <c r="E234" i="20"/>
  <c r="E250" i="20"/>
  <c r="E226" i="20"/>
  <c r="E243" i="20"/>
  <c r="E233" i="20"/>
  <c r="E249" i="20"/>
  <c r="E227" i="20"/>
  <c r="E257" i="20"/>
  <c r="E228" i="20"/>
  <c r="E230" i="20"/>
  <c r="E222" i="20"/>
  <c r="E261" i="20"/>
  <c r="E219" i="20"/>
  <c r="E260" i="20"/>
  <c r="E246" i="20"/>
  <c r="E251" i="20"/>
  <c r="E245" i="20"/>
  <c r="E255" i="20"/>
  <c r="E229" i="20"/>
  <c r="E235" i="20"/>
  <c r="H235" i="20" s="1"/>
  <c r="E223" i="20"/>
  <c r="E232" i="20"/>
  <c r="E224" i="20"/>
  <c r="E231" i="20"/>
  <c r="E220" i="20"/>
  <c r="E259" i="20"/>
  <c r="E221" i="20"/>
  <c r="D223" i="17"/>
  <c r="D229" i="17"/>
  <c r="D218" i="17"/>
  <c r="D233" i="17"/>
  <c r="D228" i="17"/>
  <c r="D235" i="17"/>
  <c r="D227" i="17"/>
  <c r="D224" i="17"/>
  <c r="D221" i="17"/>
  <c r="D257" i="17"/>
  <c r="D220" i="17"/>
  <c r="D219" i="17"/>
  <c r="D222" i="17"/>
  <c r="D255" i="17"/>
  <c r="D259" i="17"/>
  <c r="D247" i="17"/>
  <c r="D258" i="17"/>
  <c r="D253" i="17"/>
  <c r="D260" i="17"/>
  <c r="D243" i="17"/>
  <c r="D232" i="17"/>
  <c r="D237" i="17"/>
  <c r="D261" i="17"/>
  <c r="D246" i="17"/>
  <c r="D256" i="17"/>
  <c r="D236" i="17"/>
  <c r="D251" i="17"/>
  <c r="D225" i="17"/>
  <c r="D230" i="17"/>
  <c r="D245" i="17"/>
  <c r="D249" i="17"/>
  <c r="D244" i="17"/>
  <c r="D234" i="17"/>
  <c r="D262" i="17"/>
  <c r="D254" i="17"/>
  <c r="D248" i="17"/>
  <c r="D250" i="17"/>
  <c r="D252" i="17"/>
  <c r="H52" i="17"/>
  <c r="G224" i="15"/>
  <c r="G233" i="15"/>
  <c r="G230" i="15"/>
  <c r="G229" i="15"/>
  <c r="G227" i="15"/>
  <c r="G225" i="15"/>
  <c r="G237" i="15"/>
  <c r="G218" i="15"/>
  <c r="G220" i="15"/>
  <c r="H52" i="15"/>
  <c r="G313" i="15"/>
  <c r="G363" i="15" s="1"/>
  <c r="D171" i="39"/>
  <c r="G184" i="9"/>
  <c r="C184" i="9"/>
  <c r="E169" i="37"/>
  <c r="G169" i="37"/>
  <c r="F169" i="37"/>
  <c r="D169" i="37"/>
  <c r="C169" i="37"/>
  <c r="F176" i="62"/>
  <c r="I163" i="62"/>
  <c r="E173" i="28"/>
  <c r="G173" i="28"/>
  <c r="D173" i="28"/>
  <c r="F173" i="28"/>
  <c r="C173" i="28"/>
  <c r="G182" i="19"/>
  <c r="F182" i="19"/>
  <c r="C182" i="19"/>
  <c r="E182" i="19"/>
  <c r="D182" i="19"/>
  <c r="G181" i="12"/>
  <c r="C178" i="59"/>
  <c r="D178" i="59"/>
  <c r="G178" i="59"/>
  <c r="H119" i="9"/>
  <c r="C136" i="9"/>
  <c r="J8" i="49" s="1"/>
  <c r="G169" i="12"/>
  <c r="C169" i="12"/>
  <c r="E169" i="12"/>
  <c r="F169" i="12"/>
  <c r="D169" i="12"/>
  <c r="C186" i="9"/>
  <c r="D186" i="9"/>
  <c r="F186" i="9"/>
  <c r="G186" i="9"/>
  <c r="E186" i="9"/>
  <c r="C136" i="59"/>
  <c r="J33" i="49" s="1"/>
  <c r="I163" i="9"/>
  <c r="F136" i="6"/>
  <c r="M7" i="49" s="1"/>
  <c r="G174" i="62"/>
  <c r="D173" i="20"/>
  <c r="G173" i="20"/>
  <c r="F173" i="20"/>
  <c r="E173" i="20"/>
  <c r="C173" i="20"/>
  <c r="H87" i="44"/>
  <c r="C111" i="44"/>
  <c r="F187" i="11"/>
  <c r="C187" i="11"/>
  <c r="G187" i="11"/>
  <c r="E187" i="11"/>
  <c r="D187" i="11"/>
  <c r="D171" i="21"/>
  <c r="G171" i="21"/>
  <c r="E171" i="21"/>
  <c r="C171" i="21"/>
  <c r="F171" i="21"/>
  <c r="D187" i="14"/>
  <c r="G187" i="14"/>
  <c r="E187" i="14"/>
  <c r="C187" i="14"/>
  <c r="F186" i="21"/>
  <c r="C186" i="21"/>
  <c r="E186" i="21"/>
  <c r="G186" i="21"/>
  <c r="D186" i="21"/>
  <c r="E176" i="22"/>
  <c r="G176" i="22"/>
  <c r="F176" i="22"/>
  <c r="D176" i="22"/>
  <c r="C176" i="22"/>
  <c r="E186" i="32"/>
  <c r="G169" i="16"/>
  <c r="C169" i="16"/>
  <c r="D169" i="16"/>
  <c r="E169" i="16"/>
  <c r="F169" i="16"/>
  <c r="L23" i="49"/>
  <c r="H123" i="12"/>
  <c r="F173" i="30"/>
  <c r="D173" i="30"/>
  <c r="C173" i="30"/>
  <c r="E173" i="30"/>
  <c r="G173" i="30"/>
  <c r="F184" i="6"/>
  <c r="C184" i="6"/>
  <c r="D184" i="6"/>
  <c r="G184" i="6"/>
  <c r="E184" i="6"/>
  <c r="J31" i="49"/>
  <c r="C177" i="9"/>
  <c r="E177" i="9"/>
  <c r="D177" i="9"/>
  <c r="F177" i="9"/>
  <c r="G177" i="9"/>
  <c r="J36" i="49"/>
  <c r="D178" i="22"/>
  <c r="F178" i="22"/>
  <c r="G178" i="22"/>
  <c r="C178" i="22"/>
  <c r="E178" i="22"/>
  <c r="E186" i="22"/>
  <c r="D186" i="22"/>
  <c r="F186" i="22"/>
  <c r="G186" i="22"/>
  <c r="C186" i="22"/>
  <c r="G174" i="59"/>
  <c r="F174" i="59"/>
  <c r="G178" i="15"/>
  <c r="E170" i="23"/>
  <c r="C170" i="23"/>
  <c r="G176" i="6"/>
  <c r="D176" i="6"/>
  <c r="C176" i="6"/>
  <c r="E176" i="6"/>
  <c r="F176" i="6"/>
  <c r="E176" i="29"/>
  <c r="G176" i="29"/>
  <c r="D176" i="29"/>
  <c r="F176" i="29"/>
  <c r="C176" i="29"/>
  <c r="G171" i="26"/>
  <c r="D180" i="9"/>
  <c r="G180" i="9"/>
  <c r="E180" i="9"/>
  <c r="C180" i="9"/>
  <c r="F180" i="9"/>
  <c r="E174" i="9"/>
  <c r="F174" i="9"/>
  <c r="C174" i="9"/>
  <c r="G174" i="9"/>
  <c r="D174" i="9"/>
  <c r="H126" i="14"/>
  <c r="C175" i="33"/>
  <c r="E175" i="33"/>
  <c r="I163" i="57"/>
  <c r="C169" i="35"/>
  <c r="F169" i="35"/>
  <c r="G182" i="9"/>
  <c r="E182" i="9"/>
  <c r="F182" i="9"/>
  <c r="D182" i="9"/>
  <c r="H111" i="37"/>
  <c r="H111" i="36"/>
  <c r="C180" i="57"/>
  <c r="D183" i="12"/>
  <c r="F178" i="27"/>
  <c r="G178" i="27"/>
  <c r="C178" i="27"/>
  <c r="E178" i="27"/>
  <c r="D177" i="31"/>
  <c r="E177" i="31"/>
  <c r="G177" i="31"/>
  <c r="C177" i="31"/>
  <c r="F177" i="31"/>
  <c r="D187" i="23"/>
  <c r="C187" i="23"/>
  <c r="F187" i="23"/>
  <c r="G187" i="23"/>
  <c r="E187" i="23"/>
  <c r="C179" i="22"/>
  <c r="G179" i="22"/>
  <c r="D179" i="22"/>
  <c r="F179" i="22"/>
  <c r="E179" i="22"/>
  <c r="H111" i="59"/>
  <c r="E171" i="16"/>
  <c r="D184" i="11"/>
  <c r="G184" i="11"/>
  <c r="E184" i="11"/>
  <c r="F184" i="11"/>
  <c r="C184" i="11"/>
  <c r="D170" i="27"/>
  <c r="G170" i="27"/>
  <c r="F170" i="27"/>
  <c r="C170" i="27"/>
  <c r="E170" i="27"/>
  <c r="G182" i="30"/>
  <c r="E182" i="30"/>
  <c r="F182" i="30"/>
  <c r="C182" i="30"/>
  <c r="D182" i="30"/>
  <c r="E186" i="27"/>
  <c r="F186" i="27"/>
  <c r="C186" i="27"/>
  <c r="G186" i="27"/>
  <c r="D186" i="27"/>
  <c r="H82" i="44"/>
  <c r="H85" i="44"/>
  <c r="D109" i="44"/>
  <c r="C169" i="36"/>
  <c r="F136" i="9"/>
  <c r="M8" i="49" s="1"/>
  <c r="F136" i="37"/>
  <c r="M38" i="49" s="1"/>
  <c r="I163" i="36"/>
  <c r="C183" i="57"/>
  <c r="E183" i="57"/>
  <c r="G183" i="57"/>
  <c r="H111" i="57"/>
  <c r="E105" i="44"/>
  <c r="H81" i="44"/>
  <c r="F187" i="38"/>
  <c r="G187" i="16"/>
  <c r="F187" i="16"/>
  <c r="C187" i="16"/>
  <c r="E187" i="16"/>
  <c r="D187" i="16"/>
  <c r="G182" i="27"/>
  <c r="E182" i="27"/>
  <c r="C182" i="27"/>
  <c r="G174" i="12"/>
  <c r="D174" i="12"/>
  <c r="C174" i="12"/>
  <c r="E174" i="12"/>
  <c r="F174" i="12"/>
  <c r="D181" i="26"/>
  <c r="C181" i="26"/>
  <c r="G181" i="26"/>
  <c r="F181" i="26"/>
  <c r="E181" i="26"/>
  <c r="D180" i="23"/>
  <c r="F180" i="23"/>
  <c r="E180" i="23"/>
  <c r="D178" i="16"/>
  <c r="G178" i="16"/>
  <c r="E178" i="16"/>
  <c r="C178" i="16"/>
  <c r="F178" i="16"/>
  <c r="F170" i="26"/>
  <c r="E170" i="26"/>
  <c r="D170" i="26"/>
  <c r="D173" i="40"/>
  <c r="G173" i="40"/>
  <c r="E173" i="40"/>
  <c r="F173" i="40"/>
  <c r="C173" i="40"/>
  <c r="E180" i="14"/>
  <c r="G180" i="14"/>
  <c r="F180" i="14"/>
  <c r="D180" i="14"/>
  <c r="C180" i="14"/>
  <c r="F171" i="34"/>
  <c r="G171" i="34"/>
  <c r="D171" i="34"/>
  <c r="E171" i="34"/>
  <c r="C171" i="34"/>
  <c r="C175" i="30"/>
  <c r="G184" i="41"/>
  <c r="H74" i="44"/>
  <c r="C182" i="18"/>
  <c r="F174" i="28"/>
  <c r="G174" i="28"/>
  <c r="C174" i="28"/>
  <c r="D174" i="28"/>
  <c r="E174" i="28"/>
  <c r="G178" i="9"/>
  <c r="D178" i="9"/>
  <c r="F178" i="9"/>
  <c r="C178" i="9"/>
  <c r="E178" i="9"/>
  <c r="C172" i="38"/>
  <c r="D172" i="38"/>
  <c r="E172" i="38"/>
  <c r="F172" i="38"/>
  <c r="G172" i="38"/>
  <c r="G168" i="27"/>
  <c r="C168" i="27"/>
  <c r="C100" i="44"/>
  <c r="H76" i="44"/>
  <c r="C186" i="20"/>
  <c r="D187" i="62"/>
  <c r="D136" i="59"/>
  <c r="K33" i="49" s="1"/>
  <c r="C182" i="9"/>
  <c r="G89" i="44"/>
  <c r="F183" i="59"/>
  <c r="C168" i="57"/>
  <c r="F168" i="57"/>
  <c r="F179" i="62"/>
  <c r="H111" i="62"/>
  <c r="D186" i="17"/>
  <c r="F186" i="17"/>
  <c r="F177" i="12"/>
  <c r="D177" i="12"/>
  <c r="G177" i="12"/>
  <c r="E177" i="12"/>
  <c r="C177" i="12"/>
  <c r="F173" i="14"/>
  <c r="E173" i="14"/>
  <c r="G173" i="14"/>
  <c r="C173" i="14"/>
  <c r="D173" i="14"/>
  <c r="D175" i="27"/>
  <c r="F178" i="38"/>
  <c r="E183" i="27"/>
  <c r="G183" i="27"/>
  <c r="E178" i="59"/>
  <c r="D171" i="6"/>
  <c r="G171" i="6"/>
  <c r="E171" i="6"/>
  <c r="C171" i="6"/>
  <c r="D171" i="15"/>
  <c r="C186" i="11"/>
  <c r="F185" i="31"/>
  <c r="E185" i="31"/>
  <c r="G185" i="31"/>
  <c r="E178" i="21"/>
  <c r="F178" i="21"/>
  <c r="D178" i="21"/>
  <c r="G178" i="21"/>
  <c r="C178" i="21"/>
  <c r="H111" i="9"/>
  <c r="H117" i="9"/>
  <c r="E136" i="9"/>
  <c r="L8" i="49" s="1"/>
  <c r="E186" i="59"/>
  <c r="D186" i="59"/>
  <c r="F186" i="59"/>
  <c r="C186" i="59"/>
  <c r="F183" i="14"/>
  <c r="D183" i="14"/>
  <c r="E183" i="14"/>
  <c r="G183" i="14"/>
  <c r="C183" i="14"/>
  <c r="E176" i="9"/>
  <c r="F176" i="9"/>
  <c r="D176" i="9"/>
  <c r="G176" i="9"/>
  <c r="C176" i="9"/>
  <c r="F136" i="36"/>
  <c r="M37" i="49" s="1"/>
  <c r="C95" i="44"/>
  <c r="C178" i="36"/>
  <c r="E178" i="36"/>
  <c r="C179" i="57"/>
  <c r="E179" i="57"/>
  <c r="F179" i="57"/>
  <c r="G179" i="57"/>
  <c r="D180" i="57"/>
  <c r="G180" i="57"/>
  <c r="C176" i="21"/>
  <c r="F176" i="21"/>
  <c r="D176" i="21"/>
  <c r="G176" i="21"/>
  <c r="E176" i="21"/>
  <c r="H73" i="44"/>
  <c r="C97" i="44"/>
  <c r="F181" i="15"/>
  <c r="E181" i="15"/>
  <c r="D181" i="15"/>
  <c r="G181" i="15"/>
  <c r="C181" i="15"/>
  <c r="C170" i="17"/>
  <c r="F170" i="17"/>
  <c r="D170" i="17"/>
  <c r="E170" i="17"/>
  <c r="G170" i="17"/>
  <c r="D173" i="18"/>
  <c r="M18" i="49"/>
  <c r="D174" i="31"/>
  <c r="G174" i="31"/>
  <c r="E174" i="31"/>
  <c r="C174" i="31"/>
  <c r="F174" i="31"/>
  <c r="H77" i="44"/>
  <c r="M32" i="49"/>
  <c r="C169" i="59"/>
  <c r="E169" i="59"/>
  <c r="F169" i="59"/>
  <c r="D169" i="59"/>
  <c r="E168" i="6"/>
  <c r="D168" i="6"/>
  <c r="C168" i="6"/>
  <c r="F168" i="6"/>
  <c r="G168" i="6"/>
  <c r="E169" i="36"/>
  <c r="H118" i="36"/>
  <c r="E170" i="36" s="1"/>
  <c r="H125" i="6"/>
  <c r="E177" i="6" s="1"/>
  <c r="F184" i="57"/>
  <c r="D184" i="57"/>
  <c r="E184" i="57"/>
  <c r="C184" i="57"/>
  <c r="F168" i="59"/>
  <c r="C168" i="59"/>
  <c r="E168" i="59"/>
  <c r="G168" i="59"/>
  <c r="H79" i="44"/>
  <c r="C103" i="44"/>
  <c r="E170" i="22"/>
  <c r="C171" i="19"/>
  <c r="C180" i="11"/>
  <c r="F170" i="20"/>
  <c r="C170" i="20"/>
  <c r="G170" i="20"/>
  <c r="D170" i="20"/>
  <c r="E170" i="20"/>
  <c r="D170" i="38"/>
  <c r="C170" i="38"/>
  <c r="F179" i="34"/>
  <c r="C179" i="34"/>
  <c r="G179" i="34"/>
  <c r="E179" i="34"/>
  <c r="D179" i="34"/>
  <c r="G172" i="29"/>
  <c r="F172" i="29"/>
  <c r="D172" i="29"/>
  <c r="E172" i="29"/>
  <c r="C172" i="29"/>
  <c r="D173" i="10"/>
  <c r="G173" i="10"/>
  <c r="F173" i="10"/>
  <c r="C173" i="10"/>
  <c r="E173" i="10"/>
  <c r="F168" i="12"/>
  <c r="E168" i="12"/>
  <c r="D168" i="12"/>
  <c r="C168" i="12"/>
  <c r="G168" i="12"/>
  <c r="E221" i="9"/>
  <c r="E223" i="9"/>
  <c r="E222" i="9"/>
  <c r="E237" i="9"/>
  <c r="E236" i="9"/>
  <c r="E226" i="9"/>
  <c r="E229" i="9"/>
  <c r="E219" i="9"/>
  <c r="E234" i="9"/>
  <c r="E220" i="9"/>
  <c r="E235" i="9"/>
  <c r="E227" i="9"/>
  <c r="E224" i="9"/>
  <c r="E232" i="9"/>
  <c r="C235" i="9"/>
  <c r="E233" i="9"/>
  <c r="E225" i="9"/>
  <c r="E228" i="9"/>
  <c r="C237" i="9"/>
  <c r="F248" i="9"/>
  <c r="E254" i="9"/>
  <c r="C261" i="9"/>
  <c r="D246" i="9"/>
  <c r="C252" i="9"/>
  <c r="F258" i="9"/>
  <c r="C247" i="9"/>
  <c r="E259" i="9"/>
  <c r="E250" i="9"/>
  <c r="G262" i="9"/>
  <c r="D254" i="9"/>
  <c r="F255" i="9"/>
  <c r="F253" i="9"/>
  <c r="G231" i="9"/>
  <c r="C230" i="9"/>
  <c r="G225" i="9"/>
  <c r="F230" i="9"/>
  <c r="F221" i="9"/>
  <c r="C227" i="9"/>
  <c r="F229" i="9"/>
  <c r="E230" i="9"/>
  <c r="D236" i="9"/>
  <c r="G251" i="9"/>
  <c r="F257" i="9"/>
  <c r="E244" i="9"/>
  <c r="E249" i="9"/>
  <c r="D255" i="9"/>
  <c r="G261" i="9"/>
  <c r="E253" i="9"/>
  <c r="C246" i="9"/>
  <c r="G256" i="9"/>
  <c r="G243" i="9"/>
  <c r="D247" i="9"/>
  <c r="F260" i="9"/>
  <c r="D260" i="9"/>
  <c r="F228" i="9"/>
  <c r="C219" i="9"/>
  <c r="G229" i="9"/>
  <c r="G232" i="9"/>
  <c r="G224" i="9"/>
  <c r="F223" i="9"/>
  <c r="F220" i="9"/>
  <c r="D223" i="9"/>
  <c r="E231" i="9"/>
  <c r="D233" i="9"/>
  <c r="D230" i="9"/>
  <c r="F234" i="9"/>
  <c r="C255" i="9"/>
  <c r="F261" i="9"/>
  <c r="F247" i="9"/>
  <c r="F252" i="9"/>
  <c r="E258" i="9"/>
  <c r="D245" i="9"/>
  <c r="G259" i="9"/>
  <c r="E252" i="9"/>
  <c r="D244" i="9"/>
  <c r="F256" i="9"/>
  <c r="G260" i="9"/>
  <c r="E247" i="9"/>
  <c r="G222" i="9"/>
  <c r="C226" i="9"/>
  <c r="G236" i="9"/>
  <c r="C220" i="9"/>
  <c r="G221" i="9"/>
  <c r="G219" i="9"/>
  <c r="C233" i="9"/>
  <c r="C234" i="9"/>
  <c r="C231" i="9"/>
  <c r="D224" i="9"/>
  <c r="D235" i="9"/>
  <c r="D226" i="9"/>
  <c r="D258" i="9"/>
  <c r="C245" i="9"/>
  <c r="G250" i="9"/>
  <c r="G255" i="9"/>
  <c r="E262" i="9"/>
  <c r="E248" i="9"/>
  <c r="E246" i="9"/>
  <c r="G258" i="9"/>
  <c r="F250" i="9"/>
  <c r="F249" i="9"/>
  <c r="G253" i="9"/>
  <c r="D253" i="9"/>
  <c r="F237" i="9"/>
  <c r="G233" i="9"/>
  <c r="C224" i="9"/>
  <c r="G227" i="9"/>
  <c r="G237" i="9"/>
  <c r="F226" i="9"/>
  <c r="F227" i="9"/>
  <c r="F224" i="9"/>
  <c r="D231" i="9"/>
  <c r="E261" i="9"/>
  <c r="D248" i="9"/>
  <c r="C254" i="9"/>
  <c r="C259" i="9"/>
  <c r="G245" i="9"/>
  <c r="F251" i="9"/>
  <c r="G252" i="9"/>
  <c r="F244" i="9"/>
  <c r="C257" i="9"/>
  <c r="E243" i="9"/>
  <c r="G246" i="9"/>
  <c r="D250" i="9"/>
  <c r="F232" i="9"/>
  <c r="C221" i="9"/>
  <c r="F236" i="9"/>
  <c r="G234" i="9"/>
  <c r="C225" i="9"/>
  <c r="D220" i="9"/>
  <c r="D221" i="9"/>
  <c r="D218" i="9"/>
  <c r="D229" i="9"/>
  <c r="D234" i="9"/>
  <c r="C260" i="9"/>
  <c r="C248" i="9"/>
  <c r="F254" i="9"/>
  <c r="E260" i="9"/>
  <c r="F245" i="9"/>
  <c r="D252" i="9"/>
  <c r="C258" i="9"/>
  <c r="F246" i="9"/>
  <c r="E257" i="9"/>
  <c r="C250" i="9"/>
  <c r="D249" i="9"/>
  <c r="D243" i="9"/>
  <c r="F262" i="9"/>
  <c r="F218" i="9"/>
  <c r="G235" i="9"/>
  <c r="G230" i="9"/>
  <c r="E218" i="9"/>
  <c r="E245" i="9"/>
  <c r="D251" i="9"/>
  <c r="G257" i="9"/>
  <c r="C243" i="9"/>
  <c r="G248" i="9"/>
  <c r="E255" i="9"/>
  <c r="D261" i="9"/>
  <c r="C253" i="9"/>
  <c r="C244" i="9"/>
  <c r="E256" i="9"/>
  <c r="C262" i="9"/>
  <c r="G249" i="9"/>
  <c r="G247" i="9"/>
  <c r="F225" i="9"/>
  <c r="C223" i="9"/>
  <c r="C218" i="9"/>
  <c r="F235" i="9"/>
  <c r="F219" i="9"/>
  <c r="G220" i="9"/>
  <c r="C236" i="9"/>
  <c r="G218" i="9"/>
  <c r="D222" i="9"/>
  <c r="C251" i="9"/>
  <c r="C228" i="9"/>
  <c r="F222" i="9"/>
  <c r="G244" i="9"/>
  <c r="F243" i="9"/>
  <c r="G223" i="9"/>
  <c r="F231" i="9"/>
  <c r="D257" i="9"/>
  <c r="F259" i="9"/>
  <c r="C232" i="9"/>
  <c r="D262" i="9"/>
  <c r="C256" i="9"/>
  <c r="D219" i="9"/>
  <c r="D232" i="9"/>
  <c r="G254" i="9"/>
  <c r="D227" i="9"/>
  <c r="D259" i="9"/>
  <c r="G226" i="9"/>
  <c r="D228" i="9"/>
  <c r="E251" i="9"/>
  <c r="F233" i="9"/>
  <c r="C249" i="9"/>
  <c r="C222" i="9"/>
  <c r="C229" i="9"/>
  <c r="D256" i="9"/>
  <c r="D225" i="9"/>
  <c r="G228" i="9"/>
  <c r="G263" i="22"/>
  <c r="AI21" i="49" s="1"/>
  <c r="H249" i="12"/>
  <c r="H224" i="12"/>
  <c r="H256" i="12"/>
  <c r="F226" i="37"/>
  <c r="E218" i="37"/>
  <c r="C230" i="37"/>
  <c r="E233" i="37"/>
  <c r="F234" i="37"/>
  <c r="C223" i="37"/>
  <c r="E227" i="37"/>
  <c r="C234" i="37"/>
  <c r="E236" i="37"/>
  <c r="F221" i="37"/>
  <c r="F218" i="37"/>
  <c r="C225" i="37"/>
  <c r="C228" i="37"/>
  <c r="E229" i="37"/>
  <c r="F225" i="37"/>
  <c r="C221" i="37"/>
  <c r="C226" i="37"/>
  <c r="E232" i="37"/>
  <c r="F223" i="37"/>
  <c r="C236" i="37"/>
  <c r="C237" i="37"/>
  <c r="E231" i="37"/>
  <c r="F253" i="37"/>
  <c r="E234" i="37"/>
  <c r="C229" i="37"/>
  <c r="E222" i="37"/>
  <c r="F224" i="37"/>
  <c r="E221" i="37"/>
  <c r="C232" i="37"/>
  <c r="C222" i="37"/>
  <c r="E237" i="37"/>
  <c r="C246" i="37"/>
  <c r="F219" i="37"/>
  <c r="C235" i="37"/>
  <c r="F231" i="37"/>
  <c r="C219" i="37"/>
  <c r="E230" i="37"/>
  <c r="H219" i="38"/>
  <c r="D237" i="9"/>
  <c r="E256" i="10"/>
  <c r="G262" i="10"/>
  <c r="E247" i="10"/>
  <c r="C254" i="10"/>
  <c r="F260" i="10"/>
  <c r="F246" i="10"/>
  <c r="F251" i="10"/>
  <c r="E262" i="10"/>
  <c r="C255" i="10"/>
  <c r="G254" i="10"/>
  <c r="D258" i="10"/>
  <c r="G251" i="10"/>
  <c r="E231" i="10"/>
  <c r="D229" i="10"/>
  <c r="D226" i="10"/>
  <c r="G231" i="10"/>
  <c r="C221" i="10"/>
  <c r="G228" i="10"/>
  <c r="E235" i="10"/>
  <c r="G224" i="10"/>
  <c r="G221" i="10"/>
  <c r="F229" i="10"/>
  <c r="E237" i="10"/>
  <c r="F226" i="10"/>
  <c r="F259" i="10"/>
  <c r="G244" i="10"/>
  <c r="F250" i="10"/>
  <c r="D257" i="10"/>
  <c r="C244" i="10"/>
  <c r="G249" i="10"/>
  <c r="C258" i="10"/>
  <c r="C249" i="10"/>
  <c r="D262" i="10"/>
  <c r="G247" i="10"/>
  <c r="C252" i="10"/>
  <c r="E258" i="10"/>
  <c r="G236" i="10"/>
  <c r="F236" i="10"/>
  <c r="F233" i="10"/>
  <c r="E225" i="10"/>
  <c r="D233" i="10"/>
  <c r="E222" i="10"/>
  <c r="E228" i="10"/>
  <c r="D232" i="10"/>
  <c r="C234" i="10"/>
  <c r="D223" i="10"/>
  <c r="C231" i="10"/>
  <c r="D220" i="10"/>
  <c r="C243" i="10"/>
  <c r="C248" i="10"/>
  <c r="G253" i="10"/>
  <c r="E260" i="10"/>
  <c r="D247" i="10"/>
  <c r="C253" i="10"/>
  <c r="F244" i="10"/>
  <c r="E255" i="10"/>
  <c r="G248" i="10"/>
  <c r="E261" i="10"/>
  <c r="C245" i="10"/>
  <c r="D261" i="10"/>
  <c r="C222" i="10"/>
  <c r="E233" i="10"/>
  <c r="G223" i="10"/>
  <c r="G220" i="10"/>
  <c r="C219" i="10"/>
  <c r="G226" i="10"/>
  <c r="D236" i="10"/>
  <c r="C223" i="10"/>
  <c r="E219" i="10"/>
  <c r="F227" i="10"/>
  <c r="C237" i="10"/>
  <c r="F224" i="10"/>
  <c r="D246" i="10"/>
  <c r="D251" i="10"/>
  <c r="C257" i="10"/>
  <c r="G243" i="10"/>
  <c r="E250" i="10"/>
  <c r="D256" i="10"/>
  <c r="C251" i="10"/>
  <c r="G261" i="10"/>
  <c r="D255" i="10"/>
  <c r="G252" i="10"/>
  <c r="G257" i="10"/>
  <c r="E246" i="10"/>
  <c r="C229" i="10"/>
  <c r="C228" i="10"/>
  <c r="D231" i="10"/>
  <c r="D228" i="10"/>
  <c r="G232" i="10"/>
  <c r="E220" i="10"/>
  <c r="G229" i="10"/>
  <c r="G237" i="10"/>
  <c r="D225" i="10"/>
  <c r="D221" i="10"/>
  <c r="F230" i="10"/>
  <c r="D218" i="10"/>
  <c r="G234" i="10"/>
  <c r="F243" i="10"/>
  <c r="E249" i="10"/>
  <c r="E254" i="10"/>
  <c r="D260" i="10"/>
  <c r="C247" i="10"/>
  <c r="F253" i="10"/>
  <c r="E259" i="10"/>
  <c r="E257" i="10"/>
  <c r="D249" i="10"/>
  <c r="F261" i="10"/>
  <c r="G245" i="10"/>
  <c r="E248" i="10"/>
  <c r="D252" i="10"/>
  <c r="E234" i="10"/>
  <c r="F222" i="10"/>
  <c r="E218" i="10"/>
  <c r="D237" i="10"/>
  <c r="E226" i="10"/>
  <c r="D234" i="10"/>
  <c r="E223" i="10"/>
  <c r="F218" i="10"/>
  <c r="F235" i="10"/>
  <c r="F232" i="10"/>
  <c r="C235" i="10"/>
  <c r="D224" i="10"/>
  <c r="C232" i="10"/>
  <c r="C250" i="10"/>
  <c r="G255" i="10"/>
  <c r="G260" i="10"/>
  <c r="F247" i="10"/>
  <c r="E253" i="10"/>
  <c r="C260" i="10"/>
  <c r="C259" i="10"/>
  <c r="F249" i="10"/>
  <c r="C262" i="10"/>
  <c r="F254" i="10"/>
  <c r="E252" i="10"/>
  <c r="D259" i="10"/>
  <c r="F245" i="10"/>
  <c r="E230" i="10"/>
  <c r="F231" i="10"/>
  <c r="E224" i="10"/>
  <c r="G233" i="10"/>
  <c r="E221" i="10"/>
  <c r="C227" i="10"/>
  <c r="D253" i="10"/>
  <c r="G259" i="10"/>
  <c r="D244" i="10"/>
  <c r="G250" i="10"/>
  <c r="F256" i="10"/>
  <c r="E243" i="10"/>
  <c r="D245" i="10"/>
  <c r="C256" i="10"/>
  <c r="F248" i="10"/>
  <c r="C261" i="10"/>
  <c r="E245" i="10"/>
  <c r="C246" i="10"/>
  <c r="E251" i="10"/>
  <c r="C225" i="10"/>
  <c r="G218" i="10"/>
  <c r="C218" i="10"/>
  <c r="E227" i="10"/>
  <c r="D235" i="10"/>
  <c r="E232" i="10"/>
  <c r="F220" i="10"/>
  <c r="F237" i="10"/>
  <c r="F234" i="10"/>
  <c r="C236" i="10"/>
  <c r="F223" i="10"/>
  <c r="C233" i="10"/>
  <c r="G246" i="10"/>
  <c r="F255" i="10"/>
  <c r="G230" i="10"/>
  <c r="F228" i="10"/>
  <c r="F252" i="10"/>
  <c r="D248" i="10"/>
  <c r="C220" i="10"/>
  <c r="E229" i="10"/>
  <c r="D222" i="10"/>
  <c r="F257" i="10"/>
  <c r="F258" i="10"/>
  <c r="C224" i="10"/>
  <c r="E244" i="10"/>
  <c r="D254" i="10"/>
  <c r="C226" i="10"/>
  <c r="C230" i="10"/>
  <c r="D250" i="10"/>
  <c r="G258" i="10"/>
  <c r="G222" i="10"/>
  <c r="F225" i="10"/>
  <c r="F262" i="10"/>
  <c r="G235" i="10"/>
  <c r="G219" i="10"/>
  <c r="D243" i="10"/>
  <c r="G225" i="10"/>
  <c r="D230" i="10"/>
  <c r="D227" i="10"/>
  <c r="E236" i="10"/>
  <c r="D219" i="10"/>
  <c r="G256" i="10"/>
  <c r="G227" i="10"/>
  <c r="F219" i="10"/>
  <c r="F221" i="10"/>
  <c r="C248" i="6"/>
  <c r="D256" i="6"/>
  <c r="C256" i="6"/>
  <c r="D254" i="6"/>
  <c r="C243" i="6"/>
  <c r="D258" i="6"/>
  <c r="C257" i="6"/>
  <c r="C245" i="6"/>
  <c r="C255" i="6"/>
  <c r="D249" i="6"/>
  <c r="D259" i="6"/>
  <c r="D251" i="6"/>
  <c r="C251" i="6"/>
  <c r="C223" i="6"/>
  <c r="C244" i="6"/>
  <c r="C250" i="6"/>
  <c r="D243" i="6"/>
  <c r="C246" i="6"/>
  <c r="D262" i="6"/>
  <c r="D248" i="6"/>
  <c r="C258" i="6"/>
  <c r="C247" i="6"/>
  <c r="C261" i="6"/>
  <c r="D246" i="6"/>
  <c r="D252" i="6"/>
  <c r="C262" i="6"/>
  <c r="D247" i="6"/>
  <c r="D250" i="6"/>
  <c r="D257" i="6"/>
  <c r="D253" i="6"/>
  <c r="C260" i="6"/>
  <c r="D244" i="6"/>
  <c r="C252" i="6"/>
  <c r="C253" i="6"/>
  <c r="C222" i="6"/>
  <c r="D255" i="6"/>
  <c r="D261" i="6"/>
  <c r="C249" i="6"/>
  <c r="C254" i="6"/>
  <c r="D245" i="6"/>
  <c r="D260" i="6"/>
  <c r="C259" i="6"/>
  <c r="D225" i="6"/>
  <c r="E183" i="37"/>
  <c r="D183" i="37"/>
  <c r="F183" i="37"/>
  <c r="G183" i="37"/>
  <c r="C183" i="37"/>
  <c r="F171" i="36"/>
  <c r="G171" i="36"/>
  <c r="C171" i="36"/>
  <c r="E171" i="36"/>
  <c r="D171" i="36"/>
  <c r="J38" i="49"/>
  <c r="E175" i="37"/>
  <c r="D175" i="37"/>
  <c r="G175" i="37"/>
  <c r="F175" i="37"/>
  <c r="H121" i="37"/>
  <c r="H134" i="62"/>
  <c r="F136" i="62"/>
  <c r="M22" i="49" s="1"/>
  <c r="C254" i="36"/>
  <c r="C259" i="36"/>
  <c r="D175" i="36"/>
  <c r="E180" i="36"/>
  <c r="G172" i="57"/>
  <c r="F172" i="57"/>
  <c r="E170" i="57"/>
  <c r="F170" i="57"/>
  <c r="G170" i="57"/>
  <c r="C170" i="57"/>
  <c r="D170" i="57"/>
  <c r="D40" i="44"/>
  <c r="H25" i="44"/>
  <c r="G178" i="6"/>
  <c r="H303" i="6"/>
  <c r="L5" i="48" s="1"/>
  <c r="G175" i="6"/>
  <c r="D175" i="6"/>
  <c r="E175" i="6"/>
  <c r="C175" i="6"/>
  <c r="F175" i="6"/>
  <c r="H300" i="6"/>
  <c r="I5" i="48" s="1"/>
  <c r="H254" i="12"/>
  <c r="H245" i="12"/>
  <c r="G88" i="46"/>
  <c r="H112" i="46"/>
  <c r="H226" i="23"/>
  <c r="F238" i="25"/>
  <c r="AA25" i="49" s="1"/>
  <c r="H225" i="31"/>
  <c r="H244" i="23"/>
  <c r="C83" i="46"/>
  <c r="C123" i="46"/>
  <c r="H107" i="46"/>
  <c r="H236" i="38"/>
  <c r="D186" i="18"/>
  <c r="E186" i="18"/>
  <c r="G186" i="18"/>
  <c r="C186" i="18"/>
  <c r="F186" i="18"/>
  <c r="F238" i="28"/>
  <c r="H224" i="28"/>
  <c r="E170" i="18"/>
  <c r="G170" i="18"/>
  <c r="C170" i="18"/>
  <c r="D170" i="18"/>
  <c r="F170" i="18"/>
  <c r="J21" i="49"/>
  <c r="H179" i="29"/>
  <c r="K13" i="49"/>
  <c r="H227" i="23"/>
  <c r="E179" i="6"/>
  <c r="H122" i="6"/>
  <c r="D136" i="6"/>
  <c r="K7" i="49" s="1"/>
  <c r="G136" i="6"/>
  <c r="N7" i="49" s="1"/>
  <c r="H131" i="6"/>
  <c r="D86" i="46"/>
  <c r="H110" i="46"/>
  <c r="D123" i="46"/>
  <c r="H249" i="25"/>
  <c r="F263" i="28"/>
  <c r="AH28" i="49" s="1"/>
  <c r="E168" i="21"/>
  <c r="D168" i="21"/>
  <c r="G168" i="21"/>
  <c r="F168" i="21"/>
  <c r="C168" i="21"/>
  <c r="D177" i="22"/>
  <c r="F177" i="22"/>
  <c r="G177" i="22"/>
  <c r="E177" i="22"/>
  <c r="C177" i="22"/>
  <c r="G170" i="15"/>
  <c r="F170" i="15"/>
  <c r="E170" i="15"/>
  <c r="C170" i="15"/>
  <c r="D170" i="15"/>
  <c r="AF28" i="49"/>
  <c r="E89" i="44"/>
  <c r="E95" i="44"/>
  <c r="H78" i="44"/>
  <c r="C102" i="44"/>
  <c r="G108" i="44"/>
  <c r="H59" i="44"/>
  <c r="H22" i="44"/>
  <c r="E40" i="44"/>
  <c r="H248" i="14"/>
  <c r="C185" i="37"/>
  <c r="F185" i="37"/>
  <c r="D185" i="37"/>
  <c r="G185" i="37"/>
  <c r="G237" i="37"/>
  <c r="G229" i="37"/>
  <c r="G234" i="37"/>
  <c r="G236" i="37"/>
  <c r="G219" i="37"/>
  <c r="G235" i="37"/>
  <c r="G221" i="37"/>
  <c r="G224" i="37"/>
  <c r="G225" i="37"/>
  <c r="G222" i="37"/>
  <c r="G223" i="37"/>
  <c r="G230" i="37"/>
  <c r="G226" i="37"/>
  <c r="G228" i="37"/>
  <c r="G218" i="37"/>
  <c r="G232" i="37"/>
  <c r="G261" i="37"/>
  <c r="G260" i="37"/>
  <c r="F38" i="49"/>
  <c r="C175" i="37"/>
  <c r="D187" i="37"/>
  <c r="E180" i="37"/>
  <c r="G180" i="37"/>
  <c r="F180" i="37"/>
  <c r="D180" i="37"/>
  <c r="G220" i="37"/>
  <c r="G252" i="37"/>
  <c r="G258" i="37"/>
  <c r="G244" i="37"/>
  <c r="G243" i="37"/>
  <c r="H116" i="62"/>
  <c r="C251" i="36"/>
  <c r="F248" i="36"/>
  <c r="F250" i="36"/>
  <c r="E181" i="36"/>
  <c r="D181" i="36"/>
  <c r="C187" i="62"/>
  <c r="G172" i="59"/>
  <c r="F85" i="46"/>
  <c r="H109" i="46"/>
  <c r="F123" i="46"/>
  <c r="E81" i="46"/>
  <c r="H105" i="46"/>
  <c r="E123" i="46"/>
  <c r="G187" i="6"/>
  <c r="F187" i="6"/>
  <c r="E187" i="6"/>
  <c r="C187" i="6"/>
  <c r="D187" i="6"/>
  <c r="H219" i="18"/>
  <c r="C178" i="11"/>
  <c r="F178" i="11"/>
  <c r="D178" i="11"/>
  <c r="G178" i="11"/>
  <c r="E178" i="11"/>
  <c r="H234" i="25"/>
  <c r="H223" i="39"/>
  <c r="H251" i="14"/>
  <c r="D238" i="29"/>
  <c r="H220" i="29"/>
  <c r="H221" i="38"/>
  <c r="D238" i="39"/>
  <c r="J35" i="49"/>
  <c r="H118" i="6"/>
  <c r="E136" i="6"/>
  <c r="L7" i="49" s="1"/>
  <c r="H111" i="6"/>
  <c r="G64" i="44"/>
  <c r="H253" i="12"/>
  <c r="D177" i="62"/>
  <c r="F40" i="44"/>
  <c r="H26" i="44"/>
  <c r="H255" i="12"/>
  <c r="H236" i="12"/>
  <c r="G172" i="6"/>
  <c r="C172" i="6"/>
  <c r="F172" i="6"/>
  <c r="E172" i="6"/>
  <c r="D172" i="6"/>
  <c r="H297" i="6"/>
  <c r="F5" i="48" s="1"/>
  <c r="G172" i="37"/>
  <c r="G182" i="37"/>
  <c r="G231" i="37"/>
  <c r="G259" i="37"/>
  <c r="G250" i="37"/>
  <c r="G248" i="37"/>
  <c r="F258" i="36"/>
  <c r="D136" i="36"/>
  <c r="K37" i="49" s="1"/>
  <c r="F259" i="36"/>
  <c r="F253" i="36"/>
  <c r="F247" i="36"/>
  <c r="C243" i="36"/>
  <c r="C260" i="36"/>
  <c r="C257" i="36"/>
  <c r="E168" i="36"/>
  <c r="C168" i="36"/>
  <c r="D168" i="36"/>
  <c r="F168" i="36"/>
  <c r="G168" i="36"/>
  <c r="F187" i="62"/>
  <c r="F187" i="57"/>
  <c r="G187" i="57"/>
  <c r="C187" i="57"/>
  <c r="E187" i="57"/>
  <c r="D187" i="57"/>
  <c r="H38" i="44"/>
  <c r="H39" i="44"/>
  <c r="H252" i="12"/>
  <c r="H257" i="12"/>
  <c r="G40" i="44"/>
  <c r="H21" i="44"/>
  <c r="F123" i="49"/>
  <c r="H253" i="27"/>
  <c r="H220" i="23"/>
  <c r="H233" i="12"/>
  <c r="H221" i="12"/>
  <c r="L10" i="49"/>
  <c r="H230" i="19"/>
  <c r="E256" i="29"/>
  <c r="E252" i="29"/>
  <c r="F262" i="29"/>
  <c r="C243" i="29"/>
  <c r="L42" i="49"/>
  <c r="D263" i="39"/>
  <c r="AF40" i="49" s="1"/>
  <c r="D99" i="44"/>
  <c r="H75" i="44"/>
  <c r="D89" i="44"/>
  <c r="C89" i="44"/>
  <c r="H70" i="44"/>
  <c r="C94" i="44"/>
  <c r="C170" i="37"/>
  <c r="E172" i="37"/>
  <c r="G227" i="37"/>
  <c r="G262" i="37"/>
  <c r="F261" i="36"/>
  <c r="D182" i="36"/>
  <c r="E182" i="36"/>
  <c r="F182" i="36"/>
  <c r="G182" i="36"/>
  <c r="C182" i="36"/>
  <c r="C245" i="36"/>
  <c r="E187" i="62"/>
  <c r="H37" i="44"/>
  <c r="E186" i="6"/>
  <c r="G186" i="6"/>
  <c r="F186" i="6"/>
  <c r="D186" i="6"/>
  <c r="C186" i="6"/>
  <c r="D7" i="49"/>
  <c r="E243" i="6"/>
  <c r="E252" i="6"/>
  <c r="E257" i="6"/>
  <c r="E244" i="6"/>
  <c r="E250" i="6"/>
  <c r="E261" i="6"/>
  <c r="E248" i="6"/>
  <c r="E256" i="6"/>
  <c r="E258" i="6"/>
  <c r="E245" i="6"/>
  <c r="E249" i="6"/>
  <c r="E251" i="6"/>
  <c r="H52" i="6"/>
  <c r="E260" i="6"/>
  <c r="E253" i="6"/>
  <c r="E255" i="6"/>
  <c r="E259" i="6"/>
  <c r="E246" i="6"/>
  <c r="E262" i="6"/>
  <c r="E227" i="6"/>
  <c r="E247" i="6"/>
  <c r="E233" i="6"/>
  <c r="E254" i="6"/>
  <c r="C98" i="46"/>
  <c r="H122" i="46"/>
  <c r="H260" i="12"/>
  <c r="H259" i="12"/>
  <c r="G173" i="6"/>
  <c r="F173" i="6"/>
  <c r="D173" i="6"/>
  <c r="E173" i="6"/>
  <c r="C173" i="6"/>
  <c r="F7" i="49"/>
  <c r="G253" i="6"/>
  <c r="G256" i="6"/>
  <c r="G245" i="6"/>
  <c r="G262" i="6"/>
  <c r="G260" i="6"/>
  <c r="G247" i="6"/>
  <c r="G258" i="6"/>
  <c r="G246" i="6"/>
  <c r="G250" i="6"/>
  <c r="G249" i="6"/>
  <c r="G243" i="6"/>
  <c r="G257" i="6"/>
  <c r="G254" i="6"/>
  <c r="G244" i="6"/>
  <c r="G259" i="6"/>
  <c r="G261" i="6"/>
  <c r="G236" i="6"/>
  <c r="G252" i="6"/>
  <c r="G248" i="6"/>
  <c r="G255" i="6"/>
  <c r="G251" i="6"/>
  <c r="G313" i="6"/>
  <c r="G363" i="6" s="1"/>
  <c r="H232" i="35"/>
  <c r="F263" i="25"/>
  <c r="AH25" i="49" s="1"/>
  <c r="H229" i="24"/>
  <c r="H230" i="34"/>
  <c r="H261" i="30"/>
  <c r="F170" i="41"/>
  <c r="G170" i="41"/>
  <c r="E170" i="41"/>
  <c r="C170" i="41"/>
  <c r="D170" i="41"/>
  <c r="H231" i="38"/>
  <c r="H218" i="38"/>
  <c r="D183" i="28"/>
  <c r="E183" i="28"/>
  <c r="C183" i="28"/>
  <c r="F183" i="28"/>
  <c r="G183" i="28"/>
  <c r="H224" i="31"/>
  <c r="F187" i="30"/>
  <c r="G187" i="30"/>
  <c r="C187" i="30"/>
  <c r="D187" i="30"/>
  <c r="E187" i="30"/>
  <c r="H219" i="12"/>
  <c r="F185" i="6"/>
  <c r="G185" i="6"/>
  <c r="E185" i="6"/>
  <c r="C185" i="6"/>
  <c r="D185" i="6"/>
  <c r="H117" i="6"/>
  <c r="C136" i="6"/>
  <c r="F95" i="44"/>
  <c r="H46" i="44"/>
  <c r="F64" i="44"/>
  <c r="J14" i="49"/>
  <c r="H27" i="44"/>
  <c r="E185" i="37"/>
  <c r="C180" i="37"/>
  <c r="G233" i="37"/>
  <c r="G251" i="37"/>
  <c r="G246" i="37"/>
  <c r="G187" i="37"/>
  <c r="H230" i="62"/>
  <c r="C173" i="62"/>
  <c r="F173" i="62"/>
  <c r="F224" i="36"/>
  <c r="F225" i="36"/>
  <c r="F226" i="36"/>
  <c r="F233" i="36"/>
  <c r="F219" i="36"/>
  <c r="F220" i="36"/>
  <c r="F237" i="36"/>
  <c r="F227" i="36"/>
  <c r="F236" i="36"/>
  <c r="F230" i="36"/>
  <c r="F235" i="36"/>
  <c r="F221" i="36"/>
  <c r="F222" i="36"/>
  <c r="F249" i="36"/>
  <c r="F229" i="36"/>
  <c r="F218" i="36"/>
  <c r="F243" i="36"/>
  <c r="F234" i="36"/>
  <c r="F252" i="36"/>
  <c r="F251" i="36"/>
  <c r="F223" i="36"/>
  <c r="F313" i="36"/>
  <c r="F363" i="36" s="1"/>
  <c r="F231" i="36"/>
  <c r="F262" i="36"/>
  <c r="F228" i="36"/>
  <c r="F232" i="36"/>
  <c r="F256" i="36"/>
  <c r="E37" i="49"/>
  <c r="E120" i="49" s="1"/>
  <c r="C256" i="36"/>
  <c r="C247" i="36"/>
  <c r="C258" i="36"/>
  <c r="F257" i="36"/>
  <c r="H127" i="36"/>
  <c r="C136" i="36"/>
  <c r="E136" i="36"/>
  <c r="L37" i="49" s="1"/>
  <c r="J19" i="49"/>
  <c r="G184" i="59"/>
  <c r="H33" i="44"/>
  <c r="E97" i="46"/>
  <c r="H121" i="46"/>
  <c r="H35" i="44"/>
  <c r="H218" i="12"/>
  <c r="H254" i="14"/>
  <c r="H219" i="24"/>
  <c r="H246" i="23"/>
  <c r="F180" i="6"/>
  <c r="D180" i="6"/>
  <c r="G180" i="6"/>
  <c r="E180" i="6"/>
  <c r="C180" i="6"/>
  <c r="E176" i="17"/>
  <c r="C176" i="17"/>
  <c r="F176" i="17"/>
  <c r="D176" i="17"/>
  <c r="G176" i="17"/>
  <c r="H234" i="38"/>
  <c r="C238" i="38"/>
  <c r="N15" i="49"/>
  <c r="K30" i="49"/>
  <c r="Y25" i="49"/>
  <c r="C182" i="6"/>
  <c r="D182" i="6"/>
  <c r="E182" i="6"/>
  <c r="F182" i="6"/>
  <c r="G182" i="6"/>
  <c r="H86" i="44"/>
  <c r="C110" i="44"/>
  <c r="D184" i="16"/>
  <c r="C250" i="36"/>
  <c r="H222" i="31"/>
  <c r="C172" i="37"/>
  <c r="D172" i="37"/>
  <c r="G168" i="37"/>
  <c r="E168" i="37"/>
  <c r="G247" i="37"/>
  <c r="G245" i="37"/>
  <c r="H307" i="62"/>
  <c r="P20" i="48" s="1"/>
  <c r="F182" i="62"/>
  <c r="G173" i="62"/>
  <c r="H125" i="36"/>
  <c r="C253" i="36"/>
  <c r="F255" i="36"/>
  <c r="C171" i="59"/>
  <c r="G171" i="59"/>
  <c r="F171" i="59"/>
  <c r="E171" i="59"/>
  <c r="D171" i="59"/>
  <c r="H29" i="44"/>
  <c r="H30" i="44"/>
  <c r="E247" i="44"/>
  <c r="E295" i="44" s="1"/>
  <c r="F92" i="46"/>
  <c r="H116" i="46"/>
  <c r="H260" i="27"/>
  <c r="F238" i="12"/>
  <c r="AA11" i="49" s="1"/>
  <c r="H227" i="25"/>
  <c r="F175" i="23"/>
  <c r="H248" i="23"/>
  <c r="H32" i="44"/>
  <c r="C40" i="44"/>
  <c r="D175" i="18"/>
  <c r="H222" i="38"/>
  <c r="E171" i="17"/>
  <c r="G171" i="17"/>
  <c r="D171" i="17"/>
  <c r="C171" i="17"/>
  <c r="F171" i="17"/>
  <c r="H256" i="28"/>
  <c r="H178" i="23"/>
  <c r="H80" i="44"/>
  <c r="E104" i="44"/>
  <c r="C218" i="36"/>
  <c r="C234" i="36"/>
  <c r="C231" i="36"/>
  <c r="C224" i="36"/>
  <c r="C221" i="36"/>
  <c r="C237" i="36"/>
  <c r="C228" i="36"/>
  <c r="C225" i="36"/>
  <c r="H52" i="36"/>
  <c r="C232" i="36"/>
  <c r="C244" i="36"/>
  <c r="C219" i="36"/>
  <c r="C223" i="36"/>
  <c r="C262" i="36"/>
  <c r="C227" i="36"/>
  <c r="C252" i="36"/>
  <c r="C220" i="36"/>
  <c r="C229" i="36"/>
  <c r="C222" i="36"/>
  <c r="C233" i="36"/>
  <c r="C255" i="36"/>
  <c r="C248" i="36"/>
  <c r="C226" i="36"/>
  <c r="C235" i="36"/>
  <c r="C236" i="36"/>
  <c r="C249" i="36"/>
  <c r="C230" i="36"/>
  <c r="B37" i="49"/>
  <c r="G80" i="46"/>
  <c r="G123" i="46"/>
  <c r="H104" i="46"/>
  <c r="H236" i="24"/>
  <c r="F177" i="37"/>
  <c r="C177" i="37"/>
  <c r="E177" i="37"/>
  <c r="G177" i="37"/>
  <c r="D177" i="37"/>
  <c r="E136" i="37"/>
  <c r="L38" i="49" s="1"/>
  <c r="G254" i="37"/>
  <c r="G255" i="37"/>
  <c r="G257" i="37"/>
  <c r="D173" i="62"/>
  <c r="C261" i="36"/>
  <c r="F245" i="36"/>
  <c r="F260" i="36"/>
  <c r="E174" i="36"/>
  <c r="D174" i="36"/>
  <c r="G174" i="36"/>
  <c r="F174" i="36"/>
  <c r="C174" i="36"/>
  <c r="E7" i="49"/>
  <c r="F254" i="6"/>
  <c r="F235" i="6"/>
  <c r="F253" i="6"/>
  <c r="F232" i="6"/>
  <c r="F220" i="6"/>
  <c r="F244" i="6"/>
  <c r="F252" i="6"/>
  <c r="F251" i="6"/>
  <c r="F249" i="6"/>
  <c r="F250" i="6"/>
  <c r="F257" i="6"/>
  <c r="F230" i="6"/>
  <c r="F218" i="6"/>
  <c r="F248" i="6"/>
  <c r="F246" i="6"/>
  <c r="F256" i="6"/>
  <c r="F260" i="6"/>
  <c r="F262" i="6"/>
  <c r="F228" i="6"/>
  <c r="F255" i="6"/>
  <c r="F261" i="6"/>
  <c r="F259" i="6"/>
  <c r="F229" i="6"/>
  <c r="F258" i="6"/>
  <c r="F245" i="6"/>
  <c r="F219" i="6"/>
  <c r="F247" i="6"/>
  <c r="F243" i="6"/>
  <c r="E89" i="46"/>
  <c r="H113" i="46"/>
  <c r="D94" i="46"/>
  <c r="H118" i="46"/>
  <c r="H250" i="12"/>
  <c r="F181" i="6"/>
  <c r="C181" i="6"/>
  <c r="E181" i="6"/>
  <c r="D181" i="6"/>
  <c r="G181" i="6"/>
  <c r="D171" i="14"/>
  <c r="E171" i="14"/>
  <c r="H261" i="14"/>
  <c r="H243" i="23"/>
  <c r="H245" i="23"/>
  <c r="C91" i="46"/>
  <c r="H115" i="46"/>
  <c r="H232" i="38"/>
  <c r="H223" i="38"/>
  <c r="M16" i="49"/>
  <c r="H260" i="28"/>
  <c r="H83" i="44"/>
  <c r="D107" i="44"/>
  <c r="F176" i="34" l="1"/>
  <c r="E182" i="34"/>
  <c r="E176" i="34"/>
  <c r="G176" i="34"/>
  <c r="F172" i="34"/>
  <c r="D176" i="34"/>
  <c r="G172" i="34"/>
  <c r="D182" i="34"/>
  <c r="D188" i="34" s="1"/>
  <c r="AM35" i="49" s="1"/>
  <c r="D172" i="34"/>
  <c r="G168" i="11"/>
  <c r="F168" i="11"/>
  <c r="D168" i="11"/>
  <c r="E168" i="11"/>
  <c r="E175" i="11"/>
  <c r="F174" i="11"/>
  <c r="E174" i="11"/>
  <c r="E178" i="26"/>
  <c r="E171" i="38"/>
  <c r="D173" i="38"/>
  <c r="D171" i="38"/>
  <c r="E173" i="38"/>
  <c r="G171" i="38"/>
  <c r="F173" i="38"/>
  <c r="F171" i="38"/>
  <c r="G173" i="38"/>
  <c r="F171" i="14"/>
  <c r="G172" i="14"/>
  <c r="E184" i="14"/>
  <c r="F172" i="14"/>
  <c r="G171" i="14"/>
  <c r="F181" i="40"/>
  <c r="F183" i="33"/>
  <c r="H183" i="33" s="1"/>
  <c r="D183" i="33"/>
  <c r="C183" i="33"/>
  <c r="E183" i="33"/>
  <c r="C176" i="33"/>
  <c r="D176" i="33"/>
  <c r="E173" i="12"/>
  <c r="G185" i="36"/>
  <c r="F175" i="36"/>
  <c r="C175" i="36"/>
  <c r="E175" i="36"/>
  <c r="E184" i="28"/>
  <c r="D184" i="28"/>
  <c r="G176" i="39"/>
  <c r="D184" i="39"/>
  <c r="C173" i="39"/>
  <c r="H173" i="39" s="1"/>
  <c r="C184" i="39"/>
  <c r="G173" i="39"/>
  <c r="G184" i="39"/>
  <c r="E173" i="39"/>
  <c r="E176" i="39"/>
  <c r="D173" i="39"/>
  <c r="D176" i="39"/>
  <c r="G182" i="39"/>
  <c r="H224" i="39"/>
  <c r="H233" i="18"/>
  <c r="H138" i="21"/>
  <c r="H245" i="14"/>
  <c r="H249" i="37"/>
  <c r="H247" i="12"/>
  <c r="H246" i="41"/>
  <c r="H222" i="27"/>
  <c r="H231" i="34"/>
  <c r="H244" i="22"/>
  <c r="H260" i="18"/>
  <c r="D238" i="24"/>
  <c r="Y24" i="49" s="1"/>
  <c r="H138" i="26"/>
  <c r="H246" i="39"/>
  <c r="D173" i="17"/>
  <c r="H246" i="62"/>
  <c r="H247" i="62"/>
  <c r="F263" i="30"/>
  <c r="AH30" i="49" s="1"/>
  <c r="H220" i="19"/>
  <c r="H252" i="39"/>
  <c r="F173" i="17"/>
  <c r="H254" i="39"/>
  <c r="H222" i="41"/>
  <c r="H232" i="26"/>
  <c r="H251" i="62"/>
  <c r="H224" i="38"/>
  <c r="H229" i="38"/>
  <c r="H187" i="31"/>
  <c r="H262" i="18"/>
  <c r="F252" i="29"/>
  <c r="H248" i="37"/>
  <c r="C170" i="12"/>
  <c r="C172" i="41"/>
  <c r="C172" i="30"/>
  <c r="D180" i="22"/>
  <c r="C175" i="23"/>
  <c r="D182" i="62"/>
  <c r="F260" i="29"/>
  <c r="E250" i="29"/>
  <c r="C255" i="29"/>
  <c r="G181" i="36"/>
  <c r="G186" i="11"/>
  <c r="E186" i="20"/>
  <c r="E175" i="30"/>
  <c r="E169" i="35"/>
  <c r="F186" i="32"/>
  <c r="C181" i="12"/>
  <c r="F176" i="12"/>
  <c r="H226" i="35"/>
  <c r="D176" i="12"/>
  <c r="E182" i="62"/>
  <c r="H227" i="35"/>
  <c r="H256" i="27"/>
  <c r="C181" i="33"/>
  <c r="D172" i="22"/>
  <c r="F170" i="12"/>
  <c r="C184" i="18"/>
  <c r="D175" i="25"/>
  <c r="D184" i="12"/>
  <c r="E174" i="15"/>
  <c r="D185" i="39"/>
  <c r="D174" i="14"/>
  <c r="C168" i="17"/>
  <c r="C184" i="17"/>
  <c r="C185" i="17"/>
  <c r="G185" i="9"/>
  <c r="E172" i="41"/>
  <c r="C185" i="40"/>
  <c r="E172" i="30"/>
  <c r="H250" i="18"/>
  <c r="F182" i="20"/>
  <c r="G181" i="33"/>
  <c r="F183" i="25"/>
  <c r="H183" i="25" s="1"/>
  <c r="C173" i="34"/>
  <c r="G183" i="25"/>
  <c r="D169" i="32"/>
  <c r="D169" i="34"/>
  <c r="D182" i="22"/>
  <c r="D172" i="28"/>
  <c r="C171" i="10"/>
  <c r="F249" i="29"/>
  <c r="F180" i="22"/>
  <c r="G175" i="23"/>
  <c r="G258" i="29"/>
  <c r="C252" i="29"/>
  <c r="E246" i="29"/>
  <c r="F172" i="59"/>
  <c r="F181" i="36"/>
  <c r="F169" i="32"/>
  <c r="H169" i="32" s="1"/>
  <c r="D186" i="11"/>
  <c r="E176" i="28"/>
  <c r="D186" i="29"/>
  <c r="G169" i="35"/>
  <c r="D186" i="32"/>
  <c r="H251" i="38"/>
  <c r="H243" i="59"/>
  <c r="H234" i="41"/>
  <c r="H233" i="59"/>
  <c r="C176" i="12"/>
  <c r="G173" i="34"/>
  <c r="H138" i="31"/>
  <c r="H223" i="27"/>
  <c r="D184" i="34"/>
  <c r="F184" i="18"/>
  <c r="E175" i="25"/>
  <c r="G171" i="41"/>
  <c r="D174" i="15"/>
  <c r="F182" i="41"/>
  <c r="F174" i="17"/>
  <c r="F168" i="17"/>
  <c r="D184" i="17"/>
  <c r="F185" i="17"/>
  <c r="C185" i="9"/>
  <c r="D172" i="41"/>
  <c r="D185" i="40"/>
  <c r="F171" i="35"/>
  <c r="C180" i="22"/>
  <c r="C183" i="25"/>
  <c r="H258" i="38"/>
  <c r="C181" i="23"/>
  <c r="E168" i="28"/>
  <c r="E182" i="22"/>
  <c r="H182" i="22" s="1"/>
  <c r="C180" i="12"/>
  <c r="H229" i="26"/>
  <c r="F257" i="29"/>
  <c r="D183" i="25"/>
  <c r="H138" i="24"/>
  <c r="G176" i="19"/>
  <c r="E169" i="34"/>
  <c r="G182" i="62"/>
  <c r="F180" i="16"/>
  <c r="D254" i="29"/>
  <c r="E243" i="29"/>
  <c r="D243" i="29"/>
  <c r="D172" i="59"/>
  <c r="E171" i="19"/>
  <c r="D170" i="25"/>
  <c r="G169" i="32"/>
  <c r="F186" i="11"/>
  <c r="C179" i="62"/>
  <c r="G176" i="28"/>
  <c r="F186" i="29"/>
  <c r="H253" i="38"/>
  <c r="H227" i="41"/>
  <c r="F173" i="21"/>
  <c r="E173" i="34"/>
  <c r="H225" i="38"/>
  <c r="H247" i="27"/>
  <c r="H246" i="27"/>
  <c r="D187" i="33"/>
  <c r="H230" i="31"/>
  <c r="C182" i="22"/>
  <c r="F171" i="41"/>
  <c r="G174" i="15"/>
  <c r="E174" i="17"/>
  <c r="G168" i="17"/>
  <c r="G184" i="17"/>
  <c r="D184" i="18"/>
  <c r="E178" i="28"/>
  <c r="F182" i="32"/>
  <c r="H245" i="18"/>
  <c r="F182" i="26"/>
  <c r="D183" i="39"/>
  <c r="G171" i="10"/>
  <c r="F181" i="23"/>
  <c r="C263" i="12"/>
  <c r="AE11" i="49" s="1"/>
  <c r="G184" i="14"/>
  <c r="G178" i="30"/>
  <c r="D168" i="28"/>
  <c r="D180" i="12"/>
  <c r="C187" i="35"/>
  <c r="F176" i="36"/>
  <c r="F171" i="19"/>
  <c r="D179" i="62"/>
  <c r="F186" i="20"/>
  <c r="E168" i="27"/>
  <c r="G175" i="30"/>
  <c r="C171" i="20"/>
  <c r="D181" i="12"/>
  <c r="H218" i="41"/>
  <c r="H223" i="59"/>
  <c r="E173" i="21"/>
  <c r="F170" i="10"/>
  <c r="C187" i="33"/>
  <c r="H227" i="31"/>
  <c r="G172" i="22"/>
  <c r="E170" i="12"/>
  <c r="F185" i="21"/>
  <c r="G174" i="14"/>
  <c r="F174" i="37"/>
  <c r="F178" i="28"/>
  <c r="G182" i="32"/>
  <c r="F176" i="19"/>
  <c r="H249" i="18"/>
  <c r="H248" i="18"/>
  <c r="E175" i="9"/>
  <c r="G183" i="15"/>
  <c r="D187" i="19"/>
  <c r="H138" i="19"/>
  <c r="G181" i="22"/>
  <c r="G182" i="26"/>
  <c r="C183" i="39"/>
  <c r="H228" i="62"/>
  <c r="G181" i="23"/>
  <c r="D184" i="14"/>
  <c r="G169" i="34"/>
  <c r="D178" i="30"/>
  <c r="D182" i="20"/>
  <c r="E180" i="12"/>
  <c r="H180" i="12" s="1"/>
  <c r="D187" i="36"/>
  <c r="E260" i="29"/>
  <c r="G257" i="29"/>
  <c r="E172" i="59"/>
  <c r="G250" i="29"/>
  <c r="D245" i="29"/>
  <c r="D171" i="19"/>
  <c r="D186" i="20"/>
  <c r="F168" i="27"/>
  <c r="F175" i="30"/>
  <c r="G186" i="32"/>
  <c r="E181" i="12"/>
  <c r="C186" i="36"/>
  <c r="E176" i="37"/>
  <c r="H236" i="34"/>
  <c r="H261" i="41"/>
  <c r="H222" i="35"/>
  <c r="D173" i="21"/>
  <c r="G170" i="10"/>
  <c r="H230" i="11"/>
  <c r="F181" i="33"/>
  <c r="H250" i="39"/>
  <c r="F174" i="35"/>
  <c r="E172" i="22"/>
  <c r="G170" i="12"/>
  <c r="E184" i="12"/>
  <c r="D185" i="21"/>
  <c r="E174" i="14"/>
  <c r="D185" i="17"/>
  <c r="G184" i="18"/>
  <c r="F172" i="41"/>
  <c r="G178" i="28"/>
  <c r="H178" i="28" s="1"/>
  <c r="D182" i="32"/>
  <c r="E185" i="40"/>
  <c r="H226" i="18"/>
  <c r="F175" i="9"/>
  <c r="H219" i="26"/>
  <c r="E187" i="19"/>
  <c r="E183" i="39"/>
  <c r="D175" i="40"/>
  <c r="C176" i="19"/>
  <c r="C184" i="14"/>
  <c r="F169" i="34"/>
  <c r="F178" i="30"/>
  <c r="F181" i="22"/>
  <c r="G182" i="20"/>
  <c r="G180" i="15"/>
  <c r="G187" i="19"/>
  <c r="H187" i="19" s="1"/>
  <c r="G254" i="29"/>
  <c r="H250" i="23"/>
  <c r="F172" i="36"/>
  <c r="D175" i="23"/>
  <c r="F251" i="29"/>
  <c r="G247" i="29"/>
  <c r="G259" i="29"/>
  <c r="F243" i="29"/>
  <c r="C175" i="62"/>
  <c r="G183" i="16"/>
  <c r="D176" i="15"/>
  <c r="H260" i="38"/>
  <c r="H243" i="38"/>
  <c r="H219" i="35"/>
  <c r="H253" i="21"/>
  <c r="H262" i="27"/>
  <c r="E187" i="9"/>
  <c r="G184" i="12"/>
  <c r="H223" i="18"/>
  <c r="H231" i="11"/>
  <c r="E180" i="18"/>
  <c r="E175" i="57"/>
  <c r="H236" i="26"/>
  <c r="H233" i="26"/>
  <c r="D180" i="24"/>
  <c r="G175" i="40"/>
  <c r="F180" i="15"/>
  <c r="D186" i="37"/>
  <c r="C180" i="15"/>
  <c r="C182" i="16"/>
  <c r="H182" i="16" s="1"/>
  <c r="D179" i="35"/>
  <c r="G171" i="18"/>
  <c r="F171" i="18"/>
  <c r="E171" i="18"/>
  <c r="E179" i="35"/>
  <c r="G179" i="35"/>
  <c r="E187" i="35"/>
  <c r="C179" i="35"/>
  <c r="E180" i="19"/>
  <c r="D180" i="19"/>
  <c r="G180" i="19"/>
  <c r="G176" i="15"/>
  <c r="C176" i="15"/>
  <c r="F176" i="15"/>
  <c r="C178" i="15"/>
  <c r="D178" i="15"/>
  <c r="F178" i="15"/>
  <c r="D183" i="23"/>
  <c r="G185" i="23"/>
  <c r="E183" i="23"/>
  <c r="D185" i="23"/>
  <c r="G183" i="23"/>
  <c r="C178" i="29"/>
  <c r="F178" i="29"/>
  <c r="H168" i="30"/>
  <c r="E171" i="10"/>
  <c r="C187" i="59"/>
  <c r="G186" i="36"/>
  <c r="C184" i="34"/>
  <c r="C174" i="35"/>
  <c r="C168" i="37"/>
  <c r="C184" i="41"/>
  <c r="F169" i="36"/>
  <c r="E186" i="36"/>
  <c r="F184" i="34"/>
  <c r="G174" i="35"/>
  <c r="G170" i="40"/>
  <c r="E179" i="32"/>
  <c r="F168" i="28"/>
  <c r="G172" i="28"/>
  <c r="D176" i="37"/>
  <c r="F184" i="41"/>
  <c r="E184" i="34"/>
  <c r="D174" i="35"/>
  <c r="E170" i="40"/>
  <c r="D182" i="41"/>
  <c r="F168" i="34"/>
  <c r="H168" i="34" s="1"/>
  <c r="G169" i="36"/>
  <c r="G175" i="35"/>
  <c r="D168" i="37"/>
  <c r="F187" i="36"/>
  <c r="G168" i="34"/>
  <c r="D176" i="36"/>
  <c r="C172" i="36"/>
  <c r="D184" i="41"/>
  <c r="C185" i="41"/>
  <c r="G182" i="41"/>
  <c r="G187" i="36"/>
  <c r="D168" i="34"/>
  <c r="D185" i="41"/>
  <c r="C182" i="41"/>
  <c r="F179" i="32"/>
  <c r="E172" i="28"/>
  <c r="E187" i="36"/>
  <c r="H187" i="36" s="1"/>
  <c r="C176" i="37"/>
  <c r="F176" i="37"/>
  <c r="E168" i="34"/>
  <c r="C176" i="36"/>
  <c r="E172" i="36"/>
  <c r="F186" i="36"/>
  <c r="G185" i="41"/>
  <c r="D179" i="32"/>
  <c r="D180" i="30"/>
  <c r="E176" i="36"/>
  <c r="G172" i="36"/>
  <c r="E187" i="59"/>
  <c r="F185" i="41"/>
  <c r="D186" i="26"/>
  <c r="C179" i="32"/>
  <c r="C184" i="32"/>
  <c r="C168" i="28"/>
  <c r="D171" i="62"/>
  <c r="G173" i="12"/>
  <c r="E185" i="23"/>
  <c r="E173" i="17"/>
  <c r="H173" i="17" s="1"/>
  <c r="C168" i="25"/>
  <c r="E177" i="24"/>
  <c r="G176" i="24"/>
  <c r="D176" i="20"/>
  <c r="F181" i="59"/>
  <c r="D181" i="59"/>
  <c r="C176" i="20"/>
  <c r="E176" i="20"/>
  <c r="C183" i="59"/>
  <c r="G183" i="59"/>
  <c r="D183" i="59"/>
  <c r="G187" i="20"/>
  <c r="E187" i="20"/>
  <c r="D175" i="20"/>
  <c r="F187" i="20"/>
  <c r="C187" i="20"/>
  <c r="C175" i="20"/>
  <c r="F175" i="20"/>
  <c r="G175" i="20"/>
  <c r="F181" i="20"/>
  <c r="D176" i="24"/>
  <c r="C176" i="24"/>
  <c r="E176" i="24"/>
  <c r="E186" i="24"/>
  <c r="F186" i="24"/>
  <c r="D186" i="24"/>
  <c r="H98" i="44"/>
  <c r="H262" i="26"/>
  <c r="F179" i="26"/>
  <c r="F186" i="26"/>
  <c r="E186" i="26"/>
  <c r="C186" i="26"/>
  <c r="D174" i="26"/>
  <c r="E176" i="26"/>
  <c r="G184" i="26"/>
  <c r="E184" i="26"/>
  <c r="C184" i="26"/>
  <c r="F184" i="26"/>
  <c r="H10" i="49"/>
  <c r="H138" i="17"/>
  <c r="C186" i="37"/>
  <c r="C43" i="49"/>
  <c r="C47" i="49" s="1"/>
  <c r="E186" i="37"/>
  <c r="E174" i="27"/>
  <c r="H174" i="27" s="1"/>
  <c r="C182" i="26"/>
  <c r="G186" i="37"/>
  <c r="H14" i="49"/>
  <c r="E171" i="41"/>
  <c r="E180" i="59"/>
  <c r="C178" i="37"/>
  <c r="H227" i="39"/>
  <c r="C176" i="18"/>
  <c r="C171" i="41"/>
  <c r="F176" i="18"/>
  <c r="G238" i="35"/>
  <c r="AB36" i="49" s="1"/>
  <c r="H260" i="41"/>
  <c r="F180" i="17"/>
  <c r="C180" i="59"/>
  <c r="C180" i="17"/>
  <c r="G180" i="59"/>
  <c r="F180" i="59"/>
  <c r="F176" i="20"/>
  <c r="H258" i="18"/>
  <c r="D180" i="17"/>
  <c r="F178" i="37"/>
  <c r="D176" i="57"/>
  <c r="H20" i="49"/>
  <c r="H34" i="49"/>
  <c r="H30" i="49"/>
  <c r="G13" i="49"/>
  <c r="G30" i="49"/>
  <c r="H249" i="11"/>
  <c r="H231" i="62"/>
  <c r="H258" i="39"/>
  <c r="F238" i="31"/>
  <c r="AA31" i="49" s="1"/>
  <c r="H259" i="38"/>
  <c r="F263" i="12"/>
  <c r="AH11" i="49" s="1"/>
  <c r="H244" i="14"/>
  <c r="E263" i="18"/>
  <c r="AG16" i="49" s="1"/>
  <c r="G263" i="18"/>
  <c r="AI16" i="49" s="1"/>
  <c r="D263" i="18"/>
  <c r="AF16" i="49" s="1"/>
  <c r="H252" i="18"/>
  <c r="H224" i="18"/>
  <c r="H16" i="49"/>
  <c r="G27" i="49"/>
  <c r="H28" i="49"/>
  <c r="H12" i="49"/>
  <c r="H256" i="37"/>
  <c r="H254" i="37"/>
  <c r="H245" i="37"/>
  <c r="H244" i="37"/>
  <c r="H251" i="37"/>
  <c r="H226" i="34"/>
  <c r="H220" i="34"/>
  <c r="H231" i="33"/>
  <c r="G12" i="49"/>
  <c r="H13" i="49"/>
  <c r="B43" i="49"/>
  <c r="B47" i="49" s="1"/>
  <c r="F256" i="29"/>
  <c r="G252" i="29"/>
  <c r="C258" i="29"/>
  <c r="F244" i="29"/>
  <c r="D244" i="29"/>
  <c r="C251" i="29"/>
  <c r="G256" i="29"/>
  <c r="G248" i="29"/>
  <c r="D251" i="29"/>
  <c r="D259" i="29"/>
  <c r="E254" i="29"/>
  <c r="D250" i="29"/>
  <c r="F248" i="29"/>
  <c r="G249" i="29"/>
  <c r="C262" i="29"/>
  <c r="G244" i="29"/>
  <c r="C257" i="29"/>
  <c r="F245" i="29"/>
  <c r="D255" i="29"/>
  <c r="G262" i="29"/>
  <c r="F254" i="29"/>
  <c r="E259" i="29"/>
  <c r="E245" i="29"/>
  <c r="E262" i="29"/>
  <c r="F247" i="29"/>
  <c r="D246" i="29"/>
  <c r="E253" i="29"/>
  <c r="D260" i="29"/>
  <c r="G243" i="29"/>
  <c r="C249" i="29"/>
  <c r="C244" i="29"/>
  <c r="D247" i="29"/>
  <c r="D249" i="29"/>
  <c r="C260" i="29"/>
  <c r="E255" i="29"/>
  <c r="G245" i="29"/>
  <c r="E249" i="29"/>
  <c r="H252" i="30"/>
  <c r="E244" i="29"/>
  <c r="C245" i="29"/>
  <c r="C261" i="29"/>
  <c r="F250" i="29"/>
  <c r="F255" i="29"/>
  <c r="F246" i="29"/>
  <c r="C253" i="29"/>
  <c r="G251" i="29"/>
  <c r="E257" i="29"/>
  <c r="H257" i="29" s="1"/>
  <c r="G246" i="29"/>
  <c r="F258" i="29"/>
  <c r="D262" i="29"/>
  <c r="C256" i="29"/>
  <c r="C250" i="29"/>
  <c r="D257" i="29"/>
  <c r="E261" i="29"/>
  <c r="C246" i="29"/>
  <c r="G255" i="29"/>
  <c r="G260" i="29"/>
  <c r="C259" i="29"/>
  <c r="D253" i="29"/>
  <c r="D256" i="29"/>
  <c r="C247" i="29"/>
  <c r="D258" i="29"/>
  <c r="E248" i="29"/>
  <c r="H252" i="27"/>
  <c r="F259" i="29"/>
  <c r="D248" i="29"/>
  <c r="D261" i="29"/>
  <c r="C248" i="29"/>
  <c r="E251" i="29"/>
  <c r="G261" i="29"/>
  <c r="E247" i="29"/>
  <c r="D252" i="29"/>
  <c r="E258" i="29"/>
  <c r="G253" i="29"/>
  <c r="F261" i="29"/>
  <c r="C254" i="29"/>
  <c r="H258" i="22"/>
  <c r="H40" i="49"/>
  <c r="D238" i="18"/>
  <c r="Y16" i="49" s="1"/>
  <c r="F233" i="6"/>
  <c r="F236" i="6"/>
  <c r="D223" i="6"/>
  <c r="D220" i="6"/>
  <c r="C229" i="6"/>
  <c r="H229" i="17"/>
  <c r="H261" i="18"/>
  <c r="H261" i="12"/>
  <c r="D238" i="12"/>
  <c r="Y11" i="49" s="1"/>
  <c r="F225" i="6"/>
  <c r="F224" i="6"/>
  <c r="F231" i="6"/>
  <c r="F222" i="6"/>
  <c r="G222" i="6"/>
  <c r="E225" i="6"/>
  <c r="D233" i="6"/>
  <c r="D221" i="6"/>
  <c r="H258" i="12"/>
  <c r="H245" i="16"/>
  <c r="H256" i="18"/>
  <c r="H253" i="15"/>
  <c r="H23" i="49"/>
  <c r="H232" i="17"/>
  <c r="H222" i="11"/>
  <c r="G23" i="49"/>
  <c r="G237" i="6"/>
  <c r="G227" i="6"/>
  <c r="E224" i="6"/>
  <c r="D227" i="6"/>
  <c r="G21" i="49"/>
  <c r="H228" i="18"/>
  <c r="H42" i="49"/>
  <c r="G28" i="49"/>
  <c r="O32" i="49"/>
  <c r="H18" i="49"/>
  <c r="G179" i="33"/>
  <c r="G182" i="29"/>
  <c r="H17" i="49"/>
  <c r="H39" i="49"/>
  <c r="G31" i="49"/>
  <c r="G14" i="49"/>
  <c r="G17" i="49"/>
  <c r="G20" i="49"/>
  <c r="D182" i="16"/>
  <c r="F187" i="35"/>
  <c r="E182" i="39"/>
  <c r="F182" i="16"/>
  <c r="D187" i="35"/>
  <c r="H31" i="49"/>
  <c r="G39" i="49"/>
  <c r="G42" i="49"/>
  <c r="H41" i="49"/>
  <c r="G25" i="49"/>
  <c r="H25" i="49"/>
  <c r="H227" i="33"/>
  <c r="H21" i="49"/>
  <c r="H236" i="39"/>
  <c r="H237" i="18"/>
  <c r="H230" i="57"/>
  <c r="D263" i="14"/>
  <c r="AF12" i="49" s="1"/>
  <c r="H257" i="18"/>
  <c r="H243" i="41"/>
  <c r="C238" i="14"/>
  <c r="X12" i="49" s="1"/>
  <c r="H254" i="38"/>
  <c r="G238" i="30"/>
  <c r="AB30" i="49" s="1"/>
  <c r="H230" i="35"/>
  <c r="H226" i="26"/>
  <c r="H230" i="26"/>
  <c r="G263" i="34"/>
  <c r="AI35" i="49" s="1"/>
  <c r="H258" i="14"/>
  <c r="H237" i="62"/>
  <c r="D238" i="19"/>
  <c r="Y17" i="49" s="1"/>
  <c r="C238" i="40"/>
  <c r="X41" i="49" s="1"/>
  <c r="H218" i="26"/>
  <c r="H179" i="28"/>
  <c r="G18" i="49"/>
  <c r="G35" i="49"/>
  <c r="H35" i="49"/>
  <c r="G16" i="49"/>
  <c r="H29" i="49"/>
  <c r="G29" i="49"/>
  <c r="H237" i="11"/>
  <c r="G34" i="49"/>
  <c r="H247" i="41"/>
  <c r="H223" i="35"/>
  <c r="H254" i="27"/>
  <c r="H221" i="35"/>
  <c r="D263" i="34"/>
  <c r="AF35" i="49" s="1"/>
  <c r="H237" i="41"/>
  <c r="H233" i="34"/>
  <c r="D238" i="34"/>
  <c r="Y35" i="49" s="1"/>
  <c r="H246" i="25"/>
  <c r="H253" i="18"/>
  <c r="H247" i="14"/>
  <c r="H257" i="38"/>
  <c r="H234" i="59"/>
  <c r="H230" i="27"/>
  <c r="H260" i="14"/>
  <c r="H231" i="26"/>
  <c r="H225" i="26"/>
  <c r="H225" i="27"/>
  <c r="H255" i="41"/>
  <c r="H253" i="41"/>
  <c r="H257" i="59"/>
  <c r="H258" i="59"/>
  <c r="H231" i="35"/>
  <c r="H249" i="27"/>
  <c r="H225" i="32"/>
  <c r="H259" i="41"/>
  <c r="H252" i="22"/>
  <c r="H235" i="11"/>
  <c r="H245" i="38"/>
  <c r="D238" i="31"/>
  <c r="Y31" i="49" s="1"/>
  <c r="H230" i="39"/>
  <c r="D173" i="25"/>
  <c r="G173" i="25"/>
  <c r="E173" i="25"/>
  <c r="F185" i="35"/>
  <c r="G185" i="35"/>
  <c r="G178" i="35"/>
  <c r="F178" i="35"/>
  <c r="D178" i="35"/>
  <c r="C178" i="35"/>
  <c r="C179" i="33"/>
  <c r="E179" i="33"/>
  <c r="D179" i="33"/>
  <c r="E187" i="25"/>
  <c r="F187" i="25"/>
  <c r="G187" i="25"/>
  <c r="D182" i="25"/>
  <c r="D187" i="25"/>
  <c r="F182" i="25"/>
  <c r="G182" i="25"/>
  <c r="C182" i="25"/>
  <c r="E182" i="16"/>
  <c r="G168" i="39"/>
  <c r="E168" i="39"/>
  <c r="G174" i="39"/>
  <c r="F174" i="39"/>
  <c r="E174" i="39"/>
  <c r="C174" i="39"/>
  <c r="C168" i="39"/>
  <c r="F182" i="39"/>
  <c r="C182" i="39"/>
  <c r="F168" i="39"/>
  <c r="D179" i="19"/>
  <c r="G179" i="19"/>
  <c r="E179" i="19"/>
  <c r="C179" i="19"/>
  <c r="H231" i="16"/>
  <c r="H219" i="16"/>
  <c r="F176" i="16"/>
  <c r="C176" i="16"/>
  <c r="F184" i="16"/>
  <c r="D183" i="16"/>
  <c r="G184" i="16"/>
  <c r="F183" i="16"/>
  <c r="E184" i="16"/>
  <c r="E183" i="16"/>
  <c r="G171" i="16"/>
  <c r="H180" i="38"/>
  <c r="E179" i="38"/>
  <c r="G179" i="38"/>
  <c r="D179" i="38"/>
  <c r="G187" i="38"/>
  <c r="C179" i="38"/>
  <c r="C187" i="38"/>
  <c r="D187" i="38"/>
  <c r="D185" i="14"/>
  <c r="C185" i="14"/>
  <c r="E185" i="14"/>
  <c r="F185" i="14"/>
  <c r="F175" i="11"/>
  <c r="G175" i="11"/>
  <c r="D185" i="11"/>
  <c r="C185" i="11"/>
  <c r="G185" i="11"/>
  <c r="E185" i="11"/>
  <c r="E171" i="11"/>
  <c r="F177" i="11"/>
  <c r="C171" i="11"/>
  <c r="E177" i="11"/>
  <c r="G171" i="11"/>
  <c r="D177" i="11"/>
  <c r="F171" i="11"/>
  <c r="C177" i="11"/>
  <c r="F183" i="11"/>
  <c r="G182" i="11"/>
  <c r="F182" i="11"/>
  <c r="E182" i="11"/>
  <c r="C182" i="11"/>
  <c r="H138" i="15"/>
  <c r="F175" i="40"/>
  <c r="C175" i="40"/>
  <c r="D179" i="27"/>
  <c r="F179" i="27"/>
  <c r="H187" i="27"/>
  <c r="G172" i="27"/>
  <c r="D172" i="27"/>
  <c r="E172" i="27"/>
  <c r="E179" i="27"/>
  <c r="E176" i="27"/>
  <c r="G176" i="27"/>
  <c r="F176" i="27"/>
  <c r="D176" i="27"/>
  <c r="G187" i="21"/>
  <c r="D187" i="21"/>
  <c r="E187" i="21"/>
  <c r="C187" i="21"/>
  <c r="F172" i="28"/>
  <c r="F180" i="28"/>
  <c r="H112" i="44"/>
  <c r="D170" i="24"/>
  <c r="G170" i="24"/>
  <c r="C170" i="24"/>
  <c r="F178" i="31"/>
  <c r="H178" i="31" s="1"/>
  <c r="D178" i="31"/>
  <c r="F172" i="31"/>
  <c r="C172" i="31"/>
  <c r="E178" i="31"/>
  <c r="D172" i="31"/>
  <c r="G172" i="31"/>
  <c r="C182" i="29"/>
  <c r="E182" i="29"/>
  <c r="G169" i="30"/>
  <c r="G180" i="30"/>
  <c r="E169" i="30"/>
  <c r="G186" i="57"/>
  <c r="D178" i="36"/>
  <c r="G178" i="36"/>
  <c r="H175" i="29"/>
  <c r="H172" i="12"/>
  <c r="H173" i="12"/>
  <c r="O17" i="49"/>
  <c r="F172" i="24"/>
  <c r="C172" i="24"/>
  <c r="D180" i="28"/>
  <c r="D238" i="20"/>
  <c r="Y18" i="49" s="1"/>
  <c r="H249" i="26"/>
  <c r="G185" i="29"/>
  <c r="E171" i="62"/>
  <c r="F177" i="6"/>
  <c r="D170" i="39"/>
  <c r="H250" i="21"/>
  <c r="E172" i="24"/>
  <c r="H261" i="22"/>
  <c r="H250" i="30"/>
  <c r="F182" i="29"/>
  <c r="H179" i="24"/>
  <c r="H181" i="35"/>
  <c r="H169" i="40"/>
  <c r="H173" i="11"/>
  <c r="H247" i="22"/>
  <c r="F182" i="21"/>
  <c r="F178" i="62"/>
  <c r="H136" i="35"/>
  <c r="G182" i="21"/>
  <c r="G185" i="39"/>
  <c r="C182" i="23"/>
  <c r="G182" i="23"/>
  <c r="H226" i="11"/>
  <c r="H232" i="62"/>
  <c r="H262" i="11"/>
  <c r="D263" i="35"/>
  <c r="AF36" i="49" s="1"/>
  <c r="H236" i="62"/>
  <c r="H226" i="59"/>
  <c r="H252" i="59"/>
  <c r="H244" i="62"/>
  <c r="H221" i="26"/>
  <c r="H229" i="62"/>
  <c r="H228" i="35"/>
  <c r="C263" i="17"/>
  <c r="AE15" i="49" s="1"/>
  <c r="H237" i="34"/>
  <c r="H221" i="34"/>
  <c r="C238" i="34"/>
  <c r="X35" i="49" s="1"/>
  <c r="G238" i="40"/>
  <c r="AB41" i="49" s="1"/>
  <c r="H256" i="22"/>
  <c r="H235" i="18"/>
  <c r="H225" i="11"/>
  <c r="H256" i="62"/>
  <c r="H253" i="39"/>
  <c r="H259" i="18"/>
  <c r="H221" i="30"/>
  <c r="H223" i="30"/>
  <c r="H234" i="17"/>
  <c r="C263" i="18"/>
  <c r="AE16" i="49" s="1"/>
  <c r="D238" i="41"/>
  <c r="Y42" i="49" s="1"/>
  <c r="C238" i="18"/>
  <c r="X16" i="49" s="1"/>
  <c r="F183" i="12"/>
  <c r="C174" i="62"/>
  <c r="E178" i="18"/>
  <c r="C178" i="62"/>
  <c r="F173" i="18"/>
  <c r="H138" i="35"/>
  <c r="E176" i="11"/>
  <c r="E173" i="18"/>
  <c r="H173" i="18" s="1"/>
  <c r="D184" i="22"/>
  <c r="D183" i="27"/>
  <c r="D168" i="57"/>
  <c r="C186" i="29"/>
  <c r="C183" i="12"/>
  <c r="F175" i="33"/>
  <c r="D170" i="23"/>
  <c r="C174" i="59"/>
  <c r="F179" i="59"/>
  <c r="F179" i="37"/>
  <c r="G182" i="59"/>
  <c r="H227" i="20"/>
  <c r="E171" i="12"/>
  <c r="H252" i="26"/>
  <c r="H236" i="16"/>
  <c r="H235" i="16"/>
  <c r="H230" i="59"/>
  <c r="H247" i="25"/>
  <c r="H244" i="59"/>
  <c r="H225" i="62"/>
  <c r="G171" i="24"/>
  <c r="H226" i="24"/>
  <c r="H227" i="62"/>
  <c r="C172" i="33"/>
  <c r="H228" i="11"/>
  <c r="D185" i="35"/>
  <c r="H136" i="12"/>
  <c r="E169" i="39"/>
  <c r="G174" i="17"/>
  <c r="C177" i="24"/>
  <c r="G180" i="28"/>
  <c r="F177" i="33"/>
  <c r="G184" i="32"/>
  <c r="F172" i="30"/>
  <c r="C178" i="18"/>
  <c r="E184" i="21"/>
  <c r="H220" i="26"/>
  <c r="E180" i="33"/>
  <c r="E185" i="19"/>
  <c r="D181" i="22"/>
  <c r="H245" i="22"/>
  <c r="D177" i="57"/>
  <c r="E174" i="26"/>
  <c r="G182" i="31"/>
  <c r="E178" i="62"/>
  <c r="C170" i="25"/>
  <c r="D177" i="33"/>
  <c r="G177" i="62"/>
  <c r="D184" i="36"/>
  <c r="G180" i="16"/>
  <c r="H223" i="34"/>
  <c r="C174" i="57"/>
  <c r="H258" i="37"/>
  <c r="C184" i="36"/>
  <c r="C177" i="27"/>
  <c r="G176" i="11"/>
  <c r="C173" i="18"/>
  <c r="C184" i="22"/>
  <c r="F183" i="27"/>
  <c r="E186" i="29"/>
  <c r="G175" i="33"/>
  <c r="D174" i="59"/>
  <c r="D179" i="59"/>
  <c r="H136" i="26"/>
  <c r="C203" i="26" s="1"/>
  <c r="D172" i="18"/>
  <c r="F171" i="12"/>
  <c r="H258" i="16"/>
  <c r="H250" i="41"/>
  <c r="H233" i="41"/>
  <c r="H244" i="41"/>
  <c r="H254" i="62"/>
  <c r="H244" i="35"/>
  <c r="F172" i="33"/>
  <c r="H224" i="27"/>
  <c r="H243" i="30"/>
  <c r="C185" i="35"/>
  <c r="F169" i="39"/>
  <c r="D185" i="38"/>
  <c r="D172" i="17"/>
  <c r="D177" i="24"/>
  <c r="C180" i="28"/>
  <c r="E177" i="33"/>
  <c r="G172" i="30"/>
  <c r="D178" i="18"/>
  <c r="F184" i="21"/>
  <c r="G180" i="33"/>
  <c r="G185" i="19"/>
  <c r="F184" i="15"/>
  <c r="G170" i="30"/>
  <c r="D180" i="33"/>
  <c r="H237" i="27"/>
  <c r="C174" i="26"/>
  <c r="D174" i="62"/>
  <c r="D172" i="11"/>
  <c r="F182" i="31"/>
  <c r="G178" i="62"/>
  <c r="D174" i="24"/>
  <c r="C174" i="40"/>
  <c r="D180" i="16"/>
  <c r="H229" i="35"/>
  <c r="F177" i="24"/>
  <c r="H251" i="18"/>
  <c r="E180" i="16"/>
  <c r="F177" i="62"/>
  <c r="E174" i="57"/>
  <c r="E180" i="62"/>
  <c r="F184" i="36"/>
  <c r="G177" i="27"/>
  <c r="F176" i="11"/>
  <c r="C177" i="57"/>
  <c r="G184" i="22"/>
  <c r="H138" i="9"/>
  <c r="C179" i="59"/>
  <c r="F171" i="20"/>
  <c r="E179" i="59"/>
  <c r="C172" i="18"/>
  <c r="H247" i="26"/>
  <c r="H224" i="34"/>
  <c r="H220" i="62"/>
  <c r="H256" i="41"/>
  <c r="H259" i="25"/>
  <c r="H250" i="35"/>
  <c r="H248" i="35"/>
  <c r="C186" i="28"/>
  <c r="H225" i="30"/>
  <c r="G169" i="39"/>
  <c r="F172" i="17"/>
  <c r="G180" i="18"/>
  <c r="G184" i="21"/>
  <c r="C180" i="33"/>
  <c r="F185" i="19"/>
  <c r="E170" i="30"/>
  <c r="E181" i="39"/>
  <c r="E182" i="31"/>
  <c r="F174" i="24"/>
  <c r="H221" i="24"/>
  <c r="F184" i="32"/>
  <c r="F177" i="57"/>
  <c r="F170" i="16"/>
  <c r="G174" i="40"/>
  <c r="C177" i="6"/>
  <c r="G174" i="57"/>
  <c r="D180" i="62"/>
  <c r="H220" i="37"/>
  <c r="E184" i="36"/>
  <c r="E177" i="27"/>
  <c r="D170" i="29"/>
  <c r="D176" i="11"/>
  <c r="C184" i="10"/>
  <c r="E177" i="57"/>
  <c r="F184" i="22"/>
  <c r="E179" i="15"/>
  <c r="D176" i="28"/>
  <c r="C183" i="11"/>
  <c r="H138" i="37"/>
  <c r="E171" i="20"/>
  <c r="E172" i="18"/>
  <c r="H246" i="38"/>
  <c r="H254" i="16"/>
  <c r="H257" i="41"/>
  <c r="H257" i="30"/>
  <c r="H235" i="30"/>
  <c r="D169" i="39"/>
  <c r="D173" i="15"/>
  <c r="C172" i="17"/>
  <c r="E178" i="41"/>
  <c r="H253" i="23"/>
  <c r="D180" i="18"/>
  <c r="H224" i="26"/>
  <c r="D185" i="19"/>
  <c r="F170" i="31"/>
  <c r="G187" i="22"/>
  <c r="C181" i="39"/>
  <c r="C182" i="31"/>
  <c r="C184" i="21"/>
  <c r="H175" i="28"/>
  <c r="G174" i="24"/>
  <c r="H223" i="41"/>
  <c r="H219" i="19"/>
  <c r="C177" i="62"/>
  <c r="D174" i="57"/>
  <c r="F170" i="37"/>
  <c r="F170" i="25"/>
  <c r="C179" i="15"/>
  <c r="F176" i="28"/>
  <c r="E183" i="11"/>
  <c r="E183" i="12"/>
  <c r="G170" i="23"/>
  <c r="G171" i="20"/>
  <c r="F172" i="18"/>
  <c r="F174" i="62"/>
  <c r="H224" i="17"/>
  <c r="H257" i="26"/>
  <c r="H257" i="16"/>
  <c r="H236" i="59"/>
  <c r="H257" i="35"/>
  <c r="H138" i="23"/>
  <c r="H256" i="14"/>
  <c r="H226" i="38"/>
  <c r="H218" i="39"/>
  <c r="E182" i="14"/>
  <c r="G173" i="15"/>
  <c r="E172" i="17"/>
  <c r="D174" i="17"/>
  <c r="G178" i="41"/>
  <c r="D184" i="32"/>
  <c r="F180" i="18"/>
  <c r="H254" i="22"/>
  <c r="C170" i="31"/>
  <c r="D181" i="20"/>
  <c r="F187" i="22"/>
  <c r="G181" i="39"/>
  <c r="C172" i="11"/>
  <c r="C174" i="24"/>
  <c r="G171" i="35"/>
  <c r="E171" i="35"/>
  <c r="H243" i="37"/>
  <c r="D183" i="11"/>
  <c r="G170" i="37"/>
  <c r="D177" i="27"/>
  <c r="D170" i="37"/>
  <c r="G170" i="25"/>
  <c r="E168" i="57"/>
  <c r="H168" i="57" s="1"/>
  <c r="D179" i="15"/>
  <c r="H218" i="15"/>
  <c r="H250" i="20"/>
  <c r="H218" i="21"/>
  <c r="H255" i="38"/>
  <c r="H246" i="32"/>
  <c r="H222" i="59"/>
  <c r="H253" i="30"/>
  <c r="H220" i="27"/>
  <c r="H255" i="27"/>
  <c r="E181" i="22"/>
  <c r="F174" i="40"/>
  <c r="E184" i="15"/>
  <c r="H138" i="16"/>
  <c r="H237" i="35"/>
  <c r="C185" i="23"/>
  <c r="H185" i="23" s="1"/>
  <c r="H136" i="21"/>
  <c r="H171" i="33"/>
  <c r="C263" i="34"/>
  <c r="AE35" i="49" s="1"/>
  <c r="H262" i="30"/>
  <c r="G238" i="27"/>
  <c r="AB27" i="49" s="1"/>
  <c r="H258" i="19"/>
  <c r="E250" i="33"/>
  <c r="E263" i="16"/>
  <c r="AG14" i="49" s="1"/>
  <c r="H257" i="39"/>
  <c r="H259" i="22"/>
  <c r="E263" i="37"/>
  <c r="AG38" i="49" s="1"/>
  <c r="H251" i="15"/>
  <c r="H255" i="21"/>
  <c r="E263" i="32"/>
  <c r="H228" i="39"/>
  <c r="H237" i="39"/>
  <c r="E238" i="39"/>
  <c r="Z40" i="49" s="1"/>
  <c r="H234" i="39"/>
  <c r="H220" i="35"/>
  <c r="C238" i="35"/>
  <c r="X36" i="49" s="1"/>
  <c r="H219" i="33"/>
  <c r="H222" i="62"/>
  <c r="H237" i="20"/>
  <c r="C263" i="41"/>
  <c r="AE42" i="49" s="1"/>
  <c r="D263" i="41"/>
  <c r="AF42" i="49" s="1"/>
  <c r="H260" i="39"/>
  <c r="H247" i="39"/>
  <c r="C263" i="38"/>
  <c r="AE39" i="49" s="1"/>
  <c r="F263" i="38"/>
  <c r="AH39" i="49" s="1"/>
  <c r="H245" i="59"/>
  <c r="H251" i="30"/>
  <c r="G263" i="27"/>
  <c r="AI27" i="49" s="1"/>
  <c r="C263" i="25"/>
  <c r="AE25" i="49" s="1"/>
  <c r="H259" i="62"/>
  <c r="H262" i="62"/>
  <c r="H257" i="22"/>
  <c r="H249" i="22"/>
  <c r="H260" i="22"/>
  <c r="H247" i="21"/>
  <c r="H258" i="21"/>
  <c r="G263" i="19"/>
  <c r="AI17" i="49" s="1"/>
  <c r="H249" i="16"/>
  <c r="H255" i="16"/>
  <c r="H247" i="16"/>
  <c r="H251" i="16"/>
  <c r="H260" i="16"/>
  <c r="H253" i="16"/>
  <c r="G263" i="14"/>
  <c r="AI12" i="49" s="1"/>
  <c r="H248" i="12"/>
  <c r="D218" i="6"/>
  <c r="F237" i="6"/>
  <c r="F234" i="6"/>
  <c r="F223" i="6"/>
  <c r="G231" i="6"/>
  <c r="G218" i="6"/>
  <c r="E221" i="6"/>
  <c r="E234" i="6"/>
  <c r="C224" i="6"/>
  <c r="C218" i="6"/>
  <c r="D231" i="6"/>
  <c r="D230" i="6"/>
  <c r="G232" i="6"/>
  <c r="G224" i="6"/>
  <c r="E220" i="6"/>
  <c r="E223" i="6"/>
  <c r="E232" i="6"/>
  <c r="C227" i="6"/>
  <c r="C233" i="6"/>
  <c r="D235" i="6"/>
  <c r="D232" i="6"/>
  <c r="C236" i="6"/>
  <c r="C228" i="6"/>
  <c r="G226" i="6"/>
  <c r="G230" i="6"/>
  <c r="E231" i="6"/>
  <c r="E236" i="6"/>
  <c r="D234" i="6"/>
  <c r="C234" i="6"/>
  <c r="C220" i="6"/>
  <c r="C226" i="6"/>
  <c r="C232" i="6"/>
  <c r="D222" i="6"/>
  <c r="D224" i="6"/>
  <c r="D236" i="6"/>
  <c r="F226" i="6"/>
  <c r="F227" i="6"/>
  <c r="F221" i="6"/>
  <c r="G219" i="6"/>
  <c r="G234" i="6"/>
  <c r="G221" i="6"/>
  <c r="G228" i="6"/>
  <c r="G225" i="6"/>
  <c r="E230" i="6"/>
  <c r="E222" i="6"/>
  <c r="E229" i="6"/>
  <c r="E226" i="6"/>
  <c r="C237" i="6"/>
  <c r="C235" i="6"/>
  <c r="C221" i="6"/>
  <c r="D228" i="6"/>
  <c r="D237" i="6"/>
  <c r="G223" i="6"/>
  <c r="G229" i="6"/>
  <c r="G235" i="6"/>
  <c r="E218" i="6"/>
  <c r="E228" i="6"/>
  <c r="E237" i="6"/>
  <c r="C230" i="6"/>
  <c r="C225" i="6"/>
  <c r="C219" i="6"/>
  <c r="G220" i="6"/>
  <c r="G233" i="6"/>
  <c r="H233" i="6" s="1"/>
  <c r="E235" i="6"/>
  <c r="E219" i="6"/>
  <c r="D226" i="6"/>
  <c r="D229" i="6"/>
  <c r="C231" i="6"/>
  <c r="C238" i="17"/>
  <c r="X15" i="49" s="1"/>
  <c r="H220" i="17"/>
  <c r="H136" i="27"/>
  <c r="D212" i="27" s="1"/>
  <c r="D287" i="27" s="1"/>
  <c r="D312" i="27" s="1"/>
  <c r="D362" i="27" s="1"/>
  <c r="H260" i="35"/>
  <c r="H249" i="35"/>
  <c r="E238" i="35"/>
  <c r="Z36" i="49" s="1"/>
  <c r="H262" i="59"/>
  <c r="C177" i="18"/>
  <c r="F177" i="18"/>
  <c r="D177" i="18"/>
  <c r="E177" i="18"/>
  <c r="G169" i="18"/>
  <c r="H169" i="18" s="1"/>
  <c r="H136" i="18"/>
  <c r="F201" i="18" s="1"/>
  <c r="F174" i="18"/>
  <c r="D174" i="18"/>
  <c r="F181" i="18"/>
  <c r="C174" i="18"/>
  <c r="E174" i="18"/>
  <c r="G182" i="14"/>
  <c r="C182" i="14"/>
  <c r="F182" i="14"/>
  <c r="G175" i="14"/>
  <c r="E179" i="14"/>
  <c r="E172" i="14"/>
  <c r="C172" i="14"/>
  <c r="E178" i="25"/>
  <c r="F170" i="62"/>
  <c r="E170" i="62"/>
  <c r="C170" i="62"/>
  <c r="D170" i="62"/>
  <c r="G170" i="62"/>
  <c r="C179" i="20"/>
  <c r="D179" i="20"/>
  <c r="F180" i="20"/>
  <c r="G179" i="20"/>
  <c r="C180" i="20"/>
  <c r="E179" i="20"/>
  <c r="F172" i="20"/>
  <c r="H244" i="16"/>
  <c r="H220" i="16"/>
  <c r="H237" i="16"/>
  <c r="G238" i="16"/>
  <c r="AB14" i="49" s="1"/>
  <c r="H226" i="16"/>
  <c r="H261" i="16"/>
  <c r="H233" i="16"/>
  <c r="H262" i="16"/>
  <c r="H252" i="16"/>
  <c r="H246" i="16"/>
  <c r="H225" i="16"/>
  <c r="G172" i="16"/>
  <c r="E172" i="16"/>
  <c r="G181" i="16"/>
  <c r="C172" i="16"/>
  <c r="E181" i="16"/>
  <c r="F181" i="16"/>
  <c r="D172" i="16"/>
  <c r="D181" i="16"/>
  <c r="C175" i="16"/>
  <c r="E175" i="16"/>
  <c r="D168" i="16"/>
  <c r="F175" i="16"/>
  <c r="C168" i="16"/>
  <c r="D175" i="16"/>
  <c r="F185" i="16"/>
  <c r="F171" i="16"/>
  <c r="D185" i="16"/>
  <c r="D171" i="16"/>
  <c r="E185" i="16"/>
  <c r="D186" i="16"/>
  <c r="G185" i="16"/>
  <c r="E174" i="16"/>
  <c r="E168" i="16"/>
  <c r="G168" i="16"/>
  <c r="H102" i="44"/>
  <c r="O25" i="49"/>
  <c r="E172" i="11"/>
  <c r="F172" i="11"/>
  <c r="E184" i="9"/>
  <c r="D187" i="9"/>
  <c r="C187" i="9"/>
  <c r="D184" i="9"/>
  <c r="H184" i="9" s="1"/>
  <c r="G187" i="9"/>
  <c r="E168" i="25"/>
  <c r="D177" i="25"/>
  <c r="F168" i="25"/>
  <c r="G168" i="25"/>
  <c r="F180" i="25"/>
  <c r="D180" i="25"/>
  <c r="E180" i="25"/>
  <c r="G177" i="25"/>
  <c r="F184" i="25"/>
  <c r="C180" i="25"/>
  <c r="G184" i="25"/>
  <c r="C186" i="25"/>
  <c r="G178" i="25"/>
  <c r="F177" i="25"/>
  <c r="E184" i="25"/>
  <c r="F186" i="25"/>
  <c r="F178" i="25"/>
  <c r="C177" i="25"/>
  <c r="D184" i="25"/>
  <c r="G186" i="25"/>
  <c r="D178" i="25"/>
  <c r="C179" i="37"/>
  <c r="D179" i="37"/>
  <c r="C184" i="37"/>
  <c r="E184" i="37"/>
  <c r="D184" i="37"/>
  <c r="G184" i="37"/>
  <c r="G179" i="37"/>
  <c r="C168" i="22"/>
  <c r="D168" i="22"/>
  <c r="E168" i="22"/>
  <c r="D170" i="22"/>
  <c r="G168" i="22"/>
  <c r="G170" i="22"/>
  <c r="F170" i="22"/>
  <c r="E171" i="15"/>
  <c r="F171" i="15"/>
  <c r="G171" i="15"/>
  <c r="G182" i="28"/>
  <c r="D182" i="28"/>
  <c r="E182" i="28"/>
  <c r="C182" i="28"/>
  <c r="E182" i="21"/>
  <c r="H182" i="21" s="1"/>
  <c r="C175" i="21"/>
  <c r="G180" i="21"/>
  <c r="D180" i="21"/>
  <c r="F180" i="21"/>
  <c r="C170" i="21"/>
  <c r="E180" i="21"/>
  <c r="D169" i="21"/>
  <c r="E169" i="21"/>
  <c r="F169" i="21"/>
  <c r="H170" i="33"/>
  <c r="H136" i="34"/>
  <c r="D176" i="41"/>
  <c r="C176" i="41"/>
  <c r="E176" i="41"/>
  <c r="E168" i="20"/>
  <c r="C168" i="20"/>
  <c r="G168" i="20"/>
  <c r="F168" i="20"/>
  <c r="C172" i="20"/>
  <c r="G181" i="20"/>
  <c r="E181" i="20"/>
  <c r="E172" i="20"/>
  <c r="D172" i="20"/>
  <c r="H136" i="20"/>
  <c r="G203" i="20" s="1"/>
  <c r="G278" i="20" s="1"/>
  <c r="D174" i="16"/>
  <c r="F186" i="16"/>
  <c r="F174" i="16"/>
  <c r="E186" i="16"/>
  <c r="C179" i="16"/>
  <c r="G186" i="16"/>
  <c r="C174" i="16"/>
  <c r="H136" i="16"/>
  <c r="F211" i="16" s="1"/>
  <c r="F169" i="15"/>
  <c r="G179" i="15"/>
  <c r="H180" i="15"/>
  <c r="D169" i="15"/>
  <c r="E169" i="15"/>
  <c r="C169" i="15"/>
  <c r="C183" i="15"/>
  <c r="F183" i="15"/>
  <c r="E183" i="15"/>
  <c r="E185" i="39"/>
  <c r="H110" i="44"/>
  <c r="C185" i="39"/>
  <c r="F179" i="39"/>
  <c r="D179" i="39"/>
  <c r="G179" i="39"/>
  <c r="C179" i="39"/>
  <c r="F180" i="39"/>
  <c r="E170" i="39"/>
  <c r="G185" i="38"/>
  <c r="E185" i="38"/>
  <c r="F185" i="38"/>
  <c r="H181" i="38"/>
  <c r="G177" i="6"/>
  <c r="E175" i="18"/>
  <c r="F180" i="62"/>
  <c r="E182" i="37"/>
  <c r="E172" i="57"/>
  <c r="D171" i="26"/>
  <c r="H252" i="38"/>
  <c r="G170" i="21"/>
  <c r="H235" i="35"/>
  <c r="H229" i="16"/>
  <c r="H244" i="32"/>
  <c r="H256" i="35"/>
  <c r="H138" i="41"/>
  <c r="G180" i="39"/>
  <c r="C175" i="14"/>
  <c r="E173" i="27"/>
  <c r="C175" i="57"/>
  <c r="G172" i="15"/>
  <c r="C182" i="37"/>
  <c r="H248" i="16"/>
  <c r="H256" i="39"/>
  <c r="C174" i="29"/>
  <c r="F175" i="14"/>
  <c r="F173" i="27"/>
  <c r="H244" i="25"/>
  <c r="G175" i="57"/>
  <c r="H138" i="25"/>
  <c r="C175" i="18"/>
  <c r="H250" i="16"/>
  <c r="H262" i="41"/>
  <c r="H262" i="25"/>
  <c r="H251" i="25"/>
  <c r="H228" i="59"/>
  <c r="H258" i="27"/>
  <c r="H254" i="30"/>
  <c r="F179" i="25"/>
  <c r="E175" i="14"/>
  <c r="G175" i="26"/>
  <c r="G173" i="27"/>
  <c r="C263" i="35"/>
  <c r="AE36" i="49" s="1"/>
  <c r="D263" i="12"/>
  <c r="AF11" i="49" s="1"/>
  <c r="H252" i="37"/>
  <c r="D182" i="37"/>
  <c r="H250" i="37"/>
  <c r="E176" i="59"/>
  <c r="F175" i="27"/>
  <c r="D175" i="35"/>
  <c r="D178" i="57"/>
  <c r="H256" i="26"/>
  <c r="H227" i="16"/>
  <c r="H232" i="16"/>
  <c r="H261" i="38"/>
  <c r="E177" i="14"/>
  <c r="E179" i="25"/>
  <c r="C185" i="29"/>
  <c r="E175" i="59"/>
  <c r="E187" i="12"/>
  <c r="D174" i="29"/>
  <c r="F175" i="26"/>
  <c r="C173" i="27"/>
  <c r="E180" i="30"/>
  <c r="C179" i="14"/>
  <c r="H233" i="39"/>
  <c r="H224" i="62"/>
  <c r="D238" i="26"/>
  <c r="Y26" i="49" s="1"/>
  <c r="F176" i="59"/>
  <c r="C186" i="57"/>
  <c r="F171" i="26"/>
  <c r="D170" i="21"/>
  <c r="H248" i="41"/>
  <c r="D177" i="6"/>
  <c r="D176" i="59"/>
  <c r="C175" i="27"/>
  <c r="F175" i="35"/>
  <c r="H250" i="38"/>
  <c r="H245" i="26"/>
  <c r="H251" i="34"/>
  <c r="H224" i="16"/>
  <c r="H261" i="59"/>
  <c r="H250" i="62"/>
  <c r="D179" i="25"/>
  <c r="D180" i="39"/>
  <c r="F185" i="29"/>
  <c r="F174" i="29"/>
  <c r="G187" i="12"/>
  <c r="D175" i="59"/>
  <c r="E175" i="26"/>
  <c r="C171" i="27"/>
  <c r="H243" i="27"/>
  <c r="C180" i="30"/>
  <c r="F171" i="22"/>
  <c r="H245" i="39"/>
  <c r="G175" i="18"/>
  <c r="G176" i="59"/>
  <c r="G180" i="62"/>
  <c r="C172" i="57"/>
  <c r="E175" i="27"/>
  <c r="C175" i="35"/>
  <c r="C171" i="26"/>
  <c r="F170" i="21"/>
  <c r="H254" i="41"/>
  <c r="H252" i="41"/>
  <c r="H228" i="24"/>
  <c r="H221" i="14"/>
  <c r="H229" i="27"/>
  <c r="H255" i="26"/>
  <c r="C179" i="25"/>
  <c r="E180" i="39"/>
  <c r="E185" i="29"/>
  <c r="D175" i="26"/>
  <c r="H220" i="11"/>
  <c r="E171" i="22"/>
  <c r="C263" i="27"/>
  <c r="AE27" i="49" s="1"/>
  <c r="H255" i="30"/>
  <c r="E174" i="29"/>
  <c r="H226" i="39"/>
  <c r="D186" i="57"/>
  <c r="H256" i="59"/>
  <c r="H219" i="59"/>
  <c r="D175" i="57"/>
  <c r="H138" i="14"/>
  <c r="H260" i="15"/>
  <c r="D186" i="30"/>
  <c r="E186" i="30"/>
  <c r="F186" i="30"/>
  <c r="F188" i="30" s="1"/>
  <c r="AO30" i="49" s="1"/>
  <c r="G186" i="30"/>
  <c r="H138" i="30"/>
  <c r="C170" i="30"/>
  <c r="D170" i="30"/>
  <c r="G171" i="62"/>
  <c r="H184" i="28"/>
  <c r="H173" i="35"/>
  <c r="H187" i="18"/>
  <c r="H185" i="10"/>
  <c r="C181" i="14"/>
  <c r="F186" i="57"/>
  <c r="H136" i="31"/>
  <c r="F197" i="31" s="1"/>
  <c r="H136" i="19"/>
  <c r="C209" i="19" s="1"/>
  <c r="C284" i="19" s="1"/>
  <c r="H186" i="37"/>
  <c r="F171" i="62"/>
  <c r="G170" i="29"/>
  <c r="E170" i="29"/>
  <c r="F170" i="29"/>
  <c r="H136" i="29"/>
  <c r="E202" i="29" s="1"/>
  <c r="E277" i="29" s="1"/>
  <c r="E183" i="29"/>
  <c r="G183" i="29"/>
  <c r="C183" i="29"/>
  <c r="H171" i="10"/>
  <c r="F184" i="10"/>
  <c r="E184" i="10"/>
  <c r="G184" i="10"/>
  <c r="F169" i="10"/>
  <c r="G169" i="10"/>
  <c r="C169" i="10"/>
  <c r="H101" i="44"/>
  <c r="E169" i="10"/>
  <c r="H108" i="44"/>
  <c r="D181" i="57"/>
  <c r="H96" i="44"/>
  <c r="G181" i="57"/>
  <c r="F181" i="57"/>
  <c r="C181" i="57"/>
  <c r="C180" i="24"/>
  <c r="F185" i="24"/>
  <c r="G185" i="24"/>
  <c r="E185" i="24"/>
  <c r="C185" i="24"/>
  <c r="F180" i="24"/>
  <c r="E180" i="24"/>
  <c r="H183" i="24"/>
  <c r="H181" i="40"/>
  <c r="G176" i="40"/>
  <c r="H107" i="44"/>
  <c r="D182" i="40"/>
  <c r="E182" i="40"/>
  <c r="F182" i="40"/>
  <c r="H177" i="59"/>
  <c r="H180" i="29"/>
  <c r="G187" i="59"/>
  <c r="E178" i="38"/>
  <c r="G182" i="18"/>
  <c r="F176" i="40"/>
  <c r="E171" i="32"/>
  <c r="D183" i="21"/>
  <c r="F172" i="15"/>
  <c r="F180" i="41"/>
  <c r="C187" i="37"/>
  <c r="G178" i="38"/>
  <c r="F182" i="18"/>
  <c r="F181" i="37"/>
  <c r="E176" i="40"/>
  <c r="G183" i="21"/>
  <c r="H138" i="10"/>
  <c r="D174" i="37"/>
  <c r="G174" i="37"/>
  <c r="C170" i="39"/>
  <c r="D186" i="31"/>
  <c r="E180" i="41"/>
  <c r="H184" i="14"/>
  <c r="H178" i="10"/>
  <c r="D181" i="37"/>
  <c r="E171" i="57"/>
  <c r="C178" i="38"/>
  <c r="E181" i="37"/>
  <c r="C176" i="14"/>
  <c r="F179" i="11"/>
  <c r="C176" i="40"/>
  <c r="E168" i="14"/>
  <c r="C175" i="15"/>
  <c r="E174" i="37"/>
  <c r="F170" i="59"/>
  <c r="G180" i="41"/>
  <c r="G171" i="57"/>
  <c r="H100" i="44"/>
  <c r="D176" i="14"/>
  <c r="D179" i="11"/>
  <c r="C168" i="14"/>
  <c r="G175" i="15"/>
  <c r="H184" i="24"/>
  <c r="D180" i="41"/>
  <c r="G176" i="14"/>
  <c r="E175" i="15"/>
  <c r="E172" i="10"/>
  <c r="H136" i="11"/>
  <c r="C211" i="11" s="1"/>
  <c r="E181" i="59"/>
  <c r="G181" i="59"/>
  <c r="F171" i="57"/>
  <c r="C179" i="11"/>
  <c r="D168" i="14"/>
  <c r="C171" i="57"/>
  <c r="F187" i="37"/>
  <c r="F187" i="59"/>
  <c r="E182" i="18"/>
  <c r="F176" i="14"/>
  <c r="E179" i="11"/>
  <c r="G168" i="14"/>
  <c r="F183" i="21"/>
  <c r="D175" i="15"/>
  <c r="H185" i="26"/>
  <c r="F170" i="39"/>
  <c r="H106" i="44"/>
  <c r="H185" i="28"/>
  <c r="H179" i="30"/>
  <c r="E180" i="20"/>
  <c r="H109" i="44"/>
  <c r="F186" i="15"/>
  <c r="E170" i="59"/>
  <c r="H138" i="62"/>
  <c r="F178" i="57"/>
  <c r="C186" i="38"/>
  <c r="E182" i="35"/>
  <c r="C177" i="14"/>
  <c r="G182" i="17"/>
  <c r="E169" i="24"/>
  <c r="F179" i="40"/>
  <c r="E171" i="27"/>
  <c r="C171" i="22"/>
  <c r="E181" i="62"/>
  <c r="G178" i="57"/>
  <c r="G170" i="35"/>
  <c r="D186" i="38"/>
  <c r="F182" i="35"/>
  <c r="E178" i="12"/>
  <c r="F177" i="14"/>
  <c r="D182" i="17"/>
  <c r="D188" i="17" s="1"/>
  <c r="AM15" i="49" s="1"/>
  <c r="D169" i="24"/>
  <c r="D179" i="40"/>
  <c r="E185" i="12"/>
  <c r="H179" i="23"/>
  <c r="C181" i="62"/>
  <c r="C178" i="57"/>
  <c r="E186" i="38"/>
  <c r="G182" i="35"/>
  <c r="F178" i="12"/>
  <c r="D177" i="14"/>
  <c r="F182" i="17"/>
  <c r="C175" i="41"/>
  <c r="H183" i="38"/>
  <c r="F169" i="24"/>
  <c r="C179" i="40"/>
  <c r="H136" i="23"/>
  <c r="C196" i="23" s="1"/>
  <c r="D181" i="62"/>
  <c r="C182" i="35"/>
  <c r="D178" i="12"/>
  <c r="F179" i="12"/>
  <c r="C182" i="17"/>
  <c r="G169" i="24"/>
  <c r="G181" i="18"/>
  <c r="G179" i="40"/>
  <c r="G171" i="22"/>
  <c r="C186" i="31"/>
  <c r="G173" i="16"/>
  <c r="F173" i="16"/>
  <c r="C173" i="16"/>
  <c r="E173" i="16"/>
  <c r="G181" i="62"/>
  <c r="G178" i="12"/>
  <c r="D181" i="18"/>
  <c r="G171" i="27"/>
  <c r="E186" i="31"/>
  <c r="G186" i="38"/>
  <c r="D173" i="36"/>
  <c r="G173" i="36"/>
  <c r="F173" i="36"/>
  <c r="E173" i="36"/>
  <c r="C173" i="36"/>
  <c r="C181" i="18"/>
  <c r="F171" i="27"/>
  <c r="G186" i="31"/>
  <c r="H138" i="57"/>
  <c r="D180" i="40"/>
  <c r="H111" i="44"/>
  <c r="H105" i="44"/>
  <c r="H99" i="44"/>
  <c r="H103" i="44"/>
  <c r="O29" i="49"/>
  <c r="O11" i="49"/>
  <c r="O18" i="49"/>
  <c r="O31" i="49"/>
  <c r="O9" i="49"/>
  <c r="H178" i="35"/>
  <c r="H178" i="30"/>
  <c r="H178" i="40"/>
  <c r="H182" i="20"/>
  <c r="G238" i="62"/>
  <c r="AB22" i="49" s="1"/>
  <c r="H262" i="15"/>
  <c r="H252" i="35"/>
  <c r="C238" i="26"/>
  <c r="X26" i="49" s="1"/>
  <c r="H261" i="62"/>
  <c r="D263" i="20"/>
  <c r="AF18" i="49" s="1"/>
  <c r="F263" i="16"/>
  <c r="AH14" i="49" s="1"/>
  <c r="H223" i="16"/>
  <c r="G263" i="41"/>
  <c r="AI42" i="49" s="1"/>
  <c r="D238" i="62"/>
  <c r="Y22" i="49" s="1"/>
  <c r="F238" i="16"/>
  <c r="AA14" i="49" s="1"/>
  <c r="H261" i="21"/>
  <c r="H257" i="62"/>
  <c r="H171" i="18"/>
  <c r="H262" i="57"/>
  <c r="H256" i="57"/>
  <c r="C263" i="14"/>
  <c r="AE12" i="49" s="1"/>
  <c r="H187" i="17"/>
  <c r="H258" i="30"/>
  <c r="H183" i="35"/>
  <c r="H168" i="31"/>
  <c r="G263" i="12"/>
  <c r="AI11" i="49" s="1"/>
  <c r="G238" i="31"/>
  <c r="AB31" i="49" s="1"/>
  <c r="H253" i="22"/>
  <c r="D263" i="22"/>
  <c r="AF21" i="49" s="1"/>
  <c r="C263" i="22"/>
  <c r="H136" i="22"/>
  <c r="G210" i="22" s="1"/>
  <c r="G238" i="26"/>
  <c r="AB26" i="49" s="1"/>
  <c r="H259" i="26"/>
  <c r="H235" i="26"/>
  <c r="D263" i="19"/>
  <c r="H222" i="39"/>
  <c r="H255" i="25"/>
  <c r="D263" i="25"/>
  <c r="AF25" i="49" s="1"/>
  <c r="H236" i="35"/>
  <c r="D238" i="35"/>
  <c r="Y36" i="49" s="1"/>
  <c r="H244" i="38"/>
  <c r="G263" i="38"/>
  <c r="AI39" i="49" s="1"/>
  <c r="G263" i="16"/>
  <c r="AI14" i="49" s="1"/>
  <c r="D238" i="27"/>
  <c r="Y27" i="49" s="1"/>
  <c r="D263" i="27"/>
  <c r="AF27" i="49" s="1"/>
  <c r="H136" i="30"/>
  <c r="H233" i="62"/>
  <c r="H218" i="62"/>
  <c r="H236" i="15"/>
  <c r="H176" i="24"/>
  <c r="H184" i="20"/>
  <c r="H136" i="17"/>
  <c r="F196" i="17" s="1"/>
  <c r="F271" i="17" s="1"/>
  <c r="F296" i="17" s="1"/>
  <c r="F346" i="17" s="1"/>
  <c r="D180" i="36"/>
  <c r="F180" i="11"/>
  <c r="C173" i="57"/>
  <c r="F173" i="57"/>
  <c r="G176" i="62"/>
  <c r="H231" i="59"/>
  <c r="H222" i="32"/>
  <c r="H245" i="41"/>
  <c r="D171" i="24"/>
  <c r="H250" i="59"/>
  <c r="F186" i="28"/>
  <c r="H232" i="27"/>
  <c r="D174" i="23"/>
  <c r="C179" i="12"/>
  <c r="E177" i="41"/>
  <c r="H183" i="40"/>
  <c r="G172" i="10"/>
  <c r="H168" i="15"/>
  <c r="D263" i="38"/>
  <c r="AF39" i="49" s="1"/>
  <c r="H179" i="21"/>
  <c r="E170" i="16"/>
  <c r="H219" i="39"/>
  <c r="C263" i="37"/>
  <c r="G173" i="57"/>
  <c r="D176" i="62"/>
  <c r="H247" i="38"/>
  <c r="D172" i="62"/>
  <c r="C171" i="24"/>
  <c r="H232" i="31"/>
  <c r="G174" i="23"/>
  <c r="D179" i="12"/>
  <c r="F177" i="41"/>
  <c r="H254" i="15"/>
  <c r="C172" i="10"/>
  <c r="D238" i="16"/>
  <c r="Y14" i="49" s="1"/>
  <c r="C173" i="22"/>
  <c r="F238" i="24"/>
  <c r="AA24" i="49" s="1"/>
  <c r="H228" i="26"/>
  <c r="F170" i="11"/>
  <c r="D173" i="57"/>
  <c r="C176" i="62"/>
  <c r="H262" i="38"/>
  <c r="H227" i="59"/>
  <c r="H244" i="26"/>
  <c r="H228" i="16"/>
  <c r="E172" i="62"/>
  <c r="H231" i="17"/>
  <c r="F171" i="24"/>
  <c r="H232" i="59"/>
  <c r="H138" i="40"/>
  <c r="H261" i="39"/>
  <c r="H250" i="27"/>
  <c r="H244" i="39"/>
  <c r="F174" i="23"/>
  <c r="H257" i="15"/>
  <c r="F172" i="10"/>
  <c r="C170" i="28"/>
  <c r="G173" i="22"/>
  <c r="H229" i="39"/>
  <c r="H218" i="27"/>
  <c r="C170" i="11"/>
  <c r="H260" i="17"/>
  <c r="H258" i="62"/>
  <c r="H262" i="35"/>
  <c r="H233" i="27"/>
  <c r="C174" i="23"/>
  <c r="G170" i="28"/>
  <c r="H138" i="11"/>
  <c r="E173" i="22"/>
  <c r="F180" i="26"/>
  <c r="G185" i="12"/>
  <c r="D185" i="12"/>
  <c r="C185" i="12"/>
  <c r="G171" i="37"/>
  <c r="C171" i="37"/>
  <c r="E171" i="37"/>
  <c r="D171" i="37"/>
  <c r="F171" i="37"/>
  <c r="H235" i="36"/>
  <c r="G170" i="36"/>
  <c r="H243" i="25"/>
  <c r="H261" i="37"/>
  <c r="C180" i="36"/>
  <c r="D180" i="11"/>
  <c r="E170" i="11"/>
  <c r="H236" i="17"/>
  <c r="H243" i="26"/>
  <c r="H262" i="12"/>
  <c r="H256" i="16"/>
  <c r="H221" i="16"/>
  <c r="E186" i="28"/>
  <c r="H219" i="27"/>
  <c r="H249" i="14"/>
  <c r="F175" i="21"/>
  <c r="F170" i="28"/>
  <c r="D173" i="22"/>
  <c r="G180" i="26"/>
  <c r="E183" i="36"/>
  <c r="F183" i="36"/>
  <c r="D183" i="36"/>
  <c r="G180" i="36"/>
  <c r="H259" i="16"/>
  <c r="H226" i="17"/>
  <c r="H224" i="24"/>
  <c r="D186" i="28"/>
  <c r="H246" i="22"/>
  <c r="H228" i="27"/>
  <c r="G179" i="12"/>
  <c r="G175" i="21"/>
  <c r="D170" i="59"/>
  <c r="E170" i="28"/>
  <c r="E180" i="11"/>
  <c r="G170" i="11"/>
  <c r="H104" i="44"/>
  <c r="H136" i="39"/>
  <c r="G196" i="39" s="1"/>
  <c r="G271" i="39" s="1"/>
  <c r="C172" i="62"/>
  <c r="H251" i="26"/>
  <c r="F172" i="62"/>
  <c r="H218" i="35"/>
  <c r="H235" i="59"/>
  <c r="H257" i="21"/>
  <c r="H223" i="14"/>
  <c r="H234" i="27"/>
  <c r="H229" i="30"/>
  <c r="H221" i="39"/>
  <c r="D175" i="21"/>
  <c r="G170" i="59"/>
  <c r="H171" i="25"/>
  <c r="H248" i="22"/>
  <c r="D263" i="26"/>
  <c r="AF26" i="49" s="1"/>
  <c r="E245" i="24"/>
  <c r="H169" i="17"/>
  <c r="H232" i="11"/>
  <c r="D180" i="20"/>
  <c r="G263" i="25"/>
  <c r="AI25" i="49" s="1"/>
  <c r="H219" i="15"/>
  <c r="H243" i="15"/>
  <c r="H244" i="20"/>
  <c r="H187" i="29"/>
  <c r="F263" i="15"/>
  <c r="AH13" i="49" s="1"/>
  <c r="F238" i="15"/>
  <c r="AA13" i="49" s="1"/>
  <c r="H185" i="25"/>
  <c r="H184" i="30"/>
  <c r="H182" i="12"/>
  <c r="H229" i="32"/>
  <c r="H244" i="21"/>
  <c r="H244" i="11"/>
  <c r="D180" i="26"/>
  <c r="E170" i="14"/>
  <c r="D181" i="14"/>
  <c r="H225" i="17"/>
  <c r="H181" i="31"/>
  <c r="E250" i="24"/>
  <c r="H184" i="31"/>
  <c r="H187" i="34"/>
  <c r="H228" i="33"/>
  <c r="H244" i="15"/>
  <c r="C238" i="27"/>
  <c r="X27" i="49" s="1"/>
  <c r="E243" i="33"/>
  <c r="H232" i="57"/>
  <c r="H237" i="57"/>
  <c r="C180" i="26"/>
  <c r="C170" i="14"/>
  <c r="F170" i="14"/>
  <c r="C263" i="26"/>
  <c r="AE26" i="49" s="1"/>
  <c r="H226" i="33"/>
  <c r="H252" i="14"/>
  <c r="H253" i="62"/>
  <c r="H254" i="59"/>
  <c r="H224" i="30"/>
  <c r="F238" i="17"/>
  <c r="AA15" i="49" s="1"/>
  <c r="H258" i="15"/>
  <c r="E263" i="15"/>
  <c r="AG13" i="49" s="1"/>
  <c r="H246" i="21"/>
  <c r="H181" i="32"/>
  <c r="G263" i="15"/>
  <c r="AI13" i="49" s="1"/>
  <c r="H136" i="15"/>
  <c r="D205" i="15" s="1"/>
  <c r="D280" i="15" s="1"/>
  <c r="H248" i="39"/>
  <c r="H251" i="21"/>
  <c r="H187" i="26"/>
  <c r="G263" i="26"/>
  <c r="AI26" i="49" s="1"/>
  <c r="D263" i="16"/>
  <c r="AF14" i="49" s="1"/>
  <c r="E263" i="39"/>
  <c r="AG40" i="49" s="1"/>
  <c r="C170" i="16"/>
  <c r="G170" i="16"/>
  <c r="H176" i="18"/>
  <c r="H218" i="30"/>
  <c r="H251" i="27"/>
  <c r="H223" i="11"/>
  <c r="H186" i="10"/>
  <c r="H182" i="38"/>
  <c r="H252" i="11"/>
  <c r="H255" i="57"/>
  <c r="H172" i="26"/>
  <c r="H177" i="38"/>
  <c r="H136" i="32"/>
  <c r="F201" i="32" s="1"/>
  <c r="F276" i="32" s="1"/>
  <c r="H246" i="59"/>
  <c r="H237" i="26"/>
  <c r="H185" i="15"/>
  <c r="H184" i="40"/>
  <c r="H187" i="32"/>
  <c r="H182" i="23"/>
  <c r="D178" i="37"/>
  <c r="G178" i="37"/>
  <c r="H170" i="19"/>
  <c r="H178" i="20"/>
  <c r="H254" i="57"/>
  <c r="H218" i="57"/>
  <c r="O34" i="49"/>
  <c r="O40" i="49"/>
  <c r="D184" i="38"/>
  <c r="F184" i="38"/>
  <c r="C184" i="38"/>
  <c r="E184" i="38"/>
  <c r="G184" i="38"/>
  <c r="O30" i="49"/>
  <c r="F184" i="59"/>
  <c r="H246" i="37"/>
  <c r="H260" i="37"/>
  <c r="D178" i="6"/>
  <c r="H249" i="20"/>
  <c r="H235" i="62"/>
  <c r="H230" i="16"/>
  <c r="H255" i="19"/>
  <c r="E249" i="33"/>
  <c r="E259" i="33"/>
  <c r="H249" i="21"/>
  <c r="H254" i="21"/>
  <c r="H257" i="11"/>
  <c r="H251" i="11"/>
  <c r="H220" i="14"/>
  <c r="H136" i="24"/>
  <c r="G202" i="24" s="1"/>
  <c r="H220" i="33"/>
  <c r="H232" i="15"/>
  <c r="H250" i="15"/>
  <c r="H254" i="20"/>
  <c r="F179" i="16"/>
  <c r="F172" i="32"/>
  <c r="H169" i="41"/>
  <c r="D172" i="15"/>
  <c r="C172" i="15"/>
  <c r="H262" i="17"/>
  <c r="H221" i="62"/>
  <c r="H249" i="59"/>
  <c r="E238" i="33"/>
  <c r="Z34" i="49" s="1"/>
  <c r="H261" i="15"/>
  <c r="H247" i="15"/>
  <c r="H249" i="39"/>
  <c r="H184" i="18"/>
  <c r="G172" i="32"/>
  <c r="H174" i="41"/>
  <c r="H184" i="19"/>
  <c r="F178" i="6"/>
  <c r="E184" i="59"/>
  <c r="C178" i="6"/>
  <c r="E169" i="57"/>
  <c r="H136" i="33"/>
  <c r="H233" i="15"/>
  <c r="H256" i="17"/>
  <c r="H261" i="20"/>
  <c r="H249" i="62"/>
  <c r="H223" i="26"/>
  <c r="E244" i="24"/>
  <c r="E246" i="33"/>
  <c r="E253" i="33"/>
  <c r="H236" i="14"/>
  <c r="H228" i="14"/>
  <c r="H234" i="30"/>
  <c r="H230" i="33"/>
  <c r="H244" i="57"/>
  <c r="H229" i="57"/>
  <c r="H257" i="57"/>
  <c r="C172" i="32"/>
  <c r="H169" i="22"/>
  <c r="E238" i="62"/>
  <c r="Z22" i="49" s="1"/>
  <c r="E263" i="30"/>
  <c r="AG30" i="49" s="1"/>
  <c r="H136" i="41"/>
  <c r="F238" i="39"/>
  <c r="AA40" i="49" s="1"/>
  <c r="F175" i="62"/>
  <c r="D169" i="57"/>
  <c r="F263" i="39"/>
  <c r="AH40" i="49" s="1"/>
  <c r="H248" i="19"/>
  <c r="H227" i="21"/>
  <c r="E254" i="33"/>
  <c r="E248" i="33"/>
  <c r="C170" i="34"/>
  <c r="E238" i="15"/>
  <c r="H245" i="15"/>
  <c r="H231" i="15"/>
  <c r="H252" i="20"/>
  <c r="H252" i="57"/>
  <c r="H180" i="31"/>
  <c r="C176" i="57"/>
  <c r="H183" i="34"/>
  <c r="H253" i="59"/>
  <c r="H231" i="57"/>
  <c r="F263" i="37"/>
  <c r="AH38" i="49" s="1"/>
  <c r="H262" i="22"/>
  <c r="H251" i="59"/>
  <c r="C238" i="59"/>
  <c r="D263" i="37"/>
  <c r="AF38" i="49" s="1"/>
  <c r="D238" i="37"/>
  <c r="Y38" i="49" s="1"/>
  <c r="E263" i="62"/>
  <c r="AG22" i="49" s="1"/>
  <c r="H181" i="23"/>
  <c r="H248" i="15"/>
  <c r="E175" i="62"/>
  <c r="F169" i="57"/>
  <c r="H259" i="20"/>
  <c r="H255" i="20"/>
  <c r="H230" i="20"/>
  <c r="H225" i="59"/>
  <c r="F263" i="21"/>
  <c r="AH20" i="49" s="1"/>
  <c r="E256" i="24"/>
  <c r="E255" i="24"/>
  <c r="E261" i="33"/>
  <c r="E247" i="33"/>
  <c r="F170" i="34"/>
  <c r="H219" i="57"/>
  <c r="H221" i="57"/>
  <c r="H136" i="10"/>
  <c r="G179" i="16"/>
  <c r="G170" i="34"/>
  <c r="F176" i="57"/>
  <c r="H175" i="17"/>
  <c r="H185" i="18"/>
  <c r="F263" i="62"/>
  <c r="AH22" i="49" s="1"/>
  <c r="H172" i="19"/>
  <c r="F238" i="62"/>
  <c r="AA22" i="49" s="1"/>
  <c r="G238" i="14"/>
  <c r="AB12" i="49" s="1"/>
  <c r="H187" i="40"/>
  <c r="E238" i="38"/>
  <c r="Z39" i="49" s="1"/>
  <c r="H259" i="30"/>
  <c r="H183" i="20"/>
  <c r="D171" i="29"/>
  <c r="D188" i="29" s="1"/>
  <c r="AM29" i="49" s="1"/>
  <c r="F171" i="29"/>
  <c r="G171" i="29"/>
  <c r="D175" i="62"/>
  <c r="C169" i="57"/>
  <c r="H138" i="59"/>
  <c r="H233" i="21"/>
  <c r="H255" i="62"/>
  <c r="E249" i="24"/>
  <c r="E248" i="24"/>
  <c r="G263" i="59"/>
  <c r="AI33" i="49" s="1"/>
  <c r="E251" i="33"/>
  <c r="E245" i="33"/>
  <c r="H223" i="15"/>
  <c r="H256" i="15"/>
  <c r="H255" i="15"/>
  <c r="H252" i="15"/>
  <c r="H236" i="20"/>
  <c r="H258" i="20"/>
  <c r="D179" i="16"/>
  <c r="H93" i="44"/>
  <c r="H183" i="41"/>
  <c r="H218" i="11"/>
  <c r="E170" i="34"/>
  <c r="E176" i="57"/>
  <c r="E263" i="22"/>
  <c r="AG21" i="49" s="1"/>
  <c r="C184" i="59"/>
  <c r="H236" i="21"/>
  <c r="H260" i="62"/>
  <c r="H253" i="26"/>
  <c r="H259" i="59"/>
  <c r="E244" i="33"/>
  <c r="E252" i="33"/>
  <c r="H250" i="11"/>
  <c r="H243" i="39"/>
  <c r="H232" i="33"/>
  <c r="G177" i="41"/>
  <c r="C177" i="41"/>
  <c r="H219" i="62"/>
  <c r="H259" i="37"/>
  <c r="G179" i="6"/>
  <c r="E263" i="28"/>
  <c r="D182" i="59"/>
  <c r="H257" i="20"/>
  <c r="H234" i="62"/>
  <c r="H219" i="32"/>
  <c r="H226" i="62"/>
  <c r="H249" i="30"/>
  <c r="D175" i="41"/>
  <c r="H176" i="19"/>
  <c r="E263" i="59"/>
  <c r="AG33" i="49" s="1"/>
  <c r="H229" i="59"/>
  <c r="F181" i="14"/>
  <c r="C185" i="59"/>
  <c r="D185" i="59"/>
  <c r="E185" i="59"/>
  <c r="F185" i="59"/>
  <c r="G185" i="59"/>
  <c r="H175" i="39"/>
  <c r="H136" i="38"/>
  <c r="H136" i="59"/>
  <c r="D199" i="59" s="1"/>
  <c r="H227" i="15"/>
  <c r="H247" i="35"/>
  <c r="H251" i="22"/>
  <c r="F175" i="41"/>
  <c r="H225" i="33"/>
  <c r="H235" i="33"/>
  <c r="H229" i="33"/>
  <c r="H226" i="57"/>
  <c r="H228" i="57"/>
  <c r="H253" i="57"/>
  <c r="H221" i="11"/>
  <c r="E238" i="26"/>
  <c r="Z26" i="49" s="1"/>
  <c r="H169" i="19"/>
  <c r="F170" i="35"/>
  <c r="E170" i="35"/>
  <c r="C170" i="35"/>
  <c r="H218" i="28"/>
  <c r="F183" i="62"/>
  <c r="D179" i="6"/>
  <c r="H221" i="33"/>
  <c r="D263" i="36"/>
  <c r="AF37" i="49" s="1"/>
  <c r="H230" i="14"/>
  <c r="H259" i="15"/>
  <c r="H251" i="57"/>
  <c r="H223" i="57"/>
  <c r="H245" i="57"/>
  <c r="H250" i="57"/>
  <c r="H258" i="57"/>
  <c r="H227" i="27"/>
  <c r="F238" i="27"/>
  <c r="AA27" i="49" s="1"/>
  <c r="H236" i="11"/>
  <c r="H219" i="11"/>
  <c r="H229" i="11"/>
  <c r="H187" i="28"/>
  <c r="H169" i="14"/>
  <c r="G185" i="62"/>
  <c r="C185" i="62"/>
  <c r="E185" i="62"/>
  <c r="D185" i="62"/>
  <c r="F185" i="62"/>
  <c r="H177" i="20"/>
  <c r="G177" i="19"/>
  <c r="D177" i="19"/>
  <c r="E177" i="19"/>
  <c r="F177" i="19"/>
  <c r="C177" i="19"/>
  <c r="G183" i="62"/>
  <c r="E183" i="62"/>
  <c r="F179" i="6"/>
  <c r="H229" i="37"/>
  <c r="H233" i="20"/>
  <c r="H225" i="21"/>
  <c r="E238" i="28"/>
  <c r="Z28" i="49" s="1"/>
  <c r="H236" i="27"/>
  <c r="H252" i="32"/>
  <c r="H233" i="33"/>
  <c r="H247" i="20"/>
  <c r="H262" i="20"/>
  <c r="H234" i="57"/>
  <c r="H260" i="57"/>
  <c r="H136" i="25"/>
  <c r="D203" i="25" s="1"/>
  <c r="H169" i="29"/>
  <c r="F263" i="18"/>
  <c r="E263" i="23"/>
  <c r="AG23" i="49" s="1"/>
  <c r="AJ23" i="49" s="1"/>
  <c r="H255" i="37"/>
  <c r="C183" i="62"/>
  <c r="H138" i="36"/>
  <c r="C182" i="59"/>
  <c r="H221" i="17"/>
  <c r="H243" i="20"/>
  <c r="H254" i="32"/>
  <c r="H228" i="30"/>
  <c r="H235" i="27"/>
  <c r="H180" i="10"/>
  <c r="H186" i="35"/>
  <c r="H176" i="26"/>
  <c r="H247" i="57"/>
  <c r="H224" i="57"/>
  <c r="H259" i="57"/>
  <c r="D170" i="14"/>
  <c r="G183" i="22"/>
  <c r="E183" i="22"/>
  <c r="C183" i="22"/>
  <c r="F183" i="22"/>
  <c r="D183" i="22"/>
  <c r="E184" i="23"/>
  <c r="D184" i="23"/>
  <c r="C184" i="23"/>
  <c r="G184" i="23"/>
  <c r="F184" i="23"/>
  <c r="F263" i="27"/>
  <c r="AH27" i="49" s="1"/>
  <c r="F113" i="44"/>
  <c r="F263" i="59"/>
  <c r="AH33" i="49" s="1"/>
  <c r="H237" i="12"/>
  <c r="H97" i="44"/>
  <c r="F182" i="59"/>
  <c r="H252" i="62"/>
  <c r="H246" i="11"/>
  <c r="H253" i="11"/>
  <c r="H255" i="11"/>
  <c r="E263" i="14"/>
  <c r="AG12" i="49" s="1"/>
  <c r="H232" i="30"/>
  <c r="H226" i="30"/>
  <c r="G175" i="41"/>
  <c r="F179" i="14"/>
  <c r="D179" i="14"/>
  <c r="D263" i="62"/>
  <c r="AF22" i="49" s="1"/>
  <c r="H248" i="62"/>
  <c r="H235" i="14"/>
  <c r="G238" i="17"/>
  <c r="AB15" i="49" s="1"/>
  <c r="H222" i="33"/>
  <c r="G238" i="11"/>
  <c r="AB10" i="49" s="1"/>
  <c r="H180" i="22"/>
  <c r="E181" i="14"/>
  <c r="D185" i="57"/>
  <c r="E185" i="57"/>
  <c r="G185" i="57"/>
  <c r="F185" i="57"/>
  <c r="C185" i="57"/>
  <c r="E168" i="19"/>
  <c r="F168" i="19"/>
  <c r="G168" i="19"/>
  <c r="D168" i="19"/>
  <c r="C168" i="19"/>
  <c r="O41" i="49"/>
  <c r="H179" i="10"/>
  <c r="H181" i="25"/>
  <c r="H179" i="41"/>
  <c r="H183" i="31"/>
  <c r="H177" i="40"/>
  <c r="H172" i="25"/>
  <c r="H185" i="33"/>
  <c r="H181" i="11"/>
  <c r="H181" i="30"/>
  <c r="H183" i="10"/>
  <c r="H170" i="26"/>
  <c r="H177" i="17"/>
  <c r="H187" i="25"/>
  <c r="H181" i="17"/>
  <c r="H175" i="25"/>
  <c r="H177" i="29"/>
  <c r="H175" i="32"/>
  <c r="H186" i="19"/>
  <c r="H175" i="9"/>
  <c r="H185" i="22"/>
  <c r="H176" i="34"/>
  <c r="H184" i="39"/>
  <c r="O36" i="49"/>
  <c r="O24" i="49"/>
  <c r="O26" i="49"/>
  <c r="O28" i="49"/>
  <c r="O23" i="49"/>
  <c r="E263" i="57"/>
  <c r="AG19" i="49" s="1"/>
  <c r="F175" i="31"/>
  <c r="E175" i="31"/>
  <c r="D175" i="31"/>
  <c r="C175" i="31"/>
  <c r="G175" i="31"/>
  <c r="C177" i="23"/>
  <c r="E177" i="23"/>
  <c r="F177" i="23"/>
  <c r="G177" i="23"/>
  <c r="D177" i="23"/>
  <c r="C170" i="36"/>
  <c r="H222" i="37"/>
  <c r="H260" i="20"/>
  <c r="E238" i="59"/>
  <c r="Z33" i="49" s="1"/>
  <c r="H234" i="16"/>
  <c r="H249" i="32"/>
  <c r="C171" i="32"/>
  <c r="H243" i="19"/>
  <c r="D169" i="62"/>
  <c r="H260" i="59"/>
  <c r="H248" i="21"/>
  <c r="E169" i="62"/>
  <c r="H177" i="15"/>
  <c r="H186" i="40"/>
  <c r="D184" i="62"/>
  <c r="F184" i="62"/>
  <c r="E184" i="62"/>
  <c r="G184" i="62"/>
  <c r="C184" i="62"/>
  <c r="H230" i="15"/>
  <c r="H261" i="26"/>
  <c r="H228" i="32"/>
  <c r="F171" i="32"/>
  <c r="H244" i="18"/>
  <c r="H228" i="15"/>
  <c r="D263" i="57"/>
  <c r="AF19" i="49" s="1"/>
  <c r="F238" i="57"/>
  <c r="AA19" i="49" s="1"/>
  <c r="H249" i="57"/>
  <c r="H222" i="57"/>
  <c r="H236" i="57"/>
  <c r="H172" i="30"/>
  <c r="H176" i="33"/>
  <c r="D238" i="11"/>
  <c r="Y10" i="49" s="1"/>
  <c r="H183" i="30"/>
  <c r="H175" i="24"/>
  <c r="H177" i="30"/>
  <c r="D177" i="16"/>
  <c r="E177" i="16"/>
  <c r="F177" i="16"/>
  <c r="G177" i="16"/>
  <c r="C177" i="16"/>
  <c r="G238" i="39"/>
  <c r="H64" i="44"/>
  <c r="H138" i="6"/>
  <c r="E172" i="9"/>
  <c r="H258" i="26"/>
  <c r="H235" i="32"/>
  <c r="G171" i="32"/>
  <c r="E238" i="16"/>
  <c r="Z14" i="49" s="1"/>
  <c r="H218" i="33"/>
  <c r="H237" i="33"/>
  <c r="H185" i="40"/>
  <c r="G178" i="19"/>
  <c r="E178" i="19"/>
  <c r="D178" i="19"/>
  <c r="F178" i="19"/>
  <c r="C178" i="19"/>
  <c r="H180" i="34"/>
  <c r="C178" i="32"/>
  <c r="F178" i="32"/>
  <c r="E178" i="32"/>
  <c r="E188" i="32" s="1"/>
  <c r="AN32" i="49" s="1"/>
  <c r="D178" i="32"/>
  <c r="D188" i="32" s="1"/>
  <c r="G178" i="32"/>
  <c r="F263" i="57"/>
  <c r="AH19" i="49" s="1"/>
  <c r="H253" i="37"/>
  <c r="F172" i="9"/>
  <c r="H244" i="17"/>
  <c r="H247" i="17"/>
  <c r="H229" i="20"/>
  <c r="H234" i="33"/>
  <c r="H245" i="35"/>
  <c r="H169" i="20"/>
  <c r="H169" i="38"/>
  <c r="E180" i="40"/>
  <c r="H178" i="24"/>
  <c r="G186" i="15"/>
  <c r="E186" i="15"/>
  <c r="G238" i="57"/>
  <c r="AB19" i="49" s="1"/>
  <c r="F170" i="36"/>
  <c r="H173" i="31"/>
  <c r="H170" i="38"/>
  <c r="C172" i="9"/>
  <c r="F169" i="62"/>
  <c r="H227" i="17"/>
  <c r="H256" i="11"/>
  <c r="H245" i="11"/>
  <c r="H261" i="11"/>
  <c r="H260" i="11"/>
  <c r="F263" i="11"/>
  <c r="AH10" i="49" s="1"/>
  <c r="H226" i="14"/>
  <c r="H175" i="10"/>
  <c r="H178" i="26"/>
  <c r="H186" i="41"/>
  <c r="G180" i="40"/>
  <c r="H181" i="9"/>
  <c r="H169" i="31"/>
  <c r="D187" i="12"/>
  <c r="F187" i="12"/>
  <c r="C187" i="41"/>
  <c r="E187" i="41"/>
  <c r="F187" i="41"/>
  <c r="D187" i="41"/>
  <c r="G187" i="41"/>
  <c r="C181" i="27"/>
  <c r="E181" i="27"/>
  <c r="D181" i="27"/>
  <c r="F181" i="27"/>
  <c r="G181" i="27"/>
  <c r="H136" i="62"/>
  <c r="E205" i="62" s="1"/>
  <c r="E280" i="62" s="1"/>
  <c r="H136" i="14"/>
  <c r="D211" i="14" s="1"/>
  <c r="D286" i="14" s="1"/>
  <c r="D311" i="14" s="1"/>
  <c r="D361" i="14" s="1"/>
  <c r="D170" i="36"/>
  <c r="D172" i="9"/>
  <c r="C169" i="62"/>
  <c r="H237" i="15"/>
  <c r="H237" i="17"/>
  <c r="H231" i="21"/>
  <c r="F180" i="40"/>
  <c r="H136" i="57"/>
  <c r="D193" i="57" s="1"/>
  <c r="H181" i="21"/>
  <c r="H138" i="34"/>
  <c r="J163" i="34" s="1"/>
  <c r="H175" i="38"/>
  <c r="H178" i="39"/>
  <c r="H186" i="17"/>
  <c r="H186" i="26"/>
  <c r="H177" i="32"/>
  <c r="H179" i="26"/>
  <c r="H172" i="23"/>
  <c r="H179" i="32"/>
  <c r="H260" i="21"/>
  <c r="C238" i="11"/>
  <c r="X10" i="49" s="1"/>
  <c r="O19" i="49"/>
  <c r="H226" i="37"/>
  <c r="H219" i="37"/>
  <c r="H253" i="20"/>
  <c r="H227" i="26"/>
  <c r="H261" i="57"/>
  <c r="H232" i="14"/>
  <c r="H233" i="14"/>
  <c r="H226" i="27"/>
  <c r="H224" i="11"/>
  <c r="F263" i="14"/>
  <c r="AH12" i="49" s="1"/>
  <c r="H173" i="23"/>
  <c r="H174" i="22"/>
  <c r="H246" i="15"/>
  <c r="H248" i="20"/>
  <c r="H235" i="57"/>
  <c r="H177" i="28"/>
  <c r="H169" i="33"/>
  <c r="F173" i="59"/>
  <c r="C173" i="59"/>
  <c r="E173" i="59"/>
  <c r="D173" i="59"/>
  <c r="H178" i="18"/>
  <c r="H171" i="23"/>
  <c r="H173" i="32"/>
  <c r="F175" i="59"/>
  <c r="C175" i="59"/>
  <c r="H179" i="18"/>
  <c r="H181" i="28"/>
  <c r="H171" i="28"/>
  <c r="H184" i="12"/>
  <c r="H168" i="41"/>
  <c r="H174" i="17"/>
  <c r="H168" i="29"/>
  <c r="H171" i="30"/>
  <c r="H168" i="32"/>
  <c r="H136" i="28"/>
  <c r="D176" i="25"/>
  <c r="E176" i="25"/>
  <c r="G176" i="25"/>
  <c r="F176" i="25"/>
  <c r="C176" i="25"/>
  <c r="F169" i="28"/>
  <c r="D169" i="28"/>
  <c r="E169" i="28"/>
  <c r="G169" i="28"/>
  <c r="C169" i="28"/>
  <c r="H169" i="23"/>
  <c r="H170" i="9"/>
  <c r="H178" i="17"/>
  <c r="H173" i="29"/>
  <c r="H182" i="32"/>
  <c r="H186" i="39"/>
  <c r="H177" i="34"/>
  <c r="H173" i="33"/>
  <c r="H185" i="41"/>
  <c r="H186" i="14"/>
  <c r="H175" i="34"/>
  <c r="H182" i="10"/>
  <c r="D185" i="36"/>
  <c r="E185" i="36"/>
  <c r="F185" i="36"/>
  <c r="C168" i="35"/>
  <c r="E168" i="35"/>
  <c r="D168" i="35"/>
  <c r="G168" i="35"/>
  <c r="F168" i="35"/>
  <c r="H174" i="11"/>
  <c r="C169" i="11"/>
  <c r="G169" i="11"/>
  <c r="E169" i="11"/>
  <c r="F169" i="11"/>
  <c r="D169" i="11"/>
  <c r="H177" i="35"/>
  <c r="H180" i="23"/>
  <c r="H180" i="35"/>
  <c r="G171" i="40"/>
  <c r="D171" i="40"/>
  <c r="F171" i="40"/>
  <c r="E171" i="40"/>
  <c r="C171" i="40"/>
  <c r="H184" i="17"/>
  <c r="H177" i="10"/>
  <c r="H169" i="27"/>
  <c r="H174" i="30"/>
  <c r="H179" i="31"/>
  <c r="H187" i="10"/>
  <c r="H174" i="33"/>
  <c r="H183" i="9"/>
  <c r="H176" i="39"/>
  <c r="H184" i="29"/>
  <c r="H187" i="39"/>
  <c r="H174" i="15"/>
  <c r="H185" i="30"/>
  <c r="H172" i="27"/>
  <c r="H174" i="14"/>
  <c r="G168" i="26"/>
  <c r="C168" i="26"/>
  <c r="E168" i="26"/>
  <c r="D168" i="26"/>
  <c r="F168" i="26"/>
  <c r="H182" i="33"/>
  <c r="H173" i="26"/>
  <c r="H187" i="15"/>
  <c r="H176" i="31"/>
  <c r="H180" i="27"/>
  <c r="H174" i="20"/>
  <c r="H174" i="25"/>
  <c r="H176" i="35"/>
  <c r="F168" i="10"/>
  <c r="C168" i="10"/>
  <c r="E168" i="10"/>
  <c r="G168" i="10"/>
  <c r="D168" i="10"/>
  <c r="D188" i="10" s="1"/>
  <c r="AM9" i="49" s="1"/>
  <c r="E188" i="30"/>
  <c r="AN30" i="49" s="1"/>
  <c r="H183" i="23"/>
  <c r="H136" i="40"/>
  <c r="D206" i="40" s="1"/>
  <c r="H169" i="25"/>
  <c r="H168" i="23"/>
  <c r="H175" i="19"/>
  <c r="H178" i="34"/>
  <c r="H176" i="30"/>
  <c r="H177" i="26"/>
  <c r="H221" i="37"/>
  <c r="H227" i="37"/>
  <c r="H232" i="36"/>
  <c r="H234" i="36"/>
  <c r="F238" i="35"/>
  <c r="AA36" i="49" s="1"/>
  <c r="H259" i="35"/>
  <c r="E263" i="35"/>
  <c r="AG36" i="49" s="1"/>
  <c r="H255" i="35"/>
  <c r="H258" i="35"/>
  <c r="C238" i="33"/>
  <c r="H224" i="33"/>
  <c r="H236" i="33"/>
  <c r="F238" i="33"/>
  <c r="AA34" i="49" s="1"/>
  <c r="H221" i="32"/>
  <c r="H255" i="32"/>
  <c r="H261" i="32"/>
  <c r="H230" i="32"/>
  <c r="H233" i="32"/>
  <c r="H250" i="32"/>
  <c r="H223" i="32"/>
  <c r="H237" i="59"/>
  <c r="H234" i="32"/>
  <c r="H256" i="32"/>
  <c r="H262" i="32"/>
  <c r="H248" i="59"/>
  <c r="H226" i="32"/>
  <c r="H253" i="32"/>
  <c r="H243" i="32"/>
  <c r="H257" i="32"/>
  <c r="H245" i="32"/>
  <c r="H236" i="32"/>
  <c r="E238" i="32"/>
  <c r="H247" i="32"/>
  <c r="H218" i="32"/>
  <c r="H248" i="32"/>
  <c r="E263" i="31"/>
  <c r="H263" i="31" s="1"/>
  <c r="H222" i="30"/>
  <c r="E238" i="30"/>
  <c r="Z30" i="49" s="1"/>
  <c r="E238" i="23"/>
  <c r="Z23" i="49" s="1"/>
  <c r="AC23" i="49" s="1"/>
  <c r="H229" i="21"/>
  <c r="H234" i="21"/>
  <c r="H221" i="21"/>
  <c r="H230" i="21"/>
  <c r="H262" i="21"/>
  <c r="E263" i="21"/>
  <c r="AG20" i="49" s="1"/>
  <c r="H235" i="21"/>
  <c r="H246" i="57"/>
  <c r="E238" i="57"/>
  <c r="Z19" i="49" s="1"/>
  <c r="H227" i="57"/>
  <c r="H220" i="57"/>
  <c r="C263" i="57"/>
  <c r="D238" i="57"/>
  <c r="Y19" i="49" s="1"/>
  <c r="G263" i="57"/>
  <c r="AI19" i="49" s="1"/>
  <c r="H225" i="57"/>
  <c r="C238" i="57"/>
  <c r="X19" i="49" s="1"/>
  <c r="C263" i="15"/>
  <c r="H228" i="20"/>
  <c r="H237" i="14"/>
  <c r="D263" i="15"/>
  <c r="AF13" i="49" s="1"/>
  <c r="H221" i="15"/>
  <c r="H255" i="14"/>
  <c r="F238" i="18"/>
  <c r="H231" i="20"/>
  <c r="H224" i="20"/>
  <c r="H246" i="20"/>
  <c r="H246" i="19"/>
  <c r="H235" i="15"/>
  <c r="C238" i="15"/>
  <c r="H222" i="15"/>
  <c r="H249" i="15"/>
  <c r="H229" i="15"/>
  <c r="H256" i="20"/>
  <c r="H257" i="17"/>
  <c r="F238" i="14"/>
  <c r="AA12" i="49" s="1"/>
  <c r="E238" i="11"/>
  <c r="Z10" i="49" s="1"/>
  <c r="H224" i="15"/>
  <c r="H221" i="20"/>
  <c r="H222" i="20"/>
  <c r="H226" i="20"/>
  <c r="H225" i="14"/>
  <c r="G263" i="17"/>
  <c r="AI15" i="49" s="1"/>
  <c r="G263" i="39"/>
  <c r="AI40" i="49" s="1"/>
  <c r="H219" i="30"/>
  <c r="H243" i="57"/>
  <c r="H248" i="57"/>
  <c r="H225" i="35"/>
  <c r="F263" i="22"/>
  <c r="AH21" i="49" s="1"/>
  <c r="H246" i="26"/>
  <c r="H229" i="14"/>
  <c r="H223" i="33"/>
  <c r="E263" i="27"/>
  <c r="AG27" i="49" s="1"/>
  <c r="C238" i="30"/>
  <c r="H253" i="14"/>
  <c r="C263" i="30"/>
  <c r="H220" i="15"/>
  <c r="H251" i="32"/>
  <c r="H259" i="32"/>
  <c r="H234" i="15"/>
  <c r="H234" i="11"/>
  <c r="H233" i="57"/>
  <c r="H255" i="17"/>
  <c r="H220" i="20"/>
  <c r="H245" i="20"/>
  <c r="H234" i="20"/>
  <c r="H223" i="21"/>
  <c r="H245" i="34"/>
  <c r="H220" i="32"/>
  <c r="H232" i="32"/>
  <c r="E238" i="31"/>
  <c r="H225" i="15"/>
  <c r="H228" i="17"/>
  <c r="H251" i="20"/>
  <c r="H224" i="21"/>
  <c r="H260" i="32"/>
  <c r="H221" i="19"/>
  <c r="E238" i="27"/>
  <c r="Z27" i="49" s="1"/>
  <c r="H230" i="36"/>
  <c r="F238" i="11"/>
  <c r="AA10" i="49" s="1"/>
  <c r="H248" i="17"/>
  <c r="H225" i="20"/>
  <c r="H232" i="21"/>
  <c r="H258" i="32"/>
  <c r="H246" i="35"/>
  <c r="H232" i="20"/>
  <c r="H226" i="21"/>
  <c r="H260" i="26"/>
  <c r="H250" i="26"/>
  <c r="H254" i="35"/>
  <c r="G263" i="32"/>
  <c r="AI32" i="49" s="1"/>
  <c r="D238" i="21"/>
  <c r="Y20" i="49" s="1"/>
  <c r="F238" i="38"/>
  <c r="AA39" i="49" s="1"/>
  <c r="H223" i="20"/>
  <c r="H219" i="20"/>
  <c r="H218" i="20"/>
  <c r="H228" i="21"/>
  <c r="O39" i="49"/>
  <c r="H247" i="34"/>
  <c r="H233" i="11"/>
  <c r="G238" i="20"/>
  <c r="AB18" i="49" s="1"/>
  <c r="F263" i="20"/>
  <c r="AH18" i="49" s="1"/>
  <c r="C238" i="21"/>
  <c r="X20" i="49" s="1"/>
  <c r="H234" i="14"/>
  <c r="D263" i="32"/>
  <c r="AF32" i="49" s="1"/>
  <c r="C238" i="32"/>
  <c r="X32" i="49" s="1"/>
  <c r="D238" i="15"/>
  <c r="Y13" i="49" s="1"/>
  <c r="G238" i="32"/>
  <c r="AB32" i="49" s="1"/>
  <c r="G238" i="21"/>
  <c r="AB20" i="49" s="1"/>
  <c r="C238" i="20"/>
  <c r="X18" i="49" s="1"/>
  <c r="C263" i="20"/>
  <c r="AE18" i="49" s="1"/>
  <c r="C263" i="32"/>
  <c r="AE32" i="49" s="1"/>
  <c r="D238" i="33"/>
  <c r="Y34" i="49" s="1"/>
  <c r="F238" i="20"/>
  <c r="AA18" i="49" s="1"/>
  <c r="H227" i="14"/>
  <c r="H259" i="34"/>
  <c r="D238" i="32"/>
  <c r="Y32" i="49" s="1"/>
  <c r="G238" i="33"/>
  <c r="AB34" i="49" s="1"/>
  <c r="G263" i="20"/>
  <c r="AI18" i="49" s="1"/>
  <c r="O8" i="49"/>
  <c r="H174" i="35"/>
  <c r="D198" i="25"/>
  <c r="D273" i="25" s="1"/>
  <c r="D298" i="25" s="1"/>
  <c r="D348" i="25" s="1"/>
  <c r="E203" i="25"/>
  <c r="G202" i="25"/>
  <c r="D195" i="25"/>
  <c r="D196" i="25"/>
  <c r="D271" i="25" s="1"/>
  <c r="D296" i="25" s="1"/>
  <c r="D346" i="25" s="1"/>
  <c r="E202" i="25"/>
  <c r="E277" i="25" s="1"/>
  <c r="E302" i="25" s="1"/>
  <c r="E206" i="25"/>
  <c r="E281" i="25" s="1"/>
  <c r="E306" i="25" s="1"/>
  <c r="F194" i="25"/>
  <c r="F269" i="25" s="1"/>
  <c r="F294" i="25" s="1"/>
  <c r="D204" i="25"/>
  <c r="G208" i="25"/>
  <c r="G283" i="25" s="1"/>
  <c r="G200" i="25"/>
  <c r="G275" i="25" s="1"/>
  <c r="G207" i="25"/>
  <c r="D210" i="25"/>
  <c r="D285" i="25" s="1"/>
  <c r="D310" i="25" s="1"/>
  <c r="D360" i="25" s="1"/>
  <c r="F207" i="25"/>
  <c r="F282" i="25" s="1"/>
  <c r="E193" i="25"/>
  <c r="H181" i="34"/>
  <c r="H187" i="24"/>
  <c r="H184" i="27"/>
  <c r="H178" i="33"/>
  <c r="D168" i="24"/>
  <c r="E168" i="24"/>
  <c r="G168" i="24"/>
  <c r="F168" i="24"/>
  <c r="C168" i="24"/>
  <c r="H181" i="41"/>
  <c r="G172" i="40"/>
  <c r="F172" i="40"/>
  <c r="C172" i="40"/>
  <c r="E172" i="40"/>
  <c r="D172" i="40"/>
  <c r="H168" i="27"/>
  <c r="H184" i="41"/>
  <c r="H170" i="12"/>
  <c r="H179" i="17"/>
  <c r="H184" i="33"/>
  <c r="C172" i="35"/>
  <c r="D172" i="35"/>
  <c r="F172" i="35"/>
  <c r="G172" i="35"/>
  <c r="E172" i="35"/>
  <c r="H185" i="20"/>
  <c r="H174" i="32"/>
  <c r="H179" i="9"/>
  <c r="F168" i="18"/>
  <c r="D168" i="18"/>
  <c r="C168" i="18"/>
  <c r="E168" i="18"/>
  <c r="G168" i="18"/>
  <c r="H172" i="34"/>
  <c r="H173" i="15"/>
  <c r="H182" i="24"/>
  <c r="H186" i="34"/>
  <c r="H183" i="32"/>
  <c r="H174" i="38"/>
  <c r="H173" i="9"/>
  <c r="H185" i="35"/>
  <c r="H174" i="34"/>
  <c r="H173" i="38"/>
  <c r="H168" i="33"/>
  <c r="H186" i="33"/>
  <c r="H180" i="17"/>
  <c r="G113" i="44"/>
  <c r="H176" i="38"/>
  <c r="H173" i="41"/>
  <c r="H185" i="34"/>
  <c r="H175" i="22"/>
  <c r="H174" i="21"/>
  <c r="H184" i="35"/>
  <c r="H170" i="10"/>
  <c r="H181" i="29"/>
  <c r="G168" i="38"/>
  <c r="F168" i="38"/>
  <c r="C168" i="38"/>
  <c r="D168" i="38"/>
  <c r="E168" i="38"/>
  <c r="H182" i="15"/>
  <c r="H176" i="12"/>
  <c r="H177" i="39"/>
  <c r="H176" i="23"/>
  <c r="H176" i="32"/>
  <c r="H183" i="17"/>
  <c r="H170" i="40"/>
  <c r="H180" i="32"/>
  <c r="H183" i="26"/>
  <c r="H169" i="26"/>
  <c r="H185" i="21"/>
  <c r="H185" i="31"/>
  <c r="H258" i="17"/>
  <c r="H219" i="21"/>
  <c r="H248" i="26"/>
  <c r="H172" i="39"/>
  <c r="H173" i="34"/>
  <c r="F263" i="17"/>
  <c r="AH15" i="49" s="1"/>
  <c r="H219" i="14"/>
  <c r="E238" i="14"/>
  <c r="Z12" i="49" s="1"/>
  <c r="H218" i="14"/>
  <c r="H186" i="12"/>
  <c r="H168" i="40"/>
  <c r="H179" i="27"/>
  <c r="H182" i="9"/>
  <c r="H261" i="17"/>
  <c r="F238" i="40"/>
  <c r="AA41" i="49" s="1"/>
  <c r="F168" i="9"/>
  <c r="C168" i="9"/>
  <c r="G168" i="9"/>
  <c r="D168" i="9"/>
  <c r="E168" i="9"/>
  <c r="H181" i="10"/>
  <c r="F263" i="40"/>
  <c r="AH41" i="49" s="1"/>
  <c r="G26" i="49"/>
  <c r="H26" i="49"/>
  <c r="H252" i="17"/>
  <c r="H245" i="17"/>
  <c r="H222" i="21"/>
  <c r="F238" i="59"/>
  <c r="AA33" i="49" s="1"/>
  <c r="H236" i="19"/>
  <c r="H173" i="19"/>
  <c r="H220" i="30"/>
  <c r="H173" i="24"/>
  <c r="H174" i="10"/>
  <c r="E263" i="26"/>
  <c r="AG26" i="49" s="1"/>
  <c r="H250" i="17"/>
  <c r="H220" i="21"/>
  <c r="H218" i="16"/>
  <c r="H227" i="32"/>
  <c r="H237" i="32"/>
  <c r="H224" i="32"/>
  <c r="H171" i="39"/>
  <c r="H251" i="35"/>
  <c r="H261" i="35"/>
  <c r="H224" i="14"/>
  <c r="H222" i="14"/>
  <c r="H174" i="19"/>
  <c r="H177" i="21"/>
  <c r="H168" i="11"/>
  <c r="H176" i="16"/>
  <c r="H185" i="27"/>
  <c r="H169" i="37"/>
  <c r="H233" i="17"/>
  <c r="H254" i="26"/>
  <c r="H235" i="34"/>
  <c r="H182" i="57"/>
  <c r="E238" i="36"/>
  <c r="Z37" i="49" s="1"/>
  <c r="H243" i="35"/>
  <c r="H176" i="10"/>
  <c r="H183" i="19"/>
  <c r="H186" i="23"/>
  <c r="H183" i="18"/>
  <c r="M6" i="48"/>
  <c r="J304" i="9"/>
  <c r="H231" i="37"/>
  <c r="H179" i="15"/>
  <c r="H180" i="14"/>
  <c r="H182" i="27"/>
  <c r="H251" i="17"/>
  <c r="H222" i="16"/>
  <c r="H231" i="32"/>
  <c r="H259" i="11"/>
  <c r="H258" i="11"/>
  <c r="H231" i="14"/>
  <c r="H15" i="49"/>
  <c r="G15" i="49"/>
  <c r="H181" i="24"/>
  <c r="H184" i="34"/>
  <c r="H254" i="34"/>
  <c r="H262" i="34"/>
  <c r="E254" i="24"/>
  <c r="E243" i="24"/>
  <c r="H245" i="21"/>
  <c r="D263" i="21"/>
  <c r="AF20" i="49" s="1"/>
  <c r="H256" i="21"/>
  <c r="H252" i="21"/>
  <c r="G238" i="59"/>
  <c r="AB33" i="49" s="1"/>
  <c r="E260" i="33"/>
  <c r="H225" i="34"/>
  <c r="E238" i="17"/>
  <c r="Z15" i="49" s="1"/>
  <c r="E238" i="25"/>
  <c r="Z25" i="49" s="1"/>
  <c r="AC25" i="49" s="1"/>
  <c r="H222" i="19"/>
  <c r="H231" i="19"/>
  <c r="H237" i="37"/>
  <c r="H246" i="36"/>
  <c r="G263" i="11"/>
  <c r="AI10" i="49" s="1"/>
  <c r="H254" i="11"/>
  <c r="H247" i="11"/>
  <c r="D263" i="11"/>
  <c r="AF10" i="49" s="1"/>
  <c r="H248" i="11"/>
  <c r="H253" i="34"/>
  <c r="E257" i="24"/>
  <c r="E251" i="24"/>
  <c r="E258" i="24"/>
  <c r="H259" i="21"/>
  <c r="H22" i="49"/>
  <c r="H252" i="25"/>
  <c r="H243" i="21"/>
  <c r="H236" i="10"/>
  <c r="H229" i="10"/>
  <c r="H255" i="34"/>
  <c r="H227" i="19"/>
  <c r="F238" i="19"/>
  <c r="AA17" i="49" s="1"/>
  <c r="H187" i="44"/>
  <c r="E195" i="44" s="1"/>
  <c r="H12" i="44"/>
  <c r="H227" i="36"/>
  <c r="E263" i="11"/>
  <c r="AG10" i="49" s="1"/>
  <c r="H233" i="37"/>
  <c r="H228" i="37"/>
  <c r="H235" i="37"/>
  <c r="C263" i="21"/>
  <c r="H224" i="37"/>
  <c r="H223" i="37"/>
  <c r="F238" i="37"/>
  <c r="AA38" i="49" s="1"/>
  <c r="H224" i="59"/>
  <c r="H249" i="19"/>
  <c r="E238" i="12"/>
  <c r="Z11" i="49" s="1"/>
  <c r="H243" i="11"/>
  <c r="H257" i="34"/>
  <c r="H236" i="37"/>
  <c r="E238" i="20"/>
  <c r="Z18" i="49" s="1"/>
  <c r="D263" i="59"/>
  <c r="AF33" i="49" s="1"/>
  <c r="H260" i="34"/>
  <c r="H252" i="40"/>
  <c r="H228" i="40"/>
  <c r="C238" i="37"/>
  <c r="F238" i="21"/>
  <c r="AA20" i="49" s="1"/>
  <c r="H219" i="36"/>
  <c r="H219" i="34"/>
  <c r="H248" i="34"/>
  <c r="E259" i="24"/>
  <c r="E261" i="24"/>
  <c r="H245" i="62"/>
  <c r="H221" i="59"/>
  <c r="C248" i="33"/>
  <c r="C256" i="33"/>
  <c r="D244" i="33"/>
  <c r="C246" i="33"/>
  <c r="C245" i="33"/>
  <c r="D243" i="33"/>
  <c r="C253" i="33"/>
  <c r="D258" i="33"/>
  <c r="G243" i="33"/>
  <c r="G251" i="33"/>
  <c r="G259" i="33"/>
  <c r="G255" i="33"/>
  <c r="C251" i="33"/>
  <c r="C258" i="33"/>
  <c r="D256" i="33"/>
  <c r="G258" i="33"/>
  <c r="F250" i="33"/>
  <c r="F253" i="33"/>
  <c r="F257" i="33"/>
  <c r="F247" i="33"/>
  <c r="C249" i="33"/>
  <c r="C247" i="33"/>
  <c r="C255" i="33"/>
  <c r="D257" i="33"/>
  <c r="G245" i="33"/>
  <c r="G256" i="33"/>
  <c r="D252" i="33"/>
  <c r="D261" i="33"/>
  <c r="G254" i="33"/>
  <c r="C257" i="33"/>
  <c r="D253" i="33"/>
  <c r="G247" i="33"/>
  <c r="F252" i="33"/>
  <c r="G248" i="33"/>
  <c r="G250" i="33"/>
  <c r="C262" i="33"/>
  <c r="D255" i="33"/>
  <c r="D246" i="33"/>
  <c r="F243" i="33"/>
  <c r="G246" i="33"/>
  <c r="D254" i="33"/>
  <c r="D260" i="33"/>
  <c r="C252" i="33"/>
  <c r="C259" i="33"/>
  <c r="D245" i="33"/>
  <c r="F254" i="33"/>
  <c r="G261" i="33"/>
  <c r="F262" i="33"/>
  <c r="F259" i="33"/>
  <c r="G253" i="33"/>
  <c r="C260" i="33"/>
  <c r="C243" i="33"/>
  <c r="C254" i="33"/>
  <c r="D248" i="33"/>
  <c r="D250" i="33"/>
  <c r="G252" i="33"/>
  <c r="F248" i="33"/>
  <c r="G249" i="33"/>
  <c r="G257" i="33"/>
  <c r="D251" i="33"/>
  <c r="C244" i="33"/>
  <c r="G262" i="33"/>
  <c r="C250" i="33"/>
  <c r="D259" i="33"/>
  <c r="G244" i="33"/>
  <c r="D247" i="33"/>
  <c r="D262" i="33"/>
  <c r="C261" i="33"/>
  <c r="G260" i="33"/>
  <c r="D249" i="33"/>
  <c r="F245" i="33"/>
  <c r="E257" i="33"/>
  <c r="F244" i="33"/>
  <c r="E256" i="33"/>
  <c r="F260" i="33"/>
  <c r="E262" i="33"/>
  <c r="F246" i="33"/>
  <c r="F249" i="33"/>
  <c r="E255" i="33"/>
  <c r="F256" i="33"/>
  <c r="F255" i="33"/>
  <c r="F251" i="33"/>
  <c r="F258" i="33"/>
  <c r="F261" i="33"/>
  <c r="G238" i="36"/>
  <c r="AB37" i="49" s="1"/>
  <c r="H225" i="36"/>
  <c r="G263" i="21"/>
  <c r="AI20" i="49" s="1"/>
  <c r="H233" i="36"/>
  <c r="G263" i="36"/>
  <c r="AI37" i="49" s="1"/>
  <c r="F238" i="26"/>
  <c r="AA26" i="49" s="1"/>
  <c r="H246" i="34"/>
  <c r="H256" i="34"/>
  <c r="E263" i="17"/>
  <c r="AG15" i="49" s="1"/>
  <c r="H222" i="17"/>
  <c r="H255" i="59"/>
  <c r="E263" i="19"/>
  <c r="AG17" i="49" s="1"/>
  <c r="E227" i="22"/>
  <c r="G235" i="22"/>
  <c r="F219" i="22"/>
  <c r="G220" i="22"/>
  <c r="F230" i="22"/>
  <c r="F225" i="22"/>
  <c r="G222" i="22"/>
  <c r="G227" i="22"/>
  <c r="G233" i="22"/>
  <c r="G228" i="22"/>
  <c r="F235" i="22"/>
  <c r="F236" i="22"/>
  <c r="G234" i="22"/>
  <c r="F223" i="22"/>
  <c r="F218" i="22"/>
  <c r="F228" i="22"/>
  <c r="G223" i="22"/>
  <c r="E235" i="22"/>
  <c r="G226" i="22"/>
  <c r="G221" i="22"/>
  <c r="G231" i="22"/>
  <c r="G230" i="22"/>
  <c r="F222" i="22"/>
  <c r="F221" i="22"/>
  <c r="G219" i="22"/>
  <c r="E231" i="22"/>
  <c r="E224" i="22"/>
  <c r="F229" i="22"/>
  <c r="G224" i="22"/>
  <c r="E229" i="22"/>
  <c r="F234" i="22"/>
  <c r="F226" i="22"/>
  <c r="D236" i="22"/>
  <c r="C227" i="22"/>
  <c r="D228" i="22"/>
  <c r="F237" i="22"/>
  <c r="D222" i="22"/>
  <c r="D235" i="22"/>
  <c r="F232" i="22"/>
  <c r="C221" i="22"/>
  <c r="C235" i="22"/>
  <c r="D229" i="22"/>
  <c r="C223" i="22"/>
  <c r="G237" i="22"/>
  <c r="C218" i="22"/>
  <c r="C232" i="22"/>
  <c r="D234" i="22"/>
  <c r="C230" i="22"/>
  <c r="D227" i="22"/>
  <c r="C237" i="22"/>
  <c r="F233" i="22"/>
  <c r="C225" i="22"/>
  <c r="C231" i="22"/>
  <c r="C220" i="22"/>
  <c r="D220" i="22"/>
  <c r="D224" i="22"/>
  <c r="C224" i="22"/>
  <c r="D237" i="22"/>
  <c r="C219" i="22"/>
  <c r="D231" i="22"/>
  <c r="C226" i="22"/>
  <c r="C234" i="22"/>
  <c r="D230" i="22"/>
  <c r="D219" i="22"/>
  <c r="D221" i="22"/>
  <c r="E232" i="22"/>
  <c r="C229" i="22"/>
  <c r="G225" i="22"/>
  <c r="E221" i="22"/>
  <c r="F220" i="22"/>
  <c r="E228" i="22"/>
  <c r="D223" i="22"/>
  <c r="D225" i="22"/>
  <c r="E234" i="22"/>
  <c r="E218" i="22"/>
  <c r="C228" i="22"/>
  <c r="G232" i="22"/>
  <c r="D233" i="22"/>
  <c r="E223" i="22"/>
  <c r="E236" i="22"/>
  <c r="E220" i="22"/>
  <c r="E230" i="22"/>
  <c r="F231" i="22"/>
  <c r="D226" i="22"/>
  <c r="E225" i="22"/>
  <c r="E222" i="22"/>
  <c r="C222" i="22"/>
  <c r="E237" i="22"/>
  <c r="G229" i="22"/>
  <c r="E226" i="22"/>
  <c r="D218" i="22"/>
  <c r="E233" i="22"/>
  <c r="C236" i="22"/>
  <c r="F224" i="22"/>
  <c r="F227" i="22"/>
  <c r="D232" i="22"/>
  <c r="E219" i="22"/>
  <c r="G236" i="22"/>
  <c r="C233" i="22"/>
  <c r="G218" i="22"/>
  <c r="C263" i="11"/>
  <c r="AE10" i="49" s="1"/>
  <c r="D238" i="17"/>
  <c r="Y15" i="49" s="1"/>
  <c r="H229" i="36"/>
  <c r="H227" i="34"/>
  <c r="C263" i="16"/>
  <c r="AE14" i="49" s="1"/>
  <c r="D238" i="36"/>
  <c r="Y37" i="49" s="1"/>
  <c r="E263" i="36"/>
  <c r="AG37" i="49" s="1"/>
  <c r="F253" i="24"/>
  <c r="F243" i="24"/>
  <c r="F246" i="24"/>
  <c r="F248" i="24"/>
  <c r="F257" i="24"/>
  <c r="F251" i="24"/>
  <c r="C252" i="24"/>
  <c r="C254" i="24"/>
  <c r="C248" i="24"/>
  <c r="D246" i="24"/>
  <c r="G251" i="24"/>
  <c r="C260" i="24"/>
  <c r="C245" i="24"/>
  <c r="D255" i="24"/>
  <c r="G248" i="24"/>
  <c r="C247" i="24"/>
  <c r="C255" i="24"/>
  <c r="C244" i="24"/>
  <c r="D262" i="24"/>
  <c r="C258" i="24"/>
  <c r="G258" i="24"/>
  <c r="G257" i="24"/>
  <c r="D248" i="24"/>
  <c r="G253" i="24"/>
  <c r="C262" i="24"/>
  <c r="C251" i="24"/>
  <c r="D257" i="24"/>
  <c r="D245" i="24"/>
  <c r="C246" i="24"/>
  <c r="G250" i="24"/>
  <c r="D260" i="24"/>
  <c r="G255" i="24"/>
  <c r="G246" i="24"/>
  <c r="D249" i="24"/>
  <c r="D250" i="24"/>
  <c r="D252" i="24"/>
  <c r="C253" i="24"/>
  <c r="D253" i="24"/>
  <c r="G259" i="24"/>
  <c r="D261" i="24"/>
  <c r="D256" i="24"/>
  <c r="D243" i="24"/>
  <c r="G245" i="24"/>
  <c r="G260" i="24"/>
  <c r="C257" i="24"/>
  <c r="G243" i="24"/>
  <c r="G252" i="24"/>
  <c r="C243" i="24"/>
  <c r="G254" i="24"/>
  <c r="G249" i="24"/>
  <c r="C256" i="24"/>
  <c r="D251" i="24"/>
  <c r="D247" i="24"/>
  <c r="F244" i="24"/>
  <c r="G261" i="24"/>
  <c r="G256" i="24"/>
  <c r="G244" i="24"/>
  <c r="D254" i="24"/>
  <c r="C249" i="24"/>
  <c r="C259" i="24"/>
  <c r="D258" i="24"/>
  <c r="D259" i="24"/>
  <c r="G247" i="24"/>
  <c r="C261" i="24"/>
  <c r="F250" i="24"/>
  <c r="E246" i="24"/>
  <c r="F256" i="24"/>
  <c r="G262" i="24"/>
  <c r="E260" i="24"/>
  <c r="F259" i="24"/>
  <c r="F252" i="24"/>
  <c r="E247" i="24"/>
  <c r="F261" i="24"/>
  <c r="C250" i="24"/>
  <c r="F249" i="24"/>
  <c r="E262" i="24"/>
  <c r="F245" i="24"/>
  <c r="E253" i="24"/>
  <c r="D244" i="24"/>
  <c r="F260" i="24"/>
  <c r="F255" i="24"/>
  <c r="F247" i="24"/>
  <c r="F262" i="24"/>
  <c r="F258" i="24"/>
  <c r="F254" i="24"/>
  <c r="G22" i="49"/>
  <c r="E238" i="40"/>
  <c r="Z41" i="49" s="1"/>
  <c r="F263" i="32"/>
  <c r="AH32" i="49" s="1"/>
  <c r="C47" i="46"/>
  <c r="H95" i="46"/>
  <c r="H220" i="40"/>
  <c r="H218" i="40"/>
  <c r="D238" i="40"/>
  <c r="Y41" i="49" s="1"/>
  <c r="H262" i="40"/>
  <c r="H246" i="40"/>
  <c r="H258" i="40"/>
  <c r="H236" i="36"/>
  <c r="H220" i="36"/>
  <c r="G263" i="62"/>
  <c r="AI22" i="49" s="1"/>
  <c r="C263" i="59"/>
  <c r="F238" i="32"/>
  <c r="AA32" i="49" s="1"/>
  <c r="F263" i="35"/>
  <c r="AH36" i="49" s="1"/>
  <c r="H183" i="37"/>
  <c r="E238" i="21"/>
  <c r="Z20" i="49" s="1"/>
  <c r="E238" i="41"/>
  <c r="H238" i="41" s="1"/>
  <c r="H178" i="36"/>
  <c r="H173" i="14"/>
  <c r="H230" i="17"/>
  <c r="H185" i="32"/>
  <c r="H250" i="34"/>
  <c r="H249" i="34"/>
  <c r="H243" i="16"/>
  <c r="H253" i="25"/>
  <c r="H249" i="40"/>
  <c r="H235" i="40"/>
  <c r="H261" i="40"/>
  <c r="H248" i="40"/>
  <c r="H234" i="40"/>
  <c r="H245" i="19"/>
  <c r="H228" i="19"/>
  <c r="H226" i="19"/>
  <c r="H262" i="19"/>
  <c r="C263" i="62"/>
  <c r="E263" i="12"/>
  <c r="AG11" i="49" s="1"/>
  <c r="H181" i="26"/>
  <c r="H186" i="29"/>
  <c r="H243" i="17"/>
  <c r="D263" i="17"/>
  <c r="AF15" i="49" s="1"/>
  <c r="H219" i="17"/>
  <c r="H237" i="21"/>
  <c r="G238" i="15"/>
  <c r="AB13" i="49" s="1"/>
  <c r="H252" i="34"/>
  <c r="H32" i="49"/>
  <c r="G32" i="49"/>
  <c r="H248" i="25"/>
  <c r="H255" i="40"/>
  <c r="H250" i="40"/>
  <c r="H253" i="40"/>
  <c r="H223" i="19"/>
  <c r="G24" i="49"/>
  <c r="H24" i="49"/>
  <c r="E238" i="19"/>
  <c r="Z17" i="49" s="1"/>
  <c r="H234" i="37"/>
  <c r="H222" i="26"/>
  <c r="H219" i="10"/>
  <c r="F263" i="19"/>
  <c r="H254" i="17"/>
  <c r="H218" i="17"/>
  <c r="H250" i="25"/>
  <c r="H256" i="25"/>
  <c r="H254" i="25"/>
  <c r="H247" i="40"/>
  <c r="H230" i="40"/>
  <c r="H244" i="40"/>
  <c r="H257" i="40"/>
  <c r="H256" i="40"/>
  <c r="H247" i="19"/>
  <c r="H233" i="19"/>
  <c r="H254" i="19"/>
  <c r="H253" i="19"/>
  <c r="H226" i="36"/>
  <c r="H235" i="17"/>
  <c r="C238" i="62"/>
  <c r="X22" i="49" s="1"/>
  <c r="H237" i="36"/>
  <c r="D238" i="59"/>
  <c r="Y33" i="49" s="1"/>
  <c r="H218" i="59"/>
  <c r="H261" i="10"/>
  <c r="H184" i="11"/>
  <c r="H178" i="27"/>
  <c r="H186" i="32"/>
  <c r="H253" i="17"/>
  <c r="H261" i="34"/>
  <c r="H170" i="32"/>
  <c r="H257" i="25"/>
  <c r="AH17" i="49"/>
  <c r="H251" i="40"/>
  <c r="H260" i="40"/>
  <c r="H254" i="40"/>
  <c r="H221" i="40"/>
  <c r="H237" i="40"/>
  <c r="G19" i="49"/>
  <c r="H19" i="49"/>
  <c r="H225" i="19"/>
  <c r="H260" i="19"/>
  <c r="H256" i="19"/>
  <c r="H181" i="19"/>
  <c r="E263" i="40"/>
  <c r="AG41" i="49" s="1"/>
  <c r="H228" i="36"/>
  <c r="H218" i="37"/>
  <c r="H247" i="59"/>
  <c r="E263" i="41"/>
  <c r="AG42" i="49" s="1"/>
  <c r="E263" i="20"/>
  <c r="H229" i="9"/>
  <c r="H173" i="20"/>
  <c r="H223" i="17"/>
  <c r="H258" i="34"/>
  <c r="G33" i="49"/>
  <c r="H33" i="49"/>
  <c r="H11" i="49"/>
  <c r="G11" i="49"/>
  <c r="F263" i="34"/>
  <c r="AH35" i="49" s="1"/>
  <c r="H259" i="19"/>
  <c r="H236" i="40"/>
  <c r="H259" i="40"/>
  <c r="H233" i="40"/>
  <c r="H229" i="40"/>
  <c r="H222" i="40"/>
  <c r="H252" i="19"/>
  <c r="H235" i="19"/>
  <c r="E263" i="38"/>
  <c r="H263" i="38" s="1"/>
  <c r="H175" i="37"/>
  <c r="E238" i="34"/>
  <c r="E238" i="24"/>
  <c r="H224" i="36"/>
  <c r="H232" i="37"/>
  <c r="F238" i="34"/>
  <c r="AA35" i="49" s="1"/>
  <c r="E238" i="37"/>
  <c r="Z38" i="49" s="1"/>
  <c r="H179" i="62"/>
  <c r="H246" i="17"/>
  <c r="H171" i="12"/>
  <c r="H244" i="34"/>
  <c r="E263" i="34"/>
  <c r="AG35" i="49" s="1"/>
  <c r="H243" i="34"/>
  <c r="H172" i="21"/>
  <c r="H258" i="25"/>
  <c r="H227" i="40"/>
  <c r="H226" i="40"/>
  <c r="H231" i="40"/>
  <c r="H225" i="40"/>
  <c r="H223" i="40"/>
  <c r="H229" i="19"/>
  <c r="H36" i="49"/>
  <c r="G36" i="49"/>
  <c r="H230" i="37"/>
  <c r="H231" i="36"/>
  <c r="F263" i="26"/>
  <c r="AH26" i="49" s="1"/>
  <c r="E263" i="25"/>
  <c r="H263" i="25" s="1"/>
  <c r="C238" i="16"/>
  <c r="X14" i="49" s="1"/>
  <c r="H249" i="17"/>
  <c r="H259" i="17"/>
  <c r="H222" i="34"/>
  <c r="H173" i="21"/>
  <c r="H171" i="31"/>
  <c r="H224" i="40"/>
  <c r="D263" i="40"/>
  <c r="H243" i="40"/>
  <c r="H219" i="40"/>
  <c r="H232" i="40"/>
  <c r="H245" i="40"/>
  <c r="H244" i="19"/>
  <c r="H218" i="19"/>
  <c r="H168" i="6"/>
  <c r="H171" i="38"/>
  <c r="C169" i="9"/>
  <c r="G169" i="9"/>
  <c r="E169" i="9"/>
  <c r="F169" i="9"/>
  <c r="D169" i="9"/>
  <c r="H175" i="30"/>
  <c r="H182" i="30"/>
  <c r="H183" i="12"/>
  <c r="H177" i="9"/>
  <c r="F205" i="26"/>
  <c r="C199" i="26"/>
  <c r="G203" i="26"/>
  <c r="G278" i="26" s="1"/>
  <c r="D198" i="26"/>
  <c r="D273" i="26" s="1"/>
  <c r="D298" i="26" s="1"/>
  <c r="D348" i="26" s="1"/>
  <c r="E195" i="26"/>
  <c r="E270" i="26" s="1"/>
  <c r="E295" i="26" s="1"/>
  <c r="E345" i="26" s="1"/>
  <c r="D200" i="26"/>
  <c r="F206" i="26"/>
  <c r="F281" i="26" s="1"/>
  <c r="G205" i="26"/>
  <c r="E196" i="26"/>
  <c r="E271" i="26" s="1"/>
  <c r="E296" i="26" s="1"/>
  <c r="E200" i="26"/>
  <c r="E275" i="26" s="1"/>
  <c r="F197" i="26"/>
  <c r="F272" i="26" s="1"/>
  <c r="D193" i="26"/>
  <c r="H169" i="12"/>
  <c r="H186" i="36"/>
  <c r="H171" i="36"/>
  <c r="H168" i="12"/>
  <c r="H177" i="57"/>
  <c r="H170" i="17"/>
  <c r="H186" i="20"/>
  <c r="H187" i="16"/>
  <c r="H187" i="23"/>
  <c r="H180" i="9"/>
  <c r="F200" i="31"/>
  <c r="C195" i="31"/>
  <c r="D203" i="31"/>
  <c r="D278" i="31" s="1"/>
  <c r="E200" i="31"/>
  <c r="E275" i="31" s="1"/>
  <c r="C198" i="31"/>
  <c r="F196" i="31"/>
  <c r="F271" i="31" s="1"/>
  <c r="F296" i="31" s="1"/>
  <c r="F346" i="31" s="1"/>
  <c r="D211" i="31"/>
  <c r="D286" i="31" s="1"/>
  <c r="D311" i="31" s="1"/>
  <c r="D361" i="31" s="1"/>
  <c r="G196" i="31"/>
  <c r="G271" i="31" s="1"/>
  <c r="F211" i="31"/>
  <c r="F286" i="31" s="1"/>
  <c r="G202" i="31"/>
  <c r="G277" i="31" s="1"/>
  <c r="F203" i="31"/>
  <c r="D196" i="31"/>
  <c r="D271" i="31" s="1"/>
  <c r="D296" i="31" s="1"/>
  <c r="D346" i="31" s="1"/>
  <c r="E207" i="31"/>
  <c r="F199" i="31"/>
  <c r="F274" i="31" s="1"/>
  <c r="C212" i="31"/>
  <c r="E188" i="17"/>
  <c r="AN15" i="49" s="1"/>
  <c r="H172" i="36"/>
  <c r="H172" i="29"/>
  <c r="H179" i="34"/>
  <c r="H174" i="31"/>
  <c r="H181" i="15"/>
  <c r="H176" i="21"/>
  <c r="H179" i="57"/>
  <c r="H174" i="28"/>
  <c r="H171" i="34"/>
  <c r="H176" i="6"/>
  <c r="H186" i="22"/>
  <c r="H136" i="9"/>
  <c r="F201" i="23"/>
  <c r="F276" i="23" s="1"/>
  <c r="G210" i="23"/>
  <c r="G285" i="23" s="1"/>
  <c r="F209" i="23"/>
  <c r="G204" i="23"/>
  <c r="G279" i="23" s="1"/>
  <c r="H187" i="30"/>
  <c r="H170" i="20"/>
  <c r="H171" i="19"/>
  <c r="H184" i="57"/>
  <c r="H176" i="9"/>
  <c r="H186" i="27"/>
  <c r="H183" i="11"/>
  <c r="H176" i="29"/>
  <c r="H173" i="30"/>
  <c r="H187" i="14"/>
  <c r="G171" i="9"/>
  <c r="C171" i="9"/>
  <c r="E171" i="9"/>
  <c r="F171" i="9"/>
  <c r="D171" i="9"/>
  <c r="H181" i="12"/>
  <c r="E193" i="29"/>
  <c r="E268" i="29" s="1"/>
  <c r="G205" i="29"/>
  <c r="G280" i="29" s="1"/>
  <c r="H176" i="17"/>
  <c r="H180" i="37"/>
  <c r="E208" i="12"/>
  <c r="E283" i="12" s="1"/>
  <c r="E308" i="12" s="1"/>
  <c r="C207" i="12"/>
  <c r="G200" i="12"/>
  <c r="D195" i="12"/>
  <c r="D270" i="12" s="1"/>
  <c r="D295" i="12" s="1"/>
  <c r="D345" i="12" s="1"/>
  <c r="D200" i="12"/>
  <c r="E196" i="12"/>
  <c r="E271" i="12" s="1"/>
  <c r="E296" i="12" s="1"/>
  <c r="C211" i="12"/>
  <c r="E198" i="12"/>
  <c r="E273" i="12" s="1"/>
  <c r="E298" i="12" s="1"/>
  <c r="E348" i="12" s="1"/>
  <c r="D196" i="12"/>
  <c r="D271" i="12" s="1"/>
  <c r="D296" i="12" s="1"/>
  <c r="D346" i="12" s="1"/>
  <c r="D204" i="12"/>
  <c r="G207" i="12"/>
  <c r="G282" i="12" s="1"/>
  <c r="G212" i="12"/>
  <c r="D206" i="12"/>
  <c r="D281" i="12" s="1"/>
  <c r="D306" i="12" s="1"/>
  <c r="D356" i="12" s="1"/>
  <c r="G193" i="12"/>
  <c r="E203" i="12"/>
  <c r="G208" i="12"/>
  <c r="G283" i="12" s="1"/>
  <c r="D211" i="12"/>
  <c r="D286" i="12" s="1"/>
  <c r="D311" i="12" s="1"/>
  <c r="D361" i="12" s="1"/>
  <c r="G206" i="12"/>
  <c r="G281" i="12" s="1"/>
  <c r="F195" i="12"/>
  <c r="F270" i="12" s="1"/>
  <c r="D212" i="12"/>
  <c r="F203" i="12"/>
  <c r="F278" i="12" s="1"/>
  <c r="D201" i="12"/>
  <c r="D276" i="12" s="1"/>
  <c r="D301" i="12" s="1"/>
  <c r="D351" i="12" s="1"/>
  <c r="F209" i="12"/>
  <c r="F284" i="12" s="1"/>
  <c r="C205" i="12"/>
  <c r="E194" i="12"/>
  <c r="E269" i="12" s="1"/>
  <c r="E294" i="12" s="1"/>
  <c r="E344" i="12" s="1"/>
  <c r="D205" i="12"/>
  <c r="D280" i="12" s="1"/>
  <c r="C209" i="12"/>
  <c r="C212" i="12"/>
  <c r="D210" i="12"/>
  <c r="E210" i="12"/>
  <c r="E285" i="12" s="1"/>
  <c r="F211" i="12"/>
  <c r="F286" i="12" s="1"/>
  <c r="F197" i="12"/>
  <c r="F272" i="12" s="1"/>
  <c r="C197" i="12"/>
  <c r="G198" i="12"/>
  <c r="G273" i="12" s="1"/>
  <c r="G196" i="12"/>
  <c r="G271" i="12" s="1"/>
  <c r="F210" i="12"/>
  <c r="F285" i="12" s="1"/>
  <c r="D198" i="12"/>
  <c r="D273" i="12" s="1"/>
  <c r="D298" i="12" s="1"/>
  <c r="E212" i="12"/>
  <c r="F194" i="12"/>
  <c r="F269" i="12" s="1"/>
  <c r="F294" i="12" s="1"/>
  <c r="F344" i="12" s="1"/>
  <c r="E197" i="12"/>
  <c r="E272" i="12" s="1"/>
  <c r="E297" i="12" s="1"/>
  <c r="G203" i="12"/>
  <c r="C194" i="12"/>
  <c r="F204" i="12"/>
  <c r="G210" i="12"/>
  <c r="G285" i="12" s="1"/>
  <c r="D208" i="12"/>
  <c r="D283" i="12" s="1"/>
  <c r="D308" i="12" s="1"/>
  <c r="D358" i="12" s="1"/>
  <c r="E195" i="12"/>
  <c r="E270" i="12" s="1"/>
  <c r="E295" i="12" s="1"/>
  <c r="C203" i="12"/>
  <c r="E201" i="12"/>
  <c r="E276" i="12" s="1"/>
  <c r="E301" i="12" s="1"/>
  <c r="F199" i="12"/>
  <c r="F274" i="12" s="1"/>
  <c r="F206" i="12"/>
  <c r="F281" i="12" s="1"/>
  <c r="F306" i="12" s="1"/>
  <c r="F356" i="12" s="1"/>
  <c r="C200" i="12"/>
  <c r="D207" i="12"/>
  <c r="D282" i="12" s="1"/>
  <c r="F198" i="12"/>
  <c r="F273" i="12" s="1"/>
  <c r="F298" i="12" s="1"/>
  <c r="F348" i="12" s="1"/>
  <c r="G199" i="12"/>
  <c r="G274" i="12" s="1"/>
  <c r="C193" i="12"/>
  <c r="D202" i="12"/>
  <c r="D277" i="12" s="1"/>
  <c r="D302" i="12" s="1"/>
  <c r="D352" i="12" s="1"/>
  <c r="C196" i="12"/>
  <c r="F196" i="12"/>
  <c r="F271" i="12" s="1"/>
  <c r="F296" i="12" s="1"/>
  <c r="F346" i="12" s="1"/>
  <c r="C208" i="12"/>
  <c r="C202" i="12"/>
  <c r="G197" i="12"/>
  <c r="G272" i="12" s="1"/>
  <c r="E209" i="12"/>
  <c r="E284" i="12" s="1"/>
  <c r="E205" i="12"/>
  <c r="G211" i="12"/>
  <c r="G286" i="12" s="1"/>
  <c r="C198" i="12"/>
  <c r="C195" i="12"/>
  <c r="C204" i="12"/>
  <c r="G201" i="12"/>
  <c r="G276" i="12" s="1"/>
  <c r="D193" i="12"/>
  <c r="C201" i="12"/>
  <c r="C199" i="12"/>
  <c r="E207" i="12"/>
  <c r="E282" i="12" s="1"/>
  <c r="G195" i="12"/>
  <c r="G270" i="12" s="1"/>
  <c r="F202" i="12"/>
  <c r="F277" i="12" s="1"/>
  <c r="E202" i="12"/>
  <c r="E277" i="12" s="1"/>
  <c r="G202" i="12"/>
  <c r="G277" i="12" s="1"/>
  <c r="G209" i="12"/>
  <c r="G284" i="12" s="1"/>
  <c r="F207" i="12"/>
  <c r="F282" i="12" s="1"/>
  <c r="E193" i="12"/>
  <c r="D199" i="12"/>
  <c r="D274" i="12" s="1"/>
  <c r="D299" i="12" s="1"/>
  <c r="F208" i="12"/>
  <c r="F283" i="12" s="1"/>
  <c r="F308" i="12" s="1"/>
  <c r="F358" i="12" s="1"/>
  <c r="F200" i="12"/>
  <c r="E204" i="12"/>
  <c r="E279" i="12" s="1"/>
  <c r="D209" i="12"/>
  <c r="D284" i="12" s="1"/>
  <c r="E206" i="12"/>
  <c r="E281" i="12" s="1"/>
  <c r="E306" i="12" s="1"/>
  <c r="E356" i="12" s="1"/>
  <c r="C206" i="12"/>
  <c r="F205" i="12"/>
  <c r="F280" i="12" s="1"/>
  <c r="F193" i="12"/>
  <c r="G204" i="12"/>
  <c r="F212" i="12"/>
  <c r="C210" i="12"/>
  <c r="D203" i="12"/>
  <c r="E211" i="12"/>
  <c r="E286" i="12" s="1"/>
  <c r="E311" i="12" s="1"/>
  <c r="G205" i="12"/>
  <c r="G280" i="12" s="1"/>
  <c r="F201" i="12"/>
  <c r="F276" i="12" s="1"/>
  <c r="G194" i="12"/>
  <c r="G269" i="12" s="1"/>
  <c r="D194" i="12"/>
  <c r="D269" i="12" s="1"/>
  <c r="D294" i="12" s="1"/>
  <c r="D344" i="12" s="1"/>
  <c r="E200" i="12"/>
  <c r="E199" i="12"/>
  <c r="E274" i="12" s="1"/>
  <c r="D197" i="12"/>
  <c r="D272" i="12" s="1"/>
  <c r="D297" i="12" s="1"/>
  <c r="D347" i="12" s="1"/>
  <c r="H171" i="6"/>
  <c r="H177" i="12"/>
  <c r="H178" i="9"/>
  <c r="H173" i="40"/>
  <c r="H177" i="31"/>
  <c r="H180" i="57"/>
  <c r="E207" i="33"/>
  <c r="G195" i="33"/>
  <c r="E206" i="33"/>
  <c r="F210" i="33"/>
  <c r="D206" i="33"/>
  <c r="C196" i="33"/>
  <c r="E194" i="33"/>
  <c r="E269" i="33" s="1"/>
  <c r="E294" i="33" s="1"/>
  <c r="E344" i="33" s="1"/>
  <c r="C203" i="33"/>
  <c r="F201" i="33"/>
  <c r="E203" i="33"/>
  <c r="C198" i="33"/>
  <c r="E193" i="33"/>
  <c r="F193" i="33"/>
  <c r="D193" i="33"/>
  <c r="F202" i="33"/>
  <c r="D201" i="33"/>
  <c r="C210" i="33"/>
  <c r="G202" i="33"/>
  <c r="D199" i="33"/>
  <c r="E198" i="33"/>
  <c r="F196" i="33"/>
  <c r="D209" i="33"/>
  <c r="D198" i="33"/>
  <c r="C205" i="33"/>
  <c r="G207" i="33"/>
  <c r="C201" i="33"/>
  <c r="G194" i="33"/>
  <c r="C211" i="33"/>
  <c r="G210" i="33"/>
  <c r="G200" i="33"/>
  <c r="E197" i="33"/>
  <c r="E272" i="33" s="1"/>
  <c r="E297" i="33" s="1"/>
  <c r="E347" i="33" s="1"/>
  <c r="D197" i="33"/>
  <c r="G208" i="33"/>
  <c r="F198" i="33"/>
  <c r="F273" i="33" s="1"/>
  <c r="G201" i="33"/>
  <c r="G193" i="33"/>
  <c r="G206" i="33"/>
  <c r="H169" i="16"/>
  <c r="H176" i="22"/>
  <c r="H187" i="11"/>
  <c r="H186" i="9"/>
  <c r="H176" i="36"/>
  <c r="H168" i="59"/>
  <c r="H183" i="14"/>
  <c r="H186" i="59"/>
  <c r="H171" i="15"/>
  <c r="H183" i="27"/>
  <c r="H172" i="38"/>
  <c r="H176" i="28"/>
  <c r="H178" i="16"/>
  <c r="H174" i="12"/>
  <c r="H170" i="27"/>
  <c r="H179" i="22"/>
  <c r="H169" i="35"/>
  <c r="C178" i="14"/>
  <c r="E178" i="14"/>
  <c r="G178" i="14"/>
  <c r="D178" i="14"/>
  <c r="F178" i="14"/>
  <c r="H174" i="9"/>
  <c r="H171" i="26"/>
  <c r="E197" i="35"/>
  <c r="D203" i="35"/>
  <c r="G200" i="35"/>
  <c r="E198" i="35"/>
  <c r="E273" i="35" s="1"/>
  <c r="E298" i="35" s="1"/>
  <c r="E348" i="35" s="1"/>
  <c r="F205" i="35"/>
  <c r="F280" i="35" s="1"/>
  <c r="G195" i="35"/>
  <c r="G270" i="35" s="1"/>
  <c r="F202" i="35"/>
  <c r="F277" i="35" s="1"/>
  <c r="F302" i="35" s="1"/>
  <c r="F352" i="35" s="1"/>
  <c r="E196" i="35"/>
  <c r="E271" i="35" s="1"/>
  <c r="E296" i="35" s="1"/>
  <c r="C207" i="35"/>
  <c r="D212" i="35"/>
  <c r="D287" i="35" s="1"/>
  <c r="D210" i="35"/>
  <c r="D285" i="35" s="1"/>
  <c r="D310" i="35" s="1"/>
  <c r="D360" i="35" s="1"/>
  <c r="E201" i="35"/>
  <c r="E276" i="35" s="1"/>
  <c r="E301" i="35" s="1"/>
  <c r="D199" i="35"/>
  <c r="D274" i="35" s="1"/>
  <c r="D299" i="35" s="1"/>
  <c r="D349" i="35" s="1"/>
  <c r="D205" i="35"/>
  <c r="D280" i="35" s="1"/>
  <c r="C193" i="35"/>
  <c r="F211" i="35"/>
  <c r="F286" i="35" s="1"/>
  <c r="F311" i="35" s="1"/>
  <c r="F361" i="35" s="1"/>
  <c r="F203" i="35"/>
  <c r="F278" i="35" s="1"/>
  <c r="C197" i="35"/>
  <c r="E209" i="35"/>
  <c r="E284" i="35" s="1"/>
  <c r="G198" i="35"/>
  <c r="G273" i="35" s="1"/>
  <c r="E208" i="35"/>
  <c r="E283" i="35" s="1"/>
  <c r="E308" i="35" s="1"/>
  <c r="E358" i="35" s="1"/>
  <c r="D196" i="35"/>
  <c r="D271" i="35" s="1"/>
  <c r="D296" i="35" s="1"/>
  <c r="D346" i="35" s="1"/>
  <c r="D208" i="35"/>
  <c r="D283" i="35" s="1"/>
  <c r="D308" i="35" s="1"/>
  <c r="D358" i="35" s="1"/>
  <c r="C196" i="35"/>
  <c r="F193" i="35"/>
  <c r="D211" i="35"/>
  <c r="D286" i="35" s="1"/>
  <c r="D311" i="35" s="1"/>
  <c r="D361" i="35" s="1"/>
  <c r="D206" i="35"/>
  <c r="D281" i="35" s="1"/>
  <c r="D306" i="35" s="1"/>
  <c r="D356" i="35" s="1"/>
  <c r="C211" i="35"/>
  <c r="C205" i="35"/>
  <c r="G207" i="35"/>
  <c r="G282" i="35" s="1"/>
  <c r="C206" i="35"/>
  <c r="D198" i="35"/>
  <c r="D273" i="35" s="1"/>
  <c r="D298" i="35" s="1"/>
  <c r="D348" i="35" s="1"/>
  <c r="F204" i="35"/>
  <c r="F279" i="35" s="1"/>
  <c r="D194" i="35"/>
  <c r="D269" i="35" s="1"/>
  <c r="D294" i="35" s="1"/>
  <c r="D344" i="35" s="1"/>
  <c r="C208" i="35"/>
  <c r="F194" i="35"/>
  <c r="F269" i="35" s="1"/>
  <c r="F294" i="35" s="1"/>
  <c r="F344" i="35" s="1"/>
  <c r="G193" i="35"/>
  <c r="E210" i="35"/>
  <c r="E285" i="35" s="1"/>
  <c r="E207" i="35"/>
  <c r="E212" i="35"/>
  <c r="E287" i="35" s="1"/>
  <c r="F199" i="35"/>
  <c r="F274" i="35" s="1"/>
  <c r="F299" i="35" s="1"/>
  <c r="F349" i="35" s="1"/>
  <c r="F197" i="35"/>
  <c r="E194" i="35"/>
  <c r="E269" i="35" s="1"/>
  <c r="E294" i="35" s="1"/>
  <c r="E344" i="35" s="1"/>
  <c r="F209" i="35"/>
  <c r="F284" i="35" s="1"/>
  <c r="G202" i="35"/>
  <c r="G277" i="35" s="1"/>
  <c r="C210" i="35"/>
  <c r="G212" i="35"/>
  <c r="G287" i="35" s="1"/>
  <c r="E195" i="35"/>
  <c r="C203" i="35"/>
  <c r="G194" i="35"/>
  <c r="G269" i="35" s="1"/>
  <c r="C195" i="35"/>
  <c r="C200" i="35"/>
  <c r="F207" i="35"/>
  <c r="F282" i="35" s="1"/>
  <c r="E193" i="35"/>
  <c r="G204" i="35"/>
  <c r="G279" i="35" s="1"/>
  <c r="E203" i="35"/>
  <c r="E278" i="35" s="1"/>
  <c r="E205" i="35"/>
  <c r="E280" i="35" s="1"/>
  <c r="D209" i="35"/>
  <c r="D284" i="35" s="1"/>
  <c r="C198" i="35"/>
  <c r="F198" i="35"/>
  <c r="F273" i="35" s="1"/>
  <c r="F298" i="35" s="1"/>
  <c r="F348" i="35" s="1"/>
  <c r="C194" i="35"/>
  <c r="C199" i="35"/>
  <c r="E204" i="35"/>
  <c r="E279" i="35" s="1"/>
  <c r="D193" i="35"/>
  <c r="E211" i="35"/>
  <c r="E286" i="35" s="1"/>
  <c r="E311" i="35" s="1"/>
  <c r="F212" i="35"/>
  <c r="F287" i="35" s="1"/>
  <c r="G209" i="35"/>
  <c r="G284" i="35" s="1"/>
  <c r="E199" i="35"/>
  <c r="E274" i="35" s="1"/>
  <c r="E299" i="35" s="1"/>
  <c r="G208" i="35"/>
  <c r="G283" i="35" s="1"/>
  <c r="D207" i="35"/>
  <c r="D282" i="35" s="1"/>
  <c r="C212" i="35"/>
  <c r="D202" i="35"/>
  <c r="D277" i="35" s="1"/>
  <c r="E202" i="35"/>
  <c r="E277" i="35" s="1"/>
  <c r="E302" i="35" s="1"/>
  <c r="E352" i="35" s="1"/>
  <c r="G210" i="35"/>
  <c r="G285" i="35" s="1"/>
  <c r="C201" i="35"/>
  <c r="F196" i="35"/>
  <c r="F271" i="35" s="1"/>
  <c r="F296" i="35" s="1"/>
  <c r="F346" i="35" s="1"/>
  <c r="G201" i="35"/>
  <c r="G276" i="35" s="1"/>
  <c r="C202" i="35"/>
  <c r="F208" i="35"/>
  <c r="F283" i="35" s="1"/>
  <c r="F308" i="35" s="1"/>
  <c r="F358" i="35" s="1"/>
  <c r="F200" i="35"/>
  <c r="F195" i="35"/>
  <c r="G203" i="35"/>
  <c r="G278" i="35" s="1"/>
  <c r="G206" i="35"/>
  <c r="G281" i="35" s="1"/>
  <c r="F201" i="35"/>
  <c r="F276" i="35" s="1"/>
  <c r="F301" i="35" s="1"/>
  <c r="F351" i="35" s="1"/>
  <c r="G199" i="35"/>
  <c r="G274" i="35" s="1"/>
  <c r="D204" i="35"/>
  <c r="D279" i="35" s="1"/>
  <c r="F206" i="35"/>
  <c r="F281" i="35" s="1"/>
  <c r="F306" i="35" s="1"/>
  <c r="F356" i="35" s="1"/>
  <c r="D200" i="35"/>
  <c r="G205" i="35"/>
  <c r="G280" i="35" s="1"/>
  <c r="E206" i="35"/>
  <c r="E281" i="35" s="1"/>
  <c r="E306" i="35" s="1"/>
  <c r="E200" i="35"/>
  <c r="E275" i="35" s="1"/>
  <c r="E300" i="35" s="1"/>
  <c r="E350" i="35" s="1"/>
  <c r="G211" i="35"/>
  <c r="G286" i="35" s="1"/>
  <c r="D201" i="35"/>
  <c r="D276" i="35" s="1"/>
  <c r="D301" i="35" s="1"/>
  <c r="D351" i="35" s="1"/>
  <c r="C204" i="35"/>
  <c r="G196" i="35"/>
  <c r="F210" i="35"/>
  <c r="F285" i="35" s="1"/>
  <c r="C209" i="35"/>
  <c r="G197" i="35"/>
  <c r="D197" i="35"/>
  <c r="D195" i="35"/>
  <c r="D270" i="35" s="1"/>
  <c r="D295" i="35" s="1"/>
  <c r="D345" i="35" s="1"/>
  <c r="H171" i="21"/>
  <c r="H173" i="28"/>
  <c r="H182" i="62"/>
  <c r="H173" i="10"/>
  <c r="H169" i="59"/>
  <c r="E208" i="32"/>
  <c r="E283" i="32" s="1"/>
  <c r="E308" i="32" s="1"/>
  <c r="E358" i="32" s="1"/>
  <c r="G202" i="32"/>
  <c r="G277" i="32" s="1"/>
  <c r="G198" i="32"/>
  <c r="G273" i="32" s="1"/>
  <c r="F212" i="32"/>
  <c r="F287" i="32" s="1"/>
  <c r="F199" i="32"/>
  <c r="F274" i="32" s="1"/>
  <c r="F299" i="32" s="1"/>
  <c r="F349" i="32" s="1"/>
  <c r="F210" i="32"/>
  <c r="F285" i="32" s="1"/>
  <c r="C194" i="32"/>
  <c r="E196" i="32"/>
  <c r="E271" i="32" s="1"/>
  <c r="E296" i="32" s="1"/>
  <c r="E346" i="32" s="1"/>
  <c r="E203" i="32"/>
  <c r="H178" i="21"/>
  <c r="H186" i="11"/>
  <c r="H183" i="57"/>
  <c r="H178" i="22"/>
  <c r="H184" i="6"/>
  <c r="E175" i="12"/>
  <c r="G175" i="12"/>
  <c r="D175" i="12"/>
  <c r="F175" i="12"/>
  <c r="C175" i="12"/>
  <c r="H186" i="21"/>
  <c r="H187" i="20"/>
  <c r="H178" i="59"/>
  <c r="H182" i="19"/>
  <c r="H260" i="10"/>
  <c r="E238" i="10"/>
  <c r="Z9" i="49" s="1"/>
  <c r="H243" i="10"/>
  <c r="C263" i="10"/>
  <c r="AE9" i="49" s="1"/>
  <c r="H255" i="10"/>
  <c r="H258" i="9"/>
  <c r="H245" i="9"/>
  <c r="H249" i="10"/>
  <c r="H222" i="9"/>
  <c r="G238" i="9"/>
  <c r="AB8" i="49" s="1"/>
  <c r="F238" i="9"/>
  <c r="AA8" i="49" s="1"/>
  <c r="D238" i="9"/>
  <c r="Y8" i="49" s="1"/>
  <c r="H259" i="9"/>
  <c r="H255" i="9"/>
  <c r="G263" i="9"/>
  <c r="AI8" i="49" s="1"/>
  <c r="H225" i="9"/>
  <c r="H237" i="9"/>
  <c r="D263" i="10"/>
  <c r="AF9" i="49" s="1"/>
  <c r="H230" i="10"/>
  <c r="H233" i="10"/>
  <c r="H251" i="10"/>
  <c r="H237" i="10"/>
  <c r="H231" i="10"/>
  <c r="H258" i="10"/>
  <c r="H249" i="9"/>
  <c r="H236" i="9"/>
  <c r="C263" i="9"/>
  <c r="AE8" i="49" s="1"/>
  <c r="H243" i="9"/>
  <c r="H254" i="9"/>
  <c r="H220" i="9"/>
  <c r="H232" i="9"/>
  <c r="H230" i="9"/>
  <c r="H247" i="9"/>
  <c r="H226" i="10"/>
  <c r="H220" i="10"/>
  <c r="H218" i="10"/>
  <c r="C238" i="10"/>
  <c r="X9" i="49" s="1"/>
  <c r="H256" i="10"/>
  <c r="H227" i="10"/>
  <c r="F238" i="10"/>
  <c r="AA9" i="49" s="1"/>
  <c r="H247" i="10"/>
  <c r="H228" i="10"/>
  <c r="H253" i="10"/>
  <c r="F263" i="9"/>
  <c r="AH8" i="49" s="1"/>
  <c r="H262" i="9"/>
  <c r="D263" i="9"/>
  <c r="AF8" i="49" s="1"/>
  <c r="E263" i="9"/>
  <c r="AG8" i="49" s="1"/>
  <c r="H224" i="9"/>
  <c r="H246" i="9"/>
  <c r="H231" i="9"/>
  <c r="G238" i="10"/>
  <c r="AB9" i="49" s="1"/>
  <c r="H222" i="10"/>
  <c r="H234" i="10"/>
  <c r="H244" i="10"/>
  <c r="H221" i="10"/>
  <c r="H256" i="9"/>
  <c r="H257" i="9"/>
  <c r="H226" i="9"/>
  <c r="H219" i="9"/>
  <c r="H252" i="9"/>
  <c r="H225" i="37"/>
  <c r="H225" i="10"/>
  <c r="E263" i="10"/>
  <c r="AG9" i="49" s="1"/>
  <c r="H262" i="10"/>
  <c r="H250" i="10"/>
  <c r="G263" i="10"/>
  <c r="AI9" i="49" s="1"/>
  <c r="H223" i="10"/>
  <c r="H254" i="10"/>
  <c r="H244" i="9"/>
  <c r="H250" i="9"/>
  <c r="H248" i="9"/>
  <c r="H235" i="9"/>
  <c r="H222" i="36"/>
  <c r="H224" i="10"/>
  <c r="H232" i="10"/>
  <c r="H257" i="10"/>
  <c r="D238" i="10"/>
  <c r="Y9" i="49" s="1"/>
  <c r="H245" i="10"/>
  <c r="H252" i="10"/>
  <c r="H235" i="10"/>
  <c r="H228" i="9"/>
  <c r="H218" i="9"/>
  <c r="C238" i="9"/>
  <c r="X8" i="49" s="1"/>
  <c r="H253" i="9"/>
  <c r="E238" i="9"/>
  <c r="Z8" i="49" s="1"/>
  <c r="H260" i="9"/>
  <c r="H234" i="9"/>
  <c r="H227" i="9"/>
  <c r="H261" i="9"/>
  <c r="H223" i="36"/>
  <c r="H221" i="36"/>
  <c r="H246" i="10"/>
  <c r="H259" i="10"/>
  <c r="F263" i="10"/>
  <c r="AH9" i="49" s="1"/>
  <c r="H248" i="10"/>
  <c r="H251" i="9"/>
  <c r="H223" i="9"/>
  <c r="H221" i="9"/>
  <c r="H233" i="9"/>
  <c r="D263" i="6"/>
  <c r="AF7" i="49" s="1"/>
  <c r="C263" i="6"/>
  <c r="AE7" i="49" s="1"/>
  <c r="E43" i="49"/>
  <c r="E47" i="49" s="1"/>
  <c r="E208" i="30"/>
  <c r="E283" i="30" s="1"/>
  <c r="E308" i="30" s="1"/>
  <c r="E358" i="30" s="1"/>
  <c r="C201" i="30"/>
  <c r="E203" i="30"/>
  <c r="E278" i="30" s="1"/>
  <c r="E198" i="30"/>
  <c r="E273" i="30" s="1"/>
  <c r="E298" i="30" s="1"/>
  <c r="E348" i="30" s="1"/>
  <c r="D206" i="30"/>
  <c r="D281" i="30" s="1"/>
  <c r="D306" i="30" s="1"/>
  <c r="D356" i="30" s="1"/>
  <c r="D194" i="30"/>
  <c r="D269" i="30" s="1"/>
  <c r="D294" i="30" s="1"/>
  <c r="D344" i="30" s="1"/>
  <c r="C196" i="30"/>
  <c r="F206" i="30"/>
  <c r="F281" i="30" s="1"/>
  <c r="E199" i="30"/>
  <c r="E274" i="30" s="1"/>
  <c r="D212" i="30"/>
  <c r="D287" i="30" s="1"/>
  <c r="D312" i="30" s="1"/>
  <c r="D362" i="30" s="1"/>
  <c r="C199" i="30"/>
  <c r="E207" i="30"/>
  <c r="E282" i="30" s="1"/>
  <c r="D211" i="30"/>
  <c r="D286" i="30" s="1"/>
  <c r="D311" i="30" s="1"/>
  <c r="D361" i="30" s="1"/>
  <c r="F197" i="30"/>
  <c r="F272" i="30" s="1"/>
  <c r="C203" i="30"/>
  <c r="F205" i="30"/>
  <c r="F280" i="30" s="1"/>
  <c r="D210" i="30"/>
  <c r="D285" i="30" s="1"/>
  <c r="D310" i="30" s="1"/>
  <c r="D360" i="30" s="1"/>
  <c r="F203" i="30"/>
  <c r="F278" i="30" s="1"/>
  <c r="C206" i="30"/>
  <c r="G208" i="30"/>
  <c r="G283" i="30" s="1"/>
  <c r="G211" i="30"/>
  <c r="D205" i="30"/>
  <c r="G197" i="30"/>
  <c r="G272" i="30" s="1"/>
  <c r="F210" i="30"/>
  <c r="F285" i="30" s="1"/>
  <c r="G195" i="30"/>
  <c r="G270" i="30" s="1"/>
  <c r="E197" i="30"/>
  <c r="E272" i="30" s="1"/>
  <c r="C212" i="30"/>
  <c r="E194" i="30"/>
  <c r="E269" i="30" s="1"/>
  <c r="E294" i="30" s="1"/>
  <c r="E344" i="30" s="1"/>
  <c r="G199" i="30"/>
  <c r="G274" i="30" s="1"/>
  <c r="E202" i="30"/>
  <c r="E277" i="30" s="1"/>
  <c r="F212" i="30"/>
  <c r="F287" i="30" s="1"/>
  <c r="F202" i="30"/>
  <c r="F277" i="30" s="1"/>
  <c r="E212" i="30"/>
  <c r="E287" i="30" s="1"/>
  <c r="C205" i="30"/>
  <c r="F204" i="30"/>
  <c r="F279" i="30" s="1"/>
  <c r="G202" i="30"/>
  <c r="G277" i="30" s="1"/>
  <c r="E195" i="30"/>
  <c r="E270" i="30" s="1"/>
  <c r="D208" i="30"/>
  <c r="D283" i="30" s="1"/>
  <c r="D308" i="30" s="1"/>
  <c r="D358" i="30" s="1"/>
  <c r="E206" i="30"/>
  <c r="E281" i="30" s="1"/>
  <c r="E306" i="30" s="1"/>
  <c r="E356" i="30" s="1"/>
  <c r="F195" i="30"/>
  <c r="F270" i="30" s="1"/>
  <c r="G210" i="30"/>
  <c r="G285" i="30" s="1"/>
  <c r="G212" i="30"/>
  <c r="G287" i="30" s="1"/>
  <c r="G200" i="30"/>
  <c r="E211" i="30"/>
  <c r="E286" i="30" s="1"/>
  <c r="E311" i="30" s="1"/>
  <c r="E361" i="30" s="1"/>
  <c r="E209" i="30"/>
  <c r="E284" i="30" s="1"/>
  <c r="D201" i="30"/>
  <c r="D276" i="30" s="1"/>
  <c r="G193" i="30"/>
  <c r="G206" i="30"/>
  <c r="G281" i="30" s="1"/>
  <c r="F194" i="30"/>
  <c r="F269" i="30" s="1"/>
  <c r="G209" i="30"/>
  <c r="G284" i="30" s="1"/>
  <c r="C208" i="30"/>
  <c r="D193" i="30"/>
  <c r="F208" i="30"/>
  <c r="F283" i="30" s="1"/>
  <c r="D200" i="30"/>
  <c r="D275" i="30" s="1"/>
  <c r="F193" i="30"/>
  <c r="G205" i="30"/>
  <c r="F209" i="30"/>
  <c r="F284" i="30" s="1"/>
  <c r="D195" i="30"/>
  <c r="D202" i="30"/>
  <c r="D277" i="30" s="1"/>
  <c r="E210" i="30"/>
  <c r="E285" i="30" s="1"/>
  <c r="E205" i="30"/>
  <c r="D198" i="30"/>
  <c r="D273" i="30" s="1"/>
  <c r="D298" i="30" s="1"/>
  <c r="D348" i="30" s="1"/>
  <c r="D197" i="30"/>
  <c r="D272" i="30" s="1"/>
  <c r="C210" i="30"/>
  <c r="F199" i="30"/>
  <c r="F274" i="30" s="1"/>
  <c r="E201" i="30"/>
  <c r="E276" i="30" s="1"/>
  <c r="G198" i="30"/>
  <c r="G273" i="30" s="1"/>
  <c r="F211" i="30"/>
  <c r="D204" i="30"/>
  <c r="D279" i="30" s="1"/>
  <c r="D203" i="30"/>
  <c r="D278" i="30" s="1"/>
  <c r="C207" i="30"/>
  <c r="G204" i="30"/>
  <c r="G279" i="30" s="1"/>
  <c r="D199" i="30"/>
  <c r="D274" i="30" s="1"/>
  <c r="D299" i="30" s="1"/>
  <c r="D349" i="30" s="1"/>
  <c r="D207" i="30"/>
  <c r="D282" i="30" s="1"/>
  <c r="C211" i="30"/>
  <c r="G207" i="30"/>
  <c r="G282" i="30" s="1"/>
  <c r="C202" i="30"/>
  <c r="E204" i="30"/>
  <c r="E279" i="30" s="1"/>
  <c r="C197" i="30"/>
  <c r="F201" i="30"/>
  <c r="F276" i="30" s="1"/>
  <c r="G203" i="30"/>
  <c r="G278" i="30" s="1"/>
  <c r="E193" i="30"/>
  <c r="C200" i="30"/>
  <c r="F196" i="30"/>
  <c r="F271" i="30" s="1"/>
  <c r="G194" i="30"/>
  <c r="G269" i="30" s="1"/>
  <c r="F207" i="30"/>
  <c r="F282" i="30" s="1"/>
  <c r="E200" i="30"/>
  <c r="E275" i="30" s="1"/>
  <c r="C193" i="30"/>
  <c r="D196" i="30"/>
  <c r="D271" i="30" s="1"/>
  <c r="D296" i="30" s="1"/>
  <c r="D346" i="30" s="1"/>
  <c r="D209" i="30"/>
  <c r="D284" i="30" s="1"/>
  <c r="C198" i="30"/>
  <c r="C209" i="30"/>
  <c r="C204" i="30"/>
  <c r="F200" i="30"/>
  <c r="F275" i="30" s="1"/>
  <c r="C194" i="30"/>
  <c r="G201" i="30"/>
  <c r="G276" i="30" s="1"/>
  <c r="G196" i="30"/>
  <c r="G271" i="30" s="1"/>
  <c r="F198" i="30"/>
  <c r="F273" i="30" s="1"/>
  <c r="E196" i="30"/>
  <c r="E271" i="30" s="1"/>
  <c r="E296" i="30" s="1"/>
  <c r="E346" i="30" s="1"/>
  <c r="C195" i="30"/>
  <c r="X30" i="49"/>
  <c r="H258" i="36"/>
  <c r="O14" i="49"/>
  <c r="H98" i="46"/>
  <c r="H259" i="6"/>
  <c r="H251" i="6"/>
  <c r="H256" i="6"/>
  <c r="X34" i="49"/>
  <c r="H257" i="36"/>
  <c r="G238" i="37"/>
  <c r="AB38" i="49" s="1"/>
  <c r="E184" i="44"/>
  <c r="E179" i="44"/>
  <c r="E174" i="44"/>
  <c r="E181" i="44"/>
  <c r="E169" i="44"/>
  <c r="E177" i="44"/>
  <c r="E183" i="44"/>
  <c r="E166" i="44"/>
  <c r="E168" i="44"/>
  <c r="E175" i="44"/>
  <c r="E180" i="44"/>
  <c r="E182" i="44"/>
  <c r="E172" i="44"/>
  <c r="E176" i="44"/>
  <c r="E173" i="44"/>
  <c r="E171" i="44"/>
  <c r="E167" i="44"/>
  <c r="E170" i="44"/>
  <c r="E178" i="44"/>
  <c r="E165" i="44"/>
  <c r="H168" i="21"/>
  <c r="H177" i="18"/>
  <c r="O12" i="49"/>
  <c r="H170" i="57"/>
  <c r="O38" i="49"/>
  <c r="H177" i="37"/>
  <c r="H252" i="36"/>
  <c r="C238" i="36"/>
  <c r="H218" i="36"/>
  <c r="D177" i="36"/>
  <c r="G177" i="36"/>
  <c r="F177" i="36"/>
  <c r="E177" i="36"/>
  <c r="C177" i="36"/>
  <c r="H238" i="25"/>
  <c r="H247" i="36"/>
  <c r="H185" i="6"/>
  <c r="H255" i="6"/>
  <c r="H249" i="6"/>
  <c r="H248" i="6"/>
  <c r="H257" i="6"/>
  <c r="H245" i="36"/>
  <c r="F206" i="62"/>
  <c r="F281" i="62" s="1"/>
  <c r="G208" i="62"/>
  <c r="F202" i="62"/>
  <c r="F277" i="62" s="1"/>
  <c r="C196" i="62"/>
  <c r="G204" i="62"/>
  <c r="G279" i="62" s="1"/>
  <c r="G210" i="62"/>
  <c r="G206" i="62"/>
  <c r="F204" i="62"/>
  <c r="F279" i="62" s="1"/>
  <c r="E204" i="62"/>
  <c r="E279" i="62" s="1"/>
  <c r="D200" i="62"/>
  <c r="C200" i="62"/>
  <c r="G209" i="62"/>
  <c r="G284" i="62" s="1"/>
  <c r="C197" i="62"/>
  <c r="C201" i="62"/>
  <c r="C205" i="62"/>
  <c r="G198" i="62"/>
  <c r="G273" i="62" s="1"/>
  <c r="C211" i="62"/>
  <c r="F193" i="62"/>
  <c r="D196" i="62"/>
  <c r="D271" i="62" s="1"/>
  <c r="D296" i="62" s="1"/>
  <c r="D346" i="62" s="1"/>
  <c r="F194" i="62"/>
  <c r="C199" i="62"/>
  <c r="D193" i="62"/>
  <c r="D208" i="62"/>
  <c r="D283" i="62" s="1"/>
  <c r="D308" i="62" s="1"/>
  <c r="D358" i="62" s="1"/>
  <c r="E195" i="62"/>
  <c r="E270" i="62" s="1"/>
  <c r="E193" i="62"/>
  <c r="E206" i="62"/>
  <c r="E212" i="62"/>
  <c r="E287" i="62" s="1"/>
  <c r="D212" i="62"/>
  <c r="D287" i="62" s="1"/>
  <c r="H89" i="44"/>
  <c r="D193" i="41"/>
  <c r="G201" i="41"/>
  <c r="G276" i="41" s="1"/>
  <c r="D201" i="41"/>
  <c r="F205" i="41"/>
  <c r="F203" i="41"/>
  <c r="F278" i="41" s="1"/>
  <c r="F201" i="41"/>
  <c r="F276" i="41" s="1"/>
  <c r="F193" i="41"/>
  <c r="C206" i="41"/>
  <c r="E194" i="41"/>
  <c r="E269" i="41" s="1"/>
  <c r="E294" i="41" s="1"/>
  <c r="E344" i="41" s="1"/>
  <c r="E206" i="41"/>
  <c r="E281" i="41" s="1"/>
  <c r="E306" i="41" s="1"/>
  <c r="E356" i="41" s="1"/>
  <c r="C209" i="41"/>
  <c r="D194" i="41"/>
  <c r="D269" i="41" s="1"/>
  <c r="D294" i="41" s="1"/>
  <c r="D344" i="41" s="1"/>
  <c r="D210" i="41"/>
  <c r="D285" i="41" s="1"/>
  <c r="D310" i="41" s="1"/>
  <c r="D360" i="41" s="1"/>
  <c r="E210" i="41"/>
  <c r="E285" i="41" s="1"/>
  <c r="C203" i="41"/>
  <c r="G194" i="41"/>
  <c r="G269" i="41" s="1"/>
  <c r="E203" i="41"/>
  <c r="E278" i="41" s="1"/>
  <c r="C208" i="41"/>
  <c r="C204" i="41"/>
  <c r="F206" i="41"/>
  <c r="F281" i="41" s="1"/>
  <c r="D204" i="41"/>
  <c r="D279" i="41" s="1"/>
  <c r="D304" i="41" s="1"/>
  <c r="D354" i="41" s="1"/>
  <c r="E200" i="41"/>
  <c r="E275" i="41" s="1"/>
  <c r="G206" i="41"/>
  <c r="G281" i="41" s="1"/>
  <c r="G211" i="41"/>
  <c r="G286" i="41" s="1"/>
  <c r="E212" i="41"/>
  <c r="E287" i="41" s="1"/>
  <c r="G198" i="41"/>
  <c r="G273" i="41" s="1"/>
  <c r="C210" i="41"/>
  <c r="G209" i="41"/>
  <c r="G284" i="41" s="1"/>
  <c r="F204" i="41"/>
  <c r="F279" i="41" s="1"/>
  <c r="F202" i="41"/>
  <c r="F277" i="41" s="1"/>
  <c r="D200" i="41"/>
  <c r="G212" i="41"/>
  <c r="G207" i="41"/>
  <c r="E198" i="41"/>
  <c r="E273" i="41" s="1"/>
  <c r="F212" i="41"/>
  <c r="C207" i="41"/>
  <c r="F194" i="41"/>
  <c r="F269" i="41" s="1"/>
  <c r="E201" i="41"/>
  <c r="E276" i="41" s="1"/>
  <c r="F209" i="41"/>
  <c r="F284" i="41" s="1"/>
  <c r="D196" i="41"/>
  <c r="D271" i="41" s="1"/>
  <c r="D296" i="41" s="1"/>
  <c r="D346" i="41" s="1"/>
  <c r="C211" i="41"/>
  <c r="E199" i="41"/>
  <c r="E274" i="41" s="1"/>
  <c r="E299" i="41" s="1"/>
  <c r="E349" i="41" s="1"/>
  <c r="F210" i="41"/>
  <c r="F285" i="41" s="1"/>
  <c r="E195" i="41"/>
  <c r="E270" i="41" s="1"/>
  <c r="E295" i="41" s="1"/>
  <c r="E345" i="41" s="1"/>
  <c r="G195" i="41"/>
  <c r="G270" i="41" s="1"/>
  <c r="C202" i="41"/>
  <c r="G202" i="41"/>
  <c r="E208" i="41"/>
  <c r="E283" i="41" s="1"/>
  <c r="E308" i="41" s="1"/>
  <c r="E358" i="41" s="1"/>
  <c r="C199" i="41"/>
  <c r="E202" i="41"/>
  <c r="F208" i="41"/>
  <c r="F283" i="41" s="1"/>
  <c r="C193" i="41"/>
  <c r="D212" i="41"/>
  <c r="D207" i="41"/>
  <c r="D282" i="41" s="1"/>
  <c r="C205" i="41"/>
  <c r="G205" i="41"/>
  <c r="C197" i="41"/>
  <c r="G204" i="41"/>
  <c r="G279" i="41" s="1"/>
  <c r="F211" i="41"/>
  <c r="F286" i="41" s="1"/>
  <c r="F197" i="41"/>
  <c r="F272" i="41" s="1"/>
  <c r="F198" i="41"/>
  <c r="F273" i="41" s="1"/>
  <c r="F200" i="41"/>
  <c r="E204" i="41"/>
  <c r="E279" i="41" s="1"/>
  <c r="C200" i="41"/>
  <c r="E207" i="41"/>
  <c r="E282" i="41" s="1"/>
  <c r="G208" i="41"/>
  <c r="G283" i="41" s="1"/>
  <c r="D206" i="41"/>
  <c r="D281" i="41" s="1"/>
  <c r="D306" i="41" s="1"/>
  <c r="D356" i="41" s="1"/>
  <c r="F207" i="41"/>
  <c r="F282" i="41" s="1"/>
  <c r="C194" i="41"/>
  <c r="C198" i="41"/>
  <c r="D205" i="41"/>
  <c r="E197" i="41"/>
  <c r="E272" i="41" s="1"/>
  <c r="E297" i="41" s="1"/>
  <c r="E347" i="41" s="1"/>
  <c r="F196" i="41"/>
  <c r="D208" i="41"/>
  <c r="D283" i="41" s="1"/>
  <c r="D308" i="41" s="1"/>
  <c r="D358" i="41" s="1"/>
  <c r="F195" i="41"/>
  <c r="F270" i="41" s="1"/>
  <c r="G196" i="41"/>
  <c r="G271" i="41" s="1"/>
  <c r="D211" i="41"/>
  <c r="D286" i="41" s="1"/>
  <c r="D311" i="41" s="1"/>
  <c r="D361" i="41" s="1"/>
  <c r="G197" i="41"/>
  <c r="G272" i="41" s="1"/>
  <c r="G200" i="41"/>
  <c r="C212" i="41"/>
  <c r="D203" i="41"/>
  <c r="D278" i="41" s="1"/>
  <c r="C201" i="41"/>
  <c r="C195" i="41"/>
  <c r="G203" i="41"/>
  <c r="G210" i="41"/>
  <c r="G285" i="41" s="1"/>
  <c r="D199" i="41"/>
  <c r="D274" i="41" s="1"/>
  <c r="D299" i="41" s="1"/>
  <c r="D349" i="41" s="1"/>
  <c r="D198" i="41"/>
  <c r="D273" i="41" s="1"/>
  <c r="D298" i="41" s="1"/>
  <c r="D348" i="41" s="1"/>
  <c r="E196" i="41"/>
  <c r="E271" i="41" s="1"/>
  <c r="E296" i="41" s="1"/>
  <c r="E346" i="41" s="1"/>
  <c r="G193" i="41"/>
  <c r="D202" i="41"/>
  <c r="D277" i="41" s="1"/>
  <c r="E209" i="41"/>
  <c r="E284" i="41" s="1"/>
  <c r="E205" i="41"/>
  <c r="E211" i="41"/>
  <c r="E286" i="41" s="1"/>
  <c r="E311" i="41" s="1"/>
  <c r="E361" i="41" s="1"/>
  <c r="F199" i="41"/>
  <c r="F274" i="41" s="1"/>
  <c r="D209" i="41"/>
  <c r="D284" i="41" s="1"/>
  <c r="G199" i="41"/>
  <c r="G274" i="41" s="1"/>
  <c r="D197" i="41"/>
  <c r="D272" i="41" s="1"/>
  <c r="D297" i="41" s="1"/>
  <c r="D347" i="41" s="1"/>
  <c r="E193" i="41"/>
  <c r="D195" i="41"/>
  <c r="D270" i="41" s="1"/>
  <c r="D295" i="41" s="1"/>
  <c r="D345" i="41" s="1"/>
  <c r="C196" i="41"/>
  <c r="H255" i="29"/>
  <c r="O10" i="49"/>
  <c r="G184" i="44"/>
  <c r="G165" i="44"/>
  <c r="G172" i="44"/>
  <c r="G166" i="44"/>
  <c r="G168" i="44"/>
  <c r="G177" i="44"/>
  <c r="G176" i="44"/>
  <c r="G167" i="44"/>
  <c r="G171" i="44"/>
  <c r="G180" i="44"/>
  <c r="G170" i="44"/>
  <c r="G175" i="44"/>
  <c r="G178" i="44"/>
  <c r="G174" i="44"/>
  <c r="G169" i="44"/>
  <c r="G181" i="44"/>
  <c r="G173" i="44"/>
  <c r="G179" i="44"/>
  <c r="G182" i="44"/>
  <c r="G183" i="44"/>
  <c r="H187" i="6"/>
  <c r="G263" i="37"/>
  <c r="AI38" i="49" s="1"/>
  <c r="H177" i="27"/>
  <c r="O21" i="49"/>
  <c r="G196" i="21"/>
  <c r="G271" i="21" s="1"/>
  <c r="C210" i="21"/>
  <c r="F210" i="21"/>
  <c r="F285" i="21" s="1"/>
  <c r="F198" i="21"/>
  <c r="E202" i="21"/>
  <c r="E277" i="21" s="1"/>
  <c r="F195" i="21"/>
  <c r="F197" i="21"/>
  <c r="F272" i="21" s="1"/>
  <c r="F297" i="21" s="1"/>
  <c r="F347" i="21" s="1"/>
  <c r="F199" i="21"/>
  <c r="F274" i="21" s="1"/>
  <c r="G208" i="21"/>
  <c r="D193" i="21"/>
  <c r="D212" i="21"/>
  <c r="D287" i="21" s="1"/>
  <c r="D312" i="21" s="1"/>
  <c r="D362" i="21" s="1"/>
  <c r="C201" i="21"/>
  <c r="D205" i="21"/>
  <c r="C202" i="21"/>
  <c r="C200" i="21"/>
  <c r="F201" i="21"/>
  <c r="F276" i="21" s="1"/>
  <c r="E203" i="21"/>
  <c r="E278" i="21" s="1"/>
  <c r="G193" i="21"/>
  <c r="C211" i="21"/>
  <c r="G210" i="21"/>
  <c r="G285" i="21" s="1"/>
  <c r="E198" i="21"/>
  <c r="E273" i="21" s="1"/>
  <c r="E298" i="21" s="1"/>
  <c r="E348" i="21" s="1"/>
  <c r="G204" i="21"/>
  <c r="G279" i="21" s="1"/>
  <c r="D202" i="21"/>
  <c r="D277" i="21" s="1"/>
  <c r="E208" i="21"/>
  <c r="E283" i="21" s="1"/>
  <c r="E308" i="21" s="1"/>
  <c r="E358" i="21" s="1"/>
  <c r="D197" i="21"/>
  <c r="D272" i="21" s="1"/>
  <c r="D297" i="21" s="1"/>
  <c r="D347" i="21" s="1"/>
  <c r="G202" i="21"/>
  <c r="G277" i="21" s="1"/>
  <c r="C198" i="21"/>
  <c r="C204" i="21"/>
  <c r="G197" i="21"/>
  <c r="G272" i="21" s="1"/>
  <c r="E199" i="21"/>
  <c r="E274" i="21" s="1"/>
  <c r="D195" i="21"/>
  <c r="G194" i="21"/>
  <c r="G269" i="21" s="1"/>
  <c r="E212" i="21"/>
  <c r="E287" i="21" s="1"/>
  <c r="E312" i="21" s="1"/>
  <c r="E362" i="21" s="1"/>
  <c r="C203" i="21"/>
  <c r="F208" i="21"/>
  <c r="C196" i="21"/>
  <c r="D200" i="21"/>
  <c r="D206" i="21"/>
  <c r="D281" i="21" s="1"/>
  <c r="D306" i="21" s="1"/>
  <c r="D356" i="21" s="1"/>
  <c r="C208" i="21"/>
  <c r="C194" i="21"/>
  <c r="F193" i="21"/>
  <c r="D204" i="21"/>
  <c r="D279" i="21" s="1"/>
  <c r="E197" i="21"/>
  <c r="E272" i="21" s="1"/>
  <c r="E297" i="21" s="1"/>
  <c r="E347" i="21" s="1"/>
  <c r="G198" i="21"/>
  <c r="G273" i="21" s="1"/>
  <c r="C197" i="21"/>
  <c r="F206" i="21"/>
  <c r="F281" i="21" s="1"/>
  <c r="F306" i="21" s="1"/>
  <c r="F356" i="21" s="1"/>
  <c r="F207" i="21"/>
  <c r="F282" i="21" s="1"/>
  <c r="E194" i="21"/>
  <c r="G207" i="21"/>
  <c r="F200" i="21"/>
  <c r="D207" i="21"/>
  <c r="D282" i="21" s="1"/>
  <c r="G209" i="21"/>
  <c r="G284" i="21" s="1"/>
  <c r="D194" i="21"/>
  <c r="G201" i="21"/>
  <c r="G276" i="21" s="1"/>
  <c r="C205" i="21"/>
  <c r="F204" i="21"/>
  <c r="F279" i="21" s="1"/>
  <c r="D199" i="21"/>
  <c r="D274" i="21" s="1"/>
  <c r="D299" i="21" s="1"/>
  <c r="D349" i="21" s="1"/>
  <c r="E196" i="21"/>
  <c r="E271" i="21" s="1"/>
  <c r="E296" i="21" s="1"/>
  <c r="E346" i="21" s="1"/>
  <c r="F202" i="21"/>
  <c r="F277" i="21" s="1"/>
  <c r="D208" i="21"/>
  <c r="D198" i="21"/>
  <c r="D273" i="21" s="1"/>
  <c r="D298" i="21" s="1"/>
  <c r="D348" i="21" s="1"/>
  <c r="G206" i="21"/>
  <c r="G281" i="21" s="1"/>
  <c r="E211" i="21"/>
  <c r="E286" i="21" s="1"/>
  <c r="E311" i="21" s="1"/>
  <c r="E361" i="21" s="1"/>
  <c r="G199" i="21"/>
  <c r="G274" i="21" s="1"/>
  <c r="G203" i="21"/>
  <c r="G278" i="21" s="1"/>
  <c r="F205" i="21"/>
  <c r="F209" i="21"/>
  <c r="C212" i="21"/>
  <c r="C193" i="21"/>
  <c r="F211" i="21"/>
  <c r="F286" i="21" s="1"/>
  <c r="F311" i="21" s="1"/>
  <c r="F361" i="21" s="1"/>
  <c r="F212" i="21"/>
  <c r="F287" i="21" s="1"/>
  <c r="F312" i="21" s="1"/>
  <c r="F362" i="21" s="1"/>
  <c r="E201" i="21"/>
  <c r="E276" i="21" s="1"/>
  <c r="C207" i="21"/>
  <c r="E204" i="21"/>
  <c r="E279" i="21" s="1"/>
  <c r="C195" i="21"/>
  <c r="E193" i="21"/>
  <c r="F194" i="21"/>
  <c r="F269" i="21" s="1"/>
  <c r="F294" i="21" s="1"/>
  <c r="F344" i="21" s="1"/>
  <c r="D203" i="21"/>
  <c r="D278" i="21" s="1"/>
  <c r="G195" i="21"/>
  <c r="F203" i="21"/>
  <c r="F278" i="21" s="1"/>
  <c r="C199" i="21"/>
  <c r="E205" i="21"/>
  <c r="E209" i="21"/>
  <c r="E284" i="21" s="1"/>
  <c r="D196" i="21"/>
  <c r="D271" i="21" s="1"/>
  <c r="D296" i="21" s="1"/>
  <c r="D346" i="21" s="1"/>
  <c r="E206" i="21"/>
  <c r="E281" i="21" s="1"/>
  <c r="E306" i="21" s="1"/>
  <c r="E356" i="21" s="1"/>
  <c r="G205" i="21"/>
  <c r="G280" i="21" s="1"/>
  <c r="E195" i="21"/>
  <c r="E270" i="21" s="1"/>
  <c r="E295" i="21" s="1"/>
  <c r="E345" i="21" s="1"/>
  <c r="D209" i="21"/>
  <c r="D284" i="21" s="1"/>
  <c r="E210" i="21"/>
  <c r="E285" i="21" s="1"/>
  <c r="D211" i="21"/>
  <c r="D286" i="21" s="1"/>
  <c r="D311" i="21" s="1"/>
  <c r="D361" i="21" s="1"/>
  <c r="D201" i="21"/>
  <c r="D276" i="21" s="1"/>
  <c r="D301" i="21" s="1"/>
  <c r="D351" i="21" s="1"/>
  <c r="C209" i="21"/>
  <c r="D210" i="21"/>
  <c r="D285" i="21" s="1"/>
  <c r="D310" i="21" s="1"/>
  <c r="D360" i="21" s="1"/>
  <c r="G211" i="21"/>
  <c r="G286" i="21" s="1"/>
  <c r="G212" i="21"/>
  <c r="G287" i="21" s="1"/>
  <c r="G200" i="21"/>
  <c r="F196" i="21"/>
  <c r="F271" i="21" s="1"/>
  <c r="F296" i="21" s="1"/>
  <c r="F346" i="21" s="1"/>
  <c r="E200" i="21"/>
  <c r="E275" i="21" s="1"/>
  <c r="C206" i="21"/>
  <c r="E207" i="21"/>
  <c r="H186" i="18"/>
  <c r="H175" i="6"/>
  <c r="H254" i="36"/>
  <c r="H136" i="37"/>
  <c r="G204" i="27"/>
  <c r="G279" i="27" s="1"/>
  <c r="H171" i="14"/>
  <c r="H89" i="46"/>
  <c r="E41" i="46"/>
  <c r="H261" i="36"/>
  <c r="X38" i="49"/>
  <c r="H248" i="36"/>
  <c r="H171" i="17"/>
  <c r="Z32" i="49"/>
  <c r="H256" i="36"/>
  <c r="G263" i="6"/>
  <c r="AI7" i="49" s="1"/>
  <c r="H252" i="6"/>
  <c r="O42" i="49"/>
  <c r="H261" i="29"/>
  <c r="O33" i="49"/>
  <c r="H260" i="36"/>
  <c r="F182" i="44"/>
  <c r="F167" i="44"/>
  <c r="F184" i="44"/>
  <c r="F173" i="44"/>
  <c r="F174" i="44"/>
  <c r="F169" i="44"/>
  <c r="F166" i="44"/>
  <c r="F175" i="44"/>
  <c r="F178" i="44"/>
  <c r="F165" i="44"/>
  <c r="F183" i="44"/>
  <c r="F177" i="44"/>
  <c r="F181" i="44"/>
  <c r="F179" i="44"/>
  <c r="F170" i="44"/>
  <c r="F172" i="44"/>
  <c r="F180" i="44"/>
  <c r="F176" i="44"/>
  <c r="F168" i="44"/>
  <c r="F171" i="44"/>
  <c r="D113" i="44"/>
  <c r="Y40" i="49"/>
  <c r="H85" i="46"/>
  <c r="F99" i="46"/>
  <c r="AE38" i="49"/>
  <c r="D204" i="22"/>
  <c r="E203" i="22"/>
  <c r="G200" i="22"/>
  <c r="F199" i="22"/>
  <c r="O20" i="49"/>
  <c r="H123" i="46"/>
  <c r="O22" i="49"/>
  <c r="O27" i="49"/>
  <c r="H255" i="36"/>
  <c r="AG39" i="49"/>
  <c r="AE19" i="49"/>
  <c r="X39" i="49"/>
  <c r="C200" i="57"/>
  <c r="D194" i="57"/>
  <c r="D269" i="57" s="1"/>
  <c r="D294" i="57" s="1"/>
  <c r="D344" i="57" s="1"/>
  <c r="F208" i="57"/>
  <c r="F283" i="57" s="1"/>
  <c r="C196" i="57"/>
  <c r="F204" i="57"/>
  <c r="F279" i="57" s="1"/>
  <c r="E200" i="57"/>
  <c r="E275" i="57" s="1"/>
  <c r="D206" i="57"/>
  <c r="D281" i="57" s="1"/>
  <c r="D204" i="57"/>
  <c r="D279" i="57" s="1"/>
  <c r="F210" i="57"/>
  <c r="F285" i="57" s="1"/>
  <c r="F205" i="57"/>
  <c r="F280" i="57" s="1"/>
  <c r="C193" i="57"/>
  <c r="G196" i="57"/>
  <c r="G203" i="57"/>
  <c r="C205" i="57"/>
  <c r="G209" i="57"/>
  <c r="G284" i="57" s="1"/>
  <c r="D207" i="57"/>
  <c r="D282" i="57" s="1"/>
  <c r="F194" i="57"/>
  <c r="E196" i="57"/>
  <c r="E271" i="57" s="1"/>
  <c r="E296" i="57" s="1"/>
  <c r="E346" i="57" s="1"/>
  <c r="G208" i="57"/>
  <c r="G283" i="57" s="1"/>
  <c r="D203" i="57"/>
  <c r="D278" i="57" s="1"/>
  <c r="C208" i="57"/>
  <c r="E195" i="57"/>
  <c r="E270" i="57" s="1"/>
  <c r="E295" i="57" s="1"/>
  <c r="E345" i="57" s="1"/>
  <c r="C212" i="57"/>
  <c r="G206" i="57"/>
  <c r="E210" i="57"/>
  <c r="G198" i="57"/>
  <c r="E208" i="57"/>
  <c r="E283" i="57" s="1"/>
  <c r="E308" i="57" s="1"/>
  <c r="E358" i="57" s="1"/>
  <c r="D201" i="57"/>
  <c r="D276" i="57" s="1"/>
  <c r="D301" i="57" s="1"/>
  <c r="D351" i="57" s="1"/>
  <c r="D196" i="57"/>
  <c r="D271" i="57" s="1"/>
  <c r="D296" i="57" s="1"/>
  <c r="D346" i="57" s="1"/>
  <c r="E199" i="57"/>
  <c r="E274" i="57" s="1"/>
  <c r="E299" i="57" s="1"/>
  <c r="E349" i="57" s="1"/>
  <c r="G204" i="57"/>
  <c r="G279" i="57" s="1"/>
  <c r="D202" i="57"/>
  <c r="D277" i="57" s="1"/>
  <c r="C207" i="57"/>
  <c r="G205" i="57"/>
  <c r="G280" i="57" s="1"/>
  <c r="E193" i="57"/>
  <c r="C203" i="57"/>
  <c r="F207" i="57"/>
  <c r="F282" i="57" s="1"/>
  <c r="F263" i="36"/>
  <c r="AH37" i="49" s="1"/>
  <c r="AF17" i="49"/>
  <c r="H183" i="28"/>
  <c r="H253" i="6"/>
  <c r="H261" i="6"/>
  <c r="H243" i="6"/>
  <c r="E263" i="6"/>
  <c r="H247" i="29"/>
  <c r="C263" i="36"/>
  <c r="H243" i="36"/>
  <c r="AE22" i="49"/>
  <c r="H172" i="6"/>
  <c r="D201" i="34"/>
  <c r="D276" i="34" s="1"/>
  <c r="D301" i="34" s="1"/>
  <c r="D351" i="34" s="1"/>
  <c r="G207" i="34"/>
  <c r="G282" i="34" s="1"/>
  <c r="G307" i="34" s="1"/>
  <c r="G357" i="34" s="1"/>
  <c r="G212" i="34"/>
  <c r="G287" i="34" s="1"/>
  <c r="D195" i="34"/>
  <c r="D270" i="34" s="1"/>
  <c r="D295" i="34" s="1"/>
  <c r="D345" i="34" s="1"/>
  <c r="F205" i="34"/>
  <c r="F280" i="34" s="1"/>
  <c r="E207" i="34"/>
  <c r="E282" i="34" s="1"/>
  <c r="E307" i="34" s="1"/>
  <c r="E357" i="34" s="1"/>
  <c r="E212" i="34"/>
  <c r="E287" i="34" s="1"/>
  <c r="C209" i="34"/>
  <c r="E198" i="34"/>
  <c r="E273" i="34" s="1"/>
  <c r="E298" i="34" s="1"/>
  <c r="E348" i="34" s="1"/>
  <c r="G193" i="34"/>
  <c r="D200" i="34"/>
  <c r="D275" i="34" s="1"/>
  <c r="G199" i="34"/>
  <c r="G274" i="34" s="1"/>
  <c r="E209" i="34"/>
  <c r="E284" i="34" s="1"/>
  <c r="D208" i="34"/>
  <c r="D283" i="34" s="1"/>
  <c r="D308" i="34" s="1"/>
  <c r="D358" i="34" s="1"/>
  <c r="F197" i="34"/>
  <c r="F272" i="34" s="1"/>
  <c r="F198" i="34"/>
  <c r="F273" i="34" s="1"/>
  <c r="F298" i="34" s="1"/>
  <c r="F348" i="34" s="1"/>
  <c r="F212" i="34"/>
  <c r="F287" i="34" s="1"/>
  <c r="E210" i="34"/>
  <c r="E285" i="34" s="1"/>
  <c r="E205" i="34"/>
  <c r="E280" i="34" s="1"/>
  <c r="E196" i="34"/>
  <c r="E271" i="34" s="1"/>
  <c r="E296" i="34" s="1"/>
  <c r="E346" i="34" s="1"/>
  <c r="E194" i="34"/>
  <c r="D212" i="34"/>
  <c r="D287" i="34" s="1"/>
  <c r="C199" i="34"/>
  <c r="C200" i="34"/>
  <c r="D204" i="34"/>
  <c r="D279" i="34" s="1"/>
  <c r="D304" i="34" s="1"/>
  <c r="D354" i="34" s="1"/>
  <c r="F199" i="34"/>
  <c r="F274" i="34" s="1"/>
  <c r="F299" i="34" s="1"/>
  <c r="F349" i="34" s="1"/>
  <c r="G203" i="34"/>
  <c r="G278" i="34" s="1"/>
  <c r="G197" i="34"/>
  <c r="G272" i="34" s="1"/>
  <c r="D202" i="34"/>
  <c r="D277" i="34" s="1"/>
  <c r="G202" i="34"/>
  <c r="G277" i="34" s="1"/>
  <c r="G201" i="34"/>
  <c r="G276" i="34" s="1"/>
  <c r="C204" i="34"/>
  <c r="D206" i="34"/>
  <c r="D281" i="34" s="1"/>
  <c r="D306" i="34" s="1"/>
  <c r="D356" i="34" s="1"/>
  <c r="F207" i="34"/>
  <c r="F282" i="34" s="1"/>
  <c r="F307" i="34" s="1"/>
  <c r="F357" i="34" s="1"/>
  <c r="C205" i="34"/>
  <c r="E197" i="34"/>
  <c r="E272" i="34" s="1"/>
  <c r="D205" i="34"/>
  <c r="D280" i="34" s="1"/>
  <c r="D305" i="34" s="1"/>
  <c r="D355" i="34" s="1"/>
  <c r="D198" i="34"/>
  <c r="D273" i="34" s="1"/>
  <c r="D298" i="34" s="1"/>
  <c r="D348" i="34" s="1"/>
  <c r="D203" i="34"/>
  <c r="D278" i="34" s="1"/>
  <c r="D196" i="34"/>
  <c r="D271" i="34" s="1"/>
  <c r="D296" i="34" s="1"/>
  <c r="D346" i="34" s="1"/>
  <c r="C195" i="34"/>
  <c r="D209" i="34"/>
  <c r="D284" i="34" s="1"/>
  <c r="G198" i="34"/>
  <c r="G273" i="34" s="1"/>
  <c r="F195" i="34"/>
  <c r="E211" i="34"/>
  <c r="E286" i="34" s="1"/>
  <c r="E311" i="34" s="1"/>
  <c r="E361" i="34" s="1"/>
  <c r="F201" i="34"/>
  <c r="F276" i="34" s="1"/>
  <c r="F211" i="34"/>
  <c r="F286" i="34" s="1"/>
  <c r="D207" i="34"/>
  <c r="F203" i="34"/>
  <c r="F278" i="34" s="1"/>
  <c r="E208" i="34"/>
  <c r="E283" i="34" s="1"/>
  <c r="E308" i="34" s="1"/>
  <c r="E358" i="34" s="1"/>
  <c r="F209" i="34"/>
  <c r="F284" i="34" s="1"/>
  <c r="F204" i="34"/>
  <c r="F279" i="34" s="1"/>
  <c r="C193" i="34"/>
  <c r="G210" i="34"/>
  <c r="G285" i="34" s="1"/>
  <c r="E203" i="34"/>
  <c r="E278" i="34" s="1"/>
  <c r="C194" i="34"/>
  <c r="E195" i="34"/>
  <c r="F196" i="34"/>
  <c r="F271" i="34" s="1"/>
  <c r="F296" i="34" s="1"/>
  <c r="F346" i="34" s="1"/>
  <c r="F194" i="34"/>
  <c r="F269" i="34" s="1"/>
  <c r="F294" i="34" s="1"/>
  <c r="F344" i="34" s="1"/>
  <c r="F193" i="34"/>
  <c r="F202" i="34"/>
  <c r="F277" i="34" s="1"/>
  <c r="G194" i="34"/>
  <c r="G269" i="34" s="1"/>
  <c r="G208" i="34"/>
  <c r="G283" i="34" s="1"/>
  <c r="E202" i="34"/>
  <c r="E277" i="34" s="1"/>
  <c r="E206" i="34"/>
  <c r="E281" i="34" s="1"/>
  <c r="E306" i="34" s="1"/>
  <c r="E356" i="34" s="1"/>
  <c r="D197" i="34"/>
  <c r="D272" i="34" s="1"/>
  <c r="C210" i="34"/>
  <c r="C211" i="34"/>
  <c r="G211" i="34"/>
  <c r="G286" i="34" s="1"/>
  <c r="D193" i="34"/>
  <c r="D210" i="34"/>
  <c r="D285" i="34" s="1"/>
  <c r="D310" i="34" s="1"/>
  <c r="D360" i="34" s="1"/>
  <c r="F206" i="34"/>
  <c r="F281" i="34" s="1"/>
  <c r="F306" i="34" s="1"/>
  <c r="F356" i="34" s="1"/>
  <c r="G206" i="34"/>
  <c r="G281" i="34" s="1"/>
  <c r="C203" i="34"/>
  <c r="C207" i="34"/>
  <c r="C196" i="34"/>
  <c r="D194" i="34"/>
  <c r="D269" i="34" s="1"/>
  <c r="D294" i="34" s="1"/>
  <c r="D344" i="34" s="1"/>
  <c r="E199" i="34"/>
  <c r="E274" i="34" s="1"/>
  <c r="E299" i="34" s="1"/>
  <c r="E349" i="34" s="1"/>
  <c r="F210" i="34"/>
  <c r="F285" i="34" s="1"/>
  <c r="E193" i="34"/>
  <c r="C208" i="34"/>
  <c r="D199" i="34"/>
  <c r="D274" i="34" s="1"/>
  <c r="D299" i="34" s="1"/>
  <c r="D349" i="34" s="1"/>
  <c r="C212" i="34"/>
  <c r="C206" i="34"/>
  <c r="C197" i="34"/>
  <c r="D211" i="34"/>
  <c r="D286" i="34" s="1"/>
  <c r="D311" i="34" s="1"/>
  <c r="D361" i="34" s="1"/>
  <c r="E201" i="34"/>
  <c r="E276" i="34" s="1"/>
  <c r="G200" i="34"/>
  <c r="G275" i="34" s="1"/>
  <c r="G300" i="34" s="1"/>
  <c r="G350" i="34" s="1"/>
  <c r="G205" i="34"/>
  <c r="G280" i="34" s="1"/>
  <c r="G195" i="34"/>
  <c r="C201" i="34"/>
  <c r="E200" i="34"/>
  <c r="E275" i="34" s="1"/>
  <c r="C202" i="34"/>
  <c r="C198" i="34"/>
  <c r="G204" i="34"/>
  <c r="G279" i="34" s="1"/>
  <c r="E204" i="34"/>
  <c r="E279" i="34" s="1"/>
  <c r="G209" i="34"/>
  <c r="G284" i="34" s="1"/>
  <c r="F200" i="34"/>
  <c r="F275" i="34" s="1"/>
  <c r="F208" i="34"/>
  <c r="F283" i="34" s="1"/>
  <c r="G196" i="34"/>
  <c r="G271" i="34" s="1"/>
  <c r="H172" i="59"/>
  <c r="H187" i="62"/>
  <c r="G38" i="49"/>
  <c r="H38" i="49"/>
  <c r="H185" i="37"/>
  <c r="D99" i="46"/>
  <c r="H86" i="46"/>
  <c r="H176" i="15"/>
  <c r="AE30" i="49"/>
  <c r="H83" i="46"/>
  <c r="C99" i="46"/>
  <c r="C186" i="62"/>
  <c r="F186" i="62"/>
  <c r="D186" i="62"/>
  <c r="G186" i="62"/>
  <c r="E186" i="62"/>
  <c r="H94" i="46"/>
  <c r="G203" i="18"/>
  <c r="G278" i="18" s="1"/>
  <c r="D207" i="18"/>
  <c r="D282" i="18" s="1"/>
  <c r="G197" i="18"/>
  <c r="G272" i="18" s="1"/>
  <c r="G204" i="18"/>
  <c r="G279" i="18" s="1"/>
  <c r="G199" i="18"/>
  <c r="G274" i="18" s="1"/>
  <c r="D194" i="18"/>
  <c r="D269" i="18" s="1"/>
  <c r="D294" i="18" s="1"/>
  <c r="D344" i="18" s="1"/>
  <c r="D196" i="18"/>
  <c r="D271" i="18" s="1"/>
  <c r="C194" i="18"/>
  <c r="E202" i="18"/>
  <c r="G202" i="18"/>
  <c r="G277" i="18" s="1"/>
  <c r="C212" i="18"/>
  <c r="D195" i="18"/>
  <c r="D270" i="18" s="1"/>
  <c r="D201" i="18"/>
  <c r="D276" i="18" s="1"/>
  <c r="C197" i="18"/>
  <c r="C202" i="18"/>
  <c r="G212" i="18"/>
  <c r="G287" i="18" s="1"/>
  <c r="G198" i="18"/>
  <c r="G273" i="18" s="1"/>
  <c r="F196" i="18"/>
  <c r="F271" i="18" s="1"/>
  <c r="E198" i="18"/>
  <c r="G193" i="18"/>
  <c r="E197" i="18"/>
  <c r="G210" i="18"/>
  <c r="G285" i="18" s="1"/>
  <c r="C203" i="18"/>
  <c r="E209" i="18"/>
  <c r="E284" i="18" s="1"/>
  <c r="C198" i="18"/>
  <c r="G37" i="49"/>
  <c r="H37" i="49"/>
  <c r="H262" i="36"/>
  <c r="X13" i="49"/>
  <c r="H175" i="23"/>
  <c r="H92" i="46"/>
  <c r="H168" i="37"/>
  <c r="H97" i="46"/>
  <c r="F238" i="36"/>
  <c r="AA37" i="49" s="1"/>
  <c r="H254" i="6"/>
  <c r="H260" i="6"/>
  <c r="H250" i="6"/>
  <c r="G7" i="49"/>
  <c r="D43" i="49"/>
  <c r="D47" i="49" s="1"/>
  <c r="H7" i="49"/>
  <c r="H254" i="29"/>
  <c r="X33" i="49"/>
  <c r="H262" i="37"/>
  <c r="O35" i="49"/>
  <c r="G168" i="62"/>
  <c r="F168" i="62"/>
  <c r="E168" i="62"/>
  <c r="D168" i="62"/>
  <c r="C168" i="62"/>
  <c r="E113" i="44"/>
  <c r="H177" i="22"/>
  <c r="AE13" i="49"/>
  <c r="AE21" i="49"/>
  <c r="F183" i="6"/>
  <c r="C183" i="6"/>
  <c r="E183" i="6"/>
  <c r="G183" i="6"/>
  <c r="D183" i="6"/>
  <c r="H95" i="44"/>
  <c r="M43" i="49"/>
  <c r="O16" i="49"/>
  <c r="F263" i="6"/>
  <c r="AH7" i="49" s="1"/>
  <c r="H80" i="46"/>
  <c r="G99" i="46"/>
  <c r="H257" i="37"/>
  <c r="H172" i="37"/>
  <c r="H136" i="36"/>
  <c r="J37" i="49"/>
  <c r="H170" i="41"/>
  <c r="F90" i="49"/>
  <c r="F43" i="49"/>
  <c r="F47" i="49" s="1"/>
  <c r="H225" i="6"/>
  <c r="H244" i="6"/>
  <c r="H247" i="37"/>
  <c r="H243" i="29"/>
  <c r="H168" i="36"/>
  <c r="L43" i="49"/>
  <c r="H170" i="15"/>
  <c r="N43" i="49"/>
  <c r="AE20" i="49"/>
  <c r="G40" i="46"/>
  <c r="H88" i="46"/>
  <c r="AG18" i="49"/>
  <c r="Z31" i="49"/>
  <c r="H181" i="6"/>
  <c r="H249" i="36"/>
  <c r="H182" i="6"/>
  <c r="O15" i="49"/>
  <c r="H180" i="6"/>
  <c r="C179" i="36"/>
  <c r="G179" i="36"/>
  <c r="E179" i="36"/>
  <c r="D179" i="36"/>
  <c r="F179" i="36"/>
  <c r="J7" i="49"/>
  <c r="H136" i="6"/>
  <c r="H173" i="6"/>
  <c r="H247" i="6"/>
  <c r="H262" i="6"/>
  <c r="H245" i="6"/>
  <c r="H186" i="6"/>
  <c r="H182" i="36"/>
  <c r="H258" i="29"/>
  <c r="H251" i="29"/>
  <c r="H187" i="57"/>
  <c r="C170" i="6"/>
  <c r="D170" i="6"/>
  <c r="E170" i="6"/>
  <c r="F170" i="6"/>
  <c r="G170" i="6"/>
  <c r="Y29" i="49"/>
  <c r="AC29" i="49" s="1"/>
  <c r="H238" i="29"/>
  <c r="K43" i="49"/>
  <c r="O13" i="49"/>
  <c r="AA28" i="49"/>
  <c r="H238" i="28"/>
  <c r="AG32" i="49"/>
  <c r="H175" i="36"/>
  <c r="H259" i="36"/>
  <c r="G173" i="37"/>
  <c r="C173" i="37"/>
  <c r="D173" i="37"/>
  <c r="F173" i="37"/>
  <c r="E173" i="37"/>
  <c r="H91" i="46"/>
  <c r="H174" i="36"/>
  <c r="H244" i="36"/>
  <c r="H40" i="44"/>
  <c r="C171" i="44"/>
  <c r="C184" i="44"/>
  <c r="C179" i="44"/>
  <c r="C167" i="44"/>
  <c r="C181" i="44"/>
  <c r="C175" i="44"/>
  <c r="C169" i="44"/>
  <c r="C168" i="44"/>
  <c r="C172" i="44"/>
  <c r="C166" i="44"/>
  <c r="C183" i="44"/>
  <c r="C170" i="44"/>
  <c r="C173" i="44"/>
  <c r="C174" i="44"/>
  <c r="C180" i="44"/>
  <c r="C165" i="44"/>
  <c r="C182" i="44"/>
  <c r="C176" i="44"/>
  <c r="C178" i="44"/>
  <c r="C177" i="44"/>
  <c r="H171" i="59"/>
  <c r="H253" i="36"/>
  <c r="H250" i="36"/>
  <c r="H173" i="62"/>
  <c r="D204" i="16"/>
  <c r="E207" i="16"/>
  <c r="E282" i="16" s="1"/>
  <c r="D169" i="6"/>
  <c r="C169" i="6"/>
  <c r="G169" i="6"/>
  <c r="E169" i="6"/>
  <c r="F169" i="6"/>
  <c r="H246" i="6"/>
  <c r="H258" i="6"/>
  <c r="H94" i="44"/>
  <c r="C113" i="44"/>
  <c r="AE33" i="49"/>
  <c r="H178" i="11"/>
  <c r="E99" i="46"/>
  <c r="H81" i="46"/>
  <c r="H251" i="36"/>
  <c r="D174" i="6"/>
  <c r="C174" i="6"/>
  <c r="F174" i="6"/>
  <c r="E174" i="6"/>
  <c r="G174" i="6"/>
  <c r="H170" i="18"/>
  <c r="E206" i="14"/>
  <c r="E281" i="14" s="1"/>
  <c r="E306" i="14" s="1"/>
  <c r="E356" i="14" s="1"/>
  <c r="D207" i="14"/>
  <c r="D282" i="14" s="1"/>
  <c r="F205" i="14"/>
  <c r="F280" i="14" s="1"/>
  <c r="F212" i="14"/>
  <c r="F287" i="14" s="1"/>
  <c r="E200" i="14"/>
  <c r="F208" i="14"/>
  <c r="F283" i="14" s="1"/>
  <c r="D199" i="14"/>
  <c r="D274" i="14" s="1"/>
  <c r="D299" i="14" s="1"/>
  <c r="D349" i="14" s="1"/>
  <c r="D193" i="14"/>
  <c r="D200" i="14"/>
  <c r="D275" i="14" s="1"/>
  <c r="C196" i="14"/>
  <c r="G205" i="14"/>
  <c r="G280" i="14" s="1"/>
  <c r="G199" i="14"/>
  <c r="G274" i="14" s="1"/>
  <c r="C193" i="14"/>
  <c r="F211" i="14"/>
  <c r="F286" i="14" s="1"/>
  <c r="E202" i="14"/>
  <c r="F198" i="14"/>
  <c r="F273" i="14" s="1"/>
  <c r="G201" i="14"/>
  <c r="G276" i="14" s="1"/>
  <c r="D198" i="14"/>
  <c r="D273" i="14" s="1"/>
  <c r="D298" i="14" s="1"/>
  <c r="D348" i="14" s="1"/>
  <c r="C199" i="14"/>
  <c r="G203" i="14"/>
  <c r="C200" i="14"/>
  <c r="G196" i="14"/>
  <c r="G271" i="14" s="1"/>
  <c r="E198" i="14"/>
  <c r="E273" i="14" s="1"/>
  <c r="E298" i="14" s="1"/>
  <c r="E348" i="14" s="1"/>
  <c r="G202" i="14"/>
  <c r="G277" i="14" s="1"/>
  <c r="D194" i="14"/>
  <c r="D269" i="14" s="1"/>
  <c r="D294" i="14" s="1"/>
  <c r="D344" i="14" s="1"/>
  <c r="D178" i="44"/>
  <c r="D184" i="44"/>
  <c r="D168" i="44"/>
  <c r="D179" i="44"/>
  <c r="D181" i="44"/>
  <c r="D180" i="44"/>
  <c r="D165" i="44"/>
  <c r="D166" i="44"/>
  <c r="D169" i="44"/>
  <c r="D175" i="44"/>
  <c r="D182" i="44"/>
  <c r="D170" i="44"/>
  <c r="D177" i="44"/>
  <c r="D167" i="44"/>
  <c r="D173" i="44"/>
  <c r="D172" i="44"/>
  <c r="D183" i="44"/>
  <c r="D176" i="44"/>
  <c r="D171" i="44"/>
  <c r="D174" i="44"/>
  <c r="G271" i="57" l="1"/>
  <c r="H172" i="22"/>
  <c r="H185" i="9"/>
  <c r="H182" i="34"/>
  <c r="D282" i="34"/>
  <c r="D307" i="34" s="1"/>
  <c r="D357" i="34" s="1"/>
  <c r="H187" i="33"/>
  <c r="G188" i="33"/>
  <c r="AP34" i="49" s="1"/>
  <c r="H181" i="33"/>
  <c r="G188" i="34"/>
  <c r="AP35" i="49" s="1"/>
  <c r="H169" i="34"/>
  <c r="F188" i="34"/>
  <c r="AO35" i="49" s="1"/>
  <c r="C188" i="34"/>
  <c r="H168" i="17"/>
  <c r="H181" i="36"/>
  <c r="H172" i="28"/>
  <c r="E282" i="31"/>
  <c r="F278" i="31"/>
  <c r="H183" i="39"/>
  <c r="H168" i="39"/>
  <c r="H180" i="28"/>
  <c r="H175" i="40"/>
  <c r="H185" i="14"/>
  <c r="H174" i="39"/>
  <c r="H223" i="6"/>
  <c r="H253" i="29"/>
  <c r="H259" i="29"/>
  <c r="H250" i="29"/>
  <c r="H260" i="29"/>
  <c r="D263" i="29"/>
  <c r="AF29" i="49" s="1"/>
  <c r="F263" i="29"/>
  <c r="AH29" i="49" s="1"/>
  <c r="H252" i="29"/>
  <c r="H176" i="20"/>
  <c r="H168" i="28"/>
  <c r="H176" i="37"/>
  <c r="H182" i="41"/>
  <c r="H169" i="36"/>
  <c r="H178" i="15"/>
  <c r="H180" i="19"/>
  <c r="H179" i="35"/>
  <c r="H187" i="9"/>
  <c r="H184" i="22"/>
  <c r="H185" i="19"/>
  <c r="H181" i="22"/>
  <c r="H177" i="33"/>
  <c r="C188" i="33"/>
  <c r="AL34" i="49" s="1"/>
  <c r="H178" i="29"/>
  <c r="H172" i="57"/>
  <c r="D197" i="19"/>
  <c r="D272" i="19" s="1"/>
  <c r="D297" i="19" s="1"/>
  <c r="D347" i="19" s="1"/>
  <c r="H182" i="26"/>
  <c r="H171" i="41"/>
  <c r="H249" i="29"/>
  <c r="H185" i="17"/>
  <c r="H172" i="41"/>
  <c r="G197" i="22"/>
  <c r="F198" i="22"/>
  <c r="F200" i="22"/>
  <c r="E210" i="22"/>
  <c r="E285" i="22" s="1"/>
  <c r="D208" i="22"/>
  <c r="D199" i="27"/>
  <c r="D274" i="27" s="1"/>
  <c r="D299" i="27" s="1"/>
  <c r="D349" i="27" s="1"/>
  <c r="E208" i="27"/>
  <c r="E283" i="27" s="1"/>
  <c r="E308" i="27" s="1"/>
  <c r="E358" i="27" s="1"/>
  <c r="F280" i="21"/>
  <c r="G275" i="30"/>
  <c r="D278" i="35"/>
  <c r="E207" i="23"/>
  <c r="E282" i="23" s="1"/>
  <c r="D205" i="23"/>
  <c r="D280" i="23" s="1"/>
  <c r="D305" i="23" s="1"/>
  <c r="D355" i="23" s="1"/>
  <c r="D206" i="23"/>
  <c r="D281" i="23" s="1"/>
  <c r="D306" i="23" s="1"/>
  <c r="D356" i="23" s="1"/>
  <c r="G207" i="23"/>
  <c r="G282" i="23" s="1"/>
  <c r="D211" i="23"/>
  <c r="D286" i="23" s="1"/>
  <c r="F212" i="26"/>
  <c r="F287" i="26" s="1"/>
  <c r="G202" i="26"/>
  <c r="G277" i="26" s="1"/>
  <c r="E193" i="26"/>
  <c r="C207" i="26"/>
  <c r="F203" i="26"/>
  <c r="F278" i="26" s="1"/>
  <c r="C206" i="26"/>
  <c r="D206" i="26"/>
  <c r="D281" i="26" s="1"/>
  <c r="D306" i="26" s="1"/>
  <c r="D356" i="26" s="1"/>
  <c r="D199" i="26"/>
  <c r="D274" i="26" s="1"/>
  <c r="D299" i="26" s="1"/>
  <c r="D349" i="26" s="1"/>
  <c r="E194" i="26"/>
  <c r="E269" i="26" s="1"/>
  <c r="E294" i="26" s="1"/>
  <c r="E344" i="26" s="1"/>
  <c r="C202" i="26"/>
  <c r="F204" i="26"/>
  <c r="F279" i="26" s="1"/>
  <c r="E210" i="26"/>
  <c r="E285" i="26" s="1"/>
  <c r="G196" i="26"/>
  <c r="G271" i="26" s="1"/>
  <c r="D270" i="25"/>
  <c r="D295" i="25" s="1"/>
  <c r="D345" i="25" s="1"/>
  <c r="H263" i="22"/>
  <c r="F212" i="22"/>
  <c r="F194" i="22"/>
  <c r="F269" i="22" s="1"/>
  <c r="F202" i="22"/>
  <c r="E205" i="22"/>
  <c r="D196" i="22"/>
  <c r="C205" i="27"/>
  <c r="C206" i="27"/>
  <c r="G282" i="21"/>
  <c r="F271" i="41"/>
  <c r="G282" i="41"/>
  <c r="Z42" i="49"/>
  <c r="AC42" i="49" s="1"/>
  <c r="G278" i="12"/>
  <c r="F202" i="23"/>
  <c r="F277" i="23" s="1"/>
  <c r="E198" i="23"/>
  <c r="E273" i="23" s="1"/>
  <c r="E298" i="23" s="1"/>
  <c r="F197" i="23"/>
  <c r="F272" i="23" s="1"/>
  <c r="E209" i="23"/>
  <c r="G200" i="23"/>
  <c r="G275" i="23" s="1"/>
  <c r="C205" i="26"/>
  <c r="F200" i="26"/>
  <c r="C200" i="26"/>
  <c r="E211" i="26"/>
  <c r="E286" i="26" s="1"/>
  <c r="D210" i="26"/>
  <c r="D285" i="26" s="1"/>
  <c r="D310" i="26" s="1"/>
  <c r="D360" i="26" s="1"/>
  <c r="G200" i="26"/>
  <c r="D204" i="26"/>
  <c r="D279" i="26" s="1"/>
  <c r="C198" i="26"/>
  <c r="E212" i="26"/>
  <c r="E287" i="26" s="1"/>
  <c r="E312" i="26" s="1"/>
  <c r="E362" i="26" s="1"/>
  <c r="G204" i="26"/>
  <c r="G279" i="26" s="1"/>
  <c r="G201" i="26"/>
  <c r="G276" i="26" s="1"/>
  <c r="D205" i="26"/>
  <c r="H172" i="31"/>
  <c r="H179" i="19"/>
  <c r="H179" i="33"/>
  <c r="E211" i="22"/>
  <c r="D210" i="22"/>
  <c r="D285" i="22" s="1"/>
  <c r="D310" i="22" s="1"/>
  <c r="D360" i="22" s="1"/>
  <c r="G212" i="22"/>
  <c r="C207" i="22"/>
  <c r="D207" i="22"/>
  <c r="E207" i="27"/>
  <c r="E282" i="27" s="1"/>
  <c r="E307" i="27" s="1"/>
  <c r="E357" i="27" s="1"/>
  <c r="G287" i="41"/>
  <c r="C205" i="23"/>
  <c r="D200" i="23"/>
  <c r="D275" i="23" s="1"/>
  <c r="F206" i="23"/>
  <c r="F281" i="23" s="1"/>
  <c r="C194" i="23"/>
  <c r="G201" i="23"/>
  <c r="G276" i="23" s="1"/>
  <c r="F210" i="26"/>
  <c r="F285" i="26" s="1"/>
  <c r="G194" i="26"/>
  <c r="G269" i="26" s="1"/>
  <c r="G210" i="26"/>
  <c r="G285" i="26" s="1"/>
  <c r="G208" i="26"/>
  <c r="G283" i="26" s="1"/>
  <c r="G198" i="26"/>
  <c r="G273" i="26" s="1"/>
  <c r="D208" i="26"/>
  <c r="D283" i="26" s="1"/>
  <c r="D308" i="26" s="1"/>
  <c r="D358" i="26" s="1"/>
  <c r="D202" i="26"/>
  <c r="D277" i="26" s="1"/>
  <c r="C194" i="26"/>
  <c r="E205" i="26"/>
  <c r="E280" i="26" s="1"/>
  <c r="E197" i="26"/>
  <c r="E272" i="26" s="1"/>
  <c r="D201" i="26"/>
  <c r="D276" i="26" s="1"/>
  <c r="D301" i="26" s="1"/>
  <c r="D351" i="26" s="1"/>
  <c r="G197" i="26"/>
  <c r="G272" i="26" s="1"/>
  <c r="F188" i="19"/>
  <c r="AO17" i="49" s="1"/>
  <c r="E273" i="18"/>
  <c r="E298" i="18" s="1"/>
  <c r="E348" i="18" s="1"/>
  <c r="F204" i="22"/>
  <c r="G201" i="22"/>
  <c r="E200" i="22"/>
  <c r="G196" i="22"/>
  <c r="G271" i="22" s="1"/>
  <c r="G208" i="22"/>
  <c r="D193" i="27"/>
  <c r="G280" i="30"/>
  <c r="G271" i="35"/>
  <c r="E280" i="12"/>
  <c r="F204" i="23"/>
  <c r="F279" i="23" s="1"/>
  <c r="F198" i="23"/>
  <c r="F273" i="23" s="1"/>
  <c r="C197" i="23"/>
  <c r="G211" i="23"/>
  <c r="G286" i="23" s="1"/>
  <c r="E195" i="23"/>
  <c r="E270" i="23" s="1"/>
  <c r="E295" i="23" s="1"/>
  <c r="F193" i="26"/>
  <c r="G212" i="26"/>
  <c r="G287" i="26" s="1"/>
  <c r="F196" i="26"/>
  <c r="F271" i="26" s="1"/>
  <c r="F296" i="26" s="1"/>
  <c r="F346" i="26" s="1"/>
  <c r="E202" i="26"/>
  <c r="E277" i="26" s="1"/>
  <c r="E198" i="26"/>
  <c r="E273" i="26" s="1"/>
  <c r="E298" i="26" s="1"/>
  <c r="E348" i="26" s="1"/>
  <c r="G199" i="26"/>
  <c r="G274" i="26" s="1"/>
  <c r="E209" i="26"/>
  <c r="E284" i="26" s="1"/>
  <c r="C196" i="26"/>
  <c r="D197" i="26"/>
  <c r="D272" i="26" s="1"/>
  <c r="F208" i="26"/>
  <c r="F283" i="26" s="1"/>
  <c r="D194" i="26"/>
  <c r="D269" i="26" s="1"/>
  <c r="D294" i="26" s="1"/>
  <c r="D344" i="26" s="1"/>
  <c r="D196" i="26"/>
  <c r="G188" i="28"/>
  <c r="AP28" i="49" s="1"/>
  <c r="H174" i="29"/>
  <c r="H182" i="28"/>
  <c r="H182" i="14"/>
  <c r="H171" i="35"/>
  <c r="H172" i="33"/>
  <c r="E277" i="18"/>
  <c r="G209" i="22"/>
  <c r="G284" i="22" s="1"/>
  <c r="C202" i="22"/>
  <c r="F209" i="22"/>
  <c r="G194" i="22"/>
  <c r="G269" i="22" s="1"/>
  <c r="E206" i="27"/>
  <c r="D280" i="30"/>
  <c r="G195" i="23"/>
  <c r="G270" i="23" s="1"/>
  <c r="G196" i="23"/>
  <c r="G271" i="23" s="1"/>
  <c r="F200" i="23"/>
  <c r="F275" i="23" s="1"/>
  <c r="D199" i="23"/>
  <c r="D274" i="23" s="1"/>
  <c r="D299" i="23" s="1"/>
  <c r="D349" i="23" s="1"/>
  <c r="C210" i="26"/>
  <c r="C193" i="26"/>
  <c r="D209" i="26"/>
  <c r="D284" i="26" s="1"/>
  <c r="E204" i="26"/>
  <c r="E279" i="26" s="1"/>
  <c r="E207" i="26"/>
  <c r="E282" i="26" s="1"/>
  <c r="D207" i="26"/>
  <c r="D282" i="26" s="1"/>
  <c r="E208" i="26"/>
  <c r="E283" i="26" s="1"/>
  <c r="E308" i="26" s="1"/>
  <c r="E201" i="26"/>
  <c r="E276" i="26" s="1"/>
  <c r="E301" i="26" s="1"/>
  <c r="E351" i="26" s="1"/>
  <c r="D203" i="26"/>
  <c r="D278" i="26" s="1"/>
  <c r="C201" i="26"/>
  <c r="D195" i="26"/>
  <c r="D270" i="26" s="1"/>
  <c r="D295" i="26" s="1"/>
  <c r="D345" i="26" s="1"/>
  <c r="F195" i="26"/>
  <c r="F270" i="26" s="1"/>
  <c r="G193" i="26"/>
  <c r="E269" i="34"/>
  <c r="E294" i="34" s="1"/>
  <c r="E344" i="34" s="1"/>
  <c r="F205" i="22"/>
  <c r="F280" i="22" s="1"/>
  <c r="C193" i="22"/>
  <c r="G203" i="22"/>
  <c r="G278" i="22" s="1"/>
  <c r="C198" i="22"/>
  <c r="D202" i="27"/>
  <c r="D277" i="27" s="1"/>
  <c r="G195" i="27"/>
  <c r="G270" i="27" s="1"/>
  <c r="F273" i="21"/>
  <c r="F298" i="21" s="1"/>
  <c r="F348" i="21" s="1"/>
  <c r="E280" i="30"/>
  <c r="G202" i="23"/>
  <c r="G194" i="23"/>
  <c r="G269" i="23" s="1"/>
  <c r="G208" i="23"/>
  <c r="G283" i="23" s="1"/>
  <c r="F193" i="23"/>
  <c r="C211" i="26"/>
  <c r="G207" i="26"/>
  <c r="G282" i="26" s="1"/>
  <c r="G195" i="26"/>
  <c r="G270" i="26" s="1"/>
  <c r="E199" i="26"/>
  <c r="E274" i="26" s="1"/>
  <c r="E299" i="26" s="1"/>
  <c r="E349" i="26" s="1"/>
  <c r="G209" i="26"/>
  <c r="G284" i="26" s="1"/>
  <c r="G206" i="26"/>
  <c r="G281" i="26" s="1"/>
  <c r="C197" i="26"/>
  <c r="F194" i="26"/>
  <c r="F269" i="26" s="1"/>
  <c r="F198" i="26"/>
  <c r="F273" i="26" s="1"/>
  <c r="F207" i="26"/>
  <c r="F282" i="26" s="1"/>
  <c r="C209" i="26"/>
  <c r="C284" i="26" s="1"/>
  <c r="F202" i="26"/>
  <c r="F277" i="26" s="1"/>
  <c r="F209" i="26"/>
  <c r="F284" i="26" s="1"/>
  <c r="E188" i="26"/>
  <c r="AN26" i="49" s="1"/>
  <c r="E188" i="34"/>
  <c r="AN35" i="49" s="1"/>
  <c r="D203" i="22"/>
  <c r="G199" i="22"/>
  <c r="D212" i="22"/>
  <c r="G211" i="22"/>
  <c r="G286" i="22" s="1"/>
  <c r="D205" i="22"/>
  <c r="C209" i="27"/>
  <c r="F201" i="27"/>
  <c r="F276" i="27" s="1"/>
  <c r="F301" i="27" s="1"/>
  <c r="F351" i="27" s="1"/>
  <c r="D276" i="41"/>
  <c r="F286" i="30"/>
  <c r="G275" i="35"/>
  <c r="G300" i="35" s="1"/>
  <c r="G350" i="35" s="1"/>
  <c r="F199" i="23"/>
  <c r="F210" i="23"/>
  <c r="F285" i="23" s="1"/>
  <c r="D202" i="23"/>
  <c r="C211" i="23"/>
  <c r="C208" i="26"/>
  <c r="F199" i="26"/>
  <c r="F274" i="26" s="1"/>
  <c r="D211" i="26"/>
  <c r="D286" i="26" s="1"/>
  <c r="D311" i="26" s="1"/>
  <c r="D361" i="26" s="1"/>
  <c r="E203" i="26"/>
  <c r="E278" i="26" s="1"/>
  <c r="G211" i="26"/>
  <c r="G286" i="26" s="1"/>
  <c r="E206" i="26"/>
  <c r="E281" i="26" s="1"/>
  <c r="F201" i="26"/>
  <c r="F276" i="26" s="1"/>
  <c r="C212" i="26"/>
  <c r="F211" i="26"/>
  <c r="F286" i="26" s="1"/>
  <c r="D212" i="26"/>
  <c r="D287" i="26" s="1"/>
  <c r="D312" i="26" s="1"/>
  <c r="C204" i="26"/>
  <c r="C195" i="26"/>
  <c r="H187" i="35"/>
  <c r="H248" i="29"/>
  <c r="H246" i="29"/>
  <c r="C263" i="29"/>
  <c r="H245" i="29"/>
  <c r="H262" i="29"/>
  <c r="G263" i="29"/>
  <c r="AI29" i="49" s="1"/>
  <c r="H180" i="18"/>
  <c r="H184" i="32"/>
  <c r="H184" i="15"/>
  <c r="H244" i="29"/>
  <c r="H256" i="29"/>
  <c r="E263" i="29"/>
  <c r="AG29" i="49" s="1"/>
  <c r="E209" i="29"/>
  <c r="E284" i="29" s="1"/>
  <c r="C200" i="29"/>
  <c r="C275" i="29" s="1"/>
  <c r="E198" i="29"/>
  <c r="E273" i="29" s="1"/>
  <c r="E298" i="29" s="1"/>
  <c r="E348" i="29" s="1"/>
  <c r="D201" i="29"/>
  <c r="D276" i="29" s="1"/>
  <c r="D301" i="29" s="1"/>
  <c r="D351" i="29" s="1"/>
  <c r="G201" i="29"/>
  <c r="G276" i="29" s="1"/>
  <c r="E200" i="29"/>
  <c r="E275" i="29" s="1"/>
  <c r="G194" i="29"/>
  <c r="G269" i="29" s="1"/>
  <c r="G202" i="29"/>
  <c r="G277" i="29" s="1"/>
  <c r="F195" i="29"/>
  <c r="G211" i="29"/>
  <c r="G286" i="29" s="1"/>
  <c r="H180" i="59"/>
  <c r="H183" i="59"/>
  <c r="D207" i="62"/>
  <c r="D282" i="62" s="1"/>
  <c r="E208" i="62"/>
  <c r="E283" i="62" s="1"/>
  <c r="E308" i="62" s="1"/>
  <c r="E358" i="62" s="1"/>
  <c r="C204" i="62"/>
  <c r="C193" i="62"/>
  <c r="F188" i="17"/>
  <c r="AO15" i="49" s="1"/>
  <c r="D211" i="19"/>
  <c r="D286" i="19" s="1"/>
  <c r="D311" i="19" s="1"/>
  <c r="D361" i="19" s="1"/>
  <c r="G196" i="62"/>
  <c r="G271" i="62" s="1"/>
  <c r="C209" i="62"/>
  <c r="D197" i="62"/>
  <c r="D272" i="62" s="1"/>
  <c r="G200" i="62"/>
  <c r="G275" i="62" s="1"/>
  <c r="D203" i="19"/>
  <c r="D278" i="19" s="1"/>
  <c r="F276" i="18"/>
  <c r="H186" i="24"/>
  <c r="G197" i="19"/>
  <c r="C193" i="24"/>
  <c r="E204" i="24"/>
  <c r="H179" i="59"/>
  <c r="G212" i="59"/>
  <c r="G287" i="59" s="1"/>
  <c r="H175" i="20"/>
  <c r="F205" i="25"/>
  <c r="C208" i="25"/>
  <c r="C209" i="25"/>
  <c r="E201" i="25"/>
  <c r="F201" i="25"/>
  <c r="F203" i="25"/>
  <c r="F278" i="25" s="1"/>
  <c r="C200" i="25"/>
  <c r="E208" i="25"/>
  <c r="E283" i="25" s="1"/>
  <c r="E308" i="25" s="1"/>
  <c r="C203" i="25"/>
  <c r="G210" i="24"/>
  <c r="G285" i="24" s="1"/>
  <c r="C201" i="24"/>
  <c r="D209" i="24"/>
  <c r="E199" i="24"/>
  <c r="H170" i="24"/>
  <c r="F206" i="24"/>
  <c r="G280" i="26"/>
  <c r="H184" i="26"/>
  <c r="G274" i="22"/>
  <c r="G203" i="32"/>
  <c r="G278" i="32" s="1"/>
  <c r="D208" i="32"/>
  <c r="D283" i="32" s="1"/>
  <c r="D308" i="32" s="1"/>
  <c r="D358" i="32" s="1"/>
  <c r="C212" i="32"/>
  <c r="C287" i="32" s="1"/>
  <c r="C207" i="24"/>
  <c r="G212" i="24"/>
  <c r="F198" i="24"/>
  <c r="D200" i="32"/>
  <c r="D275" i="32" s="1"/>
  <c r="C200" i="32"/>
  <c r="D210" i="32"/>
  <c r="D285" i="32" s="1"/>
  <c r="D310" i="32" s="1"/>
  <c r="D360" i="32" s="1"/>
  <c r="G282" i="25"/>
  <c r="F209" i="24"/>
  <c r="F193" i="24"/>
  <c r="G194" i="24"/>
  <c r="D197" i="24"/>
  <c r="D194" i="32"/>
  <c r="D269" i="32" s="1"/>
  <c r="D294" i="32" s="1"/>
  <c r="C193" i="32"/>
  <c r="G205" i="32"/>
  <c r="G280" i="32" s="1"/>
  <c r="G209" i="24"/>
  <c r="C199" i="24"/>
  <c r="C274" i="24" s="1"/>
  <c r="C299" i="24" s="1"/>
  <c r="C349" i="24" s="1"/>
  <c r="E275" i="22"/>
  <c r="F211" i="32"/>
  <c r="F286" i="32" s="1"/>
  <c r="F311" i="32" s="1"/>
  <c r="C205" i="32"/>
  <c r="D211" i="32"/>
  <c r="D286" i="32" s="1"/>
  <c r="D311" i="32" s="1"/>
  <c r="D361" i="32" s="1"/>
  <c r="C282" i="24"/>
  <c r="G207" i="24"/>
  <c r="C209" i="24"/>
  <c r="C198" i="32"/>
  <c r="E198" i="32"/>
  <c r="E273" i="32" s="1"/>
  <c r="E298" i="32" s="1"/>
  <c r="D271" i="26"/>
  <c r="D296" i="26" s="1"/>
  <c r="D346" i="26" s="1"/>
  <c r="F199" i="24"/>
  <c r="F274" i="24" s="1"/>
  <c r="E193" i="24"/>
  <c r="F201" i="24"/>
  <c r="G194" i="19"/>
  <c r="G269" i="19" s="1"/>
  <c r="H178" i="41"/>
  <c r="C199" i="19"/>
  <c r="F200" i="19"/>
  <c r="F275" i="19" s="1"/>
  <c r="G199" i="19"/>
  <c r="G274" i="19" s="1"/>
  <c r="AC11" i="49"/>
  <c r="G270" i="33"/>
  <c r="E278" i="33"/>
  <c r="H230" i="6"/>
  <c r="H224" i="6"/>
  <c r="H182" i="29"/>
  <c r="H170" i="23"/>
  <c r="H187" i="21"/>
  <c r="H177" i="62"/>
  <c r="D238" i="6"/>
  <c r="Y7" i="49" s="1"/>
  <c r="H183" i="16"/>
  <c r="H184" i="16"/>
  <c r="H184" i="21"/>
  <c r="H182" i="37"/>
  <c r="D188" i="33"/>
  <c r="AM34" i="49" s="1"/>
  <c r="H173" i="25"/>
  <c r="H168" i="22"/>
  <c r="H174" i="59"/>
  <c r="H169" i="30"/>
  <c r="H263" i="23"/>
  <c r="H263" i="57"/>
  <c r="AG25" i="49"/>
  <c r="AJ25" i="49" s="1"/>
  <c r="H263" i="41"/>
  <c r="H263" i="12"/>
  <c r="AC41" i="49"/>
  <c r="AC28" i="49"/>
  <c r="AG31" i="49"/>
  <c r="AJ31" i="49" s="1"/>
  <c r="AJ40" i="49"/>
  <c r="D193" i="25"/>
  <c r="D268" i="25" s="1"/>
  <c r="E194" i="25"/>
  <c r="E269" i="25" s="1"/>
  <c r="E294" i="25" s="1"/>
  <c r="E344" i="25" s="1"/>
  <c r="D208" i="25"/>
  <c r="D283" i="25" s="1"/>
  <c r="D308" i="25" s="1"/>
  <c r="D358" i="25" s="1"/>
  <c r="C201" i="25"/>
  <c r="F200" i="25"/>
  <c r="F199" i="25"/>
  <c r="F274" i="25" s="1"/>
  <c r="F299" i="25" s="1"/>
  <c r="F349" i="25" s="1"/>
  <c r="D212" i="25"/>
  <c r="D287" i="25" s="1"/>
  <c r="D312" i="25" s="1"/>
  <c r="D362" i="25" s="1"/>
  <c r="C193" i="25"/>
  <c r="C268" i="25" s="1"/>
  <c r="G201" i="25"/>
  <c r="G276" i="25" s="1"/>
  <c r="G199" i="25"/>
  <c r="G274" i="25" s="1"/>
  <c r="G206" i="25"/>
  <c r="G281" i="25" s="1"/>
  <c r="G194" i="25"/>
  <c r="G269" i="25" s="1"/>
  <c r="G195" i="25"/>
  <c r="G270" i="25" s="1"/>
  <c r="D197" i="25"/>
  <c r="D272" i="25" s="1"/>
  <c r="D297" i="25" s="1"/>
  <c r="D347" i="25" s="1"/>
  <c r="H182" i="25"/>
  <c r="G277" i="25"/>
  <c r="E278" i="25"/>
  <c r="H179" i="38"/>
  <c r="H187" i="38"/>
  <c r="G188" i="39"/>
  <c r="AP40" i="49" s="1"/>
  <c r="H185" i="39"/>
  <c r="H182" i="39"/>
  <c r="F205" i="39"/>
  <c r="F280" i="39" s="1"/>
  <c r="E212" i="39"/>
  <c r="E287" i="39" s="1"/>
  <c r="E193" i="39"/>
  <c r="E268" i="39" s="1"/>
  <c r="G206" i="39"/>
  <c r="G281" i="39" s="1"/>
  <c r="D188" i="39"/>
  <c r="AM40" i="49" s="1"/>
  <c r="H169" i="39"/>
  <c r="E206" i="19"/>
  <c r="F210" i="19"/>
  <c r="F285" i="19" s="1"/>
  <c r="H182" i="11"/>
  <c r="H180" i="16"/>
  <c r="H177" i="11"/>
  <c r="H171" i="11"/>
  <c r="H175" i="11"/>
  <c r="H185" i="11"/>
  <c r="D193" i="11"/>
  <c r="C202" i="11"/>
  <c r="D198" i="11"/>
  <c r="D273" i="11" s="1"/>
  <c r="D298" i="11" s="1"/>
  <c r="D348" i="11" s="1"/>
  <c r="C205" i="11"/>
  <c r="C280" i="11" s="1"/>
  <c r="E198" i="11"/>
  <c r="E273" i="11" s="1"/>
  <c r="E298" i="11" s="1"/>
  <c r="E348" i="11" s="1"/>
  <c r="F195" i="11"/>
  <c r="F270" i="11" s="1"/>
  <c r="C208" i="11"/>
  <c r="D208" i="11"/>
  <c r="D283" i="11" s="1"/>
  <c r="D308" i="11" s="1"/>
  <c r="D358" i="11" s="1"/>
  <c r="E205" i="11"/>
  <c r="E280" i="11" s="1"/>
  <c r="G194" i="11"/>
  <c r="C203" i="15"/>
  <c r="C278" i="15" s="1"/>
  <c r="H187" i="22"/>
  <c r="F210" i="17"/>
  <c r="F285" i="17" s="1"/>
  <c r="E198" i="17"/>
  <c r="E273" i="17" s="1"/>
  <c r="E298" i="17" s="1"/>
  <c r="E348" i="17" s="1"/>
  <c r="D201" i="17"/>
  <c r="D276" i="17" s="1"/>
  <c r="E204" i="17"/>
  <c r="E279" i="17" s="1"/>
  <c r="F198" i="17"/>
  <c r="F273" i="17" s="1"/>
  <c r="F298" i="17" s="1"/>
  <c r="F348" i="17" s="1"/>
  <c r="D205" i="17"/>
  <c r="D280" i="17" s="1"/>
  <c r="E194" i="17"/>
  <c r="E269" i="17" s="1"/>
  <c r="E294" i="17" s="1"/>
  <c r="E344" i="17" s="1"/>
  <c r="D207" i="17"/>
  <c r="D282" i="17" s="1"/>
  <c r="F199" i="17"/>
  <c r="F274" i="17" s="1"/>
  <c r="F299" i="17" s="1"/>
  <c r="F349" i="17" s="1"/>
  <c r="G203" i="17"/>
  <c r="G278" i="17" s="1"/>
  <c r="G303" i="17" s="1"/>
  <c r="G353" i="17" s="1"/>
  <c r="F203" i="17"/>
  <c r="F278" i="17" s="1"/>
  <c r="F211" i="17"/>
  <c r="F286" i="17" s="1"/>
  <c r="F311" i="17" s="1"/>
  <c r="F361" i="17" s="1"/>
  <c r="E207" i="17"/>
  <c r="E282" i="17" s="1"/>
  <c r="C200" i="17"/>
  <c r="D208" i="17"/>
  <c r="D283" i="17" s="1"/>
  <c r="D308" i="17" s="1"/>
  <c r="D358" i="17" s="1"/>
  <c r="F208" i="17"/>
  <c r="F283" i="17" s="1"/>
  <c r="F308" i="17" s="1"/>
  <c r="F358" i="17" s="1"/>
  <c r="E203" i="17"/>
  <c r="E278" i="17" s="1"/>
  <c r="F204" i="17"/>
  <c r="F279" i="17" s="1"/>
  <c r="F205" i="17"/>
  <c r="F280" i="17" s="1"/>
  <c r="G188" i="17"/>
  <c r="AP15" i="49" s="1"/>
  <c r="E195" i="17"/>
  <c r="E270" i="17" s="1"/>
  <c r="E295" i="17" s="1"/>
  <c r="E345" i="17" s="1"/>
  <c r="F212" i="17"/>
  <c r="F287" i="17" s="1"/>
  <c r="C194" i="17"/>
  <c r="C269" i="17" s="1"/>
  <c r="D199" i="17"/>
  <c r="D274" i="17" s="1"/>
  <c r="D299" i="17" s="1"/>
  <c r="D349" i="17" s="1"/>
  <c r="E212" i="17"/>
  <c r="E287" i="17" s="1"/>
  <c r="D196" i="17"/>
  <c r="D271" i="17" s="1"/>
  <c r="D296" i="17" s="1"/>
  <c r="D346" i="17" s="1"/>
  <c r="G206" i="17"/>
  <c r="G281" i="17" s="1"/>
  <c r="C210" i="17"/>
  <c r="C204" i="17"/>
  <c r="C279" i="17" s="1"/>
  <c r="C205" i="17"/>
  <c r="F200" i="17"/>
  <c r="F275" i="17" s="1"/>
  <c r="E196" i="17"/>
  <c r="E271" i="17" s="1"/>
  <c r="E296" i="17" s="1"/>
  <c r="E346" i="17" s="1"/>
  <c r="G209" i="17"/>
  <c r="G284" i="17" s="1"/>
  <c r="G195" i="17"/>
  <c r="G270" i="17" s="1"/>
  <c r="E201" i="17"/>
  <c r="E276" i="17" s="1"/>
  <c r="D209" i="17"/>
  <c r="D284" i="17" s="1"/>
  <c r="G205" i="17"/>
  <c r="G280" i="17" s="1"/>
  <c r="C206" i="17"/>
  <c r="D204" i="17"/>
  <c r="D279" i="17" s="1"/>
  <c r="G200" i="27"/>
  <c r="G275" i="27" s="1"/>
  <c r="G300" i="27" s="1"/>
  <c r="G350" i="27" s="1"/>
  <c r="D206" i="27"/>
  <c r="D281" i="27" s="1"/>
  <c r="D306" i="27" s="1"/>
  <c r="D356" i="27" s="1"/>
  <c r="E210" i="27"/>
  <c r="E285" i="27" s="1"/>
  <c r="G212" i="27"/>
  <c r="G287" i="27" s="1"/>
  <c r="E200" i="27"/>
  <c r="E275" i="27" s="1"/>
  <c r="F205" i="27"/>
  <c r="F280" i="27" s="1"/>
  <c r="F196" i="27"/>
  <c r="F271" i="27" s="1"/>
  <c r="F296" i="27" s="1"/>
  <c r="F346" i="27" s="1"/>
  <c r="E197" i="27"/>
  <c r="E272" i="27" s="1"/>
  <c r="C210" i="27"/>
  <c r="G201" i="27"/>
  <c r="G276" i="27" s="1"/>
  <c r="E203" i="27"/>
  <c r="E278" i="27" s="1"/>
  <c r="D198" i="27"/>
  <c r="D273" i="27" s="1"/>
  <c r="D298" i="27" s="1"/>
  <c r="D348" i="27" s="1"/>
  <c r="G202" i="27"/>
  <c r="G277" i="27" s="1"/>
  <c r="F200" i="27"/>
  <c r="F275" i="27" s="1"/>
  <c r="G196" i="27"/>
  <c r="G271" i="27" s="1"/>
  <c r="F210" i="27"/>
  <c r="F285" i="27" s="1"/>
  <c r="D196" i="27"/>
  <c r="D271" i="27" s="1"/>
  <c r="D296" i="27" s="1"/>
  <c r="D346" i="27" s="1"/>
  <c r="E212" i="27"/>
  <c r="E287" i="27" s="1"/>
  <c r="E312" i="27" s="1"/>
  <c r="E362" i="27" s="1"/>
  <c r="E195" i="27"/>
  <c r="E270" i="27" s="1"/>
  <c r="E295" i="27" s="1"/>
  <c r="E345" i="27" s="1"/>
  <c r="G207" i="27"/>
  <c r="G282" i="27" s="1"/>
  <c r="G307" i="27" s="1"/>
  <c r="G357" i="27" s="1"/>
  <c r="C200" i="27"/>
  <c r="D197" i="27"/>
  <c r="D272" i="27" s="1"/>
  <c r="F194" i="27"/>
  <c r="F269" i="27" s="1"/>
  <c r="F294" i="27" s="1"/>
  <c r="F344" i="27" s="1"/>
  <c r="C199" i="27"/>
  <c r="C274" i="27" s="1"/>
  <c r="D211" i="27"/>
  <c r="D286" i="27" s="1"/>
  <c r="D311" i="27" s="1"/>
  <c r="D361" i="27" s="1"/>
  <c r="D208" i="27"/>
  <c r="D283" i="27" s="1"/>
  <c r="D308" i="27" s="1"/>
  <c r="D358" i="27" s="1"/>
  <c r="G211" i="27"/>
  <c r="G286" i="27" s="1"/>
  <c r="G210" i="27"/>
  <c r="G285" i="27" s="1"/>
  <c r="D200" i="27"/>
  <c r="D275" i="27" s="1"/>
  <c r="C211" i="27"/>
  <c r="C286" i="27" s="1"/>
  <c r="D203" i="27"/>
  <c r="D278" i="27" s="1"/>
  <c r="C202" i="27"/>
  <c r="E201" i="27"/>
  <c r="E276" i="27" s="1"/>
  <c r="E301" i="27" s="1"/>
  <c r="E351" i="27" s="1"/>
  <c r="D195" i="27"/>
  <c r="D270" i="27" s="1"/>
  <c r="D295" i="27" s="1"/>
  <c r="D345" i="27" s="1"/>
  <c r="G205" i="27"/>
  <c r="G280" i="27" s="1"/>
  <c r="C198" i="27"/>
  <c r="E194" i="27"/>
  <c r="E269" i="27" s="1"/>
  <c r="E294" i="27" s="1"/>
  <c r="E344" i="27" s="1"/>
  <c r="E209" i="27"/>
  <c r="E284" i="27" s="1"/>
  <c r="G198" i="27"/>
  <c r="D209" i="27"/>
  <c r="D284" i="27" s="1"/>
  <c r="C212" i="27"/>
  <c r="G209" i="27"/>
  <c r="G284" i="27" s="1"/>
  <c r="G309" i="27" s="1"/>
  <c r="G359" i="27" s="1"/>
  <c r="F203" i="27"/>
  <c r="F278" i="27" s="1"/>
  <c r="E205" i="27"/>
  <c r="E280" i="27" s="1"/>
  <c r="F197" i="27"/>
  <c r="F272" i="27" s="1"/>
  <c r="G194" i="27"/>
  <c r="G269" i="27" s="1"/>
  <c r="D201" i="27"/>
  <c r="D276" i="27" s="1"/>
  <c r="D301" i="27" s="1"/>
  <c r="D351" i="27" s="1"/>
  <c r="C194" i="27"/>
  <c r="F211" i="27"/>
  <c r="F286" i="27" s="1"/>
  <c r="F311" i="27" s="1"/>
  <c r="F361" i="27" s="1"/>
  <c r="C195" i="27"/>
  <c r="C270" i="27" s="1"/>
  <c r="C207" i="27"/>
  <c r="F195" i="27"/>
  <c r="F270" i="27" s="1"/>
  <c r="F295" i="27" s="1"/>
  <c r="F345" i="27" s="1"/>
  <c r="E193" i="27"/>
  <c r="G197" i="27"/>
  <c r="G272" i="27" s="1"/>
  <c r="F199" i="27"/>
  <c r="F274" i="27" s="1"/>
  <c r="E211" i="27"/>
  <c r="E286" i="27" s="1"/>
  <c r="E311" i="27" s="1"/>
  <c r="E361" i="27" s="1"/>
  <c r="F198" i="27"/>
  <c r="E204" i="27"/>
  <c r="E279" i="27" s="1"/>
  <c r="G206" i="27"/>
  <c r="G199" i="27"/>
  <c r="G274" i="27" s="1"/>
  <c r="F207" i="27"/>
  <c r="F282" i="27" s="1"/>
  <c r="F307" i="27" s="1"/>
  <c r="F357" i="27" s="1"/>
  <c r="F208" i="27"/>
  <c r="F283" i="27" s="1"/>
  <c r="F308" i="27" s="1"/>
  <c r="F358" i="27" s="1"/>
  <c r="H176" i="27"/>
  <c r="G203" i="27"/>
  <c r="G278" i="27" s="1"/>
  <c r="G208" i="27"/>
  <c r="G283" i="27" s="1"/>
  <c r="C208" i="27"/>
  <c r="C283" i="27" s="1"/>
  <c r="D194" i="27"/>
  <c r="D269" i="27" s="1"/>
  <c r="D294" i="27" s="1"/>
  <c r="D344" i="27" s="1"/>
  <c r="F212" i="27"/>
  <c r="F287" i="27" s="1"/>
  <c r="C201" i="27"/>
  <c r="E199" i="27"/>
  <c r="E274" i="27" s="1"/>
  <c r="E299" i="27" s="1"/>
  <c r="E349" i="27" s="1"/>
  <c r="C197" i="27"/>
  <c r="D210" i="27"/>
  <c r="D285" i="27" s="1"/>
  <c r="D310" i="27" s="1"/>
  <c r="D360" i="27" s="1"/>
  <c r="C203" i="27"/>
  <c r="E198" i="27"/>
  <c r="D204" i="27"/>
  <c r="D279" i="27" s="1"/>
  <c r="D304" i="27" s="1"/>
  <c r="D354" i="27" s="1"/>
  <c r="F206" i="27"/>
  <c r="D205" i="27"/>
  <c r="D280" i="27" s="1"/>
  <c r="G193" i="27"/>
  <c r="C193" i="27"/>
  <c r="D207" i="27"/>
  <c r="D282" i="27" s="1"/>
  <c r="F209" i="27"/>
  <c r="F284" i="27" s="1"/>
  <c r="F202" i="27"/>
  <c r="F277" i="27" s="1"/>
  <c r="F193" i="27"/>
  <c r="C196" i="27"/>
  <c r="E202" i="27"/>
  <c r="E277" i="27" s="1"/>
  <c r="F204" i="27"/>
  <c r="F279" i="27" s="1"/>
  <c r="E196" i="27"/>
  <c r="E271" i="27" s="1"/>
  <c r="E296" i="27" s="1"/>
  <c r="E346" i="27" s="1"/>
  <c r="C204" i="27"/>
  <c r="C279" i="27" s="1"/>
  <c r="C188" i="21"/>
  <c r="F283" i="21"/>
  <c r="G283" i="21"/>
  <c r="D280" i="21"/>
  <c r="H180" i="21"/>
  <c r="H174" i="26"/>
  <c r="F272" i="31"/>
  <c r="F188" i="31"/>
  <c r="AO31" i="49" s="1"/>
  <c r="G199" i="29"/>
  <c r="G274" i="29" s="1"/>
  <c r="D207" i="29"/>
  <c r="D282" i="29" s="1"/>
  <c r="D203" i="29"/>
  <c r="D278" i="29" s="1"/>
  <c r="D194" i="29"/>
  <c r="D269" i="29" s="1"/>
  <c r="D294" i="29" s="1"/>
  <c r="D344" i="29" s="1"/>
  <c r="E208" i="29"/>
  <c r="D202" i="29"/>
  <c r="D277" i="29" s="1"/>
  <c r="G200" i="29"/>
  <c r="G275" i="29" s="1"/>
  <c r="D197" i="29"/>
  <c r="D272" i="29" s="1"/>
  <c r="F201" i="29"/>
  <c r="F276" i="29" s="1"/>
  <c r="F206" i="29"/>
  <c r="F281" i="29" s="1"/>
  <c r="E194" i="29"/>
  <c r="E269" i="29" s="1"/>
  <c r="E294" i="29" s="1"/>
  <c r="E344" i="29" s="1"/>
  <c r="G204" i="29"/>
  <c r="G279" i="29" s="1"/>
  <c r="E203" i="29"/>
  <c r="E278" i="29" s="1"/>
  <c r="F196" i="29"/>
  <c r="F271" i="29" s="1"/>
  <c r="E211" i="29"/>
  <c r="E286" i="29" s="1"/>
  <c r="E311" i="29" s="1"/>
  <c r="E361" i="29" s="1"/>
  <c r="D195" i="29"/>
  <c r="D270" i="29" s="1"/>
  <c r="D295" i="29" s="1"/>
  <c r="D345" i="29" s="1"/>
  <c r="G195" i="29"/>
  <c r="D206" i="29"/>
  <c r="D281" i="29" s="1"/>
  <c r="D306" i="29" s="1"/>
  <c r="D356" i="29" s="1"/>
  <c r="E197" i="29"/>
  <c r="E272" i="29" s="1"/>
  <c r="C207" i="29"/>
  <c r="C282" i="29" s="1"/>
  <c r="F200" i="29"/>
  <c r="F275" i="29" s="1"/>
  <c r="G208" i="29"/>
  <c r="G193" i="29"/>
  <c r="G268" i="29" s="1"/>
  <c r="D200" i="29"/>
  <c r="D275" i="29" s="1"/>
  <c r="D212" i="29"/>
  <c r="D287" i="29" s="1"/>
  <c r="D312" i="29" s="1"/>
  <c r="D362" i="29" s="1"/>
  <c r="C194" i="29"/>
  <c r="C269" i="29" s="1"/>
  <c r="F212" i="29"/>
  <c r="F287" i="29" s="1"/>
  <c r="G203" i="29"/>
  <c r="G278" i="29" s="1"/>
  <c r="C209" i="29"/>
  <c r="C284" i="29" s="1"/>
  <c r="C202" i="29"/>
  <c r="C277" i="29" s="1"/>
  <c r="D193" i="29"/>
  <c r="D268" i="29" s="1"/>
  <c r="D293" i="29" s="1"/>
  <c r="D343" i="29" s="1"/>
  <c r="C193" i="29"/>
  <c r="C268" i="29" s="1"/>
  <c r="C293" i="29" s="1"/>
  <c r="F205" i="29"/>
  <c r="F280" i="29" s="1"/>
  <c r="C205" i="29"/>
  <c r="C280" i="29" s="1"/>
  <c r="D198" i="29"/>
  <c r="D273" i="29" s="1"/>
  <c r="D298" i="29" s="1"/>
  <c r="D348" i="29" s="1"/>
  <c r="F198" i="29"/>
  <c r="F273" i="29" s="1"/>
  <c r="G197" i="29"/>
  <c r="G272" i="29" s="1"/>
  <c r="C212" i="29"/>
  <c r="C287" i="29" s="1"/>
  <c r="C312" i="29" s="1"/>
  <c r="C362" i="29" s="1"/>
  <c r="C204" i="29"/>
  <c r="C279" i="29" s="1"/>
  <c r="D211" i="29"/>
  <c r="D286" i="29" s="1"/>
  <c r="D311" i="29" s="1"/>
  <c r="D361" i="29" s="1"/>
  <c r="D204" i="29"/>
  <c r="D279" i="29" s="1"/>
  <c r="C208" i="29"/>
  <c r="F209" i="29"/>
  <c r="F284" i="29" s="1"/>
  <c r="C201" i="29"/>
  <c r="G196" i="29"/>
  <c r="G271" i="29" s="1"/>
  <c r="G207" i="29"/>
  <c r="G282" i="29" s="1"/>
  <c r="E195" i="29"/>
  <c r="F210" i="29"/>
  <c r="F285" i="29" s="1"/>
  <c r="C206" i="29"/>
  <c r="G206" i="29"/>
  <c r="G281" i="29" s="1"/>
  <c r="E199" i="29"/>
  <c r="G198" i="29"/>
  <c r="G273" i="29" s="1"/>
  <c r="E204" i="29"/>
  <c r="E279" i="29" s="1"/>
  <c r="F203" i="29"/>
  <c r="F278" i="29" s="1"/>
  <c r="F207" i="29"/>
  <c r="F282" i="29" s="1"/>
  <c r="E206" i="29"/>
  <c r="E281" i="29" s="1"/>
  <c r="C196" i="29"/>
  <c r="C271" i="29" s="1"/>
  <c r="E201" i="29"/>
  <c r="E276" i="29" s="1"/>
  <c r="F193" i="29"/>
  <c r="F268" i="29" s="1"/>
  <c r="G212" i="29"/>
  <c r="G287" i="29" s="1"/>
  <c r="D199" i="29"/>
  <c r="D274" i="29" s="1"/>
  <c r="D299" i="29" s="1"/>
  <c r="D349" i="29" s="1"/>
  <c r="F197" i="29"/>
  <c r="F272" i="29" s="1"/>
  <c r="D205" i="29"/>
  <c r="D280" i="29" s="1"/>
  <c r="E205" i="29"/>
  <c r="E280" i="29" s="1"/>
  <c r="C203" i="29"/>
  <c r="C278" i="29" s="1"/>
  <c r="E207" i="29"/>
  <c r="E282" i="29" s="1"/>
  <c r="C199" i="29"/>
  <c r="C274" i="29" s="1"/>
  <c r="D209" i="29"/>
  <c r="D284" i="29" s="1"/>
  <c r="E210" i="29"/>
  <c r="E196" i="29"/>
  <c r="E271" i="29" s="1"/>
  <c r="E296" i="29" s="1"/>
  <c r="E346" i="29" s="1"/>
  <c r="C211" i="29"/>
  <c r="C286" i="29" s="1"/>
  <c r="D210" i="29"/>
  <c r="D285" i="29" s="1"/>
  <c r="D310" i="29" s="1"/>
  <c r="D360" i="29" s="1"/>
  <c r="F199" i="29"/>
  <c r="F274" i="29" s="1"/>
  <c r="F211" i="29"/>
  <c r="F286" i="29" s="1"/>
  <c r="G209" i="29"/>
  <c r="G284" i="29" s="1"/>
  <c r="D208" i="29"/>
  <c r="D283" i="29" s="1"/>
  <c r="D308" i="29" s="1"/>
  <c r="D358" i="29" s="1"/>
  <c r="G210" i="29"/>
  <c r="G285" i="29" s="1"/>
  <c r="C197" i="29"/>
  <c r="C272" i="29" s="1"/>
  <c r="E212" i="29"/>
  <c r="E287" i="29" s="1"/>
  <c r="F204" i="29"/>
  <c r="F279" i="29" s="1"/>
  <c r="C198" i="29"/>
  <c r="C273" i="29" s="1"/>
  <c r="F194" i="29"/>
  <c r="F269" i="29" s="1"/>
  <c r="C210" i="29"/>
  <c r="C195" i="29"/>
  <c r="C270" i="29" s="1"/>
  <c r="F208" i="29"/>
  <c r="F283" i="29" s="1"/>
  <c r="F202" i="29"/>
  <c r="F277" i="29" s="1"/>
  <c r="D196" i="29"/>
  <c r="D271" i="29" s="1"/>
  <c r="D296" i="29" s="1"/>
  <c r="D346" i="29" s="1"/>
  <c r="G188" i="30"/>
  <c r="AP30" i="49" s="1"/>
  <c r="H184" i="36"/>
  <c r="H174" i="40"/>
  <c r="H182" i="31"/>
  <c r="H170" i="37"/>
  <c r="H171" i="20"/>
  <c r="H174" i="57"/>
  <c r="H181" i="39"/>
  <c r="H176" i="11"/>
  <c r="H170" i="31"/>
  <c r="F188" i="28"/>
  <c r="AO28" i="49" s="1"/>
  <c r="H170" i="22"/>
  <c r="H172" i="17"/>
  <c r="H172" i="18"/>
  <c r="H175" i="57"/>
  <c r="H174" i="62"/>
  <c r="H185" i="38"/>
  <c r="H170" i="25"/>
  <c r="E188" i="33"/>
  <c r="AN34" i="49" s="1"/>
  <c r="H177" i="24"/>
  <c r="F188" i="33"/>
  <c r="AO34" i="49" s="1"/>
  <c r="F284" i="21"/>
  <c r="F188" i="26"/>
  <c r="AO26" i="49" s="1"/>
  <c r="E272" i="18"/>
  <c r="E297" i="18" s="1"/>
  <c r="E347" i="18" s="1"/>
  <c r="H175" i="33"/>
  <c r="G188" i="20"/>
  <c r="AP18" i="49" s="1"/>
  <c r="H180" i="33"/>
  <c r="F188" i="22"/>
  <c r="AO21" i="49" s="1"/>
  <c r="E269" i="21"/>
  <c r="E294" i="21" s="1"/>
  <c r="E344" i="21" s="1"/>
  <c r="G278" i="41"/>
  <c r="F280" i="41"/>
  <c r="D274" i="59"/>
  <c r="D299" i="59" s="1"/>
  <c r="D349" i="59" s="1"/>
  <c r="E287" i="12"/>
  <c r="E312" i="12" s="1"/>
  <c r="E362" i="12" s="1"/>
  <c r="G281" i="57"/>
  <c r="H169" i="15"/>
  <c r="G272" i="35"/>
  <c r="D270" i="30"/>
  <c r="D295" i="30" s="1"/>
  <c r="D345" i="30" s="1"/>
  <c r="E282" i="21"/>
  <c r="E136" i="44"/>
  <c r="H171" i="22"/>
  <c r="H172" i="24"/>
  <c r="H178" i="25"/>
  <c r="H238" i="12"/>
  <c r="D200" i="19"/>
  <c r="D275" i="19" s="1"/>
  <c r="G209" i="19"/>
  <c r="G284" i="19" s="1"/>
  <c r="D188" i="30"/>
  <c r="AM30" i="49" s="1"/>
  <c r="H179" i="37"/>
  <c r="H172" i="14"/>
  <c r="H174" i="24"/>
  <c r="E209" i="19"/>
  <c r="E284" i="19" s="1"/>
  <c r="E204" i="19"/>
  <c r="E279" i="19" s="1"/>
  <c r="C201" i="19"/>
  <c r="C276" i="19" s="1"/>
  <c r="C301" i="19" s="1"/>
  <c r="C351" i="19" s="1"/>
  <c r="D272" i="35"/>
  <c r="D297" i="35" s="1"/>
  <c r="D347" i="35" s="1"/>
  <c r="G131" i="44"/>
  <c r="F201" i="19"/>
  <c r="F276" i="19" s="1"/>
  <c r="D208" i="19"/>
  <c r="D283" i="19" s="1"/>
  <c r="D308" i="19" s="1"/>
  <c r="D358" i="19" s="1"/>
  <c r="C202" i="19"/>
  <c r="C277" i="19" s="1"/>
  <c r="H177" i="6"/>
  <c r="E200" i="19"/>
  <c r="E275" i="19" s="1"/>
  <c r="G196" i="19"/>
  <c r="G271" i="19" s="1"/>
  <c r="F196" i="19"/>
  <c r="F271" i="19" s="1"/>
  <c r="F296" i="19" s="1"/>
  <c r="H187" i="59"/>
  <c r="F197" i="19"/>
  <c r="F272" i="19" s="1"/>
  <c r="E195" i="19"/>
  <c r="E270" i="19" s="1"/>
  <c r="E196" i="19"/>
  <c r="F193" i="19"/>
  <c r="F268" i="19" s="1"/>
  <c r="F293" i="19" s="1"/>
  <c r="F343" i="19" s="1"/>
  <c r="H180" i="30"/>
  <c r="C204" i="19"/>
  <c r="C279" i="19" s="1"/>
  <c r="F212" i="19"/>
  <c r="D199" i="19"/>
  <c r="D274" i="19" s="1"/>
  <c r="D299" i="19" s="1"/>
  <c r="D349" i="19" s="1"/>
  <c r="F211" i="19"/>
  <c r="F286" i="19" s="1"/>
  <c r="F203" i="24"/>
  <c r="E209" i="24"/>
  <c r="H179" i="39"/>
  <c r="C188" i="29"/>
  <c r="AL29" i="49" s="1"/>
  <c r="E125" i="44"/>
  <c r="E198" i="24"/>
  <c r="E273" i="24" s="1"/>
  <c r="E298" i="24" s="1"/>
  <c r="E348" i="24" s="1"/>
  <c r="E194" i="24"/>
  <c r="E269" i="24" s="1"/>
  <c r="E294" i="24" s="1"/>
  <c r="E344" i="24" s="1"/>
  <c r="D202" i="24"/>
  <c r="D277" i="24" s="1"/>
  <c r="D302" i="24" s="1"/>
  <c r="D352" i="24" s="1"/>
  <c r="E196" i="24"/>
  <c r="H170" i="29"/>
  <c r="H175" i="26"/>
  <c r="H178" i="62"/>
  <c r="C202" i="24"/>
  <c r="C277" i="24" s="1"/>
  <c r="H169" i="10"/>
  <c r="H176" i="41"/>
  <c r="H237" i="6"/>
  <c r="H228" i="6"/>
  <c r="G198" i="24"/>
  <c r="C210" i="24"/>
  <c r="C285" i="24" s="1"/>
  <c r="C310" i="24" s="1"/>
  <c r="C360" i="24" s="1"/>
  <c r="D199" i="15"/>
  <c r="D274" i="15" s="1"/>
  <c r="D299" i="15" s="1"/>
  <c r="D349" i="15" s="1"/>
  <c r="D204" i="15"/>
  <c r="D279" i="15" s="1"/>
  <c r="D304" i="15" s="1"/>
  <c r="D354" i="15" s="1"/>
  <c r="G198" i="19"/>
  <c r="G273" i="19" s="1"/>
  <c r="E205" i="19"/>
  <c r="E280" i="19" s="1"/>
  <c r="E203" i="19"/>
  <c r="E278" i="19" s="1"/>
  <c r="D193" i="19"/>
  <c r="D268" i="19" s="1"/>
  <c r="D293" i="19" s="1"/>
  <c r="D343" i="19" s="1"/>
  <c r="C206" i="19"/>
  <c r="C281" i="19" s="1"/>
  <c r="H183" i="15"/>
  <c r="H184" i="25"/>
  <c r="H168" i="25"/>
  <c r="H174" i="37"/>
  <c r="H169" i="21"/>
  <c r="F188" i="10"/>
  <c r="AO9" i="49" s="1"/>
  <c r="H184" i="37"/>
  <c r="H170" i="62"/>
  <c r="F212" i="24"/>
  <c r="F287" i="24" s="1"/>
  <c r="C198" i="19"/>
  <c r="E210" i="19"/>
  <c r="E285" i="19" s="1"/>
  <c r="F199" i="19"/>
  <c r="C195" i="19"/>
  <c r="C270" i="19" s="1"/>
  <c r="C295" i="19" s="1"/>
  <c r="C345" i="19" s="1"/>
  <c r="F198" i="19"/>
  <c r="F273" i="19" s="1"/>
  <c r="F298" i="19" s="1"/>
  <c r="F348" i="19" s="1"/>
  <c r="E188" i="39"/>
  <c r="AN40" i="49" s="1"/>
  <c r="H181" i="20"/>
  <c r="H180" i="62"/>
  <c r="H172" i="16"/>
  <c r="H180" i="24"/>
  <c r="H181" i="16"/>
  <c r="H238" i="40"/>
  <c r="H238" i="35"/>
  <c r="H238" i="62"/>
  <c r="G285" i="22"/>
  <c r="C273" i="33"/>
  <c r="C298" i="33" s="1"/>
  <c r="C348" i="33" s="1"/>
  <c r="F204" i="44"/>
  <c r="H235" i="6"/>
  <c r="H226" i="6"/>
  <c r="H236" i="6"/>
  <c r="G189" i="44"/>
  <c r="C189" i="44"/>
  <c r="H219" i="6"/>
  <c r="H234" i="6"/>
  <c r="H232" i="6"/>
  <c r="H229" i="6"/>
  <c r="F238" i="6"/>
  <c r="AA7" i="49" s="1"/>
  <c r="H220" i="6"/>
  <c r="G238" i="6"/>
  <c r="AB7" i="49" s="1"/>
  <c r="E238" i="6"/>
  <c r="Z7" i="49" s="1"/>
  <c r="H227" i="6"/>
  <c r="H231" i="6"/>
  <c r="H221" i="6"/>
  <c r="H218" i="6"/>
  <c r="H222" i="6"/>
  <c r="C238" i="6"/>
  <c r="X7" i="49" s="1"/>
  <c r="H175" i="27"/>
  <c r="D188" i="18"/>
  <c r="AM16" i="49" s="1"/>
  <c r="G201" i="18"/>
  <c r="G276" i="18" s="1"/>
  <c r="F197" i="18"/>
  <c r="F272" i="18" s="1"/>
  <c r="F297" i="18" s="1"/>
  <c r="F347" i="18" s="1"/>
  <c r="D203" i="18"/>
  <c r="D278" i="18" s="1"/>
  <c r="E204" i="18"/>
  <c r="E279" i="18" s="1"/>
  <c r="C211" i="18"/>
  <c r="E193" i="18"/>
  <c r="E268" i="18" s="1"/>
  <c r="D211" i="18"/>
  <c r="D286" i="18" s="1"/>
  <c r="D311" i="18" s="1"/>
  <c r="D361" i="18" s="1"/>
  <c r="E211" i="18"/>
  <c r="E286" i="18" s="1"/>
  <c r="G200" i="18"/>
  <c r="G275" i="18" s="1"/>
  <c r="D204" i="18"/>
  <c r="D279" i="18" s="1"/>
  <c r="D304" i="18" s="1"/>
  <c r="D354" i="18" s="1"/>
  <c r="C199" i="18"/>
  <c r="D200" i="18"/>
  <c r="D275" i="18" s="1"/>
  <c r="D210" i="18"/>
  <c r="D285" i="18" s="1"/>
  <c r="F208" i="18"/>
  <c r="F283" i="18" s="1"/>
  <c r="F211" i="18"/>
  <c r="F286" i="18" s="1"/>
  <c r="F193" i="18"/>
  <c r="F268" i="18" s="1"/>
  <c r="G196" i="18"/>
  <c r="G271" i="18" s="1"/>
  <c r="E196" i="18"/>
  <c r="E271" i="18" s="1"/>
  <c r="C196" i="18"/>
  <c r="C193" i="18"/>
  <c r="C207" i="18"/>
  <c r="D212" i="18"/>
  <c r="D287" i="18" s="1"/>
  <c r="C201" i="18"/>
  <c r="C276" i="18" s="1"/>
  <c r="G194" i="18"/>
  <c r="G269" i="18" s="1"/>
  <c r="E200" i="18"/>
  <c r="E275" i="18" s="1"/>
  <c r="G206" i="18"/>
  <c r="G281" i="18" s="1"/>
  <c r="G195" i="18"/>
  <c r="G270" i="18" s="1"/>
  <c r="F199" i="18"/>
  <c r="F274" i="18" s="1"/>
  <c r="C205" i="18"/>
  <c r="D202" i="18"/>
  <c r="D277" i="18" s="1"/>
  <c r="D302" i="18" s="1"/>
  <c r="D352" i="18" s="1"/>
  <c r="D206" i="18"/>
  <c r="D281" i="18" s="1"/>
  <c r="F212" i="18"/>
  <c r="F287" i="18" s="1"/>
  <c r="D205" i="18"/>
  <c r="D280" i="18" s="1"/>
  <c r="F209" i="18"/>
  <c r="F284" i="18" s="1"/>
  <c r="G205" i="18"/>
  <c r="G280" i="18" s="1"/>
  <c r="F210" i="18"/>
  <c r="F285" i="18" s="1"/>
  <c r="E194" i="18"/>
  <c r="E269" i="18" s="1"/>
  <c r="E294" i="18" s="1"/>
  <c r="E344" i="18" s="1"/>
  <c r="F205" i="18"/>
  <c r="F280" i="18" s="1"/>
  <c r="D209" i="18"/>
  <c r="D284" i="18" s="1"/>
  <c r="G211" i="18"/>
  <c r="G286" i="18" s="1"/>
  <c r="G208" i="18"/>
  <c r="G283" i="18" s="1"/>
  <c r="F194" i="18"/>
  <c r="F269" i="18" s="1"/>
  <c r="F294" i="18" s="1"/>
  <c r="F344" i="18" s="1"/>
  <c r="E195" i="18"/>
  <c r="E270" i="18" s="1"/>
  <c r="C200" i="18"/>
  <c r="C195" i="18"/>
  <c r="E210" i="18"/>
  <c r="E285" i="18" s="1"/>
  <c r="D208" i="18"/>
  <c r="D283" i="18" s="1"/>
  <c r="D308" i="18" s="1"/>
  <c r="D358" i="18" s="1"/>
  <c r="E206" i="18"/>
  <c r="E281" i="18" s="1"/>
  <c r="F202" i="18"/>
  <c r="F277" i="18" s="1"/>
  <c r="D197" i="18"/>
  <c r="D272" i="18" s="1"/>
  <c r="D297" i="18" s="1"/>
  <c r="D347" i="18" s="1"/>
  <c r="D199" i="18"/>
  <c r="C204" i="18"/>
  <c r="C206" i="18"/>
  <c r="E205" i="18"/>
  <c r="E280" i="18" s="1"/>
  <c r="E199" i="18"/>
  <c r="E274" i="18" s="1"/>
  <c r="D193" i="18"/>
  <c r="D268" i="18" s="1"/>
  <c r="E212" i="18"/>
  <c r="E287" i="18" s="1"/>
  <c r="E207" i="18"/>
  <c r="E282" i="18" s="1"/>
  <c r="E208" i="18"/>
  <c r="E283" i="18" s="1"/>
  <c r="E308" i="18" s="1"/>
  <c r="E358" i="18" s="1"/>
  <c r="F203" i="18"/>
  <c r="F278" i="18" s="1"/>
  <c r="F195" i="18"/>
  <c r="F270" i="18" s="1"/>
  <c r="F204" i="18"/>
  <c r="F279" i="18" s="1"/>
  <c r="E201" i="18"/>
  <c r="E276" i="18" s="1"/>
  <c r="F200" i="18"/>
  <c r="F275" i="18" s="1"/>
  <c r="F198" i="18"/>
  <c r="F273" i="18" s="1"/>
  <c r="F298" i="18" s="1"/>
  <c r="F348" i="18" s="1"/>
  <c r="C209" i="18"/>
  <c r="C284" i="18" s="1"/>
  <c r="E203" i="18"/>
  <c r="E278" i="18" s="1"/>
  <c r="F206" i="18"/>
  <c r="G209" i="18"/>
  <c r="G284" i="18" s="1"/>
  <c r="D198" i="18"/>
  <c r="D273" i="18" s="1"/>
  <c r="D298" i="18" s="1"/>
  <c r="D348" i="18" s="1"/>
  <c r="C210" i="18"/>
  <c r="C208" i="18"/>
  <c r="F207" i="18"/>
  <c r="F282" i="18" s="1"/>
  <c r="G207" i="18"/>
  <c r="G282" i="18" s="1"/>
  <c r="D274" i="18"/>
  <c r="F281" i="18"/>
  <c r="H182" i="18"/>
  <c r="H174" i="18"/>
  <c r="H175" i="18"/>
  <c r="C195" i="14"/>
  <c r="G200" i="14"/>
  <c r="G275" i="14" s="1"/>
  <c r="E208" i="14"/>
  <c r="E283" i="14" s="1"/>
  <c r="E308" i="14" s="1"/>
  <c r="E358" i="14" s="1"/>
  <c r="C202" i="14"/>
  <c r="E209" i="14"/>
  <c r="E284" i="14" s="1"/>
  <c r="F201" i="14"/>
  <c r="F276" i="14" s="1"/>
  <c r="C209" i="14"/>
  <c r="E201" i="14"/>
  <c r="E276" i="14" s="1"/>
  <c r="F202" i="14"/>
  <c r="F277" i="14" s="1"/>
  <c r="C204" i="14"/>
  <c r="F209" i="14"/>
  <c r="F284" i="14" s="1"/>
  <c r="G198" i="14"/>
  <c r="G273" i="14" s="1"/>
  <c r="F194" i="14"/>
  <c r="F269" i="14" s="1"/>
  <c r="D212" i="14"/>
  <c r="D287" i="14" s="1"/>
  <c r="D312" i="14" s="1"/>
  <c r="D362" i="14" s="1"/>
  <c r="C198" i="14"/>
  <c r="E205" i="14"/>
  <c r="E280" i="14" s="1"/>
  <c r="F206" i="14"/>
  <c r="D195" i="14"/>
  <c r="D205" i="14"/>
  <c r="D280" i="14" s="1"/>
  <c r="C211" i="14"/>
  <c r="F193" i="14"/>
  <c r="H193" i="14" s="1"/>
  <c r="G208" i="14"/>
  <c r="G283" i="14" s="1"/>
  <c r="C197" i="14"/>
  <c r="D196" i="14"/>
  <c r="D271" i="14" s="1"/>
  <c r="D296" i="14" s="1"/>
  <c r="D346" i="14" s="1"/>
  <c r="G197" i="14"/>
  <c r="G272" i="14" s="1"/>
  <c r="G210" i="14"/>
  <c r="G285" i="14" s="1"/>
  <c r="G194" i="14"/>
  <c r="G269" i="14" s="1"/>
  <c r="E203" i="14"/>
  <c r="D206" i="14"/>
  <c r="D281" i="14" s="1"/>
  <c r="D306" i="14" s="1"/>
  <c r="D356" i="14" s="1"/>
  <c r="C207" i="14"/>
  <c r="F200" i="14"/>
  <c r="F275" i="14" s="1"/>
  <c r="D208" i="14"/>
  <c r="D283" i="14" s="1"/>
  <c r="D308" i="14" s="1"/>
  <c r="D358" i="14" s="1"/>
  <c r="G207" i="14"/>
  <c r="G282" i="14" s="1"/>
  <c r="E197" i="14"/>
  <c r="E272" i="14" s="1"/>
  <c r="G204" i="14"/>
  <c r="G279" i="14" s="1"/>
  <c r="F195" i="14"/>
  <c r="C205" i="14"/>
  <c r="C280" i="14" s="1"/>
  <c r="E211" i="14"/>
  <c r="E286" i="14" s="1"/>
  <c r="C208" i="14"/>
  <c r="D201" i="14"/>
  <c r="D276" i="14" s="1"/>
  <c r="D301" i="14" s="1"/>
  <c r="D351" i="14" s="1"/>
  <c r="G209" i="14"/>
  <c r="G284" i="14" s="1"/>
  <c r="C203" i="14"/>
  <c r="F203" i="14"/>
  <c r="F278" i="14" s="1"/>
  <c r="F207" i="14"/>
  <c r="F282" i="14" s="1"/>
  <c r="G193" i="14"/>
  <c r="D203" i="14"/>
  <c r="D278" i="14" s="1"/>
  <c r="E193" i="14"/>
  <c r="F204" i="14"/>
  <c r="F279" i="14" s="1"/>
  <c r="F210" i="14"/>
  <c r="F285" i="14" s="1"/>
  <c r="C212" i="14"/>
  <c r="F197" i="14"/>
  <c r="F272" i="14" s="1"/>
  <c r="D197" i="14"/>
  <c r="D272" i="14" s="1"/>
  <c r="F199" i="14"/>
  <c r="F274" i="14" s="1"/>
  <c r="D204" i="14"/>
  <c r="D279" i="14" s="1"/>
  <c r="D304" i="14" s="1"/>
  <c r="D354" i="14" s="1"/>
  <c r="E207" i="14"/>
  <c r="E282" i="14" s="1"/>
  <c r="C206" i="14"/>
  <c r="C281" i="14" s="1"/>
  <c r="C201" i="14"/>
  <c r="E194" i="14"/>
  <c r="E269" i="14" s="1"/>
  <c r="E294" i="14" s="1"/>
  <c r="E344" i="14" s="1"/>
  <c r="E196" i="14"/>
  <c r="E271" i="14" s="1"/>
  <c r="E296" i="14" s="1"/>
  <c r="E346" i="14" s="1"/>
  <c r="H168" i="14"/>
  <c r="E204" i="14"/>
  <c r="E279" i="14" s="1"/>
  <c r="E195" i="14"/>
  <c r="E270" i="14" s="1"/>
  <c r="E295" i="14" s="1"/>
  <c r="E345" i="14" s="1"/>
  <c r="G211" i="14"/>
  <c r="G286" i="14" s="1"/>
  <c r="E199" i="14"/>
  <c r="E274" i="14" s="1"/>
  <c r="G206" i="14"/>
  <c r="G281" i="14" s="1"/>
  <c r="D209" i="14"/>
  <c r="D284" i="14" s="1"/>
  <c r="G195" i="14"/>
  <c r="G270" i="14" s="1"/>
  <c r="C210" i="14"/>
  <c r="D202" i="14"/>
  <c r="D277" i="14" s="1"/>
  <c r="D302" i="14" s="1"/>
  <c r="D352" i="14" s="1"/>
  <c r="E210" i="14"/>
  <c r="E285" i="14" s="1"/>
  <c r="F196" i="14"/>
  <c r="F271" i="14" s="1"/>
  <c r="G212" i="14"/>
  <c r="G287" i="14" s="1"/>
  <c r="E212" i="14"/>
  <c r="E287" i="14" s="1"/>
  <c r="C194" i="14"/>
  <c r="D210" i="14"/>
  <c r="D285" i="14" s="1"/>
  <c r="D310" i="14" s="1"/>
  <c r="D360" i="14" s="1"/>
  <c r="E277" i="14"/>
  <c r="E275" i="14"/>
  <c r="H176" i="14"/>
  <c r="F206" i="25"/>
  <c r="F281" i="25" s="1"/>
  <c r="F306" i="25" s="1"/>
  <c r="F356" i="25" s="1"/>
  <c r="F202" i="25"/>
  <c r="F277" i="25" s="1"/>
  <c r="E212" i="25"/>
  <c r="E287" i="25" s="1"/>
  <c r="E312" i="25" s="1"/>
  <c r="E362" i="25" s="1"/>
  <c r="D199" i="25"/>
  <c r="D274" i="25" s="1"/>
  <c r="G209" i="25"/>
  <c r="G284" i="25" s="1"/>
  <c r="D206" i="25"/>
  <c r="D281" i="25" s="1"/>
  <c r="D306" i="25" s="1"/>
  <c r="D356" i="25" s="1"/>
  <c r="F196" i="25"/>
  <c r="F271" i="25" s="1"/>
  <c r="F296" i="25" s="1"/>
  <c r="F346" i="25" s="1"/>
  <c r="G204" i="25"/>
  <c r="G279" i="25" s="1"/>
  <c r="G205" i="25"/>
  <c r="G280" i="25" s="1"/>
  <c r="F280" i="25"/>
  <c r="G196" i="25"/>
  <c r="G271" i="25" s="1"/>
  <c r="G197" i="25"/>
  <c r="G272" i="25" s="1"/>
  <c r="F208" i="25"/>
  <c r="F283" i="25" s="1"/>
  <c r="E210" i="25"/>
  <c r="E285" i="25" s="1"/>
  <c r="E199" i="25"/>
  <c r="E274" i="25" s="1"/>
  <c r="E299" i="25" s="1"/>
  <c r="E349" i="25" s="1"/>
  <c r="C202" i="25"/>
  <c r="C277" i="25" s="1"/>
  <c r="D207" i="25"/>
  <c r="D282" i="25" s="1"/>
  <c r="F204" i="25"/>
  <c r="F279" i="25" s="1"/>
  <c r="G193" i="25"/>
  <c r="G268" i="25" s="1"/>
  <c r="G210" i="25"/>
  <c r="G285" i="25" s="1"/>
  <c r="H186" i="25"/>
  <c r="D194" i="25"/>
  <c r="D269" i="25" s="1"/>
  <c r="D294" i="25" s="1"/>
  <c r="D344" i="25" s="1"/>
  <c r="E198" i="25"/>
  <c r="E273" i="25" s="1"/>
  <c r="E298" i="25" s="1"/>
  <c r="E348" i="25" s="1"/>
  <c r="G212" i="25"/>
  <c r="G287" i="25" s="1"/>
  <c r="C204" i="25"/>
  <c r="F198" i="25"/>
  <c r="F273" i="25" s="1"/>
  <c r="C197" i="25"/>
  <c r="C272" i="25" s="1"/>
  <c r="D211" i="25"/>
  <c r="D286" i="25" s="1"/>
  <c r="D311" i="25" s="1"/>
  <c r="D361" i="25" s="1"/>
  <c r="F211" i="25"/>
  <c r="F286" i="25" s="1"/>
  <c r="E209" i="25"/>
  <c r="E284" i="25" s="1"/>
  <c r="C207" i="25"/>
  <c r="G203" i="25"/>
  <c r="G278" i="25" s="1"/>
  <c r="E207" i="25"/>
  <c r="E282" i="25" s="1"/>
  <c r="E211" i="25"/>
  <c r="E286" i="25" s="1"/>
  <c r="E311" i="25" s="1"/>
  <c r="E361" i="25" s="1"/>
  <c r="C205" i="25"/>
  <c r="C280" i="25" s="1"/>
  <c r="C305" i="25" s="1"/>
  <c r="C355" i="25" s="1"/>
  <c r="F197" i="25"/>
  <c r="F272" i="25" s="1"/>
  <c r="E200" i="25"/>
  <c r="E275" i="25" s="1"/>
  <c r="E195" i="25"/>
  <c r="E270" i="25" s="1"/>
  <c r="E295" i="25" s="1"/>
  <c r="E345" i="25" s="1"/>
  <c r="C212" i="25"/>
  <c r="C287" i="25" s="1"/>
  <c r="C312" i="25" s="1"/>
  <c r="C362" i="25" s="1"/>
  <c r="H177" i="25"/>
  <c r="H180" i="25"/>
  <c r="G188" i="23"/>
  <c r="AP23" i="49" s="1"/>
  <c r="F284" i="23"/>
  <c r="E281" i="62"/>
  <c r="E306" i="62" s="1"/>
  <c r="E356" i="62" s="1"/>
  <c r="H171" i="62"/>
  <c r="G281" i="62"/>
  <c r="F188" i="20"/>
  <c r="AO18" i="49" s="1"/>
  <c r="H179" i="20"/>
  <c r="F212" i="20"/>
  <c r="F287" i="20" s="1"/>
  <c r="C206" i="20"/>
  <c r="F194" i="20"/>
  <c r="F269" i="20" s="1"/>
  <c r="C195" i="20"/>
  <c r="C270" i="20" s="1"/>
  <c r="E210" i="20"/>
  <c r="E285" i="20" s="1"/>
  <c r="D208" i="20"/>
  <c r="D283" i="20" s="1"/>
  <c r="D308" i="20" s="1"/>
  <c r="D358" i="20" s="1"/>
  <c r="F195" i="20"/>
  <c r="F270" i="20" s="1"/>
  <c r="G207" i="20"/>
  <c r="G282" i="20" s="1"/>
  <c r="F202" i="20"/>
  <c r="F277" i="20" s="1"/>
  <c r="G205" i="20"/>
  <c r="G280" i="20" s="1"/>
  <c r="C211" i="20"/>
  <c r="C286" i="20" s="1"/>
  <c r="F200" i="20"/>
  <c r="F275" i="20" s="1"/>
  <c r="E194" i="20"/>
  <c r="E269" i="20" s="1"/>
  <c r="E294" i="20" s="1"/>
  <c r="E344" i="20" s="1"/>
  <c r="D205" i="20"/>
  <c r="D280" i="20" s="1"/>
  <c r="G197" i="20"/>
  <c r="G272" i="20" s="1"/>
  <c r="F209" i="20"/>
  <c r="F284" i="20" s="1"/>
  <c r="G208" i="20"/>
  <c r="G283" i="20" s="1"/>
  <c r="G204" i="20"/>
  <c r="G279" i="20" s="1"/>
  <c r="H172" i="20"/>
  <c r="G202" i="20"/>
  <c r="G277" i="20" s="1"/>
  <c r="D195" i="20"/>
  <c r="D270" i="20" s="1"/>
  <c r="D295" i="20" s="1"/>
  <c r="D345" i="20" s="1"/>
  <c r="F201" i="20"/>
  <c r="F276" i="20" s="1"/>
  <c r="D212" i="20"/>
  <c r="D287" i="20" s="1"/>
  <c r="D312" i="20" s="1"/>
  <c r="D362" i="20" s="1"/>
  <c r="G211" i="20"/>
  <c r="G286" i="20" s="1"/>
  <c r="D198" i="20"/>
  <c r="D273" i="20" s="1"/>
  <c r="D298" i="20" s="1"/>
  <c r="D348" i="20" s="1"/>
  <c r="C188" i="20"/>
  <c r="AL18" i="49" s="1"/>
  <c r="E188" i="20"/>
  <c r="AN18" i="49" s="1"/>
  <c r="F123" i="44"/>
  <c r="E134" i="44"/>
  <c r="H175" i="16"/>
  <c r="H171" i="16"/>
  <c r="H185" i="16"/>
  <c r="H168" i="16"/>
  <c r="E188" i="16"/>
  <c r="AN14" i="49" s="1"/>
  <c r="H186" i="16"/>
  <c r="F286" i="16"/>
  <c r="E123" i="44"/>
  <c r="D279" i="16"/>
  <c r="H176" i="59"/>
  <c r="H172" i="11"/>
  <c r="D188" i="25"/>
  <c r="AM25" i="49" s="1"/>
  <c r="D279" i="25"/>
  <c r="D304" i="25" s="1"/>
  <c r="D354" i="25" s="1"/>
  <c r="H179" i="25"/>
  <c r="D278" i="25"/>
  <c r="G123" i="44"/>
  <c r="C188" i="37"/>
  <c r="AL38" i="49" s="1"/>
  <c r="D123" i="44"/>
  <c r="E188" i="15"/>
  <c r="AN13" i="49" s="1"/>
  <c r="D188" i="15"/>
  <c r="AM13" i="49" s="1"/>
  <c r="H175" i="15"/>
  <c r="F202" i="19"/>
  <c r="F277" i="19" s="1"/>
  <c r="G193" i="19"/>
  <c r="D207" i="19"/>
  <c r="D282" i="19" s="1"/>
  <c r="E199" i="19"/>
  <c r="E274" i="19" s="1"/>
  <c r="E299" i="19" s="1"/>
  <c r="E349" i="19" s="1"/>
  <c r="F195" i="19"/>
  <c r="F270" i="19" s="1"/>
  <c r="G206" i="19"/>
  <c r="G281" i="19" s="1"/>
  <c r="G204" i="19"/>
  <c r="G279" i="19" s="1"/>
  <c r="E193" i="19"/>
  <c r="D204" i="19"/>
  <c r="D279" i="19" s="1"/>
  <c r="D209" i="19"/>
  <c r="D284" i="19" s="1"/>
  <c r="C207" i="19"/>
  <c r="C282" i="19" s="1"/>
  <c r="C193" i="19"/>
  <c r="G203" i="19"/>
  <c r="G278" i="19" s="1"/>
  <c r="F208" i="19"/>
  <c r="F283" i="19" s="1"/>
  <c r="E208" i="19"/>
  <c r="E283" i="19" s="1"/>
  <c r="E308" i="19" s="1"/>
  <c r="E358" i="19" s="1"/>
  <c r="F205" i="19"/>
  <c r="F280" i="19" s="1"/>
  <c r="D202" i="19"/>
  <c r="D277" i="19" s="1"/>
  <c r="C197" i="19"/>
  <c r="C272" i="19" s="1"/>
  <c r="C297" i="19" s="1"/>
  <c r="C347" i="19" s="1"/>
  <c r="F203" i="19"/>
  <c r="F278" i="19" s="1"/>
  <c r="G207" i="19"/>
  <c r="G282" i="19" s="1"/>
  <c r="D205" i="19"/>
  <c r="D280" i="19" s="1"/>
  <c r="C208" i="19"/>
  <c r="C283" i="19" s="1"/>
  <c r="C308" i="19" s="1"/>
  <c r="C358" i="19" s="1"/>
  <c r="G195" i="19"/>
  <c r="G270" i="19" s="1"/>
  <c r="D196" i="19"/>
  <c r="D271" i="19" s="1"/>
  <c r="D296" i="19" s="1"/>
  <c r="D346" i="19" s="1"/>
  <c r="E211" i="19"/>
  <c r="E286" i="19" s="1"/>
  <c r="E311" i="19" s="1"/>
  <c r="E361" i="19" s="1"/>
  <c r="C194" i="19"/>
  <c r="C269" i="19" s="1"/>
  <c r="C294" i="19" s="1"/>
  <c r="C344" i="19" s="1"/>
  <c r="G212" i="19"/>
  <c r="G287" i="19" s="1"/>
  <c r="G208" i="19"/>
  <c r="G283" i="19" s="1"/>
  <c r="D210" i="19"/>
  <c r="D285" i="19" s="1"/>
  <c r="D310" i="19" s="1"/>
  <c r="D360" i="19" s="1"/>
  <c r="E201" i="19"/>
  <c r="E276" i="19" s="1"/>
  <c r="D198" i="19"/>
  <c r="D273" i="19" s="1"/>
  <c r="D298" i="19" s="1"/>
  <c r="D348" i="19" s="1"/>
  <c r="F194" i="19"/>
  <c r="F269" i="19" s="1"/>
  <c r="C210" i="19"/>
  <c r="C285" i="19" s="1"/>
  <c r="D194" i="19"/>
  <c r="D269" i="19" s="1"/>
  <c r="D294" i="19" s="1"/>
  <c r="D344" i="19" s="1"/>
  <c r="G205" i="19"/>
  <c r="C212" i="19"/>
  <c r="C287" i="19" s="1"/>
  <c r="C312" i="19" s="1"/>
  <c r="C362" i="19" s="1"/>
  <c r="D195" i="19"/>
  <c r="D270" i="19" s="1"/>
  <c r="C205" i="19"/>
  <c r="C280" i="19" s="1"/>
  <c r="C305" i="19" s="1"/>
  <c r="C355" i="19" s="1"/>
  <c r="F206" i="19"/>
  <c r="F281" i="19" s="1"/>
  <c r="D206" i="19"/>
  <c r="D281" i="19" s="1"/>
  <c r="D306" i="19" s="1"/>
  <c r="D356" i="19" s="1"/>
  <c r="F207" i="19"/>
  <c r="F282" i="19" s="1"/>
  <c r="E197" i="19"/>
  <c r="E272" i="19" s="1"/>
  <c r="C196" i="19"/>
  <c r="C271" i="19" s="1"/>
  <c r="C203" i="19"/>
  <c r="C278" i="19" s="1"/>
  <c r="E202" i="19"/>
  <c r="E277" i="19" s="1"/>
  <c r="F209" i="19"/>
  <c r="F284" i="19" s="1"/>
  <c r="G200" i="19"/>
  <c r="G275" i="19" s="1"/>
  <c r="C200" i="19"/>
  <c r="C275" i="19" s="1"/>
  <c r="C211" i="19"/>
  <c r="C286" i="19" s="1"/>
  <c r="C311" i="19" s="1"/>
  <c r="C361" i="19" s="1"/>
  <c r="G202" i="19"/>
  <c r="G277" i="19" s="1"/>
  <c r="G210" i="19"/>
  <c r="G285" i="19" s="1"/>
  <c r="D212" i="19"/>
  <c r="D287" i="19" s="1"/>
  <c r="D312" i="19" s="1"/>
  <c r="D362" i="19" s="1"/>
  <c r="E198" i="19"/>
  <c r="E273" i="19" s="1"/>
  <c r="E298" i="19" s="1"/>
  <c r="E194" i="19"/>
  <c r="E269" i="19" s="1"/>
  <c r="E294" i="19" s="1"/>
  <c r="E344" i="19" s="1"/>
  <c r="G211" i="19"/>
  <c r="G286" i="19" s="1"/>
  <c r="D201" i="19"/>
  <c r="D276" i="19" s="1"/>
  <c r="D301" i="19" s="1"/>
  <c r="D351" i="19" s="1"/>
  <c r="F204" i="19"/>
  <c r="F279" i="19" s="1"/>
  <c r="G201" i="19"/>
  <c r="G276" i="19" s="1"/>
  <c r="E212" i="19"/>
  <c r="E287" i="19" s="1"/>
  <c r="E312" i="19" s="1"/>
  <c r="E207" i="19"/>
  <c r="E282" i="19" s="1"/>
  <c r="F188" i="21"/>
  <c r="AO20" i="49" s="1"/>
  <c r="E188" i="21"/>
  <c r="AN20" i="49" s="1"/>
  <c r="E280" i="21"/>
  <c r="F270" i="21"/>
  <c r="D269" i="21"/>
  <c r="D294" i="21" s="1"/>
  <c r="D344" i="21" s="1"/>
  <c r="G188" i="21"/>
  <c r="AP20" i="49" s="1"/>
  <c r="C198" i="16"/>
  <c r="G202" i="16"/>
  <c r="E206" i="16"/>
  <c r="E281" i="16" s="1"/>
  <c r="E306" i="16" s="1"/>
  <c r="E356" i="16" s="1"/>
  <c r="E204" i="16"/>
  <c r="E279" i="16" s="1"/>
  <c r="F196" i="16"/>
  <c r="F271" i="16" s="1"/>
  <c r="F296" i="16" s="1"/>
  <c r="F346" i="16" s="1"/>
  <c r="H174" i="16"/>
  <c r="F197" i="16"/>
  <c r="F272" i="16" s="1"/>
  <c r="C206" i="16"/>
  <c r="F206" i="16"/>
  <c r="F281" i="16" s="1"/>
  <c r="F209" i="16"/>
  <c r="F284" i="16" s="1"/>
  <c r="G206" i="16"/>
  <c r="G281" i="16" s="1"/>
  <c r="D208" i="16"/>
  <c r="D283" i="16" s="1"/>
  <c r="D308" i="16" s="1"/>
  <c r="D358" i="16" s="1"/>
  <c r="G136" i="44"/>
  <c r="G280" i="41"/>
  <c r="G129" i="44"/>
  <c r="D280" i="41"/>
  <c r="D305" i="41" s="1"/>
  <c r="D355" i="41" s="1"/>
  <c r="H168" i="20"/>
  <c r="E207" i="20"/>
  <c r="E282" i="20" s="1"/>
  <c r="E197" i="20"/>
  <c r="E272" i="20" s="1"/>
  <c r="E297" i="20" s="1"/>
  <c r="E347" i="20" s="1"/>
  <c r="G199" i="20"/>
  <c r="G274" i="20" s="1"/>
  <c r="E200" i="20"/>
  <c r="E275" i="20" s="1"/>
  <c r="F196" i="20"/>
  <c r="F271" i="20" s="1"/>
  <c r="F296" i="20" s="1"/>
  <c r="F346" i="20" s="1"/>
  <c r="C204" i="20"/>
  <c r="C208" i="20"/>
  <c r="C283" i="20" s="1"/>
  <c r="D196" i="20"/>
  <c r="D271" i="20" s="1"/>
  <c r="D296" i="20" s="1"/>
  <c r="D346" i="20" s="1"/>
  <c r="E201" i="20"/>
  <c r="E276" i="20" s="1"/>
  <c r="E301" i="20" s="1"/>
  <c r="E351" i="20" s="1"/>
  <c r="E199" i="20"/>
  <c r="E274" i="20" s="1"/>
  <c r="E299" i="20" s="1"/>
  <c r="E349" i="20" s="1"/>
  <c r="G212" i="20"/>
  <c r="G287" i="20" s="1"/>
  <c r="D201" i="20"/>
  <c r="D276" i="20" s="1"/>
  <c r="D301" i="20" s="1"/>
  <c r="D351" i="20" s="1"/>
  <c r="D197" i="20"/>
  <c r="D272" i="20" s="1"/>
  <c r="D297" i="20" s="1"/>
  <c r="D347" i="20" s="1"/>
  <c r="G209" i="20"/>
  <c r="G284" i="20" s="1"/>
  <c r="C201" i="20"/>
  <c r="G200" i="20"/>
  <c r="G275" i="20" s="1"/>
  <c r="C205" i="20"/>
  <c r="F204" i="20"/>
  <c r="F279" i="20" s="1"/>
  <c r="D207" i="20"/>
  <c r="D282" i="20" s="1"/>
  <c r="E202" i="20"/>
  <c r="E277" i="20" s="1"/>
  <c r="F211" i="20"/>
  <c r="F286" i="20" s="1"/>
  <c r="C207" i="20"/>
  <c r="G201" i="20"/>
  <c r="G276" i="20" s="1"/>
  <c r="E196" i="20"/>
  <c r="E271" i="20" s="1"/>
  <c r="E296" i="20" s="1"/>
  <c r="E346" i="20" s="1"/>
  <c r="C209" i="20"/>
  <c r="C193" i="20"/>
  <c r="G194" i="20"/>
  <c r="G269" i="20" s="1"/>
  <c r="C203" i="20"/>
  <c r="C278" i="20" s="1"/>
  <c r="E204" i="20"/>
  <c r="E279" i="20" s="1"/>
  <c r="F193" i="20"/>
  <c r="E211" i="20"/>
  <c r="E286" i="20" s="1"/>
  <c r="E311" i="20" s="1"/>
  <c r="E361" i="20" s="1"/>
  <c r="F199" i="20"/>
  <c r="F274" i="20" s="1"/>
  <c r="E212" i="20"/>
  <c r="E287" i="20" s="1"/>
  <c r="E312" i="20" s="1"/>
  <c r="F208" i="20"/>
  <c r="F283" i="20" s="1"/>
  <c r="F197" i="20"/>
  <c r="F272" i="20" s="1"/>
  <c r="E193" i="20"/>
  <c r="E268" i="20" s="1"/>
  <c r="C200" i="20"/>
  <c r="C275" i="20" s="1"/>
  <c r="E206" i="20"/>
  <c r="E281" i="20" s="1"/>
  <c r="E306" i="20" s="1"/>
  <c r="E356" i="20" s="1"/>
  <c r="E209" i="20"/>
  <c r="E284" i="20" s="1"/>
  <c r="F203" i="20"/>
  <c r="F278" i="20" s="1"/>
  <c r="F206" i="20"/>
  <c r="F281" i="20" s="1"/>
  <c r="E205" i="20"/>
  <c r="E280" i="20" s="1"/>
  <c r="E203" i="20"/>
  <c r="E278" i="20" s="1"/>
  <c r="F207" i="20"/>
  <c r="F282" i="20" s="1"/>
  <c r="D194" i="20"/>
  <c r="D269" i="20" s="1"/>
  <c r="D294" i="20" s="1"/>
  <c r="D344" i="20" s="1"/>
  <c r="D211" i="20"/>
  <c r="D286" i="20" s="1"/>
  <c r="D311" i="20" s="1"/>
  <c r="D361" i="20" s="1"/>
  <c r="F210" i="20"/>
  <c r="F285" i="20" s="1"/>
  <c r="E195" i="20"/>
  <c r="E270" i="20" s="1"/>
  <c r="E295" i="20" s="1"/>
  <c r="E345" i="20" s="1"/>
  <c r="D193" i="20"/>
  <c r="D210" i="20"/>
  <c r="D285" i="20" s="1"/>
  <c r="D310" i="20" s="1"/>
  <c r="D360" i="20" s="1"/>
  <c r="G198" i="20"/>
  <c r="G273" i="20" s="1"/>
  <c r="C198" i="20"/>
  <c r="C273" i="20" s="1"/>
  <c r="G193" i="20"/>
  <c r="G268" i="20" s="1"/>
  <c r="C196" i="20"/>
  <c r="E198" i="20"/>
  <c r="E273" i="20" s="1"/>
  <c r="E298" i="20" s="1"/>
  <c r="E348" i="20" s="1"/>
  <c r="D199" i="20"/>
  <c r="D274" i="20" s="1"/>
  <c r="D299" i="20" s="1"/>
  <c r="D349" i="20" s="1"/>
  <c r="E208" i="20"/>
  <c r="E283" i="20" s="1"/>
  <c r="E308" i="20" s="1"/>
  <c r="C210" i="20"/>
  <c r="C285" i="20" s="1"/>
  <c r="C212" i="20"/>
  <c r="C287" i="20" s="1"/>
  <c r="C199" i="20"/>
  <c r="C274" i="20" s="1"/>
  <c r="C299" i="20" s="1"/>
  <c r="C349" i="20" s="1"/>
  <c r="F198" i="20"/>
  <c r="F273" i="20" s="1"/>
  <c r="C194" i="20"/>
  <c r="D206" i="20"/>
  <c r="D281" i="20" s="1"/>
  <c r="D306" i="20" s="1"/>
  <c r="D356" i="20" s="1"/>
  <c r="D200" i="20"/>
  <c r="D275" i="20" s="1"/>
  <c r="C202" i="20"/>
  <c r="C197" i="20"/>
  <c r="C272" i="20" s="1"/>
  <c r="G196" i="20"/>
  <c r="G271" i="20" s="1"/>
  <c r="D209" i="20"/>
  <c r="D284" i="20" s="1"/>
  <c r="D202" i="20"/>
  <c r="D277" i="20" s="1"/>
  <c r="G206" i="20"/>
  <c r="G281" i="20" s="1"/>
  <c r="D204" i="20"/>
  <c r="D279" i="20" s="1"/>
  <c r="F205" i="20"/>
  <c r="F280" i="20" s="1"/>
  <c r="D203" i="20"/>
  <c r="D278" i="20" s="1"/>
  <c r="G195" i="20"/>
  <c r="G270" i="20" s="1"/>
  <c r="G210" i="20"/>
  <c r="G285" i="20" s="1"/>
  <c r="H180" i="20"/>
  <c r="E197" i="16"/>
  <c r="E272" i="16" s="1"/>
  <c r="E209" i="16"/>
  <c r="E284" i="16" s="1"/>
  <c r="F195" i="16"/>
  <c r="F270" i="16" s="1"/>
  <c r="G195" i="16"/>
  <c r="G270" i="16" s="1"/>
  <c r="F200" i="16"/>
  <c r="F275" i="16" s="1"/>
  <c r="D207" i="16"/>
  <c r="D282" i="16" s="1"/>
  <c r="F194" i="16"/>
  <c r="F269" i="16" s="1"/>
  <c r="F294" i="16" s="1"/>
  <c r="F344" i="16" s="1"/>
  <c r="C207" i="16"/>
  <c r="C282" i="16" s="1"/>
  <c r="E202" i="16"/>
  <c r="E277" i="16" s="1"/>
  <c r="C211" i="16"/>
  <c r="C286" i="16" s="1"/>
  <c r="F193" i="16"/>
  <c r="G193" i="16"/>
  <c r="C204" i="16"/>
  <c r="D197" i="16"/>
  <c r="D272" i="16" s="1"/>
  <c r="C205" i="16"/>
  <c r="C280" i="16" s="1"/>
  <c r="D198" i="16"/>
  <c r="D273" i="16" s="1"/>
  <c r="D298" i="16" s="1"/>
  <c r="D348" i="16" s="1"/>
  <c r="G205" i="16"/>
  <c r="G280" i="16" s="1"/>
  <c r="G201" i="16"/>
  <c r="G276" i="16" s="1"/>
  <c r="G209" i="16"/>
  <c r="G284" i="16" s="1"/>
  <c r="F212" i="16"/>
  <c r="F287" i="16" s="1"/>
  <c r="F312" i="16" s="1"/>
  <c r="F362" i="16" s="1"/>
  <c r="F203" i="16"/>
  <c r="F278" i="16" s="1"/>
  <c r="D205" i="16"/>
  <c r="D280" i="16" s="1"/>
  <c r="D196" i="16"/>
  <c r="D271" i="16" s="1"/>
  <c r="D296" i="16" s="1"/>
  <c r="D346" i="16" s="1"/>
  <c r="E211" i="16"/>
  <c r="E286" i="16" s="1"/>
  <c r="E311" i="16" s="1"/>
  <c r="E361" i="16" s="1"/>
  <c r="F210" i="16"/>
  <c r="F285" i="16" s="1"/>
  <c r="D203" i="16"/>
  <c r="D278" i="16" s="1"/>
  <c r="D201" i="16"/>
  <c r="D276" i="16" s="1"/>
  <c r="E205" i="16"/>
  <c r="E280" i="16" s="1"/>
  <c r="D199" i="16"/>
  <c r="D274" i="16" s="1"/>
  <c r="D299" i="16" s="1"/>
  <c r="D349" i="16" s="1"/>
  <c r="G198" i="16"/>
  <c r="G273" i="16" s="1"/>
  <c r="F202" i="16"/>
  <c r="F277" i="16" s="1"/>
  <c r="G194" i="16"/>
  <c r="G269" i="16" s="1"/>
  <c r="D206" i="16"/>
  <c r="D281" i="16" s="1"/>
  <c r="D306" i="16" s="1"/>
  <c r="D356" i="16" s="1"/>
  <c r="E196" i="16"/>
  <c r="E271" i="16" s="1"/>
  <c r="E296" i="16" s="1"/>
  <c r="E346" i="16" s="1"/>
  <c r="E198" i="16"/>
  <c r="E273" i="16" s="1"/>
  <c r="E298" i="16" s="1"/>
  <c r="E348" i="16" s="1"/>
  <c r="D200" i="16"/>
  <c r="D275" i="16" s="1"/>
  <c r="C209" i="16"/>
  <c r="C210" i="16"/>
  <c r="C285" i="16" s="1"/>
  <c r="G210" i="16"/>
  <c r="G285" i="16" s="1"/>
  <c r="C202" i="16"/>
  <c r="C277" i="16" s="1"/>
  <c r="D202" i="16"/>
  <c r="D277" i="16" s="1"/>
  <c r="D302" i="16" s="1"/>
  <c r="D352" i="16" s="1"/>
  <c r="G203" i="16"/>
  <c r="G278" i="16" s="1"/>
  <c r="E212" i="16"/>
  <c r="E287" i="16" s="1"/>
  <c r="E312" i="16" s="1"/>
  <c r="E362" i="16" s="1"/>
  <c r="D211" i="16"/>
  <c r="D286" i="16" s="1"/>
  <c r="D311" i="16" s="1"/>
  <c r="D361" i="16" s="1"/>
  <c r="F207" i="16"/>
  <c r="F282" i="16" s="1"/>
  <c r="D209" i="16"/>
  <c r="D284" i="16" s="1"/>
  <c r="D212" i="16"/>
  <c r="D287" i="16" s="1"/>
  <c r="D312" i="16" s="1"/>
  <c r="D362" i="16" s="1"/>
  <c r="D210" i="16"/>
  <c r="D285" i="16" s="1"/>
  <c r="D310" i="16" s="1"/>
  <c r="D360" i="16" s="1"/>
  <c r="F201" i="16"/>
  <c r="F276" i="16" s="1"/>
  <c r="E194" i="16"/>
  <c r="E269" i="16" s="1"/>
  <c r="E294" i="16" s="1"/>
  <c r="E344" i="16" s="1"/>
  <c r="E203" i="16"/>
  <c r="E278" i="16" s="1"/>
  <c r="E208" i="16"/>
  <c r="E283" i="16" s="1"/>
  <c r="E308" i="16" s="1"/>
  <c r="E358" i="16" s="1"/>
  <c r="C201" i="16"/>
  <c r="G207" i="16"/>
  <c r="G282" i="16" s="1"/>
  <c r="C195" i="16"/>
  <c r="D195" i="16"/>
  <c r="D270" i="16" s="1"/>
  <c r="D295" i="16" s="1"/>
  <c r="D345" i="16" s="1"/>
  <c r="F198" i="16"/>
  <c r="F273" i="16" s="1"/>
  <c r="E193" i="16"/>
  <c r="G211" i="16"/>
  <c r="G286" i="16" s="1"/>
  <c r="C197" i="16"/>
  <c r="E210" i="16"/>
  <c r="E285" i="16" s="1"/>
  <c r="E199" i="16"/>
  <c r="E274" i="16" s="1"/>
  <c r="E299" i="16" s="1"/>
  <c r="E349" i="16" s="1"/>
  <c r="E201" i="16"/>
  <c r="E276" i="16" s="1"/>
  <c r="C208" i="16"/>
  <c r="E200" i="16"/>
  <c r="E275" i="16" s="1"/>
  <c r="F208" i="16"/>
  <c r="F283" i="16" s="1"/>
  <c r="F308" i="16" s="1"/>
  <c r="F358" i="16" s="1"/>
  <c r="D194" i="16"/>
  <c r="D269" i="16" s="1"/>
  <c r="D294" i="16" s="1"/>
  <c r="D344" i="16" s="1"/>
  <c r="C203" i="16"/>
  <c r="G199" i="16"/>
  <c r="G274" i="16" s="1"/>
  <c r="C199" i="16"/>
  <c r="C274" i="16" s="1"/>
  <c r="F199" i="16"/>
  <c r="F274" i="16" s="1"/>
  <c r="C194" i="16"/>
  <c r="G200" i="16"/>
  <c r="G275" i="16" s="1"/>
  <c r="G204" i="16"/>
  <c r="G279" i="16" s="1"/>
  <c r="G196" i="16"/>
  <c r="G271" i="16" s="1"/>
  <c r="G208" i="16"/>
  <c r="G283" i="16" s="1"/>
  <c r="C193" i="16"/>
  <c r="C212" i="16"/>
  <c r="C287" i="16" s="1"/>
  <c r="G212" i="16"/>
  <c r="G287" i="16" s="1"/>
  <c r="D193" i="16"/>
  <c r="D268" i="16" s="1"/>
  <c r="E195" i="16"/>
  <c r="E270" i="16" s="1"/>
  <c r="E295" i="16" s="1"/>
  <c r="E345" i="16" s="1"/>
  <c r="F205" i="16"/>
  <c r="F280" i="16" s="1"/>
  <c r="C200" i="16"/>
  <c r="C196" i="16"/>
  <c r="F204" i="16"/>
  <c r="G197" i="16"/>
  <c r="G272" i="16" s="1"/>
  <c r="C188" i="27"/>
  <c r="H171" i="27"/>
  <c r="G130" i="44"/>
  <c r="F188" i="15"/>
  <c r="AO13" i="49" s="1"/>
  <c r="G188" i="15"/>
  <c r="AP13" i="49" s="1"/>
  <c r="F193" i="15"/>
  <c r="E194" i="15"/>
  <c r="E269" i="15" s="1"/>
  <c r="E294" i="15" s="1"/>
  <c r="E344" i="15" s="1"/>
  <c r="E196" i="15"/>
  <c r="E271" i="15" s="1"/>
  <c r="E296" i="15" s="1"/>
  <c r="E346" i="15" s="1"/>
  <c r="G198" i="15"/>
  <c r="G273" i="15" s="1"/>
  <c r="C197" i="15"/>
  <c r="C272" i="15" s="1"/>
  <c r="D207" i="15"/>
  <c r="D282" i="15" s="1"/>
  <c r="D209" i="15"/>
  <c r="D284" i="15" s="1"/>
  <c r="D201" i="15"/>
  <c r="D276" i="15" s="1"/>
  <c r="C188" i="15"/>
  <c r="G195" i="15"/>
  <c r="G270" i="15" s="1"/>
  <c r="F207" i="15"/>
  <c r="F282" i="15" s="1"/>
  <c r="C201" i="39"/>
  <c r="C276" i="39" s="1"/>
  <c r="F202" i="39"/>
  <c r="F277" i="39" s="1"/>
  <c r="F212" i="39"/>
  <c r="F287" i="39" s="1"/>
  <c r="C206" i="39"/>
  <c r="C281" i="39" s="1"/>
  <c r="E203" i="39"/>
  <c r="E278" i="39" s="1"/>
  <c r="G194" i="39"/>
  <c r="G269" i="39" s="1"/>
  <c r="G209" i="39"/>
  <c r="G284" i="39" s="1"/>
  <c r="D208" i="39"/>
  <c r="D283" i="39" s="1"/>
  <c r="D308" i="39" s="1"/>
  <c r="D358" i="39" s="1"/>
  <c r="D193" i="39"/>
  <c r="D268" i="39" s="1"/>
  <c r="C200" i="39"/>
  <c r="G203" i="39"/>
  <c r="G278" i="39" s="1"/>
  <c r="F194" i="39"/>
  <c r="F269" i="39" s="1"/>
  <c r="F294" i="39" s="1"/>
  <c r="F344" i="39" s="1"/>
  <c r="D197" i="39"/>
  <c r="D272" i="39" s="1"/>
  <c r="D297" i="39" s="1"/>
  <c r="D347" i="39" s="1"/>
  <c r="D209" i="39"/>
  <c r="D284" i="39" s="1"/>
  <c r="F201" i="39"/>
  <c r="F276" i="39" s="1"/>
  <c r="F197" i="39"/>
  <c r="F272" i="39" s="1"/>
  <c r="E196" i="39"/>
  <c r="E271" i="39" s="1"/>
  <c r="E296" i="39" s="1"/>
  <c r="E346" i="39" s="1"/>
  <c r="D202" i="39"/>
  <c r="D277" i="39" s="1"/>
  <c r="G195" i="39"/>
  <c r="G270" i="39" s="1"/>
  <c r="E195" i="39"/>
  <c r="E270" i="39" s="1"/>
  <c r="E295" i="39" s="1"/>
  <c r="E345" i="39" s="1"/>
  <c r="E208" i="39"/>
  <c r="E283" i="39" s="1"/>
  <c r="E308" i="39" s="1"/>
  <c r="E358" i="39" s="1"/>
  <c r="D198" i="39"/>
  <c r="D273" i="39" s="1"/>
  <c r="D298" i="39" s="1"/>
  <c r="D348" i="39" s="1"/>
  <c r="E200" i="39"/>
  <c r="E275" i="39" s="1"/>
  <c r="F199" i="39"/>
  <c r="F274" i="39" s="1"/>
  <c r="D210" i="39"/>
  <c r="D285" i="39" s="1"/>
  <c r="D310" i="39" s="1"/>
  <c r="D360" i="39" s="1"/>
  <c r="C211" i="39"/>
  <c r="C286" i="39" s="1"/>
  <c r="G201" i="39"/>
  <c r="G276" i="39" s="1"/>
  <c r="F188" i="39"/>
  <c r="AO40" i="49" s="1"/>
  <c r="H180" i="39"/>
  <c r="AJ11" i="49"/>
  <c r="H178" i="38"/>
  <c r="H173" i="27"/>
  <c r="C285" i="29"/>
  <c r="E284" i="23"/>
  <c r="H185" i="29"/>
  <c r="H179" i="11"/>
  <c r="D188" i="11"/>
  <c r="AM10" i="49" s="1"/>
  <c r="H185" i="24"/>
  <c r="H170" i="21"/>
  <c r="H175" i="14"/>
  <c r="D206" i="44"/>
  <c r="C203" i="17"/>
  <c r="G197" i="17"/>
  <c r="G272" i="17" s="1"/>
  <c r="D210" i="17"/>
  <c r="D285" i="17" s="1"/>
  <c r="D310" i="17" s="1"/>
  <c r="D360" i="17" s="1"/>
  <c r="D203" i="17"/>
  <c r="D278" i="17" s="1"/>
  <c r="G273" i="57"/>
  <c r="C205" i="22"/>
  <c r="C280" i="22" s="1"/>
  <c r="G206" i="22"/>
  <c r="G281" i="22" s="1"/>
  <c r="G193" i="22"/>
  <c r="C195" i="22"/>
  <c r="C270" i="22" s="1"/>
  <c r="D206" i="22"/>
  <c r="E206" i="22"/>
  <c r="D195" i="22"/>
  <c r="C206" i="22"/>
  <c r="C201" i="22"/>
  <c r="C276" i="22" s="1"/>
  <c r="G198" i="22"/>
  <c r="G204" i="22"/>
  <c r="G279" i="22" s="1"/>
  <c r="E204" i="22"/>
  <c r="E279" i="22" s="1"/>
  <c r="D199" i="22"/>
  <c r="C188" i="30"/>
  <c r="F273" i="27"/>
  <c r="F298" i="27" s="1"/>
  <c r="F348" i="27" s="1"/>
  <c r="D200" i="39"/>
  <c r="D275" i="39" s="1"/>
  <c r="E201" i="39"/>
  <c r="E276" i="39" s="1"/>
  <c r="F200" i="39"/>
  <c r="F275" i="39" s="1"/>
  <c r="D204" i="39"/>
  <c r="D279" i="39" s="1"/>
  <c r="D304" i="39" s="1"/>
  <c r="D354" i="39" s="1"/>
  <c r="G211" i="39"/>
  <c r="G286" i="39" s="1"/>
  <c r="C204" i="39"/>
  <c r="C279" i="39" s="1"/>
  <c r="C203" i="39"/>
  <c r="C278" i="39" s="1"/>
  <c r="F207" i="39"/>
  <c r="F282" i="39" s="1"/>
  <c r="C198" i="39"/>
  <c r="C207" i="39"/>
  <c r="C282" i="39" s="1"/>
  <c r="C199" i="11"/>
  <c r="F203" i="11"/>
  <c r="F278" i="11" s="1"/>
  <c r="F206" i="32"/>
  <c r="F281" i="32" s="1"/>
  <c r="F306" i="32" s="1"/>
  <c r="F356" i="32" s="1"/>
  <c r="D202" i="32"/>
  <c r="D277" i="32" s="1"/>
  <c r="D302" i="32" s="1"/>
  <c r="D352" i="32" s="1"/>
  <c r="E193" i="32"/>
  <c r="F196" i="32"/>
  <c r="F271" i="32" s="1"/>
  <c r="F296" i="32" s="1"/>
  <c r="F346" i="32" s="1"/>
  <c r="G195" i="32"/>
  <c r="G270" i="32" s="1"/>
  <c r="F202" i="32"/>
  <c r="F277" i="32" s="1"/>
  <c r="F302" i="32" s="1"/>
  <c r="F352" i="32" s="1"/>
  <c r="D193" i="32"/>
  <c r="D268" i="32" s="1"/>
  <c r="G196" i="32"/>
  <c r="G271" i="32" s="1"/>
  <c r="G194" i="31"/>
  <c r="G269" i="31" s="1"/>
  <c r="G203" i="31"/>
  <c r="G278" i="31" s="1"/>
  <c r="D193" i="31"/>
  <c r="C201" i="31"/>
  <c r="C276" i="31" s="1"/>
  <c r="E195" i="31"/>
  <c r="E270" i="31" s="1"/>
  <c r="E295" i="31" s="1"/>
  <c r="E345" i="31" s="1"/>
  <c r="H238" i="31"/>
  <c r="F287" i="19"/>
  <c r="F312" i="19" s="1"/>
  <c r="F362" i="19" s="1"/>
  <c r="D201" i="11"/>
  <c r="D276" i="11" s="1"/>
  <c r="D301" i="11" s="1"/>
  <c r="D351" i="11" s="1"/>
  <c r="C206" i="11"/>
  <c r="C281" i="11" s="1"/>
  <c r="G210" i="11"/>
  <c r="G285" i="11" s="1"/>
  <c r="E197" i="11"/>
  <c r="E272" i="11" s="1"/>
  <c r="G196" i="11"/>
  <c r="G271" i="11" s="1"/>
  <c r="E193" i="11"/>
  <c r="E268" i="11" s="1"/>
  <c r="F194" i="11"/>
  <c r="F269" i="11" s="1"/>
  <c r="F294" i="11" s="1"/>
  <c r="F344" i="11" s="1"/>
  <c r="G198" i="11"/>
  <c r="G273" i="11" s="1"/>
  <c r="D212" i="11"/>
  <c r="D287" i="11" s="1"/>
  <c r="D312" i="11" s="1"/>
  <c r="D362" i="11" s="1"/>
  <c r="C210" i="11"/>
  <c r="C285" i="11" s="1"/>
  <c r="C193" i="44"/>
  <c r="F202" i="17"/>
  <c r="F277" i="17" s="1"/>
  <c r="E209" i="17"/>
  <c r="E284" i="17" s="1"/>
  <c r="C202" i="17"/>
  <c r="C277" i="17" s="1"/>
  <c r="C302" i="17" s="1"/>
  <c r="C352" i="17" s="1"/>
  <c r="G204" i="17"/>
  <c r="G279" i="17" s="1"/>
  <c r="F194" i="17"/>
  <c r="F269" i="17" s="1"/>
  <c r="F294" i="17" s="1"/>
  <c r="F344" i="17" s="1"/>
  <c r="C193" i="17"/>
  <c r="F195" i="17"/>
  <c r="F270" i="17" s="1"/>
  <c r="F295" i="17" s="1"/>
  <c r="F345" i="17" s="1"/>
  <c r="E200" i="17"/>
  <c r="E275" i="17" s="1"/>
  <c r="E300" i="17" s="1"/>
  <c r="E350" i="17" s="1"/>
  <c r="D200" i="17"/>
  <c r="D275" i="17" s="1"/>
  <c r="D300" i="17" s="1"/>
  <c r="D350" i="17" s="1"/>
  <c r="D211" i="17"/>
  <c r="D286" i="17" s="1"/>
  <c r="D311" i="17" s="1"/>
  <c r="D361" i="17" s="1"/>
  <c r="E197" i="17"/>
  <c r="E272" i="17" s="1"/>
  <c r="E297" i="17" s="1"/>
  <c r="E347" i="17" s="1"/>
  <c r="C196" i="17"/>
  <c r="C212" i="17"/>
  <c r="C287" i="17" s="1"/>
  <c r="D195" i="17"/>
  <c r="D270" i="17" s="1"/>
  <c r="D295" i="17" s="1"/>
  <c r="D345" i="17" s="1"/>
  <c r="E205" i="17"/>
  <c r="E280" i="17" s="1"/>
  <c r="G201" i="17"/>
  <c r="G276" i="17" s="1"/>
  <c r="F206" i="17"/>
  <c r="F281" i="17" s="1"/>
  <c r="F306" i="17" s="1"/>
  <c r="F356" i="17" s="1"/>
  <c r="G207" i="17"/>
  <c r="G282" i="17" s="1"/>
  <c r="C201" i="17"/>
  <c r="C276" i="17" s="1"/>
  <c r="E206" i="17"/>
  <c r="E281" i="17" s="1"/>
  <c r="E306" i="17" s="1"/>
  <c r="E356" i="17" s="1"/>
  <c r="E207" i="22"/>
  <c r="F196" i="22"/>
  <c r="F208" i="22"/>
  <c r="F203" i="22"/>
  <c r="F278" i="22" s="1"/>
  <c r="G195" i="22"/>
  <c r="D200" i="22"/>
  <c r="D275" i="22" s="1"/>
  <c r="D209" i="22"/>
  <c r="E194" i="22"/>
  <c r="C212" i="22"/>
  <c r="D197" i="22"/>
  <c r="D272" i="22" s="1"/>
  <c r="D297" i="22" s="1"/>
  <c r="D347" i="22" s="1"/>
  <c r="D202" i="22"/>
  <c r="C199" i="22"/>
  <c r="C274" i="22" s="1"/>
  <c r="E196" i="22"/>
  <c r="E271" i="22" s="1"/>
  <c r="E296" i="22" s="1"/>
  <c r="E346" i="22" s="1"/>
  <c r="E273" i="27"/>
  <c r="E298" i="27" s="1"/>
  <c r="E348" i="27" s="1"/>
  <c r="G205" i="44"/>
  <c r="F211" i="39"/>
  <c r="F286" i="39" s="1"/>
  <c r="F311" i="39" s="1"/>
  <c r="F361" i="39" s="1"/>
  <c r="F195" i="39"/>
  <c r="F270" i="39" s="1"/>
  <c r="F208" i="39"/>
  <c r="F283" i="39" s="1"/>
  <c r="F308" i="39" s="1"/>
  <c r="F358" i="39" s="1"/>
  <c r="D212" i="39"/>
  <c r="D287" i="39" s="1"/>
  <c r="D312" i="39" s="1"/>
  <c r="D362" i="39" s="1"/>
  <c r="D211" i="39"/>
  <c r="D286" i="39" s="1"/>
  <c r="D311" i="39" s="1"/>
  <c r="D361" i="39" s="1"/>
  <c r="G199" i="39"/>
  <c r="G274" i="39" s="1"/>
  <c r="F204" i="39"/>
  <c r="F279" i="39" s="1"/>
  <c r="D201" i="39"/>
  <c r="D276" i="39" s="1"/>
  <c r="C199" i="39"/>
  <c r="C274" i="39" s="1"/>
  <c r="C195" i="11"/>
  <c r="C270" i="11" s="1"/>
  <c r="F202" i="11"/>
  <c r="F277" i="11" s="1"/>
  <c r="C196" i="11"/>
  <c r="C271" i="11" s="1"/>
  <c r="F194" i="32"/>
  <c r="F269" i="32" s="1"/>
  <c r="F294" i="32" s="1"/>
  <c r="F344" i="32" s="1"/>
  <c r="G212" i="32"/>
  <c r="G287" i="32" s="1"/>
  <c r="E199" i="32"/>
  <c r="E274" i="32" s="1"/>
  <c r="E299" i="32" s="1"/>
  <c r="E349" i="32" s="1"/>
  <c r="G204" i="32"/>
  <c r="G279" i="32" s="1"/>
  <c r="C211" i="32"/>
  <c r="D212" i="32"/>
  <c r="D287" i="32" s="1"/>
  <c r="E205" i="31"/>
  <c r="E280" i="31" s="1"/>
  <c r="C193" i="31"/>
  <c r="C208" i="31"/>
  <c r="C211" i="31"/>
  <c r="G273" i="27"/>
  <c r="E206" i="32"/>
  <c r="E281" i="32" s="1"/>
  <c r="E306" i="32" s="1"/>
  <c r="E356" i="32" s="1"/>
  <c r="C207" i="32"/>
  <c r="C282" i="32" s="1"/>
  <c r="E202" i="32"/>
  <c r="E277" i="32" s="1"/>
  <c r="E302" i="32" s="1"/>
  <c r="F207" i="32"/>
  <c r="F282" i="32" s="1"/>
  <c r="C204" i="32"/>
  <c r="C279" i="32" s="1"/>
  <c r="C304" i="32" s="1"/>
  <c r="C354" i="32" s="1"/>
  <c r="E194" i="32"/>
  <c r="E269" i="32" s="1"/>
  <c r="E294" i="32" s="1"/>
  <c r="E344" i="32" s="1"/>
  <c r="C195" i="32"/>
  <c r="G200" i="32"/>
  <c r="G275" i="32" s="1"/>
  <c r="D203" i="32"/>
  <c r="D278" i="32" s="1"/>
  <c r="D209" i="32"/>
  <c r="D284" i="32" s="1"/>
  <c r="E211" i="32"/>
  <c r="E286" i="32" s="1"/>
  <c r="E311" i="32" s="1"/>
  <c r="E361" i="32" s="1"/>
  <c r="C203" i="32"/>
  <c r="G209" i="32"/>
  <c r="G284" i="32" s="1"/>
  <c r="D204" i="32"/>
  <c r="D279" i="32" s="1"/>
  <c r="D304" i="32" s="1"/>
  <c r="D354" i="32" s="1"/>
  <c r="F209" i="32"/>
  <c r="F284" i="32" s="1"/>
  <c r="G208" i="32"/>
  <c r="G283" i="32" s="1"/>
  <c r="D205" i="32"/>
  <c r="D280" i="32" s="1"/>
  <c r="G201" i="32"/>
  <c r="G276" i="32" s="1"/>
  <c r="D206" i="32"/>
  <c r="D281" i="32" s="1"/>
  <c r="D306" i="32" s="1"/>
  <c r="D356" i="32" s="1"/>
  <c r="F193" i="32"/>
  <c r="C199" i="32"/>
  <c r="G193" i="32"/>
  <c r="G268" i="32" s="1"/>
  <c r="D196" i="32"/>
  <c r="D271" i="32" s="1"/>
  <c r="D296" i="32" s="1"/>
  <c r="D346" i="32" s="1"/>
  <c r="C201" i="32"/>
  <c r="C276" i="32" s="1"/>
  <c r="E201" i="32"/>
  <c r="E276" i="32" s="1"/>
  <c r="E301" i="32" s="1"/>
  <c r="E351" i="32" s="1"/>
  <c r="D201" i="32"/>
  <c r="D276" i="32" s="1"/>
  <c r="D301" i="32" s="1"/>
  <c r="D351" i="32" s="1"/>
  <c r="D199" i="32"/>
  <c r="D274" i="32" s="1"/>
  <c r="D299" i="32" s="1"/>
  <c r="D349" i="32" s="1"/>
  <c r="C208" i="32"/>
  <c r="C283" i="32" s="1"/>
  <c r="D197" i="32"/>
  <c r="D272" i="32" s="1"/>
  <c r="G210" i="32"/>
  <c r="G285" i="32" s="1"/>
  <c r="G207" i="32"/>
  <c r="G282" i="32" s="1"/>
  <c r="C206" i="32"/>
  <c r="C281" i="32" s="1"/>
  <c r="G199" i="32"/>
  <c r="G274" i="32" s="1"/>
  <c r="G211" i="32"/>
  <c r="G286" i="32" s="1"/>
  <c r="E207" i="32"/>
  <c r="E282" i="32" s="1"/>
  <c r="E210" i="32"/>
  <c r="E285" i="32" s="1"/>
  <c r="F204" i="32"/>
  <c r="F279" i="32" s="1"/>
  <c r="C209" i="32"/>
  <c r="C284" i="32" s="1"/>
  <c r="G206" i="32"/>
  <c r="G281" i="32" s="1"/>
  <c r="G306" i="32" s="1"/>
  <c r="G356" i="32" s="1"/>
  <c r="G205" i="39"/>
  <c r="G280" i="39" s="1"/>
  <c r="G207" i="39"/>
  <c r="G282" i="39" s="1"/>
  <c r="F198" i="39"/>
  <c r="F273" i="39" s="1"/>
  <c r="F298" i="39" s="1"/>
  <c r="F348" i="39" s="1"/>
  <c r="D196" i="39"/>
  <c r="D271" i="39" s="1"/>
  <c r="D296" i="39" s="1"/>
  <c r="D346" i="39" s="1"/>
  <c r="G212" i="39"/>
  <c r="G287" i="39" s="1"/>
  <c r="G202" i="39"/>
  <c r="G277" i="39" s="1"/>
  <c r="C205" i="39"/>
  <c r="C280" i="39" s="1"/>
  <c r="G193" i="39"/>
  <c r="G268" i="39" s="1"/>
  <c r="E198" i="39"/>
  <c r="E273" i="39" s="1"/>
  <c r="E298" i="39" s="1"/>
  <c r="E348" i="39" s="1"/>
  <c r="D207" i="39"/>
  <c r="D282" i="39" s="1"/>
  <c r="E199" i="39"/>
  <c r="E274" i="39" s="1"/>
  <c r="E299" i="39" s="1"/>
  <c r="E349" i="39" s="1"/>
  <c r="E197" i="39"/>
  <c r="E272" i="39" s="1"/>
  <c r="E297" i="39" s="1"/>
  <c r="E347" i="39" s="1"/>
  <c r="E202" i="39"/>
  <c r="E277" i="39" s="1"/>
  <c r="E302" i="39" s="1"/>
  <c r="E352" i="39" s="1"/>
  <c r="D194" i="39"/>
  <c r="D269" i="39" s="1"/>
  <c r="D294" i="39" s="1"/>
  <c r="D344" i="39" s="1"/>
  <c r="G197" i="39"/>
  <c r="G272" i="39" s="1"/>
  <c r="C197" i="39"/>
  <c r="C272" i="39" s="1"/>
  <c r="G198" i="39"/>
  <c r="G273" i="39" s="1"/>
  <c r="C193" i="39"/>
  <c r="E188" i="29"/>
  <c r="AN29" i="49" s="1"/>
  <c r="D199" i="31"/>
  <c r="D274" i="31" s="1"/>
  <c r="D299" i="31" s="1"/>
  <c r="D349" i="31" s="1"/>
  <c r="D212" i="31"/>
  <c r="D287" i="31" s="1"/>
  <c r="D312" i="31" s="1"/>
  <c r="D362" i="31" s="1"/>
  <c r="E198" i="31"/>
  <c r="E273" i="31" s="1"/>
  <c r="E298" i="31" s="1"/>
  <c r="E348" i="31" s="1"/>
  <c r="G201" i="31"/>
  <c r="G276" i="31" s="1"/>
  <c r="C206" i="31"/>
  <c r="G204" i="31"/>
  <c r="G279" i="31" s="1"/>
  <c r="G210" i="31"/>
  <c r="G285" i="31" s="1"/>
  <c r="G211" i="31"/>
  <c r="G286" i="31" s="1"/>
  <c r="G205" i="31"/>
  <c r="G280" i="31" s="1"/>
  <c r="D208" i="31"/>
  <c r="D283" i="31" s="1"/>
  <c r="D308" i="31" s="1"/>
  <c r="D358" i="31" s="1"/>
  <c r="E204" i="31"/>
  <c r="E279" i="31" s="1"/>
  <c r="G206" i="31"/>
  <c r="G281" i="31" s="1"/>
  <c r="F205" i="31"/>
  <c r="F280" i="31" s="1"/>
  <c r="E201" i="31"/>
  <c r="E276" i="31" s="1"/>
  <c r="G208" i="31"/>
  <c r="G283" i="31" s="1"/>
  <c r="D201" i="31"/>
  <c r="D276" i="31" s="1"/>
  <c r="D301" i="31" s="1"/>
  <c r="D351" i="31" s="1"/>
  <c r="E199" i="31"/>
  <c r="E274" i="31" s="1"/>
  <c r="E299" i="31" s="1"/>
  <c r="E349" i="31" s="1"/>
  <c r="C197" i="31"/>
  <c r="C200" i="31"/>
  <c r="C275" i="31" s="1"/>
  <c r="D210" i="31"/>
  <c r="D285" i="31" s="1"/>
  <c r="D310" i="31" s="1"/>
  <c r="D360" i="31" s="1"/>
  <c r="E210" i="31"/>
  <c r="E285" i="31" s="1"/>
  <c r="E212" i="31"/>
  <c r="E287" i="31" s="1"/>
  <c r="E312" i="31" s="1"/>
  <c r="E362" i="31" s="1"/>
  <c r="E194" i="31"/>
  <c r="E269" i="31" s="1"/>
  <c r="E294" i="31" s="1"/>
  <c r="E344" i="31" s="1"/>
  <c r="E197" i="31"/>
  <c r="E272" i="31" s="1"/>
  <c r="D197" i="31"/>
  <c r="D272" i="31" s="1"/>
  <c r="D297" i="31" s="1"/>
  <c r="D347" i="31" s="1"/>
  <c r="D194" i="31"/>
  <c r="D269" i="31" s="1"/>
  <c r="D294" i="31" s="1"/>
  <c r="D344" i="31" s="1"/>
  <c r="F204" i="31"/>
  <c r="F279" i="31" s="1"/>
  <c r="G200" i="31"/>
  <c r="G275" i="31" s="1"/>
  <c r="D206" i="31"/>
  <c r="D281" i="31" s="1"/>
  <c r="D306" i="31" s="1"/>
  <c r="D356" i="31" s="1"/>
  <c r="C203" i="31"/>
  <c r="C278" i="31" s="1"/>
  <c r="G209" i="31"/>
  <c r="G284" i="31" s="1"/>
  <c r="F198" i="31"/>
  <c r="F273" i="31" s="1"/>
  <c r="E211" i="31"/>
  <c r="E286" i="31" s="1"/>
  <c r="E311" i="31" s="1"/>
  <c r="E361" i="31" s="1"/>
  <c r="D202" i="31"/>
  <c r="D277" i="31" s="1"/>
  <c r="C207" i="31"/>
  <c r="C282" i="31" s="1"/>
  <c r="E196" i="31"/>
  <c r="E271" i="31" s="1"/>
  <c r="E296" i="31" s="1"/>
  <c r="E346" i="31" s="1"/>
  <c r="F209" i="31"/>
  <c r="F284" i="31" s="1"/>
  <c r="E208" i="31"/>
  <c r="E283" i="31" s="1"/>
  <c r="E308" i="31" s="1"/>
  <c r="E358" i="31" s="1"/>
  <c r="E202" i="31"/>
  <c r="E277" i="31" s="1"/>
  <c r="F212" i="31"/>
  <c r="F287" i="31" s="1"/>
  <c r="C205" i="31"/>
  <c r="C204" i="31"/>
  <c r="D204" i="31"/>
  <c r="D279" i="31" s="1"/>
  <c r="E206" i="31"/>
  <c r="E281" i="31" s="1"/>
  <c r="E306" i="31" s="1"/>
  <c r="E356" i="31" s="1"/>
  <c r="D207" i="31"/>
  <c r="D282" i="31" s="1"/>
  <c r="D195" i="31"/>
  <c r="D270" i="31" s="1"/>
  <c r="D295" i="31" s="1"/>
  <c r="D345" i="31" s="1"/>
  <c r="E193" i="31"/>
  <c r="F193" i="31"/>
  <c r="F208" i="31"/>
  <c r="F283" i="31" s="1"/>
  <c r="F206" i="31"/>
  <c r="F281" i="31" s="1"/>
  <c r="D198" i="31"/>
  <c r="D273" i="31" s="1"/>
  <c r="D298" i="31" s="1"/>
  <c r="D348" i="31" s="1"/>
  <c r="D200" i="31"/>
  <c r="D205" i="31"/>
  <c r="D280" i="31" s="1"/>
  <c r="G199" i="31"/>
  <c r="G274" i="31" s="1"/>
  <c r="F207" i="31"/>
  <c r="F282" i="31" s="1"/>
  <c r="C210" i="31"/>
  <c r="F210" i="31"/>
  <c r="F285" i="31" s="1"/>
  <c r="G195" i="31"/>
  <c r="G270" i="31" s="1"/>
  <c r="E209" i="31"/>
  <c r="E284" i="31" s="1"/>
  <c r="C202" i="31"/>
  <c r="C209" i="31"/>
  <c r="C199" i="31"/>
  <c r="C274" i="31" s="1"/>
  <c r="H175" i="35"/>
  <c r="D192" i="44"/>
  <c r="F270" i="14"/>
  <c r="C190" i="44"/>
  <c r="D198" i="17"/>
  <c r="D273" i="17" s="1"/>
  <c r="D298" i="17" s="1"/>
  <c r="D348" i="17" s="1"/>
  <c r="D194" i="17"/>
  <c r="D269" i="17" s="1"/>
  <c r="D294" i="17" s="1"/>
  <c r="D344" i="17" s="1"/>
  <c r="C207" i="17"/>
  <c r="C282" i="17" s="1"/>
  <c r="G193" i="17"/>
  <c r="G208" i="17"/>
  <c r="G283" i="17" s="1"/>
  <c r="D193" i="17"/>
  <c r="G212" i="17"/>
  <c r="G287" i="17" s="1"/>
  <c r="C197" i="17"/>
  <c r="F207" i="17"/>
  <c r="F282" i="17" s="1"/>
  <c r="F197" i="17"/>
  <c r="F272" i="17" s="1"/>
  <c r="F297" i="17" s="1"/>
  <c r="F347" i="17" s="1"/>
  <c r="G199" i="17"/>
  <c r="G274" i="17" s="1"/>
  <c r="G196" i="17"/>
  <c r="G271" i="17" s="1"/>
  <c r="F270" i="34"/>
  <c r="E197" i="22"/>
  <c r="E272" i="22" s="1"/>
  <c r="E297" i="22" s="1"/>
  <c r="E347" i="22" s="1"/>
  <c r="G202" i="22"/>
  <c r="G277" i="22" s="1"/>
  <c r="C200" i="22"/>
  <c r="C197" i="22"/>
  <c r="E198" i="22"/>
  <c r="D194" i="22"/>
  <c r="D269" i="22" s="1"/>
  <c r="D294" i="22" s="1"/>
  <c r="D344" i="22" s="1"/>
  <c r="F197" i="22"/>
  <c r="F272" i="22" s="1"/>
  <c r="F297" i="22" s="1"/>
  <c r="F347" i="22" s="1"/>
  <c r="F207" i="22"/>
  <c r="F282" i="22" s="1"/>
  <c r="C208" i="22"/>
  <c r="E195" i="22"/>
  <c r="E270" i="22" s="1"/>
  <c r="E295" i="22" s="1"/>
  <c r="E345" i="22" s="1"/>
  <c r="C196" i="22"/>
  <c r="G207" i="22"/>
  <c r="G282" i="22" s="1"/>
  <c r="C203" i="22"/>
  <c r="F197" i="44"/>
  <c r="G191" i="44"/>
  <c r="E206" i="39"/>
  <c r="E281" i="39" s="1"/>
  <c r="E306" i="39" s="1"/>
  <c r="E356" i="39" s="1"/>
  <c r="C212" i="39"/>
  <c r="F203" i="39"/>
  <c r="F278" i="39" s="1"/>
  <c r="F206" i="39"/>
  <c r="F281" i="39" s="1"/>
  <c r="G210" i="39"/>
  <c r="G285" i="39" s="1"/>
  <c r="C195" i="39"/>
  <c r="E210" i="39"/>
  <c r="E285" i="39" s="1"/>
  <c r="D206" i="39"/>
  <c r="D281" i="39" s="1"/>
  <c r="D306" i="39" s="1"/>
  <c r="D356" i="39" s="1"/>
  <c r="E209" i="39"/>
  <c r="E284" i="39" s="1"/>
  <c r="E207" i="39"/>
  <c r="E282" i="39" s="1"/>
  <c r="D205" i="39"/>
  <c r="D280" i="39" s="1"/>
  <c r="D205" i="11"/>
  <c r="D280" i="11" s="1"/>
  <c r="C204" i="11"/>
  <c r="D200" i="11"/>
  <c r="D275" i="11" s="1"/>
  <c r="F203" i="32"/>
  <c r="F278" i="32" s="1"/>
  <c r="D195" i="32"/>
  <c r="D270" i="32" s="1"/>
  <c r="D295" i="32" s="1"/>
  <c r="D345" i="32" s="1"/>
  <c r="F197" i="32"/>
  <c r="F272" i="32" s="1"/>
  <c r="D198" i="32"/>
  <c r="D273" i="32" s="1"/>
  <c r="D298" i="32" s="1"/>
  <c r="D348" i="32" s="1"/>
  <c r="E195" i="32"/>
  <c r="E270" i="32" s="1"/>
  <c r="E295" i="32" s="1"/>
  <c r="E345" i="32" s="1"/>
  <c r="F208" i="32"/>
  <c r="F283" i="32" s="1"/>
  <c r="F308" i="32" s="1"/>
  <c r="F358" i="32" s="1"/>
  <c r="F198" i="32"/>
  <c r="F273" i="32" s="1"/>
  <c r="F298" i="32" s="1"/>
  <c r="F348" i="32" s="1"/>
  <c r="C194" i="31"/>
  <c r="F201" i="31"/>
  <c r="F276" i="31" s="1"/>
  <c r="G197" i="31"/>
  <c r="G272" i="31" s="1"/>
  <c r="C196" i="31"/>
  <c r="C271" i="31" s="1"/>
  <c r="D188" i="20"/>
  <c r="AM18" i="49" s="1"/>
  <c r="G188" i="26"/>
  <c r="AP26" i="49" s="1"/>
  <c r="F207" i="33"/>
  <c r="F200" i="33"/>
  <c r="F275" i="33" s="1"/>
  <c r="F209" i="33"/>
  <c r="F284" i="33" s="1"/>
  <c r="C202" i="33"/>
  <c r="C277" i="33" s="1"/>
  <c r="E202" i="33"/>
  <c r="E277" i="33" s="1"/>
  <c r="E302" i="33" s="1"/>
  <c r="E352" i="33" s="1"/>
  <c r="F203" i="33"/>
  <c r="F278" i="33" s="1"/>
  <c r="D205" i="33"/>
  <c r="F204" i="33"/>
  <c r="F279" i="33" s="1"/>
  <c r="E200" i="33"/>
  <c r="E275" i="33" s="1"/>
  <c r="D207" i="33"/>
  <c r="E212" i="33"/>
  <c r="E287" i="33" s="1"/>
  <c r="E312" i="33" s="1"/>
  <c r="E362" i="33" s="1"/>
  <c r="E195" i="33"/>
  <c r="E270" i="33" s="1"/>
  <c r="E295" i="33" s="1"/>
  <c r="E345" i="33" s="1"/>
  <c r="E201" i="33"/>
  <c r="E276" i="33" s="1"/>
  <c r="E301" i="33" s="1"/>
  <c r="E351" i="33" s="1"/>
  <c r="C204" i="33"/>
  <c r="C279" i="33" s="1"/>
  <c r="C197" i="33"/>
  <c r="F211" i="33"/>
  <c r="F286" i="33" s="1"/>
  <c r="C212" i="33"/>
  <c r="G203" i="33"/>
  <c r="G198" i="33"/>
  <c r="H198" i="33" s="1"/>
  <c r="G204" i="33"/>
  <c r="G279" i="33" s="1"/>
  <c r="G205" i="33"/>
  <c r="G280" i="33" s="1"/>
  <c r="G199" i="33"/>
  <c r="G274" i="33" s="1"/>
  <c r="F194" i="33"/>
  <c r="F269" i="33" s="1"/>
  <c r="C206" i="33"/>
  <c r="F208" i="33"/>
  <c r="F283" i="33" s="1"/>
  <c r="F205" i="33"/>
  <c r="F280" i="33" s="1"/>
  <c r="C195" i="33"/>
  <c r="C270" i="33" s="1"/>
  <c r="G196" i="33"/>
  <c r="G271" i="33" s="1"/>
  <c r="C193" i="33"/>
  <c r="C268" i="33" s="1"/>
  <c r="E204" i="33"/>
  <c r="E279" i="33" s="1"/>
  <c r="G197" i="33"/>
  <c r="G272" i="33" s="1"/>
  <c r="D208" i="33"/>
  <c r="D283" i="33" s="1"/>
  <c r="D308" i="33" s="1"/>
  <c r="D358" i="33" s="1"/>
  <c r="E208" i="33"/>
  <c r="E283" i="33" s="1"/>
  <c r="E308" i="33" s="1"/>
  <c r="E358" i="33" s="1"/>
  <c r="E211" i="33"/>
  <c r="G211" i="33"/>
  <c r="G286" i="33" s="1"/>
  <c r="D203" i="33"/>
  <c r="E196" i="33"/>
  <c r="E271" i="33" s="1"/>
  <c r="E296" i="33" s="1"/>
  <c r="E346" i="33" s="1"/>
  <c r="C207" i="33"/>
  <c r="C282" i="33" s="1"/>
  <c r="D204" i="33"/>
  <c r="D279" i="33" s="1"/>
  <c r="C199" i="33"/>
  <c r="F212" i="33"/>
  <c r="F287" i="33" s="1"/>
  <c r="D194" i="33"/>
  <c r="E199" i="33"/>
  <c r="E274" i="33" s="1"/>
  <c r="E299" i="33" s="1"/>
  <c r="E349" i="33" s="1"/>
  <c r="C209" i="33"/>
  <c r="C284" i="33" s="1"/>
  <c r="D200" i="33"/>
  <c r="D275" i="33" s="1"/>
  <c r="D202" i="33"/>
  <c r="D277" i="33" s="1"/>
  <c r="G209" i="33"/>
  <c r="E209" i="33"/>
  <c r="E284" i="33" s="1"/>
  <c r="F195" i="33"/>
  <c r="G212" i="33"/>
  <c r="C194" i="33"/>
  <c r="F197" i="33"/>
  <c r="D212" i="33"/>
  <c r="D287" i="33" s="1"/>
  <c r="D312" i="33" s="1"/>
  <c r="D362" i="33" s="1"/>
  <c r="D196" i="33"/>
  <c r="D271" i="33" s="1"/>
  <c r="D296" i="33" s="1"/>
  <c r="D346" i="33" s="1"/>
  <c r="D195" i="33"/>
  <c r="F206" i="33"/>
  <c r="F281" i="33" s="1"/>
  <c r="E210" i="33"/>
  <c r="E285" i="33" s="1"/>
  <c r="D210" i="33"/>
  <c r="C208" i="33"/>
  <c r="C283" i="33" s="1"/>
  <c r="C200" i="33"/>
  <c r="C275" i="33" s="1"/>
  <c r="D211" i="33"/>
  <c r="D286" i="33" s="1"/>
  <c r="D311" i="33" s="1"/>
  <c r="D361" i="33" s="1"/>
  <c r="F199" i="33"/>
  <c r="F274" i="33" s="1"/>
  <c r="E205" i="33"/>
  <c r="H178" i="37"/>
  <c r="H238" i="27"/>
  <c r="H183" i="21"/>
  <c r="F209" i="17"/>
  <c r="F284" i="17" s="1"/>
  <c r="E208" i="17"/>
  <c r="E283" i="17" s="1"/>
  <c r="E308" i="17" s="1"/>
  <c r="E358" i="17" s="1"/>
  <c r="F193" i="17"/>
  <c r="F268" i="17" s="1"/>
  <c r="E199" i="17"/>
  <c r="E274" i="17" s="1"/>
  <c r="E299" i="17" s="1"/>
  <c r="E349" i="17" s="1"/>
  <c r="E193" i="17"/>
  <c r="E268" i="17" s="1"/>
  <c r="C211" i="17"/>
  <c r="C286" i="17" s="1"/>
  <c r="G198" i="17"/>
  <c r="G273" i="17" s="1"/>
  <c r="E202" i="22"/>
  <c r="E277" i="22" s="1"/>
  <c r="E201" i="22"/>
  <c r="E276" i="22" s="1"/>
  <c r="E301" i="22" s="1"/>
  <c r="E351" i="22" s="1"/>
  <c r="G270" i="21"/>
  <c r="D270" i="21"/>
  <c r="D295" i="21" s="1"/>
  <c r="D345" i="21" s="1"/>
  <c r="F210" i="39"/>
  <c r="F285" i="39" s="1"/>
  <c r="E211" i="39"/>
  <c r="E286" i="39" s="1"/>
  <c r="E311" i="39" s="1"/>
  <c r="E361" i="39" s="1"/>
  <c r="G200" i="39"/>
  <c r="G275" i="39" s="1"/>
  <c r="C194" i="39"/>
  <c r="C269" i="39" s="1"/>
  <c r="E204" i="39"/>
  <c r="E279" i="39" s="1"/>
  <c r="G208" i="39"/>
  <c r="G283" i="39" s="1"/>
  <c r="D199" i="39"/>
  <c r="D274" i="39" s="1"/>
  <c r="D299" i="39" s="1"/>
  <c r="D349" i="39" s="1"/>
  <c r="F209" i="39"/>
  <c r="F284" i="39" s="1"/>
  <c r="C196" i="39"/>
  <c r="C208" i="39"/>
  <c r="C283" i="39" s="1"/>
  <c r="E205" i="44"/>
  <c r="E211" i="11"/>
  <c r="E286" i="11" s="1"/>
  <c r="E311" i="11" s="1"/>
  <c r="E361" i="11" s="1"/>
  <c r="G202" i="11"/>
  <c r="G277" i="11" s="1"/>
  <c r="E194" i="11"/>
  <c r="E269" i="11" s="1"/>
  <c r="E294" i="11" s="1"/>
  <c r="E344" i="11" s="1"/>
  <c r="D197" i="11"/>
  <c r="D272" i="11" s="1"/>
  <c r="G197" i="32"/>
  <c r="G272" i="32" s="1"/>
  <c r="G194" i="32"/>
  <c r="G269" i="32" s="1"/>
  <c r="D207" i="32"/>
  <c r="D282" i="32" s="1"/>
  <c r="C210" i="32"/>
  <c r="C285" i="32" s="1"/>
  <c r="F195" i="32"/>
  <c r="F270" i="32" s="1"/>
  <c r="F295" i="32" s="1"/>
  <c r="F345" i="32" s="1"/>
  <c r="C196" i="32"/>
  <c r="C271" i="32" s="1"/>
  <c r="F205" i="32"/>
  <c r="F280" i="32" s="1"/>
  <c r="E205" i="32"/>
  <c r="E280" i="32" s="1"/>
  <c r="G212" i="31"/>
  <c r="G287" i="31" s="1"/>
  <c r="F194" i="31"/>
  <c r="F269" i="31" s="1"/>
  <c r="G198" i="31"/>
  <c r="G273" i="31" s="1"/>
  <c r="F195" i="31"/>
  <c r="F270" i="31" s="1"/>
  <c r="F188" i="41"/>
  <c r="AO42" i="49" s="1"/>
  <c r="D194" i="23"/>
  <c r="D269" i="23" s="1"/>
  <c r="D294" i="23" s="1"/>
  <c r="D344" i="23" s="1"/>
  <c r="C198" i="23"/>
  <c r="F196" i="23"/>
  <c r="F271" i="23" s="1"/>
  <c r="E200" i="23"/>
  <c r="E275" i="23" s="1"/>
  <c r="E205" i="23"/>
  <c r="E280" i="23" s="1"/>
  <c r="C203" i="23"/>
  <c r="C200" i="23"/>
  <c r="C275" i="23" s="1"/>
  <c r="E203" i="23"/>
  <c r="E278" i="23" s="1"/>
  <c r="G193" i="23"/>
  <c r="G268" i="23" s="1"/>
  <c r="C207" i="23"/>
  <c r="E204" i="23"/>
  <c r="E279" i="23" s="1"/>
  <c r="E197" i="23"/>
  <c r="E272" i="23" s="1"/>
  <c r="D209" i="23"/>
  <c r="D284" i="23" s="1"/>
  <c r="D208" i="23"/>
  <c r="D283" i="23" s="1"/>
  <c r="D308" i="23" s="1"/>
  <c r="D358" i="23" s="1"/>
  <c r="G203" i="23"/>
  <c r="G278" i="23" s="1"/>
  <c r="D197" i="23"/>
  <c r="D272" i="23" s="1"/>
  <c r="C212" i="23"/>
  <c r="C287" i="23" s="1"/>
  <c r="C193" i="23"/>
  <c r="C199" i="23"/>
  <c r="C274" i="23" s="1"/>
  <c r="G209" i="23"/>
  <c r="G284" i="23" s="1"/>
  <c r="F211" i="23"/>
  <c r="F286" i="23" s="1"/>
  <c r="E194" i="23"/>
  <c r="E269" i="23" s="1"/>
  <c r="E294" i="23" s="1"/>
  <c r="C208" i="23"/>
  <c r="D193" i="23"/>
  <c r="D268" i="23" s="1"/>
  <c r="D293" i="23" s="1"/>
  <c r="D343" i="23" s="1"/>
  <c r="D204" i="23"/>
  <c r="D279" i="23" s="1"/>
  <c r="G199" i="23"/>
  <c r="G274" i="23" s="1"/>
  <c r="D212" i="23"/>
  <c r="D287" i="23" s="1"/>
  <c r="D312" i="23" s="1"/>
  <c r="D362" i="23" s="1"/>
  <c r="D210" i="23"/>
  <c r="D285" i="23" s="1"/>
  <c r="D310" i="23" s="1"/>
  <c r="D360" i="23" s="1"/>
  <c r="F207" i="23"/>
  <c r="F282" i="23" s="1"/>
  <c r="D203" i="23"/>
  <c r="D278" i="23" s="1"/>
  <c r="E201" i="23"/>
  <c r="E276" i="23" s="1"/>
  <c r="F205" i="23"/>
  <c r="F280" i="23" s="1"/>
  <c r="D201" i="23"/>
  <c r="D276" i="23" s="1"/>
  <c r="D301" i="23" s="1"/>
  <c r="D351" i="23" s="1"/>
  <c r="C195" i="23"/>
  <c r="C204" i="23"/>
  <c r="C279" i="23" s="1"/>
  <c r="E196" i="23"/>
  <c r="E271" i="23" s="1"/>
  <c r="E296" i="23" s="1"/>
  <c r="E346" i="23" s="1"/>
  <c r="C209" i="23"/>
  <c r="C284" i="23" s="1"/>
  <c r="D198" i="23"/>
  <c r="D273" i="23" s="1"/>
  <c r="D298" i="23" s="1"/>
  <c r="D348" i="23" s="1"/>
  <c r="G212" i="23"/>
  <c r="G287" i="23" s="1"/>
  <c r="C206" i="23"/>
  <c r="C281" i="23" s="1"/>
  <c r="E199" i="23"/>
  <c r="E274" i="23" s="1"/>
  <c r="E299" i="23" s="1"/>
  <c r="E349" i="23" s="1"/>
  <c r="F194" i="23"/>
  <c r="F269" i="23" s="1"/>
  <c r="E211" i="23"/>
  <c r="E286" i="23" s="1"/>
  <c r="E311" i="23" s="1"/>
  <c r="E361" i="23" s="1"/>
  <c r="G205" i="23"/>
  <c r="G280" i="23" s="1"/>
  <c r="G197" i="23"/>
  <c r="G272" i="23" s="1"/>
  <c r="F203" i="23"/>
  <c r="F278" i="23" s="1"/>
  <c r="D207" i="23"/>
  <c r="D282" i="23" s="1"/>
  <c r="E210" i="23"/>
  <c r="E285" i="23" s="1"/>
  <c r="F212" i="23"/>
  <c r="F287" i="23" s="1"/>
  <c r="D196" i="23"/>
  <c r="D271" i="23" s="1"/>
  <c r="D296" i="23" s="1"/>
  <c r="D346" i="23" s="1"/>
  <c r="E193" i="23"/>
  <c r="F208" i="23"/>
  <c r="F283" i="23" s="1"/>
  <c r="F308" i="23" s="1"/>
  <c r="F358" i="23" s="1"/>
  <c r="G206" i="23"/>
  <c r="G281" i="23" s="1"/>
  <c r="G198" i="23"/>
  <c r="G273" i="23" s="1"/>
  <c r="D195" i="23"/>
  <c r="D270" i="23" s="1"/>
  <c r="D295" i="23" s="1"/>
  <c r="D345" i="23" s="1"/>
  <c r="E206" i="23"/>
  <c r="E281" i="23" s="1"/>
  <c r="E306" i="23" s="1"/>
  <c r="E356" i="23" s="1"/>
  <c r="F195" i="23"/>
  <c r="F270" i="23" s="1"/>
  <c r="C201" i="23"/>
  <c r="E208" i="23"/>
  <c r="E283" i="23" s="1"/>
  <c r="E308" i="23" s="1"/>
  <c r="E358" i="23" s="1"/>
  <c r="C210" i="23"/>
  <c r="C202" i="23"/>
  <c r="C277" i="23" s="1"/>
  <c r="E212" i="23"/>
  <c r="E287" i="23" s="1"/>
  <c r="E312" i="23" s="1"/>
  <c r="E362" i="23" s="1"/>
  <c r="E202" i="23"/>
  <c r="C199" i="17"/>
  <c r="C274" i="17" s="1"/>
  <c r="G194" i="17"/>
  <c r="G269" i="17" s="1"/>
  <c r="G211" i="17"/>
  <c r="G286" i="17" s="1"/>
  <c r="D197" i="17"/>
  <c r="D272" i="17" s="1"/>
  <c r="D297" i="17" s="1"/>
  <c r="D347" i="17" s="1"/>
  <c r="E211" i="17"/>
  <c r="E286" i="17" s="1"/>
  <c r="E311" i="17" s="1"/>
  <c r="E361" i="17" s="1"/>
  <c r="C195" i="17"/>
  <c r="C270" i="17" s="1"/>
  <c r="F135" i="44"/>
  <c r="C194" i="22"/>
  <c r="C211" i="22"/>
  <c r="E209" i="22"/>
  <c r="E284" i="22" s="1"/>
  <c r="F211" i="22"/>
  <c r="C210" i="22"/>
  <c r="C285" i="22" s="1"/>
  <c r="E212" i="22"/>
  <c r="E287" i="22" s="1"/>
  <c r="E193" i="22"/>
  <c r="E199" i="22"/>
  <c r="F201" i="22"/>
  <c r="F276" i="22" s="1"/>
  <c r="F193" i="22"/>
  <c r="F268" i="22" s="1"/>
  <c r="G200" i="17"/>
  <c r="G275" i="17" s="1"/>
  <c r="G300" i="17" s="1"/>
  <c r="G350" i="17" s="1"/>
  <c r="D206" i="17"/>
  <c r="D281" i="17" s="1"/>
  <c r="D306" i="17" s="1"/>
  <c r="D356" i="17" s="1"/>
  <c r="F201" i="17"/>
  <c r="F276" i="17" s="1"/>
  <c r="D212" i="17"/>
  <c r="D287" i="17" s="1"/>
  <c r="C198" i="17"/>
  <c r="C273" i="17" s="1"/>
  <c r="G202" i="17"/>
  <c r="G277" i="17" s="1"/>
  <c r="C209" i="17"/>
  <c r="C284" i="17" s="1"/>
  <c r="C208" i="17"/>
  <c r="G210" i="17"/>
  <c r="G285" i="17" s="1"/>
  <c r="E210" i="17"/>
  <c r="E285" i="17" s="1"/>
  <c r="E202" i="17"/>
  <c r="E277" i="17" s="1"/>
  <c r="D202" i="17"/>
  <c r="D277" i="17" s="1"/>
  <c r="D302" i="17" s="1"/>
  <c r="D352" i="17" s="1"/>
  <c r="G270" i="34"/>
  <c r="D198" i="22"/>
  <c r="D273" i="22" s="1"/>
  <c r="D298" i="22" s="1"/>
  <c r="D348" i="22" s="1"/>
  <c r="D211" i="22"/>
  <c r="D286" i="22" s="1"/>
  <c r="D311" i="22" s="1"/>
  <c r="D361" i="22" s="1"/>
  <c r="F210" i="22"/>
  <c r="F285" i="22" s="1"/>
  <c r="D201" i="22"/>
  <c r="G205" i="22"/>
  <c r="C204" i="22"/>
  <c r="C279" i="22" s="1"/>
  <c r="F206" i="22"/>
  <c r="F281" i="22" s="1"/>
  <c r="D193" i="22"/>
  <c r="F195" i="22"/>
  <c r="E208" i="22"/>
  <c r="C209" i="22"/>
  <c r="C284" i="22" s="1"/>
  <c r="G200" i="44"/>
  <c r="G204" i="39"/>
  <c r="G279" i="39" s="1"/>
  <c r="E194" i="39"/>
  <c r="E269" i="39" s="1"/>
  <c r="E294" i="39" s="1"/>
  <c r="E344" i="39" s="1"/>
  <c r="D195" i="39"/>
  <c r="D270" i="39" s="1"/>
  <c r="D295" i="39" s="1"/>
  <c r="D345" i="39" s="1"/>
  <c r="F196" i="39"/>
  <c r="F271" i="39" s="1"/>
  <c r="F296" i="39" s="1"/>
  <c r="F346" i="39" s="1"/>
  <c r="E205" i="39"/>
  <c r="E280" i="39" s="1"/>
  <c r="D203" i="39"/>
  <c r="D278" i="39" s="1"/>
  <c r="C209" i="39"/>
  <c r="C284" i="39" s="1"/>
  <c r="F193" i="39"/>
  <c r="F268" i="39" s="1"/>
  <c r="C202" i="39"/>
  <c r="C277" i="39" s="1"/>
  <c r="C210" i="39"/>
  <c r="F205" i="11"/>
  <c r="F280" i="11" s="1"/>
  <c r="F212" i="11"/>
  <c r="F287" i="11" s="1"/>
  <c r="F312" i="11" s="1"/>
  <c r="F362" i="11" s="1"/>
  <c r="E204" i="11"/>
  <c r="E279" i="11" s="1"/>
  <c r="G200" i="11"/>
  <c r="G275" i="11" s="1"/>
  <c r="E204" i="32"/>
  <c r="E279" i="32" s="1"/>
  <c r="E200" i="32"/>
  <c r="E275" i="32" s="1"/>
  <c r="F200" i="32"/>
  <c r="F275" i="32" s="1"/>
  <c r="E209" i="32"/>
  <c r="E284" i="32" s="1"/>
  <c r="C197" i="32"/>
  <c r="C272" i="32" s="1"/>
  <c r="E212" i="32"/>
  <c r="E287" i="32" s="1"/>
  <c r="C202" i="32"/>
  <c r="E197" i="32"/>
  <c r="E272" i="32" s="1"/>
  <c r="F202" i="31"/>
  <c r="F277" i="31" s="1"/>
  <c r="E203" i="31"/>
  <c r="E278" i="31" s="1"/>
  <c r="G207" i="31"/>
  <c r="G282" i="31" s="1"/>
  <c r="D209" i="31"/>
  <c r="D284" i="31" s="1"/>
  <c r="G193" i="31"/>
  <c r="G268" i="31" s="1"/>
  <c r="F188" i="38"/>
  <c r="AO39" i="49" s="1"/>
  <c r="G188" i="27"/>
  <c r="AP27" i="49" s="1"/>
  <c r="D188" i="57"/>
  <c r="AM19" i="49" s="1"/>
  <c r="H177" i="14"/>
  <c r="H183" i="29"/>
  <c r="G188" i="14"/>
  <c r="AP12" i="49" s="1"/>
  <c r="E285" i="29"/>
  <c r="F275" i="26"/>
  <c r="G275" i="26"/>
  <c r="D272" i="24"/>
  <c r="D297" i="24" s="1"/>
  <c r="D347" i="24" s="1"/>
  <c r="E188" i="25"/>
  <c r="AN25" i="49" s="1"/>
  <c r="C136" i="44"/>
  <c r="F133" i="44"/>
  <c r="E188" i="31"/>
  <c r="AN31" i="49" s="1"/>
  <c r="D188" i="22"/>
  <c r="AM21" i="49" s="1"/>
  <c r="H179" i="6"/>
  <c r="G188" i="59"/>
  <c r="AP33" i="49" s="1"/>
  <c r="H186" i="30"/>
  <c r="E188" i="27"/>
  <c r="AN27" i="49" s="1"/>
  <c r="H180" i="41"/>
  <c r="H186" i="57"/>
  <c r="F270" i="35"/>
  <c r="F295" i="35" s="1"/>
  <c r="F345" i="35" s="1"/>
  <c r="D278" i="12"/>
  <c r="G287" i="12"/>
  <c r="E283" i="29"/>
  <c r="E308" i="29" s="1"/>
  <c r="E358" i="29" s="1"/>
  <c r="D275" i="26"/>
  <c r="F280" i="26"/>
  <c r="H238" i="33"/>
  <c r="E188" i="23"/>
  <c r="AN23" i="49" s="1"/>
  <c r="H263" i="39"/>
  <c r="C129" i="44"/>
  <c r="H182" i="40"/>
  <c r="G286" i="30"/>
  <c r="D275" i="35"/>
  <c r="D300" i="35" s="1"/>
  <c r="D350" i="35" s="1"/>
  <c r="F275" i="35"/>
  <c r="F300" i="35" s="1"/>
  <c r="F350" i="35" s="1"/>
  <c r="G270" i="29"/>
  <c r="H238" i="16"/>
  <c r="E188" i="38"/>
  <c r="AN39" i="49" s="1"/>
  <c r="H180" i="36"/>
  <c r="H181" i="62"/>
  <c r="H181" i="59"/>
  <c r="H170" i="30"/>
  <c r="C130" i="44"/>
  <c r="D188" i="23"/>
  <c r="AM23" i="49" s="1"/>
  <c r="D200" i="38"/>
  <c r="D275" i="38" s="1"/>
  <c r="C195" i="38"/>
  <c r="C270" i="38" s="1"/>
  <c r="C188" i="17"/>
  <c r="AL15" i="49" s="1"/>
  <c r="H182" i="17"/>
  <c r="C273" i="19"/>
  <c r="C298" i="19" s="1"/>
  <c r="C348" i="19" s="1"/>
  <c r="H184" i="10"/>
  <c r="G272" i="19"/>
  <c r="C195" i="62"/>
  <c r="C270" i="62" s="1"/>
  <c r="F200" i="62"/>
  <c r="F275" i="62" s="1"/>
  <c r="D199" i="62"/>
  <c r="D274" i="62" s="1"/>
  <c r="D299" i="62" s="1"/>
  <c r="D349" i="62" s="1"/>
  <c r="F195" i="62"/>
  <c r="F270" i="62" s="1"/>
  <c r="D211" i="62"/>
  <c r="D286" i="62" s="1"/>
  <c r="D311" i="62" s="1"/>
  <c r="D361" i="62" s="1"/>
  <c r="E198" i="62"/>
  <c r="E273" i="62" s="1"/>
  <c r="E298" i="62" s="1"/>
  <c r="E348" i="62" s="1"/>
  <c r="G201" i="62"/>
  <c r="G276" i="62" s="1"/>
  <c r="C208" i="62"/>
  <c r="E200" i="62"/>
  <c r="E275" i="62" s="1"/>
  <c r="C194" i="62"/>
  <c r="G199" i="62"/>
  <c r="G274" i="62" s="1"/>
  <c r="C207" i="62"/>
  <c r="C282" i="62" s="1"/>
  <c r="C210" i="62"/>
  <c r="C285" i="62" s="1"/>
  <c r="C310" i="62" s="1"/>
  <c r="C360" i="62" s="1"/>
  <c r="G193" i="62"/>
  <c r="D209" i="62"/>
  <c r="D284" i="62" s="1"/>
  <c r="E194" i="62"/>
  <c r="E269" i="62" s="1"/>
  <c r="E294" i="62" s="1"/>
  <c r="E344" i="62" s="1"/>
  <c r="F203" i="62"/>
  <c r="F278" i="62" s="1"/>
  <c r="F210" i="62"/>
  <c r="F285" i="62" s="1"/>
  <c r="D206" i="62"/>
  <c r="D281" i="62" s="1"/>
  <c r="D306" i="62" s="1"/>
  <c r="D356" i="62" s="1"/>
  <c r="D201" i="62"/>
  <c r="D276" i="62" s="1"/>
  <c r="E196" i="62"/>
  <c r="E271" i="62" s="1"/>
  <c r="E296" i="62" s="1"/>
  <c r="E346" i="62" s="1"/>
  <c r="D194" i="62"/>
  <c r="D269" i="62" s="1"/>
  <c r="D294" i="62" s="1"/>
  <c r="D344" i="62" s="1"/>
  <c r="E201" i="62"/>
  <c r="E276" i="62" s="1"/>
  <c r="E199" i="62"/>
  <c r="E274" i="62" s="1"/>
  <c r="E299" i="62" s="1"/>
  <c r="E349" i="62" s="1"/>
  <c r="E202" i="62"/>
  <c r="E277" i="62" s="1"/>
  <c r="C203" i="62"/>
  <c r="C206" i="62"/>
  <c r="F212" i="62"/>
  <c r="F287" i="62" s="1"/>
  <c r="F205" i="62"/>
  <c r="F280" i="62" s="1"/>
  <c r="E210" i="62"/>
  <c r="E285" i="62" s="1"/>
  <c r="D202" i="62"/>
  <c r="D277" i="62" s="1"/>
  <c r="F211" i="62"/>
  <c r="E197" i="62"/>
  <c r="E272" i="62" s="1"/>
  <c r="D205" i="62"/>
  <c r="D280" i="62" s="1"/>
  <c r="E209" i="62"/>
  <c r="E284" i="62" s="1"/>
  <c r="G194" i="62"/>
  <c r="G269" i="62" s="1"/>
  <c r="E211" i="62"/>
  <c r="E286" i="62" s="1"/>
  <c r="E311" i="62" s="1"/>
  <c r="E361" i="62" s="1"/>
  <c r="C198" i="62"/>
  <c r="D204" i="62"/>
  <c r="D279" i="62" s="1"/>
  <c r="G202" i="62"/>
  <c r="G277" i="62" s="1"/>
  <c r="D198" i="62"/>
  <c r="D273" i="62" s="1"/>
  <c r="D298" i="62" s="1"/>
  <c r="D348" i="62" s="1"/>
  <c r="F198" i="62"/>
  <c r="F273" i="62" s="1"/>
  <c r="G207" i="62"/>
  <c r="G282" i="62" s="1"/>
  <c r="F208" i="62"/>
  <c r="F283" i="62" s="1"/>
  <c r="F209" i="62"/>
  <c r="F284" i="62" s="1"/>
  <c r="F199" i="62"/>
  <c r="F274" i="62" s="1"/>
  <c r="D203" i="62"/>
  <c r="D278" i="62" s="1"/>
  <c r="G195" i="62"/>
  <c r="G270" i="62" s="1"/>
  <c r="F201" i="62"/>
  <c r="F276" i="62" s="1"/>
  <c r="C212" i="62"/>
  <c r="G211" i="62"/>
  <c r="F196" i="62"/>
  <c r="F271" i="62" s="1"/>
  <c r="G203" i="62"/>
  <c r="G278" i="62" s="1"/>
  <c r="D195" i="62"/>
  <c r="D270" i="62" s="1"/>
  <c r="D295" i="62" s="1"/>
  <c r="D345" i="62" s="1"/>
  <c r="C202" i="62"/>
  <c r="G212" i="62"/>
  <c r="G287" i="62" s="1"/>
  <c r="E207" i="62"/>
  <c r="E282" i="62" s="1"/>
  <c r="D210" i="62"/>
  <c r="D285" i="62" s="1"/>
  <c r="D310" i="62" s="1"/>
  <c r="D360" i="62" s="1"/>
  <c r="E203" i="62"/>
  <c r="E278" i="62" s="1"/>
  <c r="G205" i="62"/>
  <c r="G280" i="62" s="1"/>
  <c r="F207" i="62"/>
  <c r="F282" i="62" s="1"/>
  <c r="F197" i="62"/>
  <c r="G197" i="62"/>
  <c r="G272" i="62" s="1"/>
  <c r="AB40" i="49"/>
  <c r="AC40" i="49" s="1"/>
  <c r="H238" i="39"/>
  <c r="H186" i="38"/>
  <c r="D206" i="11"/>
  <c r="D281" i="11" s="1"/>
  <c r="D306" i="11" s="1"/>
  <c r="D356" i="11" s="1"/>
  <c r="G208" i="11"/>
  <c r="G283" i="11" s="1"/>
  <c r="C212" i="11"/>
  <c r="C287" i="11" s="1"/>
  <c r="F211" i="11"/>
  <c r="F286" i="11" s="1"/>
  <c r="D202" i="11"/>
  <c r="D277" i="11" s="1"/>
  <c r="E200" i="11"/>
  <c r="E275" i="11" s="1"/>
  <c r="F197" i="11"/>
  <c r="F272" i="11" s="1"/>
  <c r="F193" i="11"/>
  <c r="D209" i="11"/>
  <c r="D284" i="11" s="1"/>
  <c r="C194" i="11"/>
  <c r="C269" i="11" s="1"/>
  <c r="D196" i="11"/>
  <c r="D271" i="11" s="1"/>
  <c r="D296" i="11" s="1"/>
  <c r="D346" i="11" s="1"/>
  <c r="D204" i="11"/>
  <c r="D279" i="11" s="1"/>
  <c r="F198" i="11"/>
  <c r="F273" i="11" s="1"/>
  <c r="F298" i="11" s="1"/>
  <c r="F348" i="11" s="1"/>
  <c r="C200" i="11"/>
  <c r="C275" i="11" s="1"/>
  <c r="F208" i="11"/>
  <c r="F283" i="11" s="1"/>
  <c r="F308" i="11" s="1"/>
  <c r="F358" i="11" s="1"/>
  <c r="C197" i="11"/>
  <c r="G195" i="11"/>
  <c r="G270" i="11" s="1"/>
  <c r="D199" i="11"/>
  <c r="D274" i="11" s="1"/>
  <c r="G201" i="11"/>
  <c r="G276" i="11" s="1"/>
  <c r="C201" i="11"/>
  <c r="D207" i="11"/>
  <c r="D282" i="11" s="1"/>
  <c r="G193" i="11"/>
  <c r="G199" i="11"/>
  <c r="G274" i="11" s="1"/>
  <c r="F204" i="11"/>
  <c r="F279" i="11" s="1"/>
  <c r="G204" i="11"/>
  <c r="G279" i="11" s="1"/>
  <c r="F209" i="11"/>
  <c r="F284" i="11" s="1"/>
  <c r="E203" i="11"/>
  <c r="E278" i="11" s="1"/>
  <c r="E210" i="11"/>
  <c r="E285" i="11" s="1"/>
  <c r="D211" i="11"/>
  <c r="D286" i="11" s="1"/>
  <c r="D311" i="11" s="1"/>
  <c r="D361" i="11" s="1"/>
  <c r="E209" i="11"/>
  <c r="E284" i="11" s="1"/>
  <c r="G206" i="11"/>
  <c r="G281" i="11" s="1"/>
  <c r="G306" i="11" s="1"/>
  <c r="G356" i="11" s="1"/>
  <c r="E199" i="11"/>
  <c r="E274" i="11" s="1"/>
  <c r="F207" i="11"/>
  <c r="F282" i="11" s="1"/>
  <c r="C193" i="11"/>
  <c r="C268" i="11" s="1"/>
  <c r="F196" i="11"/>
  <c r="F271" i="11" s="1"/>
  <c r="F296" i="11" s="1"/>
  <c r="F346" i="11" s="1"/>
  <c r="C207" i="11"/>
  <c r="C282" i="11" s="1"/>
  <c r="E207" i="11"/>
  <c r="E282" i="11" s="1"/>
  <c r="E307" i="11" s="1"/>
  <c r="E357" i="11" s="1"/>
  <c r="E195" i="11"/>
  <c r="E270" i="11" s="1"/>
  <c r="E295" i="11" s="1"/>
  <c r="E345" i="11" s="1"/>
  <c r="D203" i="11"/>
  <c r="D278" i="11" s="1"/>
  <c r="C203" i="11"/>
  <c r="G212" i="11"/>
  <c r="G287" i="11" s="1"/>
  <c r="E206" i="11"/>
  <c r="E281" i="11" s="1"/>
  <c r="E306" i="11" s="1"/>
  <c r="E356" i="11" s="1"/>
  <c r="E201" i="11"/>
  <c r="E276" i="11" s="1"/>
  <c r="E301" i="11" s="1"/>
  <c r="E351" i="11" s="1"/>
  <c r="E212" i="11"/>
  <c r="E287" i="11" s="1"/>
  <c r="E312" i="11" s="1"/>
  <c r="E362" i="11" s="1"/>
  <c r="E196" i="11"/>
  <c r="E271" i="11" s="1"/>
  <c r="E296" i="11" s="1"/>
  <c r="E346" i="11" s="1"/>
  <c r="G203" i="11"/>
  <c r="G278" i="11" s="1"/>
  <c r="F199" i="11"/>
  <c r="F274" i="11" s="1"/>
  <c r="G205" i="11"/>
  <c r="G280" i="11" s="1"/>
  <c r="C209" i="11"/>
  <c r="C284" i="11" s="1"/>
  <c r="E208" i="11"/>
  <c r="E283" i="11" s="1"/>
  <c r="E308" i="11" s="1"/>
  <c r="E358" i="11" s="1"/>
  <c r="F210" i="11"/>
  <c r="F285" i="11" s="1"/>
  <c r="E202" i="11"/>
  <c r="E277" i="11" s="1"/>
  <c r="F200" i="11"/>
  <c r="F275" i="11" s="1"/>
  <c r="F206" i="11"/>
  <c r="F281" i="11" s="1"/>
  <c r="F306" i="11" s="1"/>
  <c r="F356" i="11" s="1"/>
  <c r="G209" i="11"/>
  <c r="G284" i="11" s="1"/>
  <c r="F201" i="11"/>
  <c r="F276" i="11" s="1"/>
  <c r="D210" i="11"/>
  <c r="D285" i="11" s="1"/>
  <c r="D310" i="11" s="1"/>
  <c r="D360" i="11" s="1"/>
  <c r="G197" i="11"/>
  <c r="G272" i="11" s="1"/>
  <c r="D195" i="11"/>
  <c r="D270" i="11" s="1"/>
  <c r="D295" i="11" s="1"/>
  <c r="D345" i="11" s="1"/>
  <c r="G207" i="11"/>
  <c r="G282" i="11" s="1"/>
  <c r="G307" i="11" s="1"/>
  <c r="G357" i="11" s="1"/>
  <c r="C198" i="11"/>
  <c r="G211" i="11"/>
  <c r="G286" i="11" s="1"/>
  <c r="D194" i="11"/>
  <c r="D269" i="11" s="1"/>
  <c r="D294" i="11" s="1"/>
  <c r="D344" i="11" s="1"/>
  <c r="AA16" i="49"/>
  <c r="AC16" i="49" s="1"/>
  <c r="H238" i="18"/>
  <c r="G188" i="25"/>
  <c r="AP25" i="49" s="1"/>
  <c r="G125" i="44"/>
  <c r="Z13" i="49"/>
  <c r="AC13" i="49" s="1"/>
  <c r="H238" i="15"/>
  <c r="AG28" i="49"/>
  <c r="AJ28" i="49" s="1"/>
  <c r="H263" i="28"/>
  <c r="F202" i="24"/>
  <c r="F277" i="24" s="1"/>
  <c r="C208" i="24"/>
  <c r="C283" i="24" s="1"/>
  <c r="C308" i="24" s="1"/>
  <c r="C358" i="24" s="1"/>
  <c r="C204" i="24"/>
  <c r="C279" i="24" s="1"/>
  <c r="E212" i="24"/>
  <c r="E287" i="24" s="1"/>
  <c r="E312" i="24" s="1"/>
  <c r="E362" i="24" s="1"/>
  <c r="D212" i="24"/>
  <c r="D287" i="24" s="1"/>
  <c r="D312" i="24" s="1"/>
  <c r="D362" i="24" s="1"/>
  <c r="G196" i="24"/>
  <c r="G271" i="24" s="1"/>
  <c r="C197" i="24"/>
  <c r="C272" i="24" s="1"/>
  <c r="C297" i="24" s="1"/>
  <c r="C347" i="24" s="1"/>
  <c r="G203" i="24"/>
  <c r="G278" i="24" s="1"/>
  <c r="F205" i="24"/>
  <c r="F280" i="24" s="1"/>
  <c r="E210" i="24"/>
  <c r="E285" i="24" s="1"/>
  <c r="G208" i="24"/>
  <c r="G283" i="24" s="1"/>
  <c r="G205" i="24"/>
  <c r="D198" i="24"/>
  <c r="C205" i="24"/>
  <c r="C280" i="24" s="1"/>
  <c r="C305" i="24" s="1"/>
  <c r="C355" i="24" s="1"/>
  <c r="E195" i="24"/>
  <c r="E270" i="24" s="1"/>
  <c r="E295" i="24" s="1"/>
  <c r="E345" i="24" s="1"/>
  <c r="E201" i="24"/>
  <c r="E276" i="24" s="1"/>
  <c r="E301" i="24" s="1"/>
  <c r="E351" i="24" s="1"/>
  <c r="C195" i="24"/>
  <c r="C270" i="24" s="1"/>
  <c r="C295" i="24" s="1"/>
  <c r="C345" i="24" s="1"/>
  <c r="E197" i="24"/>
  <c r="E272" i="24" s="1"/>
  <c r="E297" i="24" s="1"/>
  <c r="E347" i="24" s="1"/>
  <c r="G204" i="24"/>
  <c r="G279" i="24" s="1"/>
  <c r="D194" i="24"/>
  <c r="D269" i="24" s="1"/>
  <c r="D294" i="24" s="1"/>
  <c r="D344" i="24" s="1"/>
  <c r="D211" i="24"/>
  <c r="E207" i="24"/>
  <c r="D210" i="24"/>
  <c r="D285" i="24" s="1"/>
  <c r="D310" i="24" s="1"/>
  <c r="D360" i="24" s="1"/>
  <c r="D207" i="24"/>
  <c r="D282" i="24" s="1"/>
  <c r="D203" i="24"/>
  <c r="D278" i="24" s="1"/>
  <c r="E206" i="24"/>
  <c r="E281" i="24" s="1"/>
  <c r="E306" i="24" s="1"/>
  <c r="E356" i="24" s="1"/>
  <c r="D208" i="24"/>
  <c r="D283" i="24" s="1"/>
  <c r="D308" i="24" s="1"/>
  <c r="D358" i="24" s="1"/>
  <c r="F210" i="24"/>
  <c r="F197" i="24"/>
  <c r="D204" i="24"/>
  <c r="D279" i="24" s="1"/>
  <c r="D304" i="24" s="1"/>
  <c r="D354" i="24" s="1"/>
  <c r="F196" i="24"/>
  <c r="F271" i="24" s="1"/>
  <c r="F296" i="24" s="1"/>
  <c r="F346" i="24" s="1"/>
  <c r="C206" i="24"/>
  <c r="C281" i="24" s="1"/>
  <c r="C306" i="24" s="1"/>
  <c r="C356" i="24" s="1"/>
  <c r="G199" i="24"/>
  <c r="D201" i="24"/>
  <c r="D276" i="24" s="1"/>
  <c r="D301" i="24" s="1"/>
  <c r="D351" i="24" s="1"/>
  <c r="C200" i="24"/>
  <c r="C275" i="24" s="1"/>
  <c r="G211" i="24"/>
  <c r="G286" i="24" s="1"/>
  <c r="C198" i="24"/>
  <c r="C273" i="24" s="1"/>
  <c r="E211" i="24"/>
  <c r="F194" i="24"/>
  <c r="F269" i="24" s="1"/>
  <c r="F294" i="24" s="1"/>
  <c r="F344" i="24" s="1"/>
  <c r="C196" i="24"/>
  <c r="D196" i="24"/>
  <c r="D271" i="24" s="1"/>
  <c r="D296" i="24" s="1"/>
  <c r="D346" i="24" s="1"/>
  <c r="C211" i="24"/>
  <c r="C286" i="24" s="1"/>
  <c r="C311" i="24" s="1"/>
  <c r="C361" i="24" s="1"/>
  <c r="C212" i="24"/>
  <c r="C287" i="24" s="1"/>
  <c r="C312" i="24" s="1"/>
  <c r="C362" i="24" s="1"/>
  <c r="E205" i="24"/>
  <c r="E280" i="24" s="1"/>
  <c r="D195" i="24"/>
  <c r="D270" i="24" s="1"/>
  <c r="D295" i="24" s="1"/>
  <c r="D345" i="24" s="1"/>
  <c r="G200" i="24"/>
  <c r="G275" i="24" s="1"/>
  <c r="D199" i="24"/>
  <c r="D274" i="24" s="1"/>
  <c r="E202" i="24"/>
  <c r="E277" i="24" s="1"/>
  <c r="E302" i="24" s="1"/>
  <c r="E352" i="24" s="1"/>
  <c r="C203" i="24"/>
  <c r="C278" i="24" s="1"/>
  <c r="E200" i="24"/>
  <c r="E275" i="24" s="1"/>
  <c r="F195" i="24"/>
  <c r="F270" i="24" s="1"/>
  <c r="G201" i="24"/>
  <c r="F200" i="24"/>
  <c r="G206" i="24"/>
  <c r="G281" i="24" s="1"/>
  <c r="G195" i="24"/>
  <c r="G270" i="24" s="1"/>
  <c r="AH16" i="49"/>
  <c r="AJ16" i="49" s="1"/>
  <c r="H263" i="18"/>
  <c r="H183" i="62"/>
  <c r="Z24" i="49"/>
  <c r="AC24" i="49" s="1"/>
  <c r="H238" i="24"/>
  <c r="F270" i="29"/>
  <c r="G188" i="18"/>
  <c r="AP16" i="49" s="1"/>
  <c r="F188" i="27"/>
  <c r="AO27" i="49" s="1"/>
  <c r="D188" i="16"/>
  <c r="AM14" i="49" s="1"/>
  <c r="H187" i="37"/>
  <c r="G188" i="29"/>
  <c r="AP29" i="49" s="1"/>
  <c r="G277" i="41"/>
  <c r="F126" i="44"/>
  <c r="F279" i="12"/>
  <c r="E188" i="18"/>
  <c r="AN16" i="49" s="1"/>
  <c r="D121" i="44"/>
  <c r="G188" i="10"/>
  <c r="AP9" i="49" s="1"/>
  <c r="C188" i="32"/>
  <c r="AL32" i="49" s="1"/>
  <c r="F188" i="29"/>
  <c r="AO29" i="49" s="1"/>
  <c r="H178" i="6"/>
  <c r="H181" i="18"/>
  <c r="H182" i="35"/>
  <c r="E131" i="44"/>
  <c r="H171" i="57"/>
  <c r="D271" i="22"/>
  <c r="D296" i="22" s="1"/>
  <c r="D346" i="22" s="1"/>
  <c r="G281" i="27"/>
  <c r="F275" i="41"/>
  <c r="G269" i="33"/>
  <c r="F277" i="33"/>
  <c r="C188" i="18"/>
  <c r="E197" i="25"/>
  <c r="E272" i="25" s="1"/>
  <c r="E297" i="25" s="1"/>
  <c r="E347" i="25" s="1"/>
  <c r="C195" i="25"/>
  <c r="C270" i="25" s="1"/>
  <c r="C196" i="25"/>
  <c r="C271" i="25" s="1"/>
  <c r="C194" i="25"/>
  <c r="E196" i="25"/>
  <c r="E271" i="25" s="1"/>
  <c r="E296" i="25" s="1"/>
  <c r="E346" i="25" s="1"/>
  <c r="C211" i="25"/>
  <c r="C286" i="25" s="1"/>
  <c r="C311" i="25" s="1"/>
  <c r="C361" i="25" s="1"/>
  <c r="D209" i="25"/>
  <c r="D284" i="25" s="1"/>
  <c r="D202" i="25"/>
  <c r="D277" i="25" s="1"/>
  <c r="F212" i="25"/>
  <c r="F287" i="25" s="1"/>
  <c r="G198" i="25"/>
  <c r="G273" i="25" s="1"/>
  <c r="F210" i="25"/>
  <c r="F285" i="25" s="1"/>
  <c r="D201" i="25"/>
  <c r="E188" i="59"/>
  <c r="AN33" i="49" s="1"/>
  <c r="F131" i="44"/>
  <c r="H172" i="10"/>
  <c r="G273" i="22"/>
  <c r="E270" i="29"/>
  <c r="D277" i="23"/>
  <c r="G277" i="24"/>
  <c r="G284" i="24"/>
  <c r="F188" i="18"/>
  <c r="AO16" i="49" s="1"/>
  <c r="G270" i="22"/>
  <c r="E269" i="22"/>
  <c r="E294" i="22" s="1"/>
  <c r="E344" i="22" s="1"/>
  <c r="D277" i="22"/>
  <c r="G275" i="21"/>
  <c r="F287" i="41"/>
  <c r="E188" i="14"/>
  <c r="AN12" i="49" s="1"/>
  <c r="H263" i="16"/>
  <c r="E279" i="24"/>
  <c r="E204" i="25"/>
  <c r="E279" i="25" s="1"/>
  <c r="F195" i="25"/>
  <c r="F270" i="25" s="1"/>
  <c r="F295" i="25" s="1"/>
  <c r="F345" i="25" s="1"/>
  <c r="C210" i="25"/>
  <c r="F193" i="25"/>
  <c r="F268" i="25" s="1"/>
  <c r="F293" i="25" s="1"/>
  <c r="F343" i="25" s="1"/>
  <c r="E205" i="25"/>
  <c r="E280" i="25" s="1"/>
  <c r="C199" i="25"/>
  <c r="C274" i="25" s="1"/>
  <c r="C299" i="25" s="1"/>
  <c r="C349" i="25" s="1"/>
  <c r="D205" i="25"/>
  <c r="D280" i="25" s="1"/>
  <c r="D200" i="25"/>
  <c r="D275" i="25" s="1"/>
  <c r="G211" i="25"/>
  <c r="G286" i="25" s="1"/>
  <c r="C198" i="25"/>
  <c r="C206" i="25"/>
  <c r="F209" i="25"/>
  <c r="F284" i="25" s="1"/>
  <c r="G188" i="16"/>
  <c r="AP14" i="49" s="1"/>
  <c r="D188" i="31"/>
  <c r="AM31" i="49" s="1"/>
  <c r="D131" i="44"/>
  <c r="H173" i="16"/>
  <c r="H169" i="24"/>
  <c r="H178" i="12"/>
  <c r="H181" i="57"/>
  <c r="G283" i="29"/>
  <c r="G200" i="57"/>
  <c r="G275" i="57" s="1"/>
  <c r="E197" i="57"/>
  <c r="E272" i="57" s="1"/>
  <c r="G210" i="57"/>
  <c r="E209" i="57"/>
  <c r="E284" i="57" s="1"/>
  <c r="F206" i="57"/>
  <c r="F281" i="57" s="1"/>
  <c r="E198" i="57"/>
  <c r="E273" i="57" s="1"/>
  <c r="E298" i="57" s="1"/>
  <c r="E348" i="57" s="1"/>
  <c r="D205" i="57"/>
  <c r="D280" i="57" s="1"/>
  <c r="F198" i="57"/>
  <c r="F273" i="57" s="1"/>
  <c r="D198" i="57"/>
  <c r="D273" i="57" s="1"/>
  <c r="D298" i="57" s="1"/>
  <c r="D348" i="57" s="1"/>
  <c r="F211" i="57"/>
  <c r="F286" i="57" s="1"/>
  <c r="D197" i="57"/>
  <c r="D272" i="57" s="1"/>
  <c r="F209" i="57"/>
  <c r="F284" i="57" s="1"/>
  <c r="E212" i="57"/>
  <c r="E287" i="57" s="1"/>
  <c r="C195" i="57"/>
  <c r="G212" i="57"/>
  <c r="G287" i="57" s="1"/>
  <c r="C206" i="57"/>
  <c r="G199" i="57"/>
  <c r="G274" i="57" s="1"/>
  <c r="D200" i="57"/>
  <c r="D275" i="57" s="1"/>
  <c r="C211" i="57"/>
  <c r="C286" i="57" s="1"/>
  <c r="F195" i="57"/>
  <c r="F270" i="57" s="1"/>
  <c r="D210" i="57"/>
  <c r="D285" i="57" s="1"/>
  <c r="D310" i="57" s="1"/>
  <c r="D360" i="57" s="1"/>
  <c r="C194" i="57"/>
  <c r="F212" i="57"/>
  <c r="F287" i="57" s="1"/>
  <c r="D212" i="57"/>
  <c r="D287" i="57" s="1"/>
  <c r="D312" i="57" s="1"/>
  <c r="D362" i="57" s="1"/>
  <c r="E206" i="57"/>
  <c r="E281" i="57" s="1"/>
  <c r="E306" i="57" s="1"/>
  <c r="E356" i="57" s="1"/>
  <c r="C198" i="57"/>
  <c r="D208" i="57"/>
  <c r="D283" i="57" s="1"/>
  <c r="D308" i="57" s="1"/>
  <c r="D358" i="57" s="1"/>
  <c r="D195" i="57"/>
  <c r="D270" i="57" s="1"/>
  <c r="D295" i="57" s="1"/>
  <c r="D345" i="57" s="1"/>
  <c r="F193" i="57"/>
  <c r="E205" i="57"/>
  <c r="E280" i="57" s="1"/>
  <c r="C210" i="57"/>
  <c r="C199" i="57"/>
  <c r="C274" i="57" s="1"/>
  <c r="D209" i="57"/>
  <c r="D284" i="57" s="1"/>
  <c r="F196" i="57"/>
  <c r="F271" i="57" s="1"/>
  <c r="E203" i="57"/>
  <c r="E278" i="57" s="1"/>
  <c r="F197" i="57"/>
  <c r="F272" i="57" s="1"/>
  <c r="G207" i="57"/>
  <c r="G282" i="57" s="1"/>
  <c r="C201" i="57"/>
  <c r="G201" i="57"/>
  <c r="G276" i="57" s="1"/>
  <c r="E202" i="57"/>
  <c r="E277" i="57" s="1"/>
  <c r="E207" i="57"/>
  <c r="E282" i="57" s="1"/>
  <c r="F202" i="57"/>
  <c r="F277" i="57" s="1"/>
  <c r="F200" i="57"/>
  <c r="F275" i="57" s="1"/>
  <c r="E204" i="57"/>
  <c r="E279" i="57" s="1"/>
  <c r="E201" i="57"/>
  <c r="E276" i="57" s="1"/>
  <c r="D211" i="57"/>
  <c r="D286" i="57" s="1"/>
  <c r="D311" i="57" s="1"/>
  <c r="D361" i="57" s="1"/>
  <c r="G202" i="57"/>
  <c r="G277" i="57" s="1"/>
  <c r="C204" i="57"/>
  <c r="C197" i="57"/>
  <c r="C209" i="57"/>
  <c r="C284" i="57" s="1"/>
  <c r="G193" i="57"/>
  <c r="C202" i="57"/>
  <c r="C277" i="57" s="1"/>
  <c r="G211" i="57"/>
  <c r="G286" i="57" s="1"/>
  <c r="F203" i="57"/>
  <c r="F278" i="57" s="1"/>
  <c r="G197" i="57"/>
  <c r="G272" i="57" s="1"/>
  <c r="D199" i="57"/>
  <c r="D274" i="57" s="1"/>
  <c r="G195" i="57"/>
  <c r="G270" i="57" s="1"/>
  <c r="F199" i="57"/>
  <c r="F274" i="57" s="1"/>
  <c r="E211" i="57"/>
  <c r="E286" i="57" s="1"/>
  <c r="E311" i="57" s="1"/>
  <c r="E361" i="57" s="1"/>
  <c r="F201" i="57"/>
  <c r="G194" i="57"/>
  <c r="G269" i="57" s="1"/>
  <c r="E194" i="57"/>
  <c r="E269" i="57" s="1"/>
  <c r="E294" i="57" s="1"/>
  <c r="E344" i="57" s="1"/>
  <c r="E188" i="24"/>
  <c r="AN24" i="49" s="1"/>
  <c r="G282" i="24"/>
  <c r="C284" i="24"/>
  <c r="F281" i="24"/>
  <c r="H176" i="40"/>
  <c r="G188" i="40"/>
  <c r="AP41" i="49" s="1"/>
  <c r="F134" i="44"/>
  <c r="D129" i="44"/>
  <c r="D188" i="38"/>
  <c r="H186" i="28"/>
  <c r="E128" i="44"/>
  <c r="D283" i="21"/>
  <c r="D308" i="21" s="1"/>
  <c r="D358" i="21" s="1"/>
  <c r="D275" i="41"/>
  <c r="H181" i="37"/>
  <c r="F132" i="44"/>
  <c r="E277" i="23"/>
  <c r="G188" i="22"/>
  <c r="AP21" i="49" s="1"/>
  <c r="H171" i="24"/>
  <c r="H173" i="57"/>
  <c r="H170" i="39"/>
  <c r="D275" i="62"/>
  <c r="E188" i="12"/>
  <c r="AN11" i="49" s="1"/>
  <c r="H175" i="62"/>
  <c r="D188" i="21"/>
  <c r="AM20" i="49" s="1"/>
  <c r="H170" i="59"/>
  <c r="H186" i="31"/>
  <c r="E280" i="41"/>
  <c r="D134" i="44"/>
  <c r="H176" i="62"/>
  <c r="C121" i="44"/>
  <c r="H180" i="11"/>
  <c r="G135" i="44"/>
  <c r="G188" i="32"/>
  <c r="AP32" i="49" s="1"/>
  <c r="E129" i="44"/>
  <c r="E188" i="37"/>
  <c r="AN38" i="49" s="1"/>
  <c r="D132" i="44"/>
  <c r="G283" i="62"/>
  <c r="D128" i="44"/>
  <c r="C131" i="44"/>
  <c r="G279" i="12"/>
  <c r="E188" i="10"/>
  <c r="AN9" i="49" s="1"/>
  <c r="D130" i="44"/>
  <c r="F275" i="21"/>
  <c r="E271" i="19"/>
  <c r="E296" i="19" s="1"/>
  <c r="E346" i="19" s="1"/>
  <c r="C188" i="39"/>
  <c r="AL40" i="49" s="1"/>
  <c r="C188" i="10"/>
  <c r="AL9" i="49" s="1"/>
  <c r="C125" i="44"/>
  <c r="C274" i="19"/>
  <c r="G188" i="12"/>
  <c r="AP11" i="49" s="1"/>
  <c r="F276" i="24"/>
  <c r="F125" i="44"/>
  <c r="C135" i="44"/>
  <c r="G277" i="23"/>
  <c r="F274" i="19"/>
  <c r="G188" i="31"/>
  <c r="AP31" i="49" s="1"/>
  <c r="H178" i="57"/>
  <c r="H179" i="40"/>
  <c r="G269" i="11"/>
  <c r="E282" i="35"/>
  <c r="D285" i="12"/>
  <c r="D310" i="12" s="1"/>
  <c r="D360" i="12" s="1"/>
  <c r="C188" i="28"/>
  <c r="AL28" i="49" s="1"/>
  <c r="F129" i="44"/>
  <c r="C188" i="31"/>
  <c r="AL31" i="49" s="1"/>
  <c r="G188" i="57"/>
  <c r="AP19" i="49" s="1"/>
  <c r="F275" i="31"/>
  <c r="E281" i="19"/>
  <c r="E306" i="19" s="1"/>
  <c r="F188" i="11"/>
  <c r="AO10" i="49" s="1"/>
  <c r="F188" i="16"/>
  <c r="AO14" i="49" s="1"/>
  <c r="G133" i="44"/>
  <c r="H170" i="28"/>
  <c r="C188" i="22"/>
  <c r="AL21" i="49" s="1"/>
  <c r="F188" i="37"/>
  <c r="AO38" i="49" s="1"/>
  <c r="G278" i="57"/>
  <c r="E207" i="15"/>
  <c r="E282" i="15" s="1"/>
  <c r="C199" i="15"/>
  <c r="C274" i="15" s="1"/>
  <c r="D193" i="15"/>
  <c r="D268" i="15" s="1"/>
  <c r="F205" i="15"/>
  <c r="F280" i="15" s="1"/>
  <c r="C212" i="15"/>
  <c r="C207" i="15"/>
  <c r="C282" i="15" s="1"/>
  <c r="E193" i="15"/>
  <c r="E205" i="15"/>
  <c r="E280" i="15" s="1"/>
  <c r="C206" i="15"/>
  <c r="F208" i="15"/>
  <c r="F283" i="15" s="1"/>
  <c r="F308" i="15" s="1"/>
  <c r="F358" i="15" s="1"/>
  <c r="E197" i="15"/>
  <c r="E272" i="15" s="1"/>
  <c r="E297" i="15" s="1"/>
  <c r="E347" i="15" s="1"/>
  <c r="D208" i="15"/>
  <c r="D283" i="15" s="1"/>
  <c r="D308" i="15" s="1"/>
  <c r="D358" i="15" s="1"/>
  <c r="G202" i="38"/>
  <c r="G277" i="38" s="1"/>
  <c r="E203" i="15"/>
  <c r="E278" i="15" s="1"/>
  <c r="G209" i="15"/>
  <c r="G284" i="15" s="1"/>
  <c r="C210" i="15"/>
  <c r="C285" i="15" s="1"/>
  <c r="D198" i="15"/>
  <c r="D273" i="15" s="1"/>
  <c r="D298" i="15" s="1"/>
  <c r="D348" i="15" s="1"/>
  <c r="G200" i="15"/>
  <c r="G275" i="15" s="1"/>
  <c r="G197" i="15"/>
  <c r="G272" i="15" s="1"/>
  <c r="F199" i="15"/>
  <c r="F274" i="15" s="1"/>
  <c r="C195" i="15"/>
  <c r="F210" i="15"/>
  <c r="F285" i="15" s="1"/>
  <c r="E210" i="15"/>
  <c r="E285" i="15" s="1"/>
  <c r="F203" i="15"/>
  <c r="F278" i="15" s="1"/>
  <c r="C193" i="15"/>
  <c r="C268" i="15" s="1"/>
  <c r="E285" i="57"/>
  <c r="C188" i="38"/>
  <c r="AL39" i="49" s="1"/>
  <c r="D197" i="38"/>
  <c r="D272" i="38" s="1"/>
  <c r="F275" i="24"/>
  <c r="G269" i="24"/>
  <c r="G202" i="15"/>
  <c r="G277" i="15" s="1"/>
  <c r="G203" i="15"/>
  <c r="G278" i="15" s="1"/>
  <c r="G212" i="15"/>
  <c r="G287" i="15" s="1"/>
  <c r="E209" i="15"/>
  <c r="E284" i="15" s="1"/>
  <c r="G194" i="15"/>
  <c r="G269" i="15" s="1"/>
  <c r="E200" i="15"/>
  <c r="E275" i="15" s="1"/>
  <c r="D188" i="14"/>
  <c r="AM12" i="49" s="1"/>
  <c r="G212" i="38"/>
  <c r="G287" i="38" s="1"/>
  <c r="C207" i="38"/>
  <c r="H175" i="21"/>
  <c r="F197" i="15"/>
  <c r="F272" i="15" s="1"/>
  <c r="F297" i="15" s="1"/>
  <c r="F347" i="15" s="1"/>
  <c r="F279" i="16"/>
  <c r="C198" i="15"/>
  <c r="C273" i="15" s="1"/>
  <c r="D196" i="15"/>
  <c r="D271" i="15" s="1"/>
  <c r="D296" i="15" s="1"/>
  <c r="D346" i="15" s="1"/>
  <c r="F200" i="15"/>
  <c r="F275" i="15" s="1"/>
  <c r="F204" i="15"/>
  <c r="F279" i="15" s="1"/>
  <c r="D206" i="15"/>
  <c r="D281" i="15" s="1"/>
  <c r="D306" i="15" s="1"/>
  <c r="D356" i="15" s="1"/>
  <c r="G208" i="15"/>
  <c r="G283" i="15" s="1"/>
  <c r="F211" i="15"/>
  <c r="F286" i="15" s="1"/>
  <c r="F311" i="15" s="1"/>
  <c r="F361" i="15" s="1"/>
  <c r="G196" i="15"/>
  <c r="G271" i="15" s="1"/>
  <c r="D210" i="15"/>
  <c r="D285" i="15" s="1"/>
  <c r="D310" i="15" s="1"/>
  <c r="D360" i="15" s="1"/>
  <c r="D203" i="15"/>
  <c r="D278" i="15" s="1"/>
  <c r="E201" i="15"/>
  <c r="E276" i="15" s="1"/>
  <c r="E301" i="15" s="1"/>
  <c r="E351" i="15" s="1"/>
  <c r="F196" i="15"/>
  <c r="F271" i="15" s="1"/>
  <c r="F296" i="15" s="1"/>
  <c r="F346" i="15" s="1"/>
  <c r="E188" i="57"/>
  <c r="AN19" i="49" s="1"/>
  <c r="D275" i="21"/>
  <c r="D133" i="44"/>
  <c r="F194" i="38"/>
  <c r="F269" i="38" s="1"/>
  <c r="E194" i="38"/>
  <c r="E269" i="38" s="1"/>
  <c r="E294" i="38" s="1"/>
  <c r="E344" i="38" s="1"/>
  <c r="H180" i="26"/>
  <c r="H173" i="36"/>
  <c r="F198" i="15"/>
  <c r="F273" i="15" s="1"/>
  <c r="F298" i="15" s="1"/>
  <c r="F348" i="15" s="1"/>
  <c r="C194" i="15"/>
  <c r="F212" i="15"/>
  <c r="F287" i="15" s="1"/>
  <c r="C202" i="15"/>
  <c r="C277" i="15" s="1"/>
  <c r="D122" i="44"/>
  <c r="F202" i="15"/>
  <c r="F277" i="15" s="1"/>
  <c r="G205" i="15"/>
  <c r="G280" i="15" s="1"/>
  <c r="G204" i="15"/>
  <c r="G279" i="15" s="1"/>
  <c r="D194" i="15"/>
  <c r="D269" i="15" s="1"/>
  <c r="D294" i="15" s="1"/>
  <c r="D344" i="15" s="1"/>
  <c r="G207" i="15"/>
  <c r="G282" i="15" s="1"/>
  <c r="E211" i="15"/>
  <c r="E286" i="15" s="1"/>
  <c r="E311" i="15" s="1"/>
  <c r="E361" i="15" s="1"/>
  <c r="F209" i="15"/>
  <c r="F284" i="15" s="1"/>
  <c r="E206" i="15"/>
  <c r="E281" i="15" s="1"/>
  <c r="E306" i="15" s="1"/>
  <c r="E356" i="15" s="1"/>
  <c r="D202" i="15"/>
  <c r="D277" i="15" s="1"/>
  <c r="D302" i="15" s="1"/>
  <c r="D352" i="15" s="1"/>
  <c r="C196" i="15"/>
  <c r="F195" i="15"/>
  <c r="F270" i="15" s="1"/>
  <c r="G193" i="15"/>
  <c r="G268" i="15" s="1"/>
  <c r="C200" i="15"/>
  <c r="C275" i="15" s="1"/>
  <c r="C188" i="57"/>
  <c r="AL19" i="49" s="1"/>
  <c r="C120" i="44"/>
  <c r="D198" i="38"/>
  <c r="D273" i="38" s="1"/>
  <c r="D298" i="38" s="1"/>
  <c r="D348" i="38" s="1"/>
  <c r="D201" i="38"/>
  <c r="D276" i="38" s="1"/>
  <c r="D301" i="38" s="1"/>
  <c r="D351" i="38" s="1"/>
  <c r="G188" i="38"/>
  <c r="AP39" i="49" s="1"/>
  <c r="F188" i="24"/>
  <c r="AO24" i="49" s="1"/>
  <c r="C209" i="15"/>
  <c r="C284" i="15" s="1"/>
  <c r="D270" i="14"/>
  <c r="D295" i="14" s="1"/>
  <c r="D345" i="14" s="1"/>
  <c r="F128" i="44"/>
  <c r="C201" i="15"/>
  <c r="C276" i="15" s="1"/>
  <c r="C204" i="15"/>
  <c r="E212" i="15"/>
  <c r="E287" i="15" s="1"/>
  <c r="G206" i="15"/>
  <c r="G281" i="15" s="1"/>
  <c r="D211" i="15"/>
  <c r="D286" i="15" s="1"/>
  <c r="D311" i="15" s="1"/>
  <c r="D361" i="15" s="1"/>
  <c r="E195" i="15"/>
  <c r="E270" i="15" s="1"/>
  <c r="E295" i="15" s="1"/>
  <c r="E345" i="15" s="1"/>
  <c r="C211" i="15"/>
  <c r="C286" i="15" s="1"/>
  <c r="G211" i="15"/>
  <c r="G286" i="15" s="1"/>
  <c r="D195" i="15"/>
  <c r="D270" i="15" s="1"/>
  <c r="D295" i="15" s="1"/>
  <c r="D345" i="15" s="1"/>
  <c r="D197" i="15"/>
  <c r="D272" i="15" s="1"/>
  <c r="D297" i="15" s="1"/>
  <c r="D347" i="15" s="1"/>
  <c r="E202" i="15"/>
  <c r="E277" i="15" s="1"/>
  <c r="E302" i="15" s="1"/>
  <c r="E352" i="15" s="1"/>
  <c r="E199" i="15"/>
  <c r="E274" i="15" s="1"/>
  <c r="C208" i="15"/>
  <c r="C283" i="15" s="1"/>
  <c r="F281" i="27"/>
  <c r="F306" i="27" s="1"/>
  <c r="F356" i="27" s="1"/>
  <c r="C188" i="14"/>
  <c r="G120" i="44"/>
  <c r="C188" i="19"/>
  <c r="F196" i="38"/>
  <c r="F271" i="38" s="1"/>
  <c r="F296" i="38" s="1"/>
  <c r="F346" i="38" s="1"/>
  <c r="F210" i="38"/>
  <c r="F285" i="38" s="1"/>
  <c r="D188" i="59"/>
  <c r="AM33" i="49" s="1"/>
  <c r="G188" i="24"/>
  <c r="AP24" i="49" s="1"/>
  <c r="G188" i="37"/>
  <c r="AP38" i="49" s="1"/>
  <c r="G210" i="15"/>
  <c r="G285" i="15" s="1"/>
  <c r="D200" i="15"/>
  <c r="D275" i="15" s="1"/>
  <c r="F194" i="15"/>
  <c r="F269" i="15" s="1"/>
  <c r="F294" i="15" s="1"/>
  <c r="F344" i="15" s="1"/>
  <c r="E204" i="15"/>
  <c r="E279" i="15" s="1"/>
  <c r="F206" i="15"/>
  <c r="F281" i="15" s="1"/>
  <c r="F306" i="15" s="1"/>
  <c r="F356" i="15" s="1"/>
  <c r="G201" i="15"/>
  <c r="G276" i="15" s="1"/>
  <c r="D212" i="15"/>
  <c r="D287" i="15" s="1"/>
  <c r="E198" i="15"/>
  <c r="E273" i="15" s="1"/>
  <c r="E298" i="15" s="1"/>
  <c r="E348" i="15" s="1"/>
  <c r="G199" i="15"/>
  <c r="G274" i="15" s="1"/>
  <c r="F201" i="15"/>
  <c r="F276" i="15" s="1"/>
  <c r="E208" i="15"/>
  <c r="E283" i="15" s="1"/>
  <c r="E308" i="15" s="1"/>
  <c r="E358" i="15" s="1"/>
  <c r="C205" i="15"/>
  <c r="F272" i="62"/>
  <c r="E278" i="12"/>
  <c r="D280" i="26"/>
  <c r="G193" i="38"/>
  <c r="G268" i="38" s="1"/>
  <c r="D211" i="38"/>
  <c r="D286" i="38" s="1"/>
  <c r="D311" i="38" s="1"/>
  <c r="D361" i="38" s="1"/>
  <c r="D188" i="26"/>
  <c r="AM26" i="49" s="1"/>
  <c r="AC12" i="49"/>
  <c r="AC36" i="49"/>
  <c r="AC26" i="49"/>
  <c r="AJ42" i="49"/>
  <c r="H171" i="32"/>
  <c r="G188" i="35"/>
  <c r="AP36" i="49" s="1"/>
  <c r="AJ27" i="49"/>
  <c r="AC22" i="49"/>
  <c r="AC27" i="49"/>
  <c r="H183" i="36"/>
  <c r="E188" i="11"/>
  <c r="AN10" i="49" s="1"/>
  <c r="H173" i="22"/>
  <c r="H170" i="11"/>
  <c r="F188" i="23"/>
  <c r="AO23" i="49" s="1"/>
  <c r="H172" i="62"/>
  <c r="H179" i="12"/>
  <c r="E188" i="41"/>
  <c r="AN42" i="49" s="1"/>
  <c r="H169" i="57"/>
  <c r="H172" i="32"/>
  <c r="C188" i="16"/>
  <c r="H185" i="12"/>
  <c r="H238" i="20"/>
  <c r="D197" i="44"/>
  <c r="D202" i="44"/>
  <c r="C208" i="44"/>
  <c r="C192" i="44"/>
  <c r="C204" i="44"/>
  <c r="C207" i="44"/>
  <c r="G119" i="44"/>
  <c r="F208" i="44"/>
  <c r="F199" i="44"/>
  <c r="F205" i="44"/>
  <c r="E199" i="59"/>
  <c r="E274" i="59" s="1"/>
  <c r="G206" i="44"/>
  <c r="G195" i="44"/>
  <c r="E206" i="44"/>
  <c r="E194" i="44"/>
  <c r="E193" i="44"/>
  <c r="H174" i="23"/>
  <c r="F188" i="32"/>
  <c r="AO32" i="49" s="1"/>
  <c r="H170" i="14"/>
  <c r="D203" i="44"/>
  <c r="D207" i="44"/>
  <c r="D205" i="44"/>
  <c r="D194" i="44"/>
  <c r="D196" i="44"/>
  <c r="C199" i="44"/>
  <c r="C198" i="44"/>
  <c r="F119" i="44"/>
  <c r="H238" i="38"/>
  <c r="F201" i="44"/>
  <c r="F189" i="44"/>
  <c r="D211" i="59"/>
  <c r="D286" i="59" s="1"/>
  <c r="D311" i="59" s="1"/>
  <c r="D361" i="59" s="1"/>
  <c r="C197" i="59"/>
  <c r="C272" i="59" s="1"/>
  <c r="G202" i="44"/>
  <c r="E203" i="44"/>
  <c r="E197" i="44"/>
  <c r="E201" i="44"/>
  <c r="E208" i="44"/>
  <c r="H171" i="37"/>
  <c r="D200" i="44"/>
  <c r="C202" i="44"/>
  <c r="G196" i="44"/>
  <c r="E199" i="44"/>
  <c r="E196" i="44"/>
  <c r="E207" i="44"/>
  <c r="E189" i="44"/>
  <c r="E278" i="32"/>
  <c r="F274" i="23"/>
  <c r="G280" i="24"/>
  <c r="D208" i="44"/>
  <c r="D204" i="44"/>
  <c r="C194" i="44"/>
  <c r="C197" i="44"/>
  <c r="F195" i="44"/>
  <c r="F198" i="44"/>
  <c r="F203" i="59"/>
  <c r="F278" i="59" s="1"/>
  <c r="C202" i="59"/>
  <c r="C277" i="59" s="1"/>
  <c r="G203" i="44"/>
  <c r="G190" i="44"/>
  <c r="G193" i="44"/>
  <c r="G204" i="44"/>
  <c r="E202" i="44"/>
  <c r="E188" i="22"/>
  <c r="AN21" i="49" s="1"/>
  <c r="D273" i="24"/>
  <c r="D298" i="24" s="1"/>
  <c r="D348" i="24" s="1"/>
  <c r="F202" i="44"/>
  <c r="F191" i="44"/>
  <c r="D209" i="59"/>
  <c r="D284" i="59" s="1"/>
  <c r="D201" i="44"/>
  <c r="C203" i="44"/>
  <c r="C191" i="44"/>
  <c r="C200" i="44"/>
  <c r="C196" i="44"/>
  <c r="E132" i="44"/>
  <c r="D135" i="44"/>
  <c r="F200" i="44"/>
  <c r="F190" i="44"/>
  <c r="E197" i="59"/>
  <c r="E272" i="59" s="1"/>
  <c r="G203" i="59"/>
  <c r="G278" i="59" s="1"/>
  <c r="G194" i="44"/>
  <c r="E277" i="41"/>
  <c r="E192" i="44"/>
  <c r="E198" i="44"/>
  <c r="G188" i="11"/>
  <c r="AP10" i="49" s="1"/>
  <c r="E188" i="28"/>
  <c r="AN28" i="49" s="1"/>
  <c r="D191" i="44"/>
  <c r="C195" i="44"/>
  <c r="F206" i="44"/>
  <c r="D189" i="44"/>
  <c r="D195" i="44"/>
  <c r="D190" i="44"/>
  <c r="C205" i="44"/>
  <c r="C206" i="44"/>
  <c r="F193" i="44"/>
  <c r="F192" i="44"/>
  <c r="F207" i="44"/>
  <c r="F196" i="44"/>
  <c r="D210" i="59"/>
  <c r="D285" i="59" s="1"/>
  <c r="D310" i="59" s="1"/>
  <c r="D360" i="59" s="1"/>
  <c r="G198" i="44"/>
  <c r="G208" i="44"/>
  <c r="G197" i="44"/>
  <c r="E191" i="44"/>
  <c r="E204" i="44"/>
  <c r="F287" i="12"/>
  <c r="D279" i="12"/>
  <c r="C188" i="11"/>
  <c r="D188" i="28"/>
  <c r="AM28" i="49" s="1"/>
  <c r="D193" i="44"/>
  <c r="F203" i="44"/>
  <c r="F196" i="59"/>
  <c r="F271" i="59" s="1"/>
  <c r="G199" i="44"/>
  <c r="D198" i="44"/>
  <c r="D199" i="44"/>
  <c r="C201" i="44"/>
  <c r="F194" i="44"/>
  <c r="C212" i="59"/>
  <c r="C287" i="59" s="1"/>
  <c r="G201" i="44"/>
  <c r="G192" i="44"/>
  <c r="G207" i="44"/>
  <c r="E190" i="44"/>
  <c r="E200" i="44"/>
  <c r="G287" i="24"/>
  <c r="F273" i="24"/>
  <c r="H176" i="57"/>
  <c r="H170" i="16"/>
  <c r="H238" i="14"/>
  <c r="D188" i="35"/>
  <c r="AM36" i="49" s="1"/>
  <c r="H238" i="30"/>
  <c r="H172" i="9"/>
  <c r="G124" i="44"/>
  <c r="H182" i="59"/>
  <c r="C134" i="44"/>
  <c r="H177" i="41"/>
  <c r="F188" i="57"/>
  <c r="AO19" i="49" s="1"/>
  <c r="H179" i="16"/>
  <c r="F188" i="40"/>
  <c r="AO41" i="49" s="1"/>
  <c r="E133" i="44"/>
  <c r="G204" i="10"/>
  <c r="G279" i="10" s="1"/>
  <c r="G209" i="10"/>
  <c r="G284" i="10" s="1"/>
  <c r="G203" i="10"/>
  <c r="G278" i="10" s="1"/>
  <c r="F198" i="10"/>
  <c r="F273" i="10" s="1"/>
  <c r="F298" i="10" s="1"/>
  <c r="F348" i="10" s="1"/>
  <c r="C198" i="10"/>
  <c r="C204" i="10"/>
  <c r="E200" i="10"/>
  <c r="E275" i="10" s="1"/>
  <c r="F195" i="10"/>
  <c r="F270" i="10" s="1"/>
  <c r="F295" i="10" s="1"/>
  <c r="F345" i="10" s="1"/>
  <c r="G198" i="10"/>
  <c r="G273" i="10" s="1"/>
  <c r="C210" i="10"/>
  <c r="D206" i="10"/>
  <c r="D281" i="10" s="1"/>
  <c r="D306" i="10" s="1"/>
  <c r="D356" i="10" s="1"/>
  <c r="D205" i="10"/>
  <c r="D280" i="10" s="1"/>
  <c r="D207" i="10"/>
  <c r="D282" i="10" s="1"/>
  <c r="G211" i="10"/>
  <c r="G286" i="10" s="1"/>
  <c r="E195" i="10"/>
  <c r="E270" i="10" s="1"/>
  <c r="E295" i="10" s="1"/>
  <c r="E345" i="10" s="1"/>
  <c r="C212" i="10"/>
  <c r="E193" i="10"/>
  <c r="D212" i="10"/>
  <c r="D287" i="10" s="1"/>
  <c r="G208" i="10"/>
  <c r="G283" i="10" s="1"/>
  <c r="G206" i="10"/>
  <c r="G281" i="10" s="1"/>
  <c r="G306" i="10" s="1"/>
  <c r="G356" i="10" s="1"/>
  <c r="G193" i="10"/>
  <c r="G268" i="10" s="1"/>
  <c r="F204" i="10"/>
  <c r="F279" i="10" s="1"/>
  <c r="C202" i="10"/>
  <c r="F194" i="10"/>
  <c r="F269" i="10" s="1"/>
  <c r="F294" i="10" s="1"/>
  <c r="F344" i="10" s="1"/>
  <c r="E210" i="10"/>
  <c r="E285" i="10" s="1"/>
  <c r="C209" i="10"/>
  <c r="E194" i="10"/>
  <c r="E269" i="10" s="1"/>
  <c r="E294" i="10" s="1"/>
  <c r="E344" i="10" s="1"/>
  <c r="G199" i="10"/>
  <c r="G274" i="10" s="1"/>
  <c r="C196" i="10"/>
  <c r="C194" i="10"/>
  <c r="G196" i="10"/>
  <c r="G271" i="10" s="1"/>
  <c r="E211" i="10"/>
  <c r="E286" i="10" s="1"/>
  <c r="E311" i="10" s="1"/>
  <c r="E361" i="10" s="1"/>
  <c r="F212" i="10"/>
  <c r="F287" i="10" s="1"/>
  <c r="E206" i="10"/>
  <c r="E281" i="10" s="1"/>
  <c r="E306" i="10" s="1"/>
  <c r="E356" i="10" s="1"/>
  <c r="E198" i="10"/>
  <c r="E273" i="10" s="1"/>
  <c r="E298" i="10" s="1"/>
  <c r="E348" i="10" s="1"/>
  <c r="D211" i="10"/>
  <c r="D286" i="10" s="1"/>
  <c r="D311" i="10" s="1"/>
  <c r="D361" i="10" s="1"/>
  <c r="G210" i="10"/>
  <c r="G285" i="10" s="1"/>
  <c r="D202" i="10"/>
  <c r="D277" i="10" s="1"/>
  <c r="D302" i="10" s="1"/>
  <c r="D352" i="10" s="1"/>
  <c r="D198" i="10"/>
  <c r="D273" i="10" s="1"/>
  <c r="D298" i="10" s="1"/>
  <c r="D348" i="10" s="1"/>
  <c r="G197" i="10"/>
  <c r="G272" i="10" s="1"/>
  <c r="F205" i="10"/>
  <c r="F280" i="10" s="1"/>
  <c r="F202" i="10"/>
  <c r="F277" i="10" s="1"/>
  <c r="G212" i="10"/>
  <c r="G287" i="10" s="1"/>
  <c r="G201" i="10"/>
  <c r="G276" i="10" s="1"/>
  <c r="E201" i="10"/>
  <c r="E276" i="10" s="1"/>
  <c r="C205" i="10"/>
  <c r="F201" i="10"/>
  <c r="F276" i="10" s="1"/>
  <c r="D196" i="10"/>
  <c r="D271" i="10" s="1"/>
  <c r="D296" i="10" s="1"/>
  <c r="D346" i="10" s="1"/>
  <c r="D200" i="10"/>
  <c r="D275" i="10" s="1"/>
  <c r="F193" i="10"/>
  <c r="C207" i="10"/>
  <c r="D197" i="10"/>
  <c r="D272" i="10" s="1"/>
  <c r="F200" i="10"/>
  <c r="F275" i="10" s="1"/>
  <c r="F207" i="10"/>
  <c r="F282" i="10" s="1"/>
  <c r="C197" i="10"/>
  <c r="E205" i="10"/>
  <c r="E280" i="10" s="1"/>
  <c r="F208" i="10"/>
  <c r="F283" i="10" s="1"/>
  <c r="F308" i="10" s="1"/>
  <c r="F358" i="10" s="1"/>
  <c r="D193" i="10"/>
  <c r="F209" i="10"/>
  <c r="F284" i="10" s="1"/>
  <c r="D209" i="10"/>
  <c r="D284" i="10" s="1"/>
  <c r="G194" i="10"/>
  <c r="G269" i="10" s="1"/>
  <c r="D199" i="10"/>
  <c r="D274" i="10" s="1"/>
  <c r="C201" i="10"/>
  <c r="F211" i="10"/>
  <c r="F286" i="10" s="1"/>
  <c r="F311" i="10" s="1"/>
  <c r="F361" i="10" s="1"/>
  <c r="E203" i="10"/>
  <c r="E278" i="10" s="1"/>
  <c r="F210" i="10"/>
  <c r="F285" i="10" s="1"/>
  <c r="G205" i="10"/>
  <c r="G280" i="10" s="1"/>
  <c r="C200" i="10"/>
  <c r="E196" i="10"/>
  <c r="E271" i="10" s="1"/>
  <c r="E296" i="10" s="1"/>
  <c r="E346" i="10" s="1"/>
  <c r="F203" i="10"/>
  <c r="F278" i="10" s="1"/>
  <c r="C211" i="10"/>
  <c r="C208" i="10"/>
  <c r="F196" i="10"/>
  <c r="F271" i="10" s="1"/>
  <c r="F296" i="10" s="1"/>
  <c r="F346" i="10" s="1"/>
  <c r="E204" i="10"/>
  <c r="E279" i="10" s="1"/>
  <c r="G200" i="10"/>
  <c r="G275" i="10" s="1"/>
  <c r="D203" i="10"/>
  <c r="D278" i="10" s="1"/>
  <c r="C199" i="10"/>
  <c r="C206" i="10"/>
  <c r="F197" i="10"/>
  <c r="F272" i="10" s="1"/>
  <c r="E199" i="10"/>
  <c r="E274" i="10" s="1"/>
  <c r="E207" i="10"/>
  <c r="E282" i="10" s="1"/>
  <c r="E208" i="10"/>
  <c r="E283" i="10" s="1"/>
  <c r="E308" i="10" s="1"/>
  <c r="E358" i="10" s="1"/>
  <c r="E202" i="10"/>
  <c r="E277" i="10" s="1"/>
  <c r="E302" i="10" s="1"/>
  <c r="E352" i="10" s="1"/>
  <c r="D208" i="10"/>
  <c r="D283" i="10" s="1"/>
  <c r="D308" i="10" s="1"/>
  <c r="D358" i="10" s="1"/>
  <c r="C193" i="10"/>
  <c r="D195" i="10"/>
  <c r="D270" i="10" s="1"/>
  <c r="D295" i="10" s="1"/>
  <c r="D345" i="10" s="1"/>
  <c r="G202" i="10"/>
  <c r="G277" i="10" s="1"/>
  <c r="D204" i="10"/>
  <c r="D279" i="10" s="1"/>
  <c r="E197" i="10"/>
  <c r="E272" i="10" s="1"/>
  <c r="G195" i="10"/>
  <c r="G270" i="10" s="1"/>
  <c r="D210" i="10"/>
  <c r="D285" i="10" s="1"/>
  <c r="D310" i="10" s="1"/>
  <c r="D360" i="10" s="1"/>
  <c r="C203" i="10"/>
  <c r="D194" i="10"/>
  <c r="D269" i="10" s="1"/>
  <c r="D294" i="10" s="1"/>
  <c r="D344" i="10" s="1"/>
  <c r="E209" i="10"/>
  <c r="E284" i="10" s="1"/>
  <c r="F199" i="10"/>
  <c r="F274" i="10" s="1"/>
  <c r="C195" i="10"/>
  <c r="D201" i="10"/>
  <c r="D276" i="10" s="1"/>
  <c r="F206" i="10"/>
  <c r="F281" i="10" s="1"/>
  <c r="F306" i="10" s="1"/>
  <c r="F356" i="10" s="1"/>
  <c r="E212" i="10"/>
  <c r="E287" i="10" s="1"/>
  <c r="G207" i="10"/>
  <c r="G282" i="10" s="1"/>
  <c r="E278" i="14"/>
  <c r="E126" i="44"/>
  <c r="D124" i="44"/>
  <c r="E281" i="27"/>
  <c r="E306" i="27" s="1"/>
  <c r="E356" i="27" s="1"/>
  <c r="E206" i="59"/>
  <c r="E281" i="59" s="1"/>
  <c r="E306" i="59" s="1"/>
  <c r="E356" i="59" s="1"/>
  <c r="F205" i="59"/>
  <c r="F280" i="59" s="1"/>
  <c r="G210" i="59"/>
  <c r="G285" i="59" s="1"/>
  <c r="E208" i="59"/>
  <c r="E283" i="59" s="1"/>
  <c r="E308" i="59" s="1"/>
  <c r="E358" i="59" s="1"/>
  <c r="C207" i="59"/>
  <c r="D206" i="59"/>
  <c r="D281" i="59" s="1"/>
  <c r="D306" i="59" s="1"/>
  <c r="D356" i="59" s="1"/>
  <c r="C208" i="59"/>
  <c r="G206" i="59"/>
  <c r="G281" i="59" s="1"/>
  <c r="F193" i="59"/>
  <c r="C198" i="59"/>
  <c r="C273" i="59" s="1"/>
  <c r="D212" i="59"/>
  <c r="D287" i="59" s="1"/>
  <c r="D207" i="59"/>
  <c r="D282" i="59" s="1"/>
  <c r="E201" i="40"/>
  <c r="G134" i="44"/>
  <c r="H170" i="35"/>
  <c r="F130" i="44"/>
  <c r="H171" i="29"/>
  <c r="E121" i="44"/>
  <c r="G196" i="59"/>
  <c r="G271" i="59" s="1"/>
  <c r="C206" i="59"/>
  <c r="C281" i="59" s="1"/>
  <c r="E196" i="59"/>
  <c r="E271" i="59" s="1"/>
  <c r="E296" i="59" s="1"/>
  <c r="E346" i="59" s="1"/>
  <c r="C209" i="59"/>
  <c r="D202" i="59"/>
  <c r="D277" i="59" s="1"/>
  <c r="G197" i="59"/>
  <c r="G272" i="59" s="1"/>
  <c r="D203" i="59"/>
  <c r="D278" i="59" s="1"/>
  <c r="E207" i="59"/>
  <c r="E282" i="59" s="1"/>
  <c r="E205" i="59"/>
  <c r="E280" i="59" s="1"/>
  <c r="D193" i="59"/>
  <c r="E200" i="59"/>
  <c r="E275" i="59" s="1"/>
  <c r="G200" i="59"/>
  <c r="G275" i="59" s="1"/>
  <c r="G300" i="59" s="1"/>
  <c r="G350" i="59" s="1"/>
  <c r="G275" i="41"/>
  <c r="H184" i="59"/>
  <c r="E272" i="35"/>
  <c r="E297" i="35" s="1"/>
  <c r="E347" i="35" s="1"/>
  <c r="E286" i="33"/>
  <c r="D287" i="12"/>
  <c r="D312" i="12" s="1"/>
  <c r="D362" i="12" s="1"/>
  <c r="E130" i="44"/>
  <c r="G188" i="41"/>
  <c r="AP42" i="49" s="1"/>
  <c r="C188" i="41"/>
  <c r="D119" i="44"/>
  <c r="G132" i="44"/>
  <c r="E135" i="44"/>
  <c r="F283" i="22"/>
  <c r="D194" i="59"/>
  <c r="D269" i="59" s="1"/>
  <c r="D294" i="59" s="1"/>
  <c r="D344" i="59" s="1"/>
  <c r="D201" i="59"/>
  <c r="D276" i="59" s="1"/>
  <c r="E211" i="59"/>
  <c r="E286" i="59" s="1"/>
  <c r="E311" i="59" s="1"/>
  <c r="E361" i="59" s="1"/>
  <c r="C194" i="59"/>
  <c r="C269" i="59" s="1"/>
  <c r="E210" i="59"/>
  <c r="E285" i="59" s="1"/>
  <c r="G194" i="59"/>
  <c r="G269" i="59" s="1"/>
  <c r="D195" i="59"/>
  <c r="D270" i="59" s="1"/>
  <c r="F194" i="59"/>
  <c r="F269" i="59" s="1"/>
  <c r="F200" i="59"/>
  <c r="F275" i="59" s="1"/>
  <c r="C205" i="59"/>
  <c r="C280" i="59" s="1"/>
  <c r="G208" i="59"/>
  <c r="G283" i="59" s="1"/>
  <c r="E201" i="59"/>
  <c r="E276" i="59" s="1"/>
  <c r="D136" i="44"/>
  <c r="H263" i="30"/>
  <c r="D278" i="22"/>
  <c r="G276" i="22"/>
  <c r="G283" i="22"/>
  <c r="F207" i="59"/>
  <c r="F282" i="59" s="1"/>
  <c r="G198" i="59"/>
  <c r="G273" i="59" s="1"/>
  <c r="E195" i="59"/>
  <c r="E270" i="59" s="1"/>
  <c r="G193" i="59"/>
  <c r="G268" i="59" s="1"/>
  <c r="E202" i="59"/>
  <c r="E277" i="59" s="1"/>
  <c r="C204" i="59"/>
  <c r="C279" i="59" s="1"/>
  <c r="G209" i="59"/>
  <c r="G284" i="59" s="1"/>
  <c r="G195" i="59"/>
  <c r="G270" i="59" s="1"/>
  <c r="C203" i="59"/>
  <c r="E194" i="59"/>
  <c r="E269" i="59" s="1"/>
  <c r="E294" i="59" s="1"/>
  <c r="E344" i="59" s="1"/>
  <c r="F201" i="59"/>
  <c r="F276" i="59" s="1"/>
  <c r="C196" i="59"/>
  <c r="C271" i="59" s="1"/>
  <c r="C195" i="59"/>
  <c r="C270" i="59" s="1"/>
  <c r="F127" i="44"/>
  <c r="D188" i="12"/>
  <c r="AM11" i="49" s="1"/>
  <c r="G276" i="24"/>
  <c r="H170" i="34"/>
  <c r="H184" i="38"/>
  <c r="AJ30" i="49"/>
  <c r="D208" i="59"/>
  <c r="D283" i="59" s="1"/>
  <c r="D308" i="59" s="1"/>
  <c r="D358" i="59" s="1"/>
  <c r="F202" i="59"/>
  <c r="F277" i="59" s="1"/>
  <c r="C193" i="59"/>
  <c r="C268" i="59" s="1"/>
  <c r="F209" i="59"/>
  <c r="F284" i="59" s="1"/>
  <c r="E209" i="59"/>
  <c r="E284" i="59" s="1"/>
  <c r="G207" i="59"/>
  <c r="G282" i="59" s="1"/>
  <c r="F206" i="59"/>
  <c r="F281" i="59" s="1"/>
  <c r="D205" i="59"/>
  <c r="D280" i="59" s="1"/>
  <c r="E193" i="59"/>
  <c r="E268" i="59" s="1"/>
  <c r="F204" i="59"/>
  <c r="F279" i="59" s="1"/>
  <c r="E198" i="59"/>
  <c r="E273" i="59" s="1"/>
  <c r="F210" i="59"/>
  <c r="F285" i="59" s="1"/>
  <c r="C210" i="59"/>
  <c r="C285" i="59" s="1"/>
  <c r="H175" i="41"/>
  <c r="C133" i="44"/>
  <c r="C126" i="44"/>
  <c r="F269" i="57"/>
  <c r="E274" i="22"/>
  <c r="E299" i="22" s="1"/>
  <c r="E349" i="22" s="1"/>
  <c r="E203" i="59"/>
  <c r="E278" i="59" s="1"/>
  <c r="D196" i="59"/>
  <c r="D271" i="59" s="1"/>
  <c r="D296" i="59" s="1"/>
  <c r="D346" i="59" s="1"/>
  <c r="F197" i="59"/>
  <c r="F272" i="59" s="1"/>
  <c r="G204" i="59"/>
  <c r="G279" i="59" s="1"/>
  <c r="G199" i="59"/>
  <c r="G274" i="59" s="1"/>
  <c r="D198" i="59"/>
  <c r="D273" i="59" s="1"/>
  <c r="D298" i="59" s="1"/>
  <c r="D348" i="59" s="1"/>
  <c r="G201" i="59"/>
  <c r="G276" i="59" s="1"/>
  <c r="F195" i="59"/>
  <c r="F270" i="59" s="1"/>
  <c r="G202" i="59"/>
  <c r="G277" i="59" s="1"/>
  <c r="F212" i="59"/>
  <c r="F287" i="59" s="1"/>
  <c r="C199" i="59"/>
  <c r="G211" i="59"/>
  <c r="G286" i="59" s="1"/>
  <c r="D204" i="59"/>
  <c r="D279" i="59" s="1"/>
  <c r="G285" i="33"/>
  <c r="E274" i="24"/>
  <c r="E299" i="24" s="1"/>
  <c r="E349" i="24" s="1"/>
  <c r="H185" i="57"/>
  <c r="H179" i="14"/>
  <c r="H183" i="22"/>
  <c r="H172" i="15"/>
  <c r="H263" i="35"/>
  <c r="E270" i="34"/>
  <c r="E295" i="34" s="1"/>
  <c r="E345" i="34" s="1"/>
  <c r="D200" i="59"/>
  <c r="D275" i="59" s="1"/>
  <c r="D300" i="59" s="1"/>
  <c r="D350" i="59" s="1"/>
  <c r="C201" i="59"/>
  <c r="C211" i="59"/>
  <c r="C286" i="59" s="1"/>
  <c r="C200" i="59"/>
  <c r="C275" i="59" s="1"/>
  <c r="E204" i="59"/>
  <c r="E279" i="59" s="1"/>
  <c r="D197" i="59"/>
  <c r="D272" i="59" s="1"/>
  <c r="D297" i="59" s="1"/>
  <c r="D347" i="59" s="1"/>
  <c r="F198" i="59"/>
  <c r="F273" i="59" s="1"/>
  <c r="G205" i="59"/>
  <c r="G280" i="59" s="1"/>
  <c r="F199" i="59"/>
  <c r="F274" i="59" s="1"/>
  <c r="E212" i="59"/>
  <c r="E287" i="59" s="1"/>
  <c r="F211" i="59"/>
  <c r="F286" i="59" s="1"/>
  <c r="F208" i="59"/>
  <c r="F283" i="59" s="1"/>
  <c r="D286" i="24"/>
  <c r="D311" i="24" s="1"/>
  <c r="D361" i="24" s="1"/>
  <c r="H263" i="15"/>
  <c r="F188" i="59"/>
  <c r="AO33" i="49" s="1"/>
  <c r="C268" i="24"/>
  <c r="C293" i="24" s="1"/>
  <c r="F136" i="44"/>
  <c r="D200" i="24"/>
  <c r="F208" i="24"/>
  <c r="E208" i="24"/>
  <c r="G197" i="24"/>
  <c r="G272" i="24" s="1"/>
  <c r="G193" i="24"/>
  <c r="D205" i="24"/>
  <c r="D280" i="24" s="1"/>
  <c r="D305" i="24" s="1"/>
  <c r="D355" i="24" s="1"/>
  <c r="C194" i="24"/>
  <c r="D206" i="24"/>
  <c r="E203" i="24"/>
  <c r="E278" i="24" s="1"/>
  <c r="F204" i="24"/>
  <c r="F207" i="24"/>
  <c r="F282" i="24" s="1"/>
  <c r="D193" i="24"/>
  <c r="D268" i="24" s="1"/>
  <c r="D293" i="24" s="1"/>
  <c r="D343" i="24" s="1"/>
  <c r="F211" i="24"/>
  <c r="D117" i="44"/>
  <c r="F276" i="33"/>
  <c r="E281" i="33"/>
  <c r="E306" i="33" s="1"/>
  <c r="E356" i="33" s="1"/>
  <c r="G211" i="38"/>
  <c r="G286" i="38" s="1"/>
  <c r="D193" i="38"/>
  <c r="D268" i="38" s="1"/>
  <c r="E195" i="38"/>
  <c r="E270" i="38" s="1"/>
  <c r="E295" i="38" s="1"/>
  <c r="E345" i="38" s="1"/>
  <c r="D206" i="38"/>
  <c r="D281" i="38" s="1"/>
  <c r="D306" i="38" s="1"/>
  <c r="D356" i="38" s="1"/>
  <c r="E205" i="38"/>
  <c r="E280" i="38" s="1"/>
  <c r="E193" i="38"/>
  <c r="E268" i="38" s="1"/>
  <c r="D195" i="38"/>
  <c r="D270" i="38" s="1"/>
  <c r="D295" i="38" s="1"/>
  <c r="D345" i="38" s="1"/>
  <c r="D204" i="38"/>
  <c r="D279" i="38" s="1"/>
  <c r="D304" i="38" s="1"/>
  <c r="D354" i="38" s="1"/>
  <c r="D210" i="38"/>
  <c r="D285" i="38" s="1"/>
  <c r="D310" i="38" s="1"/>
  <c r="D360" i="38" s="1"/>
  <c r="E210" i="38"/>
  <c r="E285" i="38" s="1"/>
  <c r="C200" i="38"/>
  <c r="C275" i="38" s="1"/>
  <c r="C203" i="38"/>
  <c r="F201" i="38"/>
  <c r="F276" i="38" s="1"/>
  <c r="H238" i="57"/>
  <c r="H198" i="24"/>
  <c r="D282" i="22"/>
  <c r="G285" i="62"/>
  <c r="G188" i="19"/>
  <c r="AP17" i="49" s="1"/>
  <c r="G276" i="33"/>
  <c r="D272" i="33"/>
  <c r="D297" i="33" s="1"/>
  <c r="D347" i="33" s="1"/>
  <c r="E188" i="19"/>
  <c r="AN17" i="49" s="1"/>
  <c r="G198" i="38"/>
  <c r="G273" i="38" s="1"/>
  <c r="E207" i="38"/>
  <c r="E282" i="38" s="1"/>
  <c r="E199" i="38"/>
  <c r="E274" i="38" s="1"/>
  <c r="E299" i="38" s="1"/>
  <c r="E349" i="38" s="1"/>
  <c r="F209" i="38"/>
  <c r="F284" i="38" s="1"/>
  <c r="C194" i="38"/>
  <c r="C269" i="38" s="1"/>
  <c r="F200" i="38"/>
  <c r="F275" i="38" s="1"/>
  <c r="E206" i="38"/>
  <c r="E281" i="38" s="1"/>
  <c r="E306" i="38" s="1"/>
  <c r="E356" i="38" s="1"/>
  <c r="G197" i="38"/>
  <c r="G272" i="38" s="1"/>
  <c r="F195" i="38"/>
  <c r="F270" i="38" s="1"/>
  <c r="F197" i="38"/>
  <c r="F272" i="38" s="1"/>
  <c r="E212" i="38"/>
  <c r="E287" i="38" s="1"/>
  <c r="E312" i="38" s="1"/>
  <c r="E362" i="38" s="1"/>
  <c r="G209" i="38"/>
  <c r="G284" i="38" s="1"/>
  <c r="F211" i="38"/>
  <c r="F286" i="38" s="1"/>
  <c r="D188" i="27"/>
  <c r="AM27" i="49" s="1"/>
  <c r="H263" i="19"/>
  <c r="C188" i="24"/>
  <c r="AL24" i="49" s="1"/>
  <c r="AJ12" i="49"/>
  <c r="H186" i="15"/>
  <c r="D274" i="22"/>
  <c r="D299" i="22" s="1"/>
  <c r="D349" i="22" s="1"/>
  <c r="G126" i="44"/>
  <c r="F188" i="12"/>
  <c r="AO11" i="49" s="1"/>
  <c r="D285" i="33"/>
  <c r="D310" i="33" s="1"/>
  <c r="D360" i="33" s="1"/>
  <c r="F198" i="38"/>
  <c r="F273" i="38" s="1"/>
  <c r="F298" i="38" s="1"/>
  <c r="F348" i="38" s="1"/>
  <c r="F199" i="38"/>
  <c r="F274" i="38" s="1"/>
  <c r="F205" i="38"/>
  <c r="F280" i="38" s="1"/>
  <c r="E209" i="38"/>
  <c r="E284" i="38" s="1"/>
  <c r="G194" i="38"/>
  <c r="G269" i="38" s="1"/>
  <c r="G195" i="38"/>
  <c r="G270" i="38" s="1"/>
  <c r="F207" i="38"/>
  <c r="F282" i="38" s="1"/>
  <c r="F202" i="38"/>
  <c r="F277" i="38" s="1"/>
  <c r="E200" i="38"/>
  <c r="E275" i="38" s="1"/>
  <c r="G208" i="38"/>
  <c r="G283" i="38" s="1"/>
  <c r="C208" i="38"/>
  <c r="C283" i="38" s="1"/>
  <c r="C308" i="38" s="1"/>
  <c r="C358" i="38" s="1"/>
  <c r="F206" i="38"/>
  <c r="F281" i="38" s="1"/>
  <c r="F306" i="38" s="1"/>
  <c r="F356" i="38" s="1"/>
  <c r="E197" i="38"/>
  <c r="E272" i="38" s="1"/>
  <c r="H181" i="14"/>
  <c r="G277" i="16"/>
  <c r="F271" i="22"/>
  <c r="F296" i="22" s="1"/>
  <c r="F346" i="22" s="1"/>
  <c r="D208" i="38"/>
  <c r="D283" i="38" s="1"/>
  <c r="D308" i="38" s="1"/>
  <c r="D358" i="38" s="1"/>
  <c r="D212" i="38"/>
  <c r="D287" i="38" s="1"/>
  <c r="D312" i="38" s="1"/>
  <c r="D362" i="38" s="1"/>
  <c r="C201" i="38"/>
  <c r="C276" i="38" s="1"/>
  <c r="F193" i="38"/>
  <c r="F268" i="38" s="1"/>
  <c r="E211" i="38"/>
  <c r="E286" i="38" s="1"/>
  <c r="E311" i="38" s="1"/>
  <c r="G200" i="38"/>
  <c r="G275" i="38" s="1"/>
  <c r="E196" i="38"/>
  <c r="E271" i="38" s="1"/>
  <c r="E296" i="38" s="1"/>
  <c r="E346" i="38" s="1"/>
  <c r="C197" i="38"/>
  <c r="D202" i="38"/>
  <c r="D277" i="38" s="1"/>
  <c r="G199" i="38"/>
  <c r="G274" i="38" s="1"/>
  <c r="F212" i="38"/>
  <c r="F287" i="38" s="1"/>
  <c r="C193" i="38"/>
  <c r="C268" i="38" s="1"/>
  <c r="E276" i="25"/>
  <c r="E301" i="25" s="1"/>
  <c r="E351" i="25" s="1"/>
  <c r="E286" i="22"/>
  <c r="E311" i="22" s="1"/>
  <c r="E361" i="22" s="1"/>
  <c r="E270" i="35"/>
  <c r="E295" i="35" s="1"/>
  <c r="E345" i="35" s="1"/>
  <c r="G281" i="33"/>
  <c r="G201" i="38"/>
  <c r="G276" i="38" s="1"/>
  <c r="G207" i="38"/>
  <c r="G282" i="38" s="1"/>
  <c r="G210" i="38"/>
  <c r="G285" i="38" s="1"/>
  <c r="D207" i="38"/>
  <c r="D282" i="38" s="1"/>
  <c r="D205" i="38"/>
  <c r="D280" i="38" s="1"/>
  <c r="D199" i="38"/>
  <c r="D274" i="38" s="1"/>
  <c r="D299" i="38" s="1"/>
  <c r="D349" i="38" s="1"/>
  <c r="C198" i="38"/>
  <c r="C273" i="38" s="1"/>
  <c r="C205" i="38"/>
  <c r="F208" i="38"/>
  <c r="F283" i="38" s="1"/>
  <c r="F308" i="38" s="1"/>
  <c r="F358" i="38" s="1"/>
  <c r="C210" i="38"/>
  <c r="C285" i="38" s="1"/>
  <c r="C202" i="38"/>
  <c r="C277" i="38" s="1"/>
  <c r="E208" i="38"/>
  <c r="E283" i="38" s="1"/>
  <c r="E308" i="38" s="1"/>
  <c r="E358" i="38" s="1"/>
  <c r="G273" i="24"/>
  <c r="E284" i="24"/>
  <c r="E282" i="24"/>
  <c r="H184" i="23"/>
  <c r="H177" i="19"/>
  <c r="E119" i="44"/>
  <c r="C188" i="23"/>
  <c r="E127" i="44"/>
  <c r="E202" i="38"/>
  <c r="E277" i="38" s="1"/>
  <c r="G203" i="38"/>
  <c r="G278" i="38" s="1"/>
  <c r="C196" i="38"/>
  <c r="C271" i="38" s="1"/>
  <c r="C199" i="38"/>
  <c r="C274" i="38" s="1"/>
  <c r="C211" i="38"/>
  <c r="C286" i="38" s="1"/>
  <c r="C204" i="38"/>
  <c r="C279" i="38" s="1"/>
  <c r="C304" i="38" s="1"/>
  <c r="C354" i="38" s="1"/>
  <c r="D209" i="38"/>
  <c r="D284" i="38" s="1"/>
  <c r="E204" i="38"/>
  <c r="E279" i="38" s="1"/>
  <c r="G204" i="38"/>
  <c r="G279" i="38" s="1"/>
  <c r="D196" i="38"/>
  <c r="D271" i="38" s="1"/>
  <c r="D296" i="38" s="1"/>
  <c r="D346" i="38" s="1"/>
  <c r="E198" i="38"/>
  <c r="E273" i="38" s="1"/>
  <c r="E298" i="38" s="1"/>
  <c r="E348" i="38" s="1"/>
  <c r="C206" i="38"/>
  <c r="C281" i="38" s="1"/>
  <c r="D188" i="24"/>
  <c r="AM24" i="49" s="1"/>
  <c r="D284" i="24"/>
  <c r="H173" i="59"/>
  <c r="H168" i="19"/>
  <c r="F281" i="14"/>
  <c r="D127" i="44"/>
  <c r="H263" i="37"/>
  <c r="F188" i="14"/>
  <c r="AO12" i="49" s="1"/>
  <c r="G278" i="33"/>
  <c r="G206" i="38"/>
  <c r="G281" i="38" s="1"/>
  <c r="G306" i="38" s="1"/>
  <c r="G356" i="38" s="1"/>
  <c r="C209" i="38"/>
  <c r="C284" i="38" s="1"/>
  <c r="C212" i="38"/>
  <c r="C287" i="38" s="1"/>
  <c r="D194" i="38"/>
  <c r="D269" i="38" s="1"/>
  <c r="D294" i="38" s="1"/>
  <c r="D344" i="38" s="1"/>
  <c r="G205" i="38"/>
  <c r="G280" i="38" s="1"/>
  <c r="G196" i="38"/>
  <c r="G271" i="38" s="1"/>
  <c r="G296" i="38" s="1"/>
  <c r="G346" i="38" s="1"/>
  <c r="E203" i="38"/>
  <c r="E278" i="38" s="1"/>
  <c r="F204" i="38"/>
  <c r="F279" i="38" s="1"/>
  <c r="F203" i="38"/>
  <c r="F278" i="38" s="1"/>
  <c r="D203" i="38"/>
  <c r="D278" i="38" s="1"/>
  <c r="E201" i="38"/>
  <c r="E276" i="38" s="1"/>
  <c r="H263" i="14"/>
  <c r="H263" i="17"/>
  <c r="H175" i="59"/>
  <c r="H185" i="62"/>
  <c r="H185" i="59"/>
  <c r="AC14" i="49"/>
  <c r="H169" i="62"/>
  <c r="H180" i="40"/>
  <c r="H170" i="36"/>
  <c r="AM32" i="49"/>
  <c r="D126" i="44"/>
  <c r="C117" i="44"/>
  <c r="H238" i="17"/>
  <c r="D287" i="22"/>
  <c r="D287" i="41"/>
  <c r="D312" i="41" s="1"/>
  <c r="D362" i="41" s="1"/>
  <c r="D270" i="33"/>
  <c r="D295" i="33" s="1"/>
  <c r="D345" i="33" s="1"/>
  <c r="E268" i="24"/>
  <c r="E293" i="24" s="1"/>
  <c r="E343" i="24" s="1"/>
  <c r="F188" i="35"/>
  <c r="AO36" i="49" s="1"/>
  <c r="D120" i="44"/>
  <c r="H178" i="19"/>
  <c r="E280" i="22"/>
  <c r="D279" i="22"/>
  <c r="D304" i="22" s="1"/>
  <c r="D354" i="22" s="1"/>
  <c r="E188" i="40"/>
  <c r="AN41" i="49" s="1"/>
  <c r="D188" i="41"/>
  <c r="AM42" i="49" s="1"/>
  <c r="E281" i="22"/>
  <c r="E306" i="22" s="1"/>
  <c r="E356" i="22" s="1"/>
  <c r="H263" i="26"/>
  <c r="F188" i="25"/>
  <c r="AO25" i="49" s="1"/>
  <c r="H187" i="41"/>
  <c r="F188" i="62"/>
  <c r="AO22" i="49" s="1"/>
  <c r="F272" i="24"/>
  <c r="F297" i="24" s="1"/>
  <c r="F347" i="24" s="1"/>
  <c r="C188" i="59"/>
  <c r="AL33" i="49" s="1"/>
  <c r="H185" i="36"/>
  <c r="H177" i="16"/>
  <c r="H263" i="27"/>
  <c r="F269" i="62"/>
  <c r="H238" i="23"/>
  <c r="F278" i="24"/>
  <c r="D188" i="19"/>
  <c r="AM17" i="49" s="1"/>
  <c r="H187" i="12"/>
  <c r="H184" i="62"/>
  <c r="H177" i="23"/>
  <c r="D280" i="33"/>
  <c r="D305" i="33" s="1"/>
  <c r="D355" i="33" s="1"/>
  <c r="F285" i="24"/>
  <c r="F276" i="25"/>
  <c r="H181" i="27"/>
  <c r="C127" i="44"/>
  <c r="F271" i="33"/>
  <c r="F296" i="33" s="1"/>
  <c r="F346" i="33" s="1"/>
  <c r="F120" i="44"/>
  <c r="D275" i="31"/>
  <c r="H178" i="32"/>
  <c r="H175" i="31"/>
  <c r="H113" i="44"/>
  <c r="C150" i="44" s="1"/>
  <c r="E124" i="44"/>
  <c r="H168" i="35"/>
  <c r="G207" i="28"/>
  <c r="G282" i="28" s="1"/>
  <c r="G198" i="28"/>
  <c r="G273" i="28" s="1"/>
  <c r="C196" i="28"/>
  <c r="F210" i="28"/>
  <c r="F285" i="28" s="1"/>
  <c r="E208" i="28"/>
  <c r="E283" i="28" s="1"/>
  <c r="E308" i="28" s="1"/>
  <c r="E358" i="28" s="1"/>
  <c r="E207" i="28"/>
  <c r="E282" i="28" s="1"/>
  <c r="D206" i="28"/>
  <c r="D281" i="28" s="1"/>
  <c r="D306" i="28" s="1"/>
  <c r="D356" i="28" s="1"/>
  <c r="E193" i="28"/>
  <c r="D212" i="28"/>
  <c r="D287" i="28" s="1"/>
  <c r="D312" i="28" s="1"/>
  <c r="D362" i="28" s="1"/>
  <c r="C205" i="28"/>
  <c r="G210" i="28"/>
  <c r="G285" i="28" s="1"/>
  <c r="D193" i="28"/>
  <c r="C194" i="28"/>
  <c r="D210" i="28"/>
  <c r="D285" i="28" s="1"/>
  <c r="D310" i="28" s="1"/>
  <c r="D360" i="28" s="1"/>
  <c r="F204" i="28"/>
  <c r="F279" i="28" s="1"/>
  <c r="C202" i="28"/>
  <c r="G201" i="28"/>
  <c r="G276" i="28" s="1"/>
  <c r="G193" i="28"/>
  <c r="D211" i="28"/>
  <c r="D286" i="28" s="1"/>
  <c r="D311" i="28" s="1"/>
  <c r="D361" i="28" s="1"/>
  <c r="E196" i="28"/>
  <c r="E271" i="28" s="1"/>
  <c r="E296" i="28" s="1"/>
  <c r="E346" i="28" s="1"/>
  <c r="F193" i="28"/>
  <c r="F194" i="28"/>
  <c r="F269" i="28" s="1"/>
  <c r="F294" i="28" s="1"/>
  <c r="F344" i="28" s="1"/>
  <c r="C209" i="28"/>
  <c r="E211" i="28"/>
  <c r="E286" i="28" s="1"/>
  <c r="E311" i="28" s="1"/>
  <c r="E361" i="28" s="1"/>
  <c r="D194" i="28"/>
  <c r="D269" i="28" s="1"/>
  <c r="D294" i="28" s="1"/>
  <c r="D344" i="28" s="1"/>
  <c r="F200" i="28"/>
  <c r="F275" i="28" s="1"/>
  <c r="F206" i="28"/>
  <c r="F281" i="28" s="1"/>
  <c r="G199" i="28"/>
  <c r="G274" i="28" s="1"/>
  <c r="E210" i="28"/>
  <c r="E285" i="28" s="1"/>
  <c r="F198" i="28"/>
  <c r="F273" i="28" s="1"/>
  <c r="D209" i="28"/>
  <c r="D284" i="28" s="1"/>
  <c r="G209" i="28"/>
  <c r="G284" i="28" s="1"/>
  <c r="G202" i="28"/>
  <c r="G277" i="28" s="1"/>
  <c r="F195" i="28"/>
  <c r="F270" i="28" s="1"/>
  <c r="F196" i="28"/>
  <c r="F271" i="28" s="1"/>
  <c r="F296" i="28" s="1"/>
  <c r="F346" i="28" s="1"/>
  <c r="C193" i="28"/>
  <c r="D201" i="28"/>
  <c r="D276" i="28" s="1"/>
  <c r="D301" i="28" s="1"/>
  <c r="D351" i="28" s="1"/>
  <c r="G205" i="28"/>
  <c r="G280" i="28" s="1"/>
  <c r="E201" i="28"/>
  <c r="E276" i="28" s="1"/>
  <c r="G200" i="28"/>
  <c r="G275" i="28" s="1"/>
  <c r="F203" i="28"/>
  <c r="F278" i="28" s="1"/>
  <c r="E200" i="28"/>
  <c r="E275" i="28" s="1"/>
  <c r="F205" i="28"/>
  <c r="F280" i="28" s="1"/>
  <c r="C208" i="28"/>
  <c r="D204" i="28"/>
  <c r="D279" i="28" s="1"/>
  <c r="D304" i="28" s="1"/>
  <c r="D354" i="28" s="1"/>
  <c r="D202" i="28"/>
  <c r="D277" i="28" s="1"/>
  <c r="C211" i="28"/>
  <c r="C195" i="28"/>
  <c r="G211" i="28"/>
  <c r="G286" i="28" s="1"/>
  <c r="C204" i="28"/>
  <c r="G208" i="28"/>
  <c r="G283" i="28" s="1"/>
  <c r="C200" i="28"/>
  <c r="F208" i="28"/>
  <c r="F283" i="28" s="1"/>
  <c r="F211" i="28"/>
  <c r="F286" i="28" s="1"/>
  <c r="G194" i="28"/>
  <c r="G269" i="28" s="1"/>
  <c r="D205" i="28"/>
  <c r="D280" i="28" s="1"/>
  <c r="C198" i="28"/>
  <c r="D196" i="28"/>
  <c r="D271" i="28" s="1"/>
  <c r="D296" i="28" s="1"/>
  <c r="D346" i="28" s="1"/>
  <c r="E209" i="28"/>
  <c r="E284" i="28" s="1"/>
  <c r="D208" i="28"/>
  <c r="D283" i="28" s="1"/>
  <c r="D308" i="28" s="1"/>
  <c r="D358" i="28" s="1"/>
  <c r="C206" i="28"/>
  <c r="C212" i="28"/>
  <c r="F201" i="28"/>
  <c r="F276" i="28" s="1"/>
  <c r="F212" i="28"/>
  <c r="F287" i="28" s="1"/>
  <c r="G204" i="28"/>
  <c r="G279" i="28" s="1"/>
  <c r="G195" i="28"/>
  <c r="G270" i="28" s="1"/>
  <c r="E194" i="28"/>
  <c r="E269" i="28" s="1"/>
  <c r="E294" i="28" s="1"/>
  <c r="E344" i="28" s="1"/>
  <c r="D207" i="28"/>
  <c r="D282" i="28" s="1"/>
  <c r="C201" i="28"/>
  <c r="D195" i="28"/>
  <c r="D270" i="28" s="1"/>
  <c r="D295" i="28" s="1"/>
  <c r="D345" i="28" s="1"/>
  <c r="D198" i="28"/>
  <c r="D273" i="28" s="1"/>
  <c r="D298" i="28" s="1"/>
  <c r="D348" i="28" s="1"/>
  <c r="E204" i="28"/>
  <c r="E279" i="28" s="1"/>
  <c r="E206" i="28"/>
  <c r="E281" i="28" s="1"/>
  <c r="E306" i="28" s="1"/>
  <c r="E356" i="28" s="1"/>
  <c r="E203" i="28"/>
  <c r="E278" i="28" s="1"/>
  <c r="E202" i="28"/>
  <c r="E277" i="28" s="1"/>
  <c r="E302" i="28" s="1"/>
  <c r="E352" i="28" s="1"/>
  <c r="C203" i="28"/>
  <c r="D203" i="28"/>
  <c r="D278" i="28" s="1"/>
  <c r="F199" i="28"/>
  <c r="F274" i="28" s="1"/>
  <c r="G203" i="28"/>
  <c r="G278" i="28" s="1"/>
  <c r="E198" i="28"/>
  <c r="E273" i="28" s="1"/>
  <c r="E298" i="28" s="1"/>
  <c r="E348" i="28" s="1"/>
  <c r="C197" i="28"/>
  <c r="E199" i="28"/>
  <c r="E274" i="28" s="1"/>
  <c r="E299" i="28" s="1"/>
  <c r="E349" i="28" s="1"/>
  <c r="E195" i="28"/>
  <c r="E270" i="28" s="1"/>
  <c r="E295" i="28" s="1"/>
  <c r="E345" i="28" s="1"/>
  <c r="G196" i="28"/>
  <c r="G271" i="28" s="1"/>
  <c r="F197" i="28"/>
  <c r="F272" i="28" s="1"/>
  <c r="F202" i="28"/>
  <c r="F277" i="28" s="1"/>
  <c r="D197" i="28"/>
  <c r="D272" i="28" s="1"/>
  <c r="D297" i="28" s="1"/>
  <c r="D347" i="28" s="1"/>
  <c r="C207" i="28"/>
  <c r="G206" i="28"/>
  <c r="G281" i="28" s="1"/>
  <c r="D199" i="28"/>
  <c r="D274" i="28" s="1"/>
  <c r="D299" i="28" s="1"/>
  <c r="D349" i="28" s="1"/>
  <c r="E212" i="28"/>
  <c r="E287" i="28" s="1"/>
  <c r="C199" i="28"/>
  <c r="F207" i="28"/>
  <c r="F282" i="28" s="1"/>
  <c r="D200" i="28"/>
  <c r="D275" i="28" s="1"/>
  <c r="E205" i="28"/>
  <c r="E280" i="28" s="1"/>
  <c r="C210" i="28"/>
  <c r="F209" i="28"/>
  <c r="F284" i="28" s="1"/>
  <c r="E197" i="28"/>
  <c r="E272" i="28" s="1"/>
  <c r="G197" i="28"/>
  <c r="G272" i="28" s="1"/>
  <c r="G212" i="28"/>
  <c r="G287" i="28" s="1"/>
  <c r="H172" i="35"/>
  <c r="E117" i="44"/>
  <c r="G121" i="44"/>
  <c r="F124" i="44"/>
  <c r="D188" i="40"/>
  <c r="AM41" i="49" s="1"/>
  <c r="H169" i="11"/>
  <c r="F121" i="44"/>
  <c r="H168" i="10"/>
  <c r="H176" i="25"/>
  <c r="C188" i="25"/>
  <c r="AL25" i="49" s="1"/>
  <c r="D125" i="44"/>
  <c r="E120" i="44"/>
  <c r="E188" i="35"/>
  <c r="AN36" i="49" s="1"/>
  <c r="C195" i="40"/>
  <c r="F203" i="40"/>
  <c r="F278" i="40" s="1"/>
  <c r="G210" i="40"/>
  <c r="G285" i="40" s="1"/>
  <c r="D196" i="40"/>
  <c r="D271" i="40" s="1"/>
  <c r="D296" i="40" s="1"/>
  <c r="D346" i="40" s="1"/>
  <c r="D201" i="40"/>
  <c r="D276" i="40" s="1"/>
  <c r="D301" i="40" s="1"/>
  <c r="D351" i="40" s="1"/>
  <c r="E212" i="40"/>
  <c r="E287" i="40" s="1"/>
  <c r="E312" i="40" s="1"/>
  <c r="E362" i="40" s="1"/>
  <c r="E207" i="40"/>
  <c r="E282" i="40" s="1"/>
  <c r="G211" i="40"/>
  <c r="G286" i="40" s="1"/>
  <c r="C201" i="40"/>
  <c r="C276" i="40" s="1"/>
  <c r="C301" i="40" s="1"/>
  <c r="C351" i="40" s="1"/>
  <c r="G202" i="40"/>
  <c r="G277" i="40" s="1"/>
  <c r="G205" i="40"/>
  <c r="G280" i="40" s="1"/>
  <c r="D194" i="40"/>
  <c r="D269" i="40" s="1"/>
  <c r="D294" i="40" s="1"/>
  <c r="D344" i="40" s="1"/>
  <c r="G209" i="40"/>
  <c r="G284" i="40" s="1"/>
  <c r="E204" i="40"/>
  <c r="E279" i="40" s="1"/>
  <c r="C199" i="40"/>
  <c r="C197" i="40"/>
  <c r="D202" i="40"/>
  <c r="D277" i="40" s="1"/>
  <c r="E211" i="40"/>
  <c r="E286" i="40" s="1"/>
  <c r="E311" i="40" s="1"/>
  <c r="E361" i="40" s="1"/>
  <c r="E202" i="40"/>
  <c r="E277" i="40" s="1"/>
  <c r="D205" i="40"/>
  <c r="D280" i="40" s="1"/>
  <c r="F206" i="40"/>
  <c r="F281" i="40" s="1"/>
  <c r="F306" i="40" s="1"/>
  <c r="F356" i="40" s="1"/>
  <c r="C193" i="40"/>
  <c r="C205" i="40"/>
  <c r="G193" i="40"/>
  <c r="F202" i="40"/>
  <c r="F277" i="40" s="1"/>
  <c r="E206" i="40"/>
  <c r="E281" i="40" s="1"/>
  <c r="E306" i="40" s="1"/>
  <c r="E356" i="40" s="1"/>
  <c r="C210" i="40"/>
  <c r="G212" i="40"/>
  <c r="G287" i="40" s="1"/>
  <c r="G194" i="40"/>
  <c r="G269" i="40" s="1"/>
  <c r="F208" i="40"/>
  <c r="F283" i="40" s="1"/>
  <c r="F308" i="40" s="1"/>
  <c r="F358" i="40" s="1"/>
  <c r="F205" i="40"/>
  <c r="F280" i="40" s="1"/>
  <c r="F200" i="40"/>
  <c r="F275" i="40" s="1"/>
  <c r="G203" i="40"/>
  <c r="G278" i="40" s="1"/>
  <c r="D207" i="40"/>
  <c r="D282" i="40" s="1"/>
  <c r="F207" i="40"/>
  <c r="F282" i="40" s="1"/>
  <c r="E200" i="40"/>
  <c r="E275" i="40" s="1"/>
  <c r="D210" i="40"/>
  <c r="D285" i="40" s="1"/>
  <c r="D310" i="40" s="1"/>
  <c r="D360" i="40" s="1"/>
  <c r="G204" i="40"/>
  <c r="G279" i="40" s="1"/>
  <c r="G195" i="40"/>
  <c r="G270" i="40" s="1"/>
  <c r="F211" i="40"/>
  <c r="F286" i="40" s="1"/>
  <c r="E194" i="40"/>
  <c r="E269" i="40" s="1"/>
  <c r="E294" i="40" s="1"/>
  <c r="E344" i="40" s="1"/>
  <c r="D193" i="40"/>
  <c r="E199" i="40"/>
  <c r="E274" i="40" s="1"/>
  <c r="E299" i="40" s="1"/>
  <c r="E349" i="40" s="1"/>
  <c r="E195" i="40"/>
  <c r="E270" i="40" s="1"/>
  <c r="E295" i="40" s="1"/>
  <c r="E345" i="40" s="1"/>
  <c r="D211" i="40"/>
  <c r="D286" i="40" s="1"/>
  <c r="D311" i="40" s="1"/>
  <c r="D361" i="40" s="1"/>
  <c r="G199" i="40"/>
  <c r="G274" i="40" s="1"/>
  <c r="E198" i="40"/>
  <c r="E273" i="40" s="1"/>
  <c r="E298" i="40" s="1"/>
  <c r="E348" i="40" s="1"/>
  <c r="D200" i="40"/>
  <c r="D275" i="40" s="1"/>
  <c r="F198" i="40"/>
  <c r="F273" i="40" s="1"/>
  <c r="F298" i="40" s="1"/>
  <c r="F348" i="40" s="1"/>
  <c r="E197" i="40"/>
  <c r="E272" i="40" s="1"/>
  <c r="E297" i="40" s="1"/>
  <c r="E347" i="40" s="1"/>
  <c r="D209" i="40"/>
  <c r="D284" i="40" s="1"/>
  <c r="E208" i="40"/>
  <c r="E283" i="40" s="1"/>
  <c r="E308" i="40" s="1"/>
  <c r="E358" i="40" s="1"/>
  <c r="F204" i="40"/>
  <c r="F279" i="40" s="1"/>
  <c r="C196" i="40"/>
  <c r="D197" i="40"/>
  <c r="D272" i="40" s="1"/>
  <c r="D297" i="40" s="1"/>
  <c r="D212" i="40"/>
  <c r="D287" i="40" s="1"/>
  <c r="D312" i="40" s="1"/>
  <c r="D362" i="40" s="1"/>
  <c r="C204" i="40"/>
  <c r="C208" i="40"/>
  <c r="F201" i="40"/>
  <c r="F276" i="40" s="1"/>
  <c r="C194" i="40"/>
  <c r="C206" i="40"/>
  <c r="C281" i="40" s="1"/>
  <c r="C306" i="40" s="1"/>
  <c r="C356" i="40" s="1"/>
  <c r="E193" i="40"/>
  <c r="E268" i="40" s="1"/>
  <c r="E293" i="40" s="1"/>
  <c r="E343" i="40" s="1"/>
  <c r="F209" i="40"/>
  <c r="F284" i="40" s="1"/>
  <c r="G207" i="40"/>
  <c r="G282" i="40" s="1"/>
  <c r="F196" i="40"/>
  <c r="F271" i="40" s="1"/>
  <c r="F296" i="40" s="1"/>
  <c r="F346" i="40" s="1"/>
  <c r="D199" i="40"/>
  <c r="D274" i="40" s="1"/>
  <c r="D299" i="40" s="1"/>
  <c r="D349" i="40" s="1"/>
  <c r="D195" i="40"/>
  <c r="D270" i="40" s="1"/>
  <c r="D295" i="40" s="1"/>
  <c r="D345" i="40" s="1"/>
  <c r="F194" i="40"/>
  <c r="F269" i="40" s="1"/>
  <c r="F294" i="40" s="1"/>
  <c r="F344" i="40" s="1"/>
  <c r="D203" i="40"/>
  <c r="D278" i="40" s="1"/>
  <c r="G197" i="40"/>
  <c r="G272" i="40" s="1"/>
  <c r="F199" i="40"/>
  <c r="F274" i="40" s="1"/>
  <c r="G196" i="40"/>
  <c r="G271" i="40" s="1"/>
  <c r="C200" i="40"/>
  <c r="C207" i="40"/>
  <c r="G208" i="40"/>
  <c r="G283" i="40" s="1"/>
  <c r="C209" i="40"/>
  <c r="C211" i="40"/>
  <c r="C212" i="40"/>
  <c r="E205" i="40"/>
  <c r="E280" i="40" s="1"/>
  <c r="F197" i="40"/>
  <c r="F272" i="40" s="1"/>
  <c r="F297" i="40" s="1"/>
  <c r="F347" i="40" s="1"/>
  <c r="E209" i="40"/>
  <c r="E284" i="40" s="1"/>
  <c r="D198" i="40"/>
  <c r="D273" i="40" s="1"/>
  <c r="D298" i="40" s="1"/>
  <c r="D348" i="40" s="1"/>
  <c r="G206" i="40"/>
  <c r="G281" i="40" s="1"/>
  <c r="G306" i="40" s="1"/>
  <c r="G356" i="40" s="1"/>
  <c r="E203" i="40"/>
  <c r="E278" i="40" s="1"/>
  <c r="G201" i="40"/>
  <c r="G276" i="40" s="1"/>
  <c r="F212" i="40"/>
  <c r="F287" i="40" s="1"/>
  <c r="D208" i="40"/>
  <c r="D283" i="40" s="1"/>
  <c r="D308" i="40" s="1"/>
  <c r="D358" i="40" s="1"/>
  <c r="D204" i="40"/>
  <c r="D279" i="40" s="1"/>
  <c r="F193" i="40"/>
  <c r="G198" i="40"/>
  <c r="G273" i="40" s="1"/>
  <c r="E196" i="40"/>
  <c r="E271" i="40" s="1"/>
  <c r="E296" i="40" s="1"/>
  <c r="E346" i="40" s="1"/>
  <c r="G200" i="40"/>
  <c r="G275" i="40" s="1"/>
  <c r="C198" i="40"/>
  <c r="C203" i="40"/>
  <c r="C202" i="40"/>
  <c r="F195" i="40"/>
  <c r="F270" i="40" s="1"/>
  <c r="E210" i="40"/>
  <c r="E285" i="40" s="1"/>
  <c r="F210" i="40"/>
  <c r="F285" i="40" s="1"/>
  <c r="F272" i="35"/>
  <c r="F297" i="35" s="1"/>
  <c r="F347" i="35" s="1"/>
  <c r="H168" i="26"/>
  <c r="C188" i="26"/>
  <c r="AL26" i="49" s="1"/>
  <c r="H171" i="40"/>
  <c r="H169" i="28"/>
  <c r="AC30" i="49"/>
  <c r="D281" i="40"/>
  <c r="H238" i="37"/>
  <c r="D282" i="33"/>
  <c r="G283" i="33"/>
  <c r="G275" i="33"/>
  <c r="G277" i="33"/>
  <c r="F272" i="33"/>
  <c r="F297" i="33" s="1"/>
  <c r="F347" i="33" s="1"/>
  <c r="G284" i="33"/>
  <c r="D269" i="33"/>
  <c r="D294" i="33" s="1"/>
  <c r="D344" i="33" s="1"/>
  <c r="G282" i="33"/>
  <c r="D284" i="33"/>
  <c r="D276" i="33"/>
  <c r="D301" i="33" s="1"/>
  <c r="D351" i="33" s="1"/>
  <c r="F285" i="33"/>
  <c r="E282" i="33"/>
  <c r="H238" i="59"/>
  <c r="AJ19" i="49"/>
  <c r="H238" i="32"/>
  <c r="AJ13" i="49"/>
  <c r="AJ21" i="49"/>
  <c r="F286" i="22"/>
  <c r="F279" i="22"/>
  <c r="G275" i="22"/>
  <c r="G287" i="22"/>
  <c r="F287" i="22"/>
  <c r="D281" i="22"/>
  <c r="D306" i="22" s="1"/>
  <c r="D356" i="22" s="1"/>
  <c r="AC19" i="49"/>
  <c r="AC10" i="49"/>
  <c r="AJ26" i="49"/>
  <c r="H238" i="19"/>
  <c r="H263" i="20"/>
  <c r="H238" i="11"/>
  <c r="AC15" i="49"/>
  <c r="AC20" i="49"/>
  <c r="AC18" i="49"/>
  <c r="H248" i="33"/>
  <c r="H258" i="33"/>
  <c r="H263" i="11"/>
  <c r="AC33" i="49"/>
  <c r="AM39" i="49"/>
  <c r="C279" i="25"/>
  <c r="C304" i="25" s="1"/>
  <c r="C354" i="25" s="1"/>
  <c r="E276" i="40"/>
  <c r="C275" i="25"/>
  <c r="H168" i="38"/>
  <c r="C188" i="40"/>
  <c r="AL41" i="49" s="1"/>
  <c r="H172" i="40"/>
  <c r="F275" i="25"/>
  <c r="C188" i="35"/>
  <c r="AL36" i="49" s="1"/>
  <c r="AJ15" i="49"/>
  <c r="H168" i="24"/>
  <c r="E268" i="25"/>
  <c r="E293" i="25" s="1"/>
  <c r="E343" i="25" s="1"/>
  <c r="C283" i="25"/>
  <c r="C308" i="25" s="1"/>
  <c r="C358" i="25" s="1"/>
  <c r="C278" i="25"/>
  <c r="C285" i="25"/>
  <c r="C281" i="25"/>
  <c r="C306" i="25" s="1"/>
  <c r="C356" i="25" s="1"/>
  <c r="C276" i="25"/>
  <c r="H168" i="18"/>
  <c r="C284" i="25"/>
  <c r="AJ22" i="49"/>
  <c r="H252" i="24"/>
  <c r="H168" i="9"/>
  <c r="H258" i="24"/>
  <c r="H244" i="33"/>
  <c r="H254" i="33"/>
  <c r="H249" i="33"/>
  <c r="H251" i="33"/>
  <c r="E348" i="19"/>
  <c r="E362" i="19"/>
  <c r="H259" i="33"/>
  <c r="E356" i="25"/>
  <c r="H252" i="33"/>
  <c r="E356" i="19"/>
  <c r="AJ20" i="49"/>
  <c r="H249" i="24"/>
  <c r="H257" i="24"/>
  <c r="H250" i="24"/>
  <c r="H251" i="24"/>
  <c r="H244" i="24"/>
  <c r="H256" i="24"/>
  <c r="H262" i="24"/>
  <c r="H248" i="24"/>
  <c r="H219" i="22"/>
  <c r="E263" i="33"/>
  <c r="AG34" i="49" s="1"/>
  <c r="H245" i="33"/>
  <c r="H250" i="33"/>
  <c r="H253" i="33"/>
  <c r="H222" i="22"/>
  <c r="H246" i="33"/>
  <c r="H257" i="33"/>
  <c r="H247" i="33"/>
  <c r="H263" i="21"/>
  <c r="H261" i="33"/>
  <c r="H199" i="29"/>
  <c r="H245" i="24"/>
  <c r="H260" i="33"/>
  <c r="AC8" i="49"/>
  <c r="AJ10" i="49"/>
  <c r="AC17" i="49"/>
  <c r="AJ33" i="49"/>
  <c r="H246" i="24"/>
  <c r="E263" i="24"/>
  <c r="AG24" i="49" s="1"/>
  <c r="E271" i="24"/>
  <c r="E296" i="24" s="1"/>
  <c r="E346" i="24" s="1"/>
  <c r="D263" i="24"/>
  <c r="AF24" i="49" s="1"/>
  <c r="F263" i="24"/>
  <c r="AH24" i="49" s="1"/>
  <c r="F263" i="33"/>
  <c r="AH34" i="49" s="1"/>
  <c r="H255" i="33"/>
  <c r="D284" i="22"/>
  <c r="AJ14" i="49"/>
  <c r="H220" i="22"/>
  <c r="H243" i="24"/>
  <c r="D263" i="33"/>
  <c r="AF34" i="49" s="1"/>
  <c r="C276" i="24"/>
  <c r="C301" i="24" s="1"/>
  <c r="C351" i="24" s="1"/>
  <c r="H263" i="62"/>
  <c r="F273" i="22"/>
  <c r="F298" i="22" s="1"/>
  <c r="F348" i="22" s="1"/>
  <c r="F277" i="22"/>
  <c r="E278" i="22"/>
  <c r="D283" i="22"/>
  <c r="D308" i="22" s="1"/>
  <c r="D358" i="22" s="1"/>
  <c r="D273" i="33"/>
  <c r="D298" i="33" s="1"/>
  <c r="D348" i="33" s="1"/>
  <c r="D281" i="33"/>
  <c r="D306" i="33" s="1"/>
  <c r="D356" i="33" s="1"/>
  <c r="C263" i="24"/>
  <c r="AE24" i="49" s="1"/>
  <c r="H247" i="24"/>
  <c r="H254" i="24"/>
  <c r="H236" i="22"/>
  <c r="H232" i="22"/>
  <c r="H231" i="22"/>
  <c r="H218" i="22"/>
  <c r="C238" i="22"/>
  <c r="X21" i="49" s="1"/>
  <c r="E280" i="33"/>
  <c r="AJ35" i="49"/>
  <c r="G238" i="22"/>
  <c r="AB21" i="49" s="1"/>
  <c r="H228" i="22"/>
  <c r="H225" i="22"/>
  <c r="C263" i="33"/>
  <c r="H262" i="33"/>
  <c r="H261" i="24"/>
  <c r="E286" i="24"/>
  <c r="E311" i="24" s="1"/>
  <c r="E361" i="24" s="1"/>
  <c r="H255" i="24"/>
  <c r="E273" i="22"/>
  <c r="E298" i="22" s="1"/>
  <c r="E348" i="22" s="1"/>
  <c r="H263" i="59"/>
  <c r="G287" i="33"/>
  <c r="H263" i="34"/>
  <c r="G263" i="24"/>
  <c r="AI24" i="49" s="1"/>
  <c r="H233" i="22"/>
  <c r="D238" i="22"/>
  <c r="Y21" i="49" s="1"/>
  <c r="E238" i="22"/>
  <c r="Z21" i="49" s="1"/>
  <c r="H229" i="22"/>
  <c r="H223" i="22"/>
  <c r="H238" i="26"/>
  <c r="D274" i="33"/>
  <c r="D299" i="33" s="1"/>
  <c r="D349" i="33" s="1"/>
  <c r="H253" i="24"/>
  <c r="H226" i="22"/>
  <c r="H234" i="22"/>
  <c r="H237" i="22"/>
  <c r="H227" i="22"/>
  <c r="H256" i="33"/>
  <c r="F238" i="22"/>
  <c r="AA21" i="49" s="1"/>
  <c r="H243" i="33"/>
  <c r="G280" i="22"/>
  <c r="F270" i="22"/>
  <c r="AJ32" i="49"/>
  <c r="G272" i="22"/>
  <c r="F284" i="22"/>
  <c r="H259" i="24"/>
  <c r="H260" i="24"/>
  <c r="H221" i="22"/>
  <c r="H224" i="22"/>
  <c r="H235" i="22"/>
  <c r="G263" i="33"/>
  <c r="AI34" i="49" s="1"/>
  <c r="H263" i="32"/>
  <c r="AJ17" i="49"/>
  <c r="H238" i="21"/>
  <c r="F274" i="22"/>
  <c r="F275" i="22"/>
  <c r="D280" i="22"/>
  <c r="F268" i="24"/>
  <c r="H230" i="22"/>
  <c r="G188" i="62"/>
  <c r="AP22" i="49" s="1"/>
  <c r="E122" i="44"/>
  <c r="Z35" i="49"/>
  <c r="AC35" i="49" s="1"/>
  <c r="H238" i="34"/>
  <c r="C306" i="19"/>
  <c r="G188" i="36"/>
  <c r="AP37" i="49" s="1"/>
  <c r="AF41" i="49"/>
  <c r="AJ41" i="49" s="1"/>
  <c r="H263" i="40"/>
  <c r="C279" i="20"/>
  <c r="E268" i="32"/>
  <c r="C280" i="32"/>
  <c r="C305" i="32" s="1"/>
  <c r="C355" i="32" s="1"/>
  <c r="C284" i="35"/>
  <c r="H284" i="35" s="1"/>
  <c r="H209" i="35"/>
  <c r="C278" i="35"/>
  <c r="H278" i="35" s="1"/>
  <c r="H203" i="35"/>
  <c r="F213" i="35"/>
  <c r="T36" i="49" s="1"/>
  <c r="F268" i="35"/>
  <c r="C282" i="35"/>
  <c r="H207" i="35"/>
  <c r="C286" i="33"/>
  <c r="C311" i="33" s="1"/>
  <c r="C361" i="33" s="1"/>
  <c r="F268" i="33"/>
  <c r="F293" i="33" s="1"/>
  <c r="F343" i="33" s="1"/>
  <c r="H206" i="12"/>
  <c r="C281" i="12"/>
  <c r="C276" i="12"/>
  <c r="H201" i="12"/>
  <c r="G268" i="12"/>
  <c r="G213" i="12"/>
  <c r="U11" i="49" s="1"/>
  <c r="H171" i="9"/>
  <c r="H202" i="23"/>
  <c r="C276" i="23"/>
  <c r="C301" i="23" s="1"/>
  <c r="C351" i="23" s="1"/>
  <c r="C203" i="9"/>
  <c r="G193" i="9"/>
  <c r="G197" i="9"/>
  <c r="G272" i="9" s="1"/>
  <c r="E205" i="9"/>
  <c r="E280" i="9" s="1"/>
  <c r="C202" i="9"/>
  <c r="E193" i="9"/>
  <c r="E211" i="9"/>
  <c r="E286" i="9" s="1"/>
  <c r="E212" i="9"/>
  <c r="E287" i="9" s="1"/>
  <c r="E312" i="9" s="1"/>
  <c r="E362" i="9" s="1"/>
  <c r="G203" i="9"/>
  <c r="G278" i="9" s="1"/>
  <c r="F197" i="9"/>
  <c r="F272" i="9" s="1"/>
  <c r="F198" i="9"/>
  <c r="F273" i="9" s="1"/>
  <c r="F298" i="9" s="1"/>
  <c r="F348" i="9" s="1"/>
  <c r="E196" i="9"/>
  <c r="E271" i="9" s="1"/>
  <c r="E296" i="9" s="1"/>
  <c r="E346" i="9" s="1"/>
  <c r="E203" i="9"/>
  <c r="E278" i="9" s="1"/>
  <c r="D210" i="9"/>
  <c r="D285" i="9" s="1"/>
  <c r="C197" i="9"/>
  <c r="E198" i="9"/>
  <c r="E273" i="9" s="1"/>
  <c r="E298" i="9" s="1"/>
  <c r="E348" i="9" s="1"/>
  <c r="E204" i="9"/>
  <c r="E279" i="9" s="1"/>
  <c r="G198" i="9"/>
  <c r="G273" i="9" s="1"/>
  <c r="D206" i="9"/>
  <c r="D281" i="9" s="1"/>
  <c r="D306" i="9" s="1"/>
  <c r="D356" i="9" s="1"/>
  <c r="F202" i="9"/>
  <c r="F277" i="9" s="1"/>
  <c r="F302" i="9" s="1"/>
  <c r="F352" i="9" s="1"/>
  <c r="C199" i="9"/>
  <c r="E210" i="9"/>
  <c r="E285" i="9" s="1"/>
  <c r="G206" i="9"/>
  <c r="G281" i="9" s="1"/>
  <c r="G306" i="9" s="1"/>
  <c r="G356" i="9" s="1"/>
  <c r="G207" i="9"/>
  <c r="G282" i="9" s="1"/>
  <c r="G307" i="9" s="1"/>
  <c r="G357" i="9" s="1"/>
  <c r="C194" i="9"/>
  <c r="C204" i="9"/>
  <c r="F203" i="9"/>
  <c r="F278" i="9" s="1"/>
  <c r="C207" i="9"/>
  <c r="C211" i="9"/>
  <c r="G205" i="9"/>
  <c r="G280" i="9" s="1"/>
  <c r="G208" i="9"/>
  <c r="G283" i="9" s="1"/>
  <c r="F195" i="9"/>
  <c r="F270" i="9" s="1"/>
  <c r="F295" i="9" s="1"/>
  <c r="F345" i="9" s="1"/>
  <c r="D212" i="9"/>
  <c r="D287" i="9" s="1"/>
  <c r="D312" i="9" s="1"/>
  <c r="D362" i="9" s="1"/>
  <c r="D193" i="9"/>
  <c r="D198" i="9"/>
  <c r="D273" i="9" s="1"/>
  <c r="D298" i="9" s="1"/>
  <c r="D348" i="9" s="1"/>
  <c r="F209" i="9"/>
  <c r="F284" i="9" s="1"/>
  <c r="E199" i="9"/>
  <c r="E274" i="9" s="1"/>
  <c r="E299" i="9" s="1"/>
  <c r="E349" i="9" s="1"/>
  <c r="D207" i="9"/>
  <c r="D282" i="9" s="1"/>
  <c r="D307" i="9" s="1"/>
  <c r="D357" i="9" s="1"/>
  <c r="C209" i="9"/>
  <c r="F206" i="9"/>
  <c r="F281" i="9" s="1"/>
  <c r="F306" i="9" s="1"/>
  <c r="F356" i="9" s="1"/>
  <c r="C208" i="9"/>
  <c r="E200" i="9"/>
  <c r="E275" i="9" s="1"/>
  <c r="C212" i="9"/>
  <c r="D195" i="9"/>
  <c r="D270" i="9" s="1"/>
  <c r="D295" i="9" s="1"/>
  <c r="D345" i="9" s="1"/>
  <c r="C200" i="9"/>
  <c r="F201" i="9"/>
  <c r="F276" i="9" s="1"/>
  <c r="F301" i="9" s="1"/>
  <c r="F351" i="9" s="1"/>
  <c r="C193" i="9"/>
  <c r="G200" i="9"/>
  <c r="G275" i="9" s="1"/>
  <c r="G300" i="9" s="1"/>
  <c r="G350" i="9" s="1"/>
  <c r="C201" i="9"/>
  <c r="D200" i="9"/>
  <c r="D275" i="9" s="1"/>
  <c r="F205" i="9"/>
  <c r="F280" i="9" s="1"/>
  <c r="F210" i="9"/>
  <c r="F285" i="9" s="1"/>
  <c r="E208" i="9"/>
  <c r="E283" i="9" s="1"/>
  <c r="E308" i="9" s="1"/>
  <c r="E358" i="9" s="1"/>
  <c r="C205" i="9"/>
  <c r="F193" i="9"/>
  <c r="D202" i="9"/>
  <c r="D277" i="9" s="1"/>
  <c r="D302" i="9" s="1"/>
  <c r="D352" i="9" s="1"/>
  <c r="F212" i="9"/>
  <c r="F287" i="9" s="1"/>
  <c r="F312" i="9" s="1"/>
  <c r="F362" i="9" s="1"/>
  <c r="G204" i="9"/>
  <c r="G279" i="9" s="1"/>
  <c r="F194" i="9"/>
  <c r="F269" i="9" s="1"/>
  <c r="F294" i="9" s="1"/>
  <c r="F344" i="9" s="1"/>
  <c r="D199" i="9"/>
  <c r="D274" i="9" s="1"/>
  <c r="D299" i="9" s="1"/>
  <c r="D349" i="9" s="1"/>
  <c r="G201" i="9"/>
  <c r="G276" i="9" s="1"/>
  <c r="D208" i="9"/>
  <c r="D283" i="9" s="1"/>
  <c r="D308" i="9" s="1"/>
  <c r="D358" i="9" s="1"/>
  <c r="F199" i="9"/>
  <c r="F274" i="9" s="1"/>
  <c r="F299" i="9" s="1"/>
  <c r="F349" i="9" s="1"/>
  <c r="D197" i="9"/>
  <c r="D272" i="9" s="1"/>
  <c r="D196" i="9"/>
  <c r="D271" i="9" s="1"/>
  <c r="D296" i="9" s="1"/>
  <c r="D346" i="9" s="1"/>
  <c r="G195" i="9"/>
  <c r="G270" i="9" s="1"/>
  <c r="F207" i="9"/>
  <c r="F282" i="9" s="1"/>
  <c r="F307" i="9" s="1"/>
  <c r="F357" i="9" s="1"/>
  <c r="E209" i="9"/>
  <c r="E284" i="9" s="1"/>
  <c r="C196" i="9"/>
  <c r="F200" i="9"/>
  <c r="F275" i="9" s="1"/>
  <c r="G211" i="9"/>
  <c r="G286" i="9" s="1"/>
  <c r="D204" i="9"/>
  <c r="D279" i="9" s="1"/>
  <c r="E207" i="9"/>
  <c r="E282" i="9" s="1"/>
  <c r="E307" i="9" s="1"/>
  <c r="E357" i="9" s="1"/>
  <c r="G210" i="9"/>
  <c r="G285" i="9" s="1"/>
  <c r="D209" i="9"/>
  <c r="D284" i="9" s="1"/>
  <c r="E206" i="9"/>
  <c r="E281" i="9" s="1"/>
  <c r="E306" i="9" s="1"/>
  <c r="E356" i="9" s="1"/>
  <c r="C195" i="9"/>
  <c r="G199" i="9"/>
  <c r="G274" i="9" s="1"/>
  <c r="C206" i="9"/>
  <c r="F208" i="9"/>
  <c r="F283" i="9" s="1"/>
  <c r="F308" i="9" s="1"/>
  <c r="F358" i="9" s="1"/>
  <c r="E195" i="9"/>
  <c r="E270" i="9" s="1"/>
  <c r="E295" i="9" s="1"/>
  <c r="E345" i="9" s="1"/>
  <c r="D205" i="9"/>
  <c r="D280" i="9" s="1"/>
  <c r="G194" i="9"/>
  <c r="G269" i="9" s="1"/>
  <c r="E202" i="9"/>
  <c r="E277" i="9" s="1"/>
  <c r="E302" i="9" s="1"/>
  <c r="E352" i="9" s="1"/>
  <c r="E194" i="9"/>
  <c r="E269" i="9" s="1"/>
  <c r="E294" i="9" s="1"/>
  <c r="E344" i="9" s="1"/>
  <c r="G212" i="9"/>
  <c r="G287" i="9" s="1"/>
  <c r="C198" i="9"/>
  <c r="F196" i="9"/>
  <c r="F271" i="9" s="1"/>
  <c r="F296" i="9" s="1"/>
  <c r="F346" i="9" s="1"/>
  <c r="G196" i="9"/>
  <c r="G271" i="9" s="1"/>
  <c r="F211" i="9"/>
  <c r="F286" i="9" s="1"/>
  <c r="C210" i="9"/>
  <c r="G202" i="9"/>
  <c r="G277" i="9" s="1"/>
  <c r="D211" i="9"/>
  <c r="D286" i="9" s="1"/>
  <c r="F204" i="9"/>
  <c r="F279" i="9" s="1"/>
  <c r="G209" i="9"/>
  <c r="G284" i="9" s="1"/>
  <c r="D194" i="9"/>
  <c r="D269" i="9" s="1"/>
  <c r="D294" i="9" s="1"/>
  <c r="D344" i="9" s="1"/>
  <c r="D203" i="9"/>
  <c r="D278" i="9" s="1"/>
  <c r="E197" i="9"/>
  <c r="E272" i="9" s="1"/>
  <c r="D201" i="9"/>
  <c r="D276" i="9" s="1"/>
  <c r="D301" i="9" s="1"/>
  <c r="D351" i="9" s="1"/>
  <c r="E201" i="9"/>
  <c r="E276" i="9" s="1"/>
  <c r="E301" i="9" s="1"/>
  <c r="E351" i="9" s="1"/>
  <c r="F268" i="31"/>
  <c r="E268" i="31"/>
  <c r="C279" i="31"/>
  <c r="H205" i="31"/>
  <c r="C280" i="31"/>
  <c r="E274" i="29"/>
  <c r="C275" i="26"/>
  <c r="H200" i="26"/>
  <c r="C273" i="26"/>
  <c r="C298" i="26" s="1"/>
  <c r="C348" i="26" s="1"/>
  <c r="H198" i="26"/>
  <c r="C272" i="38"/>
  <c r="H175" i="12"/>
  <c r="C188" i="12"/>
  <c r="AL11" i="49" s="1"/>
  <c r="C278" i="32"/>
  <c r="C274" i="12"/>
  <c r="H199" i="12"/>
  <c r="H203" i="12"/>
  <c r="C278" i="12"/>
  <c r="H278" i="12" s="1"/>
  <c r="C286" i="12"/>
  <c r="H211" i="12"/>
  <c r="C272" i="23"/>
  <c r="C284" i="31"/>
  <c r="H169" i="9"/>
  <c r="C188" i="9"/>
  <c r="AL8" i="49" s="1"/>
  <c r="G127" i="44"/>
  <c r="D268" i="35"/>
  <c r="D213" i="35"/>
  <c r="R36" i="49" s="1"/>
  <c r="C271" i="35"/>
  <c r="H196" i="35"/>
  <c r="H178" i="14"/>
  <c r="D213" i="12"/>
  <c r="R11" i="49" s="1"/>
  <c r="D268" i="12"/>
  <c r="D275" i="12"/>
  <c r="H203" i="29"/>
  <c r="C287" i="31"/>
  <c r="D268" i="31"/>
  <c r="D293" i="31" s="1"/>
  <c r="D343" i="31" s="1"/>
  <c r="C286" i="31"/>
  <c r="H211" i="31"/>
  <c r="C270" i="31"/>
  <c r="C269" i="26"/>
  <c r="C280" i="38"/>
  <c r="C281" i="20"/>
  <c r="E268" i="26"/>
  <c r="C280" i="20"/>
  <c r="C282" i="20"/>
  <c r="C284" i="20"/>
  <c r="C275" i="32"/>
  <c r="C286" i="32"/>
  <c r="C287" i="35"/>
  <c r="H287" i="35" s="1"/>
  <c r="H212" i="35"/>
  <c r="H206" i="35"/>
  <c r="C281" i="35"/>
  <c r="C268" i="35"/>
  <c r="H193" i="35"/>
  <c r="C213" i="35"/>
  <c r="C287" i="33"/>
  <c r="C272" i="33"/>
  <c r="C277" i="12"/>
  <c r="C302" i="12" s="1"/>
  <c r="C352" i="12" s="1"/>
  <c r="H202" i="12"/>
  <c r="C287" i="12"/>
  <c r="H212" i="12"/>
  <c r="H198" i="29"/>
  <c r="H195" i="29"/>
  <c r="C280" i="23"/>
  <c r="C286" i="23"/>
  <c r="C269" i="23"/>
  <c r="F213" i="26"/>
  <c r="T26" i="49" s="1"/>
  <c r="F268" i="26"/>
  <c r="C271" i="26"/>
  <c r="H196" i="26"/>
  <c r="E213" i="12"/>
  <c r="S11" i="49" s="1"/>
  <c r="E268" i="12"/>
  <c r="C277" i="26"/>
  <c r="H277" i="26" s="1"/>
  <c r="H202" i="26"/>
  <c r="G278" i="14"/>
  <c r="H278" i="29"/>
  <c r="C124" i="44"/>
  <c r="C268" i="20"/>
  <c r="F268" i="20"/>
  <c r="F293" i="20" s="1"/>
  <c r="F343" i="20" s="1"/>
  <c r="C269" i="32"/>
  <c r="C279" i="35"/>
  <c r="H279" i="35" s="1"/>
  <c r="H204" i="35"/>
  <c r="H202" i="35"/>
  <c r="C277" i="35"/>
  <c r="C274" i="35"/>
  <c r="H199" i="35"/>
  <c r="E213" i="35"/>
  <c r="S36" i="49" s="1"/>
  <c r="E268" i="35"/>
  <c r="C285" i="35"/>
  <c r="C310" i="35" s="1"/>
  <c r="C360" i="35" s="1"/>
  <c r="H210" i="35"/>
  <c r="C285" i="12"/>
  <c r="C310" i="12" s="1"/>
  <c r="C360" i="12" s="1"/>
  <c r="H210" i="12"/>
  <c r="C279" i="12"/>
  <c r="H204" i="12"/>
  <c r="C283" i="12"/>
  <c r="H208" i="12"/>
  <c r="C275" i="12"/>
  <c r="H200" i="12"/>
  <c r="C284" i="12"/>
  <c r="H284" i="12" s="1"/>
  <c r="H209" i="12"/>
  <c r="G275" i="12"/>
  <c r="C270" i="23"/>
  <c r="H200" i="31"/>
  <c r="D268" i="26"/>
  <c r="D213" i="26"/>
  <c r="R26" i="49" s="1"/>
  <c r="H199" i="26"/>
  <c r="C274" i="26"/>
  <c r="D188" i="9"/>
  <c r="AM8" i="49" s="1"/>
  <c r="C272" i="35"/>
  <c r="H197" i="35"/>
  <c r="C268" i="12"/>
  <c r="H193" i="12"/>
  <c r="C213" i="12"/>
  <c r="Q11" i="49" s="1"/>
  <c r="F346" i="19"/>
  <c r="C271" i="23"/>
  <c r="C276" i="29"/>
  <c r="C301" i="29" s="1"/>
  <c r="C351" i="29" s="1"/>
  <c r="C281" i="29"/>
  <c r="D268" i="20"/>
  <c r="C273" i="32"/>
  <c r="C268" i="32"/>
  <c r="C277" i="32"/>
  <c r="C269" i="35"/>
  <c r="H194" i="35"/>
  <c r="G268" i="35"/>
  <c r="G213" i="35"/>
  <c r="U36" i="49" s="1"/>
  <c r="C280" i="35"/>
  <c r="H280" i="35" s="1"/>
  <c r="H205" i="35"/>
  <c r="G268" i="33"/>
  <c r="C280" i="33"/>
  <c r="E268" i="33"/>
  <c r="C271" i="33"/>
  <c r="E275" i="12"/>
  <c r="F275" i="12"/>
  <c r="C270" i="12"/>
  <c r="H195" i="12"/>
  <c r="H194" i="12"/>
  <c r="C269" i="12"/>
  <c r="C282" i="12"/>
  <c r="H282" i="12" s="1"/>
  <c r="H207" i="12"/>
  <c r="C296" i="19"/>
  <c r="C283" i="23"/>
  <c r="C268" i="23"/>
  <c r="C281" i="31"/>
  <c r="C285" i="26"/>
  <c r="H285" i="26" s="1"/>
  <c r="H210" i="26"/>
  <c r="C268" i="26"/>
  <c r="C276" i="26"/>
  <c r="H201" i="26"/>
  <c r="C282" i="38"/>
  <c r="F188" i="9"/>
  <c r="AO8" i="49" s="1"/>
  <c r="C277" i="31"/>
  <c r="C285" i="31"/>
  <c r="C281" i="26"/>
  <c r="C306" i="26" s="1"/>
  <c r="C356" i="26" s="1"/>
  <c r="H277" i="29"/>
  <c r="E188" i="62"/>
  <c r="AN22" i="49" s="1"/>
  <c r="C271" i="20"/>
  <c r="C269" i="20"/>
  <c r="C275" i="35"/>
  <c r="H200" i="35"/>
  <c r="C286" i="35"/>
  <c r="H211" i="35"/>
  <c r="C276" i="33"/>
  <c r="E273" i="33"/>
  <c r="H210" i="33"/>
  <c r="C285" i="33"/>
  <c r="D268" i="33"/>
  <c r="D293" i="33" s="1"/>
  <c r="D343" i="33" s="1"/>
  <c r="C278" i="33"/>
  <c r="H198" i="12"/>
  <c r="C273" i="12"/>
  <c r="C271" i="12"/>
  <c r="H196" i="12"/>
  <c r="C272" i="12"/>
  <c r="H197" i="12"/>
  <c r="AL17" i="49"/>
  <c r="C282" i="23"/>
  <c r="H203" i="23"/>
  <c r="C278" i="23"/>
  <c r="C273" i="23"/>
  <c r="H198" i="23"/>
  <c r="C273" i="31"/>
  <c r="H211" i="26"/>
  <c r="C286" i="26"/>
  <c r="C272" i="26"/>
  <c r="H272" i="26" s="1"/>
  <c r="H197" i="26"/>
  <c r="C278" i="38"/>
  <c r="E188" i="9"/>
  <c r="AN8" i="49" s="1"/>
  <c r="G128" i="44"/>
  <c r="C270" i="32"/>
  <c r="H207" i="32"/>
  <c r="C282" i="26"/>
  <c r="D188" i="37"/>
  <c r="AM38" i="49" s="1"/>
  <c r="H284" i="29"/>
  <c r="F117" i="44"/>
  <c r="C277" i="20"/>
  <c r="C276" i="35"/>
  <c r="H201" i="35"/>
  <c r="H198" i="35"/>
  <c r="C273" i="35"/>
  <c r="C270" i="35"/>
  <c r="H195" i="35"/>
  <c r="H208" i="35"/>
  <c r="C283" i="35"/>
  <c r="F268" i="12"/>
  <c r="F213" i="12"/>
  <c r="T11" i="49" s="1"/>
  <c r="H205" i="12"/>
  <c r="C280" i="12"/>
  <c r="C305" i="12" s="1"/>
  <c r="C355" i="12" s="1"/>
  <c r="H209" i="29"/>
  <c r="H202" i="29"/>
  <c r="H212" i="29"/>
  <c r="F268" i="23"/>
  <c r="F293" i="23" s="1"/>
  <c r="F343" i="23" s="1"/>
  <c r="C269" i="31"/>
  <c r="C268" i="31"/>
  <c r="C293" i="31" s="1"/>
  <c r="D337" i="31" s="1"/>
  <c r="C283" i="26"/>
  <c r="H208" i="26"/>
  <c r="C287" i="26"/>
  <c r="C279" i="26"/>
  <c r="H279" i="26" s="1"/>
  <c r="H204" i="26"/>
  <c r="C270" i="26"/>
  <c r="C278" i="26"/>
  <c r="H278" i="26" s="1"/>
  <c r="H203" i="26"/>
  <c r="G188" i="9"/>
  <c r="AP8" i="49" s="1"/>
  <c r="AC9" i="49"/>
  <c r="H263" i="9"/>
  <c r="H263" i="10"/>
  <c r="H238" i="9"/>
  <c r="H238" i="10"/>
  <c r="AJ8" i="49"/>
  <c r="AJ9" i="49"/>
  <c r="H173" i="44"/>
  <c r="H166" i="44"/>
  <c r="H169" i="44"/>
  <c r="AJ38" i="49"/>
  <c r="AC38" i="49"/>
  <c r="G47" i="49"/>
  <c r="H169" i="6"/>
  <c r="C118" i="44"/>
  <c r="C188" i="6"/>
  <c r="C284" i="21"/>
  <c r="H284" i="21" s="1"/>
  <c r="H209" i="21"/>
  <c r="C275" i="14"/>
  <c r="H200" i="14"/>
  <c r="C274" i="14"/>
  <c r="C268" i="14"/>
  <c r="E362" i="20"/>
  <c r="G118" i="44"/>
  <c r="G188" i="6"/>
  <c r="AP7" i="49" s="1"/>
  <c r="H174" i="44"/>
  <c r="H173" i="37"/>
  <c r="E188" i="36"/>
  <c r="AN37" i="49" s="1"/>
  <c r="H179" i="36"/>
  <c r="C188" i="36"/>
  <c r="E349" i="35"/>
  <c r="C285" i="17"/>
  <c r="C286" i="18"/>
  <c r="C274" i="18"/>
  <c r="H208" i="34"/>
  <c r="C283" i="34"/>
  <c r="C270" i="34"/>
  <c r="H195" i="34"/>
  <c r="AG7" i="49"/>
  <c r="H263" i="6"/>
  <c r="E356" i="35"/>
  <c r="E268" i="57"/>
  <c r="C287" i="57"/>
  <c r="H205" i="57"/>
  <c r="C280" i="57"/>
  <c r="H280" i="57" s="1"/>
  <c r="C268" i="57"/>
  <c r="E352" i="32"/>
  <c r="C287" i="22"/>
  <c r="E351" i="12"/>
  <c r="G122" i="44"/>
  <c r="C287" i="27"/>
  <c r="C213" i="21"/>
  <c r="H193" i="21"/>
  <c r="C268" i="21"/>
  <c r="H197" i="21"/>
  <c r="C272" i="21"/>
  <c r="C280" i="41"/>
  <c r="H205" i="41"/>
  <c r="C278" i="41"/>
  <c r="H278" i="41" s="1"/>
  <c r="H203" i="41"/>
  <c r="F268" i="41"/>
  <c r="F288" i="41" s="1"/>
  <c r="F213" i="41"/>
  <c r="T42" i="49" s="1"/>
  <c r="E268" i="62"/>
  <c r="F268" i="62"/>
  <c r="C275" i="62"/>
  <c r="H193" i="62"/>
  <c r="C268" i="62"/>
  <c r="C270" i="39"/>
  <c r="AL20" i="49"/>
  <c r="H204" i="30"/>
  <c r="C279" i="30"/>
  <c r="H279" i="30" s="1"/>
  <c r="H202" i="30"/>
  <c r="C277" i="30"/>
  <c r="H277" i="30" s="1"/>
  <c r="H43" i="49"/>
  <c r="C270" i="14"/>
  <c r="C277" i="14"/>
  <c r="H202" i="14"/>
  <c r="F268" i="15"/>
  <c r="C280" i="17"/>
  <c r="C279" i="34"/>
  <c r="H204" i="34"/>
  <c r="AC39" i="49"/>
  <c r="C268" i="22"/>
  <c r="C282" i="22"/>
  <c r="E268" i="27"/>
  <c r="C278" i="11"/>
  <c r="H195" i="30"/>
  <c r="C270" i="30"/>
  <c r="H209" i="30"/>
  <c r="C284" i="30"/>
  <c r="H284" i="30" s="1"/>
  <c r="D268" i="30"/>
  <c r="D213" i="30"/>
  <c r="R30" i="49" s="1"/>
  <c r="C271" i="14"/>
  <c r="D268" i="14"/>
  <c r="H174" i="6"/>
  <c r="C123" i="44"/>
  <c r="D118" i="44"/>
  <c r="D188" i="6"/>
  <c r="AM7" i="49" s="1"/>
  <c r="C278" i="16"/>
  <c r="H178" i="44"/>
  <c r="H172" i="44"/>
  <c r="H179" i="44"/>
  <c r="E345" i="12"/>
  <c r="E351" i="35"/>
  <c r="E361" i="38"/>
  <c r="C287" i="15"/>
  <c r="C281" i="15"/>
  <c r="AJ36" i="49"/>
  <c r="O37" i="49"/>
  <c r="C268" i="17"/>
  <c r="G43" i="49"/>
  <c r="C271" i="18"/>
  <c r="C268" i="18"/>
  <c r="C282" i="18"/>
  <c r="C274" i="34"/>
  <c r="H199" i="34"/>
  <c r="H263" i="36"/>
  <c r="AE37" i="49"/>
  <c r="AJ37" i="49" s="1"/>
  <c r="C270" i="57"/>
  <c r="H194" i="57"/>
  <c r="C269" i="57"/>
  <c r="AJ39" i="49"/>
  <c r="C272" i="22"/>
  <c r="C283" i="22"/>
  <c r="C278" i="22"/>
  <c r="C276" i="27"/>
  <c r="C272" i="27"/>
  <c r="C278" i="27"/>
  <c r="C281" i="21"/>
  <c r="H206" i="21"/>
  <c r="H195" i="21"/>
  <c r="C270" i="21"/>
  <c r="C273" i="21"/>
  <c r="H198" i="21"/>
  <c r="H211" i="21"/>
  <c r="C286" i="21"/>
  <c r="C284" i="59"/>
  <c r="C269" i="41"/>
  <c r="H194" i="41"/>
  <c r="C271" i="39"/>
  <c r="E361" i="12"/>
  <c r="C299" i="29"/>
  <c r="C349" i="29" s="1"/>
  <c r="H198" i="30"/>
  <c r="C273" i="30"/>
  <c r="H200" i="30"/>
  <c r="C275" i="30"/>
  <c r="H275" i="30" s="1"/>
  <c r="H211" i="30"/>
  <c r="C286" i="30"/>
  <c r="H208" i="30"/>
  <c r="C283" i="30"/>
  <c r="H212" i="30"/>
  <c r="C287" i="30"/>
  <c r="H206" i="30"/>
  <c r="C281" i="30"/>
  <c r="H199" i="30"/>
  <c r="C274" i="30"/>
  <c r="C298" i="29"/>
  <c r="C348" i="29" s="1"/>
  <c r="H273" i="29"/>
  <c r="E268" i="21"/>
  <c r="E213" i="21"/>
  <c r="S20" i="49" s="1"/>
  <c r="H196" i="21"/>
  <c r="C271" i="21"/>
  <c r="H201" i="21"/>
  <c r="C276" i="21"/>
  <c r="E293" i="29"/>
  <c r="E343" i="29" s="1"/>
  <c r="E347" i="12"/>
  <c r="H176" i="44"/>
  <c r="H175" i="44"/>
  <c r="H184" i="44"/>
  <c r="C270" i="15"/>
  <c r="E358" i="12"/>
  <c r="E198" i="36"/>
  <c r="E273" i="36" s="1"/>
  <c r="C197" i="36"/>
  <c r="F195" i="36"/>
  <c r="F270" i="36" s="1"/>
  <c r="G209" i="36"/>
  <c r="G284" i="36" s="1"/>
  <c r="D209" i="36"/>
  <c r="D284" i="36" s="1"/>
  <c r="D208" i="36"/>
  <c r="D283" i="36" s="1"/>
  <c r="D308" i="36" s="1"/>
  <c r="D358" i="36" s="1"/>
  <c r="C211" i="36"/>
  <c r="C205" i="36"/>
  <c r="C202" i="36"/>
  <c r="C193" i="36"/>
  <c r="G194" i="36"/>
  <c r="G269" i="36" s="1"/>
  <c r="D201" i="36"/>
  <c r="D276" i="36" s="1"/>
  <c r="D301" i="36" s="1"/>
  <c r="D351" i="36" s="1"/>
  <c r="G204" i="36"/>
  <c r="G279" i="36" s="1"/>
  <c r="F202" i="36"/>
  <c r="F277" i="36" s="1"/>
  <c r="F207" i="36"/>
  <c r="F282" i="36" s="1"/>
  <c r="G210" i="36"/>
  <c r="G285" i="36" s="1"/>
  <c r="F209" i="36"/>
  <c r="F284" i="36" s="1"/>
  <c r="E204" i="36"/>
  <c r="E279" i="36" s="1"/>
  <c r="F211" i="36"/>
  <c r="F286" i="36" s="1"/>
  <c r="E206" i="36"/>
  <c r="E281" i="36" s="1"/>
  <c r="E306" i="36" s="1"/>
  <c r="E356" i="36" s="1"/>
  <c r="F193" i="36"/>
  <c r="D196" i="36"/>
  <c r="D271" i="36" s="1"/>
  <c r="D296" i="36" s="1"/>
  <c r="D346" i="36" s="1"/>
  <c r="G199" i="36"/>
  <c r="G274" i="36" s="1"/>
  <c r="G197" i="36"/>
  <c r="G272" i="36" s="1"/>
  <c r="E207" i="36"/>
  <c r="E282" i="36" s="1"/>
  <c r="E209" i="36"/>
  <c r="E284" i="36" s="1"/>
  <c r="C199" i="36"/>
  <c r="C195" i="36"/>
  <c r="C198" i="36"/>
  <c r="C200" i="36"/>
  <c r="F199" i="36"/>
  <c r="F274" i="36" s="1"/>
  <c r="D203" i="36"/>
  <c r="D278" i="36" s="1"/>
  <c r="F203" i="36"/>
  <c r="F278" i="36" s="1"/>
  <c r="D204" i="36"/>
  <c r="D279" i="36" s="1"/>
  <c r="E211" i="36"/>
  <c r="E286" i="36" s="1"/>
  <c r="E311" i="36" s="1"/>
  <c r="E361" i="36" s="1"/>
  <c r="F206" i="36"/>
  <c r="F281" i="36" s="1"/>
  <c r="C204" i="36"/>
  <c r="D210" i="36"/>
  <c r="D285" i="36" s="1"/>
  <c r="D310" i="36" s="1"/>
  <c r="D360" i="36" s="1"/>
  <c r="E195" i="36"/>
  <c r="E270" i="36" s="1"/>
  <c r="G203" i="36"/>
  <c r="G278" i="36" s="1"/>
  <c r="E203" i="36"/>
  <c r="E278" i="36" s="1"/>
  <c r="G207" i="36"/>
  <c r="G282" i="36" s="1"/>
  <c r="G200" i="36"/>
  <c r="G275" i="36" s="1"/>
  <c r="C209" i="36"/>
  <c r="F212" i="36"/>
  <c r="F287" i="36" s="1"/>
  <c r="E197" i="36"/>
  <c r="E272" i="36" s="1"/>
  <c r="E297" i="36" s="1"/>
  <c r="E347" i="36" s="1"/>
  <c r="C207" i="36"/>
  <c r="C206" i="36"/>
  <c r="F208" i="36"/>
  <c r="F283" i="36" s="1"/>
  <c r="F205" i="36"/>
  <c r="F280" i="36" s="1"/>
  <c r="E205" i="36"/>
  <c r="E280" i="36" s="1"/>
  <c r="C203" i="36"/>
  <c r="F210" i="36"/>
  <c r="F285" i="36" s="1"/>
  <c r="F200" i="36"/>
  <c r="F275" i="36" s="1"/>
  <c r="D194" i="36"/>
  <c r="D269" i="36" s="1"/>
  <c r="D294" i="36" s="1"/>
  <c r="D344" i="36" s="1"/>
  <c r="C194" i="36"/>
  <c r="C196" i="36"/>
  <c r="D198" i="36"/>
  <c r="D273" i="36" s="1"/>
  <c r="D298" i="36" s="1"/>
  <c r="D348" i="36" s="1"/>
  <c r="G201" i="36"/>
  <c r="G276" i="36" s="1"/>
  <c r="C201" i="36"/>
  <c r="G206" i="36"/>
  <c r="G281" i="36" s="1"/>
  <c r="G306" i="36" s="1"/>
  <c r="G356" i="36" s="1"/>
  <c r="F196" i="36"/>
  <c r="F271" i="36" s="1"/>
  <c r="C210" i="36"/>
  <c r="D205" i="36"/>
  <c r="D280" i="36" s="1"/>
  <c r="G195" i="36"/>
  <c r="G270" i="36" s="1"/>
  <c r="F194" i="36"/>
  <c r="F269" i="36" s="1"/>
  <c r="E208" i="36"/>
  <c r="E283" i="36" s="1"/>
  <c r="E308" i="36" s="1"/>
  <c r="E358" i="36" s="1"/>
  <c r="D206" i="36"/>
  <c r="D281" i="36" s="1"/>
  <c r="D306" i="36" s="1"/>
  <c r="D356" i="36" s="1"/>
  <c r="F197" i="36"/>
  <c r="F272" i="36" s="1"/>
  <c r="C212" i="36"/>
  <c r="G202" i="36"/>
  <c r="G277" i="36" s="1"/>
  <c r="G196" i="36"/>
  <c r="G271" i="36" s="1"/>
  <c r="F201" i="36"/>
  <c r="F276" i="36" s="1"/>
  <c r="E193" i="36"/>
  <c r="D199" i="36"/>
  <c r="D274" i="36" s="1"/>
  <c r="D299" i="36" s="1"/>
  <c r="D349" i="36" s="1"/>
  <c r="D200" i="36"/>
  <c r="D275" i="36" s="1"/>
  <c r="E201" i="36"/>
  <c r="E276" i="36" s="1"/>
  <c r="E301" i="36" s="1"/>
  <c r="E351" i="36" s="1"/>
  <c r="F198" i="36"/>
  <c r="F273" i="36" s="1"/>
  <c r="G212" i="36"/>
  <c r="G287" i="36" s="1"/>
  <c r="D202" i="36"/>
  <c r="D277" i="36" s="1"/>
  <c r="D193" i="36"/>
  <c r="D195" i="36"/>
  <c r="D270" i="36" s="1"/>
  <c r="D295" i="36" s="1"/>
  <c r="D345" i="36" s="1"/>
  <c r="D211" i="36"/>
  <c r="D286" i="36" s="1"/>
  <c r="D311" i="36" s="1"/>
  <c r="D361" i="36" s="1"/>
  <c r="E210" i="36"/>
  <c r="E285" i="36" s="1"/>
  <c r="E200" i="36"/>
  <c r="E275" i="36" s="1"/>
  <c r="E202" i="36"/>
  <c r="E277" i="36" s="1"/>
  <c r="D212" i="36"/>
  <c r="D287" i="36" s="1"/>
  <c r="D312" i="36" s="1"/>
  <c r="D362" i="36" s="1"/>
  <c r="G193" i="36"/>
  <c r="G208" i="36"/>
  <c r="G283" i="36" s="1"/>
  <c r="C208" i="36"/>
  <c r="E199" i="36"/>
  <c r="E274" i="36" s="1"/>
  <c r="E299" i="36" s="1"/>
  <c r="E349" i="36" s="1"/>
  <c r="E212" i="36"/>
  <c r="E287" i="36" s="1"/>
  <c r="E312" i="36" s="1"/>
  <c r="E362" i="36" s="1"/>
  <c r="G211" i="36"/>
  <c r="G286" i="36" s="1"/>
  <c r="D207" i="36"/>
  <c r="D282" i="36" s="1"/>
  <c r="D197" i="36"/>
  <c r="D272" i="36" s="1"/>
  <c r="D297" i="36" s="1"/>
  <c r="D347" i="36" s="1"/>
  <c r="F204" i="36"/>
  <c r="F279" i="36" s="1"/>
  <c r="E196" i="36"/>
  <c r="E271" i="36" s="1"/>
  <c r="E296" i="36" s="1"/>
  <c r="E346" i="36" s="1"/>
  <c r="G205" i="36"/>
  <c r="G280" i="36" s="1"/>
  <c r="G198" i="36"/>
  <c r="G273" i="36" s="1"/>
  <c r="E194" i="36"/>
  <c r="E269" i="36" s="1"/>
  <c r="E294" i="36" s="1"/>
  <c r="E344" i="36" s="1"/>
  <c r="E348" i="32"/>
  <c r="C280" i="18"/>
  <c r="H186" i="62"/>
  <c r="C273" i="34"/>
  <c r="H198" i="34"/>
  <c r="D268" i="34"/>
  <c r="D213" i="34"/>
  <c r="R35" i="49" s="1"/>
  <c r="C79" i="49" s="1"/>
  <c r="C118" i="49" s="1"/>
  <c r="F188" i="36"/>
  <c r="AO37" i="49" s="1"/>
  <c r="C271" i="57"/>
  <c r="C275" i="57"/>
  <c r="C269" i="22"/>
  <c r="E268" i="22"/>
  <c r="C268" i="27"/>
  <c r="F268" i="27"/>
  <c r="C271" i="27"/>
  <c r="H196" i="27"/>
  <c r="H203" i="21"/>
  <c r="C278" i="21"/>
  <c r="H278" i="21" s="1"/>
  <c r="G213" i="21"/>
  <c r="U20" i="49" s="1"/>
  <c r="G268" i="21"/>
  <c r="D268" i="21"/>
  <c r="D213" i="21"/>
  <c r="R20" i="49" s="1"/>
  <c r="C285" i="21"/>
  <c r="H285" i="21" s="1"/>
  <c r="H210" i="21"/>
  <c r="D348" i="12"/>
  <c r="C271" i="41"/>
  <c r="H196" i="41"/>
  <c r="C268" i="41"/>
  <c r="C213" i="41"/>
  <c r="H193" i="41"/>
  <c r="C282" i="41"/>
  <c r="H282" i="41" s="1"/>
  <c r="H207" i="41"/>
  <c r="G286" i="62"/>
  <c r="C287" i="62"/>
  <c r="F122" i="44"/>
  <c r="C287" i="39"/>
  <c r="H238" i="36"/>
  <c r="X37" i="49"/>
  <c r="AC37" i="49" s="1"/>
  <c r="C274" i="11"/>
  <c r="E268" i="30"/>
  <c r="E213" i="30"/>
  <c r="S30" i="49" s="1"/>
  <c r="D74" i="49" s="1"/>
  <c r="D113" i="49" s="1"/>
  <c r="H205" i="30"/>
  <c r="C280" i="30"/>
  <c r="H280" i="30" s="1"/>
  <c r="H201" i="30"/>
  <c r="C276" i="30"/>
  <c r="H276" i="30" s="1"/>
  <c r="C279" i="14"/>
  <c r="C269" i="34"/>
  <c r="H194" i="34"/>
  <c r="E346" i="12"/>
  <c r="C287" i="21"/>
  <c r="H212" i="21"/>
  <c r="C273" i="41"/>
  <c r="H198" i="41"/>
  <c r="C284" i="62"/>
  <c r="C286" i="62"/>
  <c r="C279" i="62"/>
  <c r="C271" i="62"/>
  <c r="D185" i="44"/>
  <c r="C278" i="14"/>
  <c r="C282" i="14"/>
  <c r="G268" i="14"/>
  <c r="C268" i="16"/>
  <c r="C271" i="16"/>
  <c r="H181" i="44"/>
  <c r="E206" i="6"/>
  <c r="E281" i="6" s="1"/>
  <c r="E200" i="6"/>
  <c r="E275" i="6" s="1"/>
  <c r="D210" i="6"/>
  <c r="D285" i="6" s="1"/>
  <c r="G212" i="6"/>
  <c r="G287" i="6" s="1"/>
  <c r="E212" i="6"/>
  <c r="E287" i="6" s="1"/>
  <c r="E202" i="6"/>
  <c r="E277" i="6" s="1"/>
  <c r="C204" i="6"/>
  <c r="D206" i="6"/>
  <c r="D281" i="6" s="1"/>
  <c r="C212" i="6"/>
  <c r="G211" i="6"/>
  <c r="G286" i="6" s="1"/>
  <c r="E207" i="6"/>
  <c r="E282" i="6" s="1"/>
  <c r="F193" i="6"/>
  <c r="D199" i="6"/>
  <c r="D274" i="6" s="1"/>
  <c r="G194" i="6"/>
  <c r="G269" i="6" s="1"/>
  <c r="F196" i="6"/>
  <c r="F271" i="6" s="1"/>
  <c r="G198" i="6"/>
  <c r="G273" i="6" s="1"/>
  <c r="D196" i="6"/>
  <c r="D271" i="6" s="1"/>
  <c r="C195" i="6"/>
  <c r="G204" i="6"/>
  <c r="G279" i="6" s="1"/>
  <c r="F199" i="6"/>
  <c r="F274" i="6" s="1"/>
  <c r="D205" i="6"/>
  <c r="D280" i="6" s="1"/>
  <c r="D195" i="6"/>
  <c r="D270" i="6" s="1"/>
  <c r="G202" i="6"/>
  <c r="G277" i="6" s="1"/>
  <c r="F201" i="6"/>
  <c r="F276" i="6" s="1"/>
  <c r="C210" i="6"/>
  <c r="D203" i="6"/>
  <c r="D278" i="6" s="1"/>
  <c r="F198" i="6"/>
  <c r="F273" i="6" s="1"/>
  <c r="E203" i="6"/>
  <c r="E278" i="6" s="1"/>
  <c r="E210" i="6"/>
  <c r="E285" i="6" s="1"/>
  <c r="C197" i="6"/>
  <c r="F200" i="6"/>
  <c r="F275" i="6" s="1"/>
  <c r="C193" i="6"/>
  <c r="G208" i="6"/>
  <c r="G283" i="6" s="1"/>
  <c r="G193" i="6"/>
  <c r="F195" i="6"/>
  <c r="F270" i="6" s="1"/>
  <c r="E196" i="6"/>
  <c r="E271" i="6" s="1"/>
  <c r="D209" i="6"/>
  <c r="D284" i="6" s="1"/>
  <c r="C205" i="6"/>
  <c r="G200" i="6"/>
  <c r="G275" i="6" s="1"/>
  <c r="E193" i="6"/>
  <c r="D197" i="6"/>
  <c r="D272" i="6" s="1"/>
  <c r="D202" i="6"/>
  <c r="D277" i="6" s="1"/>
  <c r="G197" i="6"/>
  <c r="G272" i="6" s="1"/>
  <c r="D212" i="6"/>
  <c r="D287" i="6" s="1"/>
  <c r="F206" i="6"/>
  <c r="F281" i="6" s="1"/>
  <c r="E211" i="6"/>
  <c r="E286" i="6" s="1"/>
  <c r="D200" i="6"/>
  <c r="D275" i="6" s="1"/>
  <c r="D208" i="6"/>
  <c r="D283" i="6" s="1"/>
  <c r="E201" i="6"/>
  <c r="E276" i="6" s="1"/>
  <c r="G203" i="6"/>
  <c r="G278" i="6" s="1"/>
  <c r="C199" i="6"/>
  <c r="D204" i="6"/>
  <c r="D279" i="6" s="1"/>
  <c r="G206" i="6"/>
  <c r="G281" i="6" s="1"/>
  <c r="E195" i="6"/>
  <c r="E270" i="6" s="1"/>
  <c r="E208" i="6"/>
  <c r="E283" i="6" s="1"/>
  <c r="C207" i="6"/>
  <c r="C198" i="6"/>
  <c r="D198" i="6"/>
  <c r="D273" i="6" s="1"/>
  <c r="C201" i="6"/>
  <c r="D193" i="6"/>
  <c r="E199" i="6"/>
  <c r="E274" i="6" s="1"/>
  <c r="E197" i="6"/>
  <c r="E272" i="6" s="1"/>
  <c r="F194" i="6"/>
  <c r="F269" i="6" s="1"/>
  <c r="G210" i="6"/>
  <c r="G285" i="6" s="1"/>
  <c r="F204" i="6"/>
  <c r="F279" i="6" s="1"/>
  <c r="F207" i="6"/>
  <c r="F282" i="6" s="1"/>
  <c r="E209" i="6"/>
  <c r="E284" i="6" s="1"/>
  <c r="G196" i="6"/>
  <c r="G271" i="6" s="1"/>
  <c r="E205" i="6"/>
  <c r="E280" i="6" s="1"/>
  <c r="C208" i="6"/>
  <c r="G209" i="6"/>
  <c r="G284" i="6" s="1"/>
  <c r="E204" i="6"/>
  <c r="E279" i="6" s="1"/>
  <c r="F202" i="6"/>
  <c r="F277" i="6" s="1"/>
  <c r="C194" i="6"/>
  <c r="D201" i="6"/>
  <c r="D276" i="6" s="1"/>
  <c r="F208" i="6"/>
  <c r="F283" i="6" s="1"/>
  <c r="G201" i="6"/>
  <c r="G276" i="6" s="1"/>
  <c r="G207" i="6"/>
  <c r="G282" i="6" s="1"/>
  <c r="C209" i="6"/>
  <c r="C202" i="6"/>
  <c r="G199" i="6"/>
  <c r="G274" i="6" s="1"/>
  <c r="D207" i="6"/>
  <c r="D282" i="6" s="1"/>
  <c r="D211" i="6"/>
  <c r="D286" i="6" s="1"/>
  <c r="G205" i="6"/>
  <c r="G280" i="6" s="1"/>
  <c r="E198" i="6"/>
  <c r="E273" i="6" s="1"/>
  <c r="F210" i="6"/>
  <c r="F285" i="6" s="1"/>
  <c r="C203" i="6"/>
  <c r="F205" i="6"/>
  <c r="F280" i="6" s="1"/>
  <c r="D194" i="6"/>
  <c r="D269" i="6" s="1"/>
  <c r="C206" i="6"/>
  <c r="F212" i="6"/>
  <c r="F287" i="6" s="1"/>
  <c r="G195" i="6"/>
  <c r="G270" i="6" s="1"/>
  <c r="F203" i="6"/>
  <c r="F278" i="6" s="1"/>
  <c r="C211" i="6"/>
  <c r="F197" i="6"/>
  <c r="F272" i="6" s="1"/>
  <c r="C200" i="6"/>
  <c r="E194" i="6"/>
  <c r="E269" i="6" s="1"/>
  <c r="F209" i="6"/>
  <c r="F284" i="6" s="1"/>
  <c r="F211" i="6"/>
  <c r="F286" i="6" s="1"/>
  <c r="C196" i="6"/>
  <c r="AC31" i="49"/>
  <c r="F361" i="32"/>
  <c r="AL42" i="49"/>
  <c r="C281" i="17"/>
  <c r="C275" i="17"/>
  <c r="C300" i="17" s="1"/>
  <c r="C350" i="17" s="1"/>
  <c r="E345" i="23"/>
  <c r="C275" i="18"/>
  <c r="C270" i="18"/>
  <c r="H195" i="18"/>
  <c r="H99" i="46"/>
  <c r="C277" i="34"/>
  <c r="H277" i="34" s="1"/>
  <c r="H202" i="34"/>
  <c r="H197" i="34"/>
  <c r="C272" i="34"/>
  <c r="H272" i="34" s="1"/>
  <c r="C268" i="34"/>
  <c r="H193" i="34"/>
  <c r="C213" i="34"/>
  <c r="F268" i="57"/>
  <c r="C285" i="57"/>
  <c r="D268" i="22"/>
  <c r="C128" i="44"/>
  <c r="C311" i="29"/>
  <c r="C361" i="29" s="1"/>
  <c r="AL30" i="49"/>
  <c r="AC32" i="49"/>
  <c r="C284" i="27"/>
  <c r="C280" i="27"/>
  <c r="D268" i="27"/>
  <c r="C281" i="27"/>
  <c r="C274" i="21"/>
  <c r="H199" i="21"/>
  <c r="H207" i="21"/>
  <c r="C282" i="21"/>
  <c r="H282" i="21" s="1"/>
  <c r="F213" i="21"/>
  <c r="T20" i="49" s="1"/>
  <c r="F268" i="21"/>
  <c r="C278" i="59"/>
  <c r="G185" i="44"/>
  <c r="C270" i="41"/>
  <c r="H195" i="41"/>
  <c r="C285" i="41"/>
  <c r="H285" i="41" s="1"/>
  <c r="H210" i="41"/>
  <c r="C279" i="41"/>
  <c r="H204" i="41"/>
  <c r="C284" i="41"/>
  <c r="H284" i="41" s="1"/>
  <c r="H209" i="41"/>
  <c r="C273" i="62"/>
  <c r="H206" i="62"/>
  <c r="C281" i="62"/>
  <c r="C278" i="62"/>
  <c r="C276" i="11"/>
  <c r="C272" i="11"/>
  <c r="C284" i="34"/>
  <c r="H284" i="34" s="1"/>
  <c r="H209" i="34"/>
  <c r="C272" i="62"/>
  <c r="C273" i="14"/>
  <c r="H198" i="14"/>
  <c r="C276" i="16"/>
  <c r="C301" i="16" s="1"/>
  <c r="C351" i="16" s="1"/>
  <c r="E268" i="16"/>
  <c r="F344" i="25"/>
  <c r="C283" i="14"/>
  <c r="C273" i="16"/>
  <c r="E348" i="23"/>
  <c r="H182" i="44"/>
  <c r="H168" i="44"/>
  <c r="H171" i="44"/>
  <c r="C119" i="44"/>
  <c r="H170" i="6"/>
  <c r="C122" i="44"/>
  <c r="O7" i="49"/>
  <c r="J43" i="49"/>
  <c r="AL13" i="49"/>
  <c r="E358" i="26"/>
  <c r="D268" i="17"/>
  <c r="C188" i="62"/>
  <c r="H168" i="62"/>
  <c r="E358" i="20"/>
  <c r="E352" i="25"/>
  <c r="C279" i="18"/>
  <c r="C281" i="18"/>
  <c r="H206" i="34"/>
  <c r="C281" i="34"/>
  <c r="H196" i="34"/>
  <c r="C271" i="34"/>
  <c r="C286" i="34"/>
  <c r="H211" i="34"/>
  <c r="F213" i="34"/>
  <c r="T35" i="49" s="1"/>
  <c r="F268" i="34"/>
  <c r="C296" i="29"/>
  <c r="C346" i="29" s="1"/>
  <c r="C276" i="57"/>
  <c r="C272" i="57"/>
  <c r="H198" i="22"/>
  <c r="C273" i="22"/>
  <c r="C285" i="27"/>
  <c r="G204" i="37"/>
  <c r="G279" i="37" s="1"/>
  <c r="D203" i="37"/>
  <c r="D278" i="37" s="1"/>
  <c r="C199" i="37"/>
  <c r="D205" i="37"/>
  <c r="D280" i="37" s="1"/>
  <c r="C209" i="37"/>
  <c r="C200" i="37"/>
  <c r="F207" i="37"/>
  <c r="F282" i="37" s="1"/>
  <c r="C208" i="37"/>
  <c r="F197" i="37"/>
  <c r="F272" i="37" s="1"/>
  <c r="F297" i="37" s="1"/>
  <c r="F347" i="37" s="1"/>
  <c r="D202" i="37"/>
  <c r="D277" i="37" s="1"/>
  <c r="D302" i="37" s="1"/>
  <c r="D352" i="37" s="1"/>
  <c r="G207" i="37"/>
  <c r="G282" i="37" s="1"/>
  <c r="C205" i="37"/>
  <c r="E203" i="37"/>
  <c r="E278" i="37" s="1"/>
  <c r="D209" i="37"/>
  <c r="D284" i="37" s="1"/>
  <c r="F210" i="37"/>
  <c r="F285" i="37" s="1"/>
  <c r="G193" i="37"/>
  <c r="E197" i="37"/>
  <c r="E272" i="37" s="1"/>
  <c r="E297" i="37" s="1"/>
  <c r="E347" i="37" s="1"/>
  <c r="G202" i="37"/>
  <c r="G277" i="37" s="1"/>
  <c r="D201" i="37"/>
  <c r="D276" i="37" s="1"/>
  <c r="D301" i="37" s="1"/>
  <c r="D351" i="37" s="1"/>
  <c r="E195" i="37"/>
  <c r="E270" i="37" s="1"/>
  <c r="E295" i="37" s="1"/>
  <c r="E345" i="37" s="1"/>
  <c r="F205" i="37"/>
  <c r="F280" i="37" s="1"/>
  <c r="C201" i="37"/>
  <c r="F209" i="37"/>
  <c r="F284" i="37" s="1"/>
  <c r="D211" i="37"/>
  <c r="D286" i="37" s="1"/>
  <c r="D311" i="37" s="1"/>
  <c r="D361" i="37" s="1"/>
  <c r="E193" i="37"/>
  <c r="G196" i="37"/>
  <c r="G271" i="37" s="1"/>
  <c r="F204" i="37"/>
  <c r="F279" i="37" s="1"/>
  <c r="E212" i="37"/>
  <c r="E287" i="37" s="1"/>
  <c r="E312" i="37" s="1"/>
  <c r="E362" i="37" s="1"/>
  <c r="F195" i="37"/>
  <c r="F270" i="37" s="1"/>
  <c r="F295" i="37" s="1"/>
  <c r="F345" i="37" s="1"/>
  <c r="E194" i="37"/>
  <c r="E269" i="37" s="1"/>
  <c r="E294" i="37" s="1"/>
  <c r="E344" i="37" s="1"/>
  <c r="F208" i="37"/>
  <c r="F283" i="37" s="1"/>
  <c r="F308" i="37" s="1"/>
  <c r="F358" i="37" s="1"/>
  <c r="C206" i="37"/>
  <c r="E206" i="37"/>
  <c r="E281" i="37" s="1"/>
  <c r="E306" i="37" s="1"/>
  <c r="E356" i="37" s="1"/>
  <c r="E199" i="37"/>
  <c r="E274" i="37" s="1"/>
  <c r="E299" i="37" s="1"/>
  <c r="E349" i="37" s="1"/>
  <c r="D198" i="37"/>
  <c r="D273" i="37" s="1"/>
  <c r="D298" i="37" s="1"/>
  <c r="D348" i="37" s="1"/>
  <c r="G212" i="37"/>
  <c r="G287" i="37" s="1"/>
  <c r="E211" i="37"/>
  <c r="E286" i="37" s="1"/>
  <c r="E311" i="37" s="1"/>
  <c r="E361" i="37" s="1"/>
  <c r="G194" i="37"/>
  <c r="G269" i="37" s="1"/>
  <c r="G294" i="37" s="1"/>
  <c r="G344" i="37" s="1"/>
  <c r="D204" i="37"/>
  <c r="D279" i="37" s="1"/>
  <c r="F212" i="37"/>
  <c r="F287" i="37" s="1"/>
  <c r="F312" i="37" s="1"/>
  <c r="F362" i="37" s="1"/>
  <c r="C212" i="37"/>
  <c r="C207" i="37"/>
  <c r="C195" i="37"/>
  <c r="G205" i="37"/>
  <c r="G280" i="37" s="1"/>
  <c r="D212" i="37"/>
  <c r="D287" i="37" s="1"/>
  <c r="D312" i="37" s="1"/>
  <c r="D362" i="37" s="1"/>
  <c r="F211" i="37"/>
  <c r="F286" i="37" s="1"/>
  <c r="F196" i="37"/>
  <c r="F271" i="37" s="1"/>
  <c r="F296" i="37" s="1"/>
  <c r="F346" i="37" s="1"/>
  <c r="E201" i="37"/>
  <c r="E276" i="37" s="1"/>
  <c r="E301" i="37" s="1"/>
  <c r="E351" i="37" s="1"/>
  <c r="D193" i="37"/>
  <c r="E205" i="37"/>
  <c r="E280" i="37" s="1"/>
  <c r="D199" i="37"/>
  <c r="D274" i="37" s="1"/>
  <c r="D299" i="37" s="1"/>
  <c r="D349" i="37" s="1"/>
  <c r="F200" i="37"/>
  <c r="F275" i="37" s="1"/>
  <c r="E209" i="37"/>
  <c r="E284" i="37" s="1"/>
  <c r="F206" i="37"/>
  <c r="F281" i="37" s="1"/>
  <c r="F306" i="37" s="1"/>
  <c r="F356" i="37" s="1"/>
  <c r="D208" i="37"/>
  <c r="D283" i="37" s="1"/>
  <c r="D308" i="37" s="1"/>
  <c r="D358" i="37" s="1"/>
  <c r="E204" i="37"/>
  <c r="E279" i="37" s="1"/>
  <c r="D210" i="37"/>
  <c r="D285" i="37" s="1"/>
  <c r="D310" i="37" s="1"/>
  <c r="D360" i="37" s="1"/>
  <c r="C203" i="37"/>
  <c r="C202" i="37"/>
  <c r="G198" i="37"/>
  <c r="G273" i="37" s="1"/>
  <c r="E200" i="37"/>
  <c r="E275" i="37" s="1"/>
  <c r="F201" i="37"/>
  <c r="F276" i="37" s="1"/>
  <c r="D195" i="37"/>
  <c r="D270" i="37" s="1"/>
  <c r="D295" i="37" s="1"/>
  <c r="D345" i="37" s="1"/>
  <c r="D196" i="37"/>
  <c r="D271" i="37" s="1"/>
  <c r="D296" i="37" s="1"/>
  <c r="D346" i="37" s="1"/>
  <c r="C210" i="37"/>
  <c r="C193" i="37"/>
  <c r="E207" i="37"/>
  <c r="E282" i="37" s="1"/>
  <c r="G206" i="37"/>
  <c r="G281" i="37" s="1"/>
  <c r="G306" i="37" s="1"/>
  <c r="G356" i="37" s="1"/>
  <c r="E208" i="37"/>
  <c r="E283" i="37" s="1"/>
  <c r="E308" i="37" s="1"/>
  <c r="E358" i="37" s="1"/>
  <c r="D197" i="37"/>
  <c r="D272" i="37" s="1"/>
  <c r="D297" i="37" s="1"/>
  <c r="D347" i="37" s="1"/>
  <c r="D200" i="37"/>
  <c r="D275" i="37" s="1"/>
  <c r="G199" i="37"/>
  <c r="G274" i="37" s="1"/>
  <c r="G200" i="37"/>
  <c r="G275" i="37" s="1"/>
  <c r="G203" i="37"/>
  <c r="G278" i="37" s="1"/>
  <c r="F199" i="37"/>
  <c r="F274" i="37" s="1"/>
  <c r="F299" i="37" s="1"/>
  <c r="F349" i="37" s="1"/>
  <c r="C204" i="37"/>
  <c r="F193" i="37"/>
  <c r="G210" i="37"/>
  <c r="G285" i="37" s="1"/>
  <c r="F194" i="37"/>
  <c r="F269" i="37" s="1"/>
  <c r="F294" i="37" s="1"/>
  <c r="F344" i="37" s="1"/>
  <c r="F203" i="37"/>
  <c r="F278" i="37" s="1"/>
  <c r="C211" i="37"/>
  <c r="F198" i="37"/>
  <c r="F273" i="37" s="1"/>
  <c r="F298" i="37" s="1"/>
  <c r="F348" i="37" s="1"/>
  <c r="G211" i="37"/>
  <c r="G286" i="37" s="1"/>
  <c r="C194" i="37"/>
  <c r="D207" i="37"/>
  <c r="D282" i="37" s="1"/>
  <c r="G195" i="37"/>
  <c r="G270" i="37" s="1"/>
  <c r="G197" i="37"/>
  <c r="G272" i="37" s="1"/>
  <c r="E202" i="37"/>
  <c r="E277" i="37" s="1"/>
  <c r="E302" i="37" s="1"/>
  <c r="E352" i="37" s="1"/>
  <c r="G208" i="37"/>
  <c r="G283" i="37" s="1"/>
  <c r="C198" i="37"/>
  <c r="D194" i="37"/>
  <c r="D269" i="37" s="1"/>
  <c r="D294" i="37" s="1"/>
  <c r="D344" i="37" s="1"/>
  <c r="C196" i="37"/>
  <c r="G209" i="37"/>
  <c r="G284" i="37" s="1"/>
  <c r="E196" i="37"/>
  <c r="E271" i="37" s="1"/>
  <c r="E296" i="37" s="1"/>
  <c r="E346" i="37" s="1"/>
  <c r="C197" i="37"/>
  <c r="E210" i="37"/>
  <c r="E285" i="37" s="1"/>
  <c r="D206" i="37"/>
  <c r="D281" i="37" s="1"/>
  <c r="D306" i="37" s="1"/>
  <c r="D356" i="37" s="1"/>
  <c r="F202" i="37"/>
  <c r="F277" i="37" s="1"/>
  <c r="F302" i="37" s="1"/>
  <c r="F352" i="37" s="1"/>
  <c r="G201" i="37"/>
  <c r="G276" i="37" s="1"/>
  <c r="E198" i="37"/>
  <c r="E273" i="37" s="1"/>
  <c r="E298" i="37" s="1"/>
  <c r="E348" i="37" s="1"/>
  <c r="H194" i="21"/>
  <c r="C269" i="21"/>
  <c r="E213" i="41"/>
  <c r="S42" i="49" s="1"/>
  <c r="E268" i="41"/>
  <c r="H201" i="41"/>
  <c r="C276" i="41"/>
  <c r="H276" i="41" s="1"/>
  <c r="C283" i="41"/>
  <c r="H208" i="41"/>
  <c r="C274" i="62"/>
  <c r="C276" i="62"/>
  <c r="C285" i="39"/>
  <c r="F268" i="11"/>
  <c r="C213" i="30"/>
  <c r="H193" i="30"/>
  <c r="C268" i="30"/>
  <c r="H210" i="30"/>
  <c r="C285" i="30"/>
  <c r="H285" i="30" s="1"/>
  <c r="C284" i="14"/>
  <c r="C269" i="18"/>
  <c r="C282" i="27"/>
  <c r="C279" i="21"/>
  <c r="H279" i="21" s="1"/>
  <c r="H204" i="21"/>
  <c r="E346" i="35"/>
  <c r="C286" i="14"/>
  <c r="C272" i="14"/>
  <c r="E268" i="14"/>
  <c r="C287" i="14"/>
  <c r="H212" i="14"/>
  <c r="C276" i="14"/>
  <c r="AL16" i="49"/>
  <c r="AL10" i="49"/>
  <c r="F118" i="44"/>
  <c r="F188" i="6"/>
  <c r="AO7" i="49" s="1"/>
  <c r="C272" i="16"/>
  <c r="C284" i="16"/>
  <c r="H177" i="44"/>
  <c r="C185" i="44"/>
  <c r="H165" i="44"/>
  <c r="H170" i="44"/>
  <c r="H167" i="44"/>
  <c r="E344" i="23"/>
  <c r="AL14" i="49"/>
  <c r="AJ18" i="49"/>
  <c r="C271" i="15"/>
  <c r="D188" i="62"/>
  <c r="AM22" i="49" s="1"/>
  <c r="D344" i="32"/>
  <c r="C285" i="18"/>
  <c r="C276" i="34"/>
  <c r="H201" i="34"/>
  <c r="C287" i="34"/>
  <c r="H287" i="34" s="1"/>
  <c r="H212" i="34"/>
  <c r="C282" i="34"/>
  <c r="H207" i="34"/>
  <c r="C285" i="34"/>
  <c r="H285" i="34" s="1"/>
  <c r="H210" i="34"/>
  <c r="C280" i="34"/>
  <c r="H205" i="34"/>
  <c r="D268" i="57"/>
  <c r="C277" i="22"/>
  <c r="F185" i="44"/>
  <c r="C295" i="29"/>
  <c r="C345" i="29" s="1"/>
  <c r="AL12" i="49"/>
  <c r="C275" i="27"/>
  <c r="H200" i="27"/>
  <c r="H205" i="21"/>
  <c r="C280" i="21"/>
  <c r="H208" i="21"/>
  <c r="C283" i="21"/>
  <c r="H200" i="21"/>
  <c r="C275" i="21"/>
  <c r="E361" i="35"/>
  <c r="G268" i="41"/>
  <c r="G213" i="41"/>
  <c r="U42" i="49" s="1"/>
  <c r="C272" i="41"/>
  <c r="H197" i="41"/>
  <c r="C274" i="41"/>
  <c r="H199" i="41"/>
  <c r="C286" i="41"/>
  <c r="H211" i="41"/>
  <c r="D268" i="41"/>
  <c r="D213" i="41"/>
  <c r="R42" i="49" s="1"/>
  <c r="G268" i="62"/>
  <c r="C275" i="39"/>
  <c r="E185" i="44"/>
  <c r="C277" i="11"/>
  <c r="C286" i="11"/>
  <c r="H194" i="30"/>
  <c r="C269" i="30"/>
  <c r="H197" i="30"/>
  <c r="C272" i="30"/>
  <c r="H272" i="30" s="1"/>
  <c r="H207" i="30"/>
  <c r="C282" i="30"/>
  <c r="H282" i="30" s="1"/>
  <c r="F268" i="30"/>
  <c r="F288" i="30" s="1"/>
  <c r="F213" i="30"/>
  <c r="T30" i="49" s="1"/>
  <c r="E74" i="49" s="1"/>
  <c r="G268" i="30"/>
  <c r="G288" i="30" s="1"/>
  <c r="G213" i="30"/>
  <c r="U30" i="49" s="1"/>
  <c r="H203" i="30"/>
  <c r="C278" i="30"/>
  <c r="H278" i="30" s="1"/>
  <c r="H196" i="30"/>
  <c r="C271" i="30"/>
  <c r="AL35" i="49"/>
  <c r="C298" i="24"/>
  <c r="C348" i="24" s="1"/>
  <c r="G268" i="18"/>
  <c r="C272" i="18"/>
  <c r="E268" i="34"/>
  <c r="E213" i="34"/>
  <c r="S35" i="49" s="1"/>
  <c r="C275" i="34"/>
  <c r="H275" i="34" s="1"/>
  <c r="H200" i="34"/>
  <c r="G117" i="44"/>
  <c r="C282" i="59"/>
  <c r="F268" i="59"/>
  <c r="C277" i="41"/>
  <c r="H277" i="41" s="1"/>
  <c r="H202" i="41"/>
  <c r="D268" i="62"/>
  <c r="C280" i="62"/>
  <c r="C285" i="14"/>
  <c r="C269" i="14"/>
  <c r="E118" i="44"/>
  <c r="E188" i="6"/>
  <c r="AN7" i="49" s="1"/>
  <c r="G268" i="16"/>
  <c r="C279" i="16"/>
  <c r="H180" i="44"/>
  <c r="H183" i="44"/>
  <c r="AE29" i="49"/>
  <c r="H263" i="29"/>
  <c r="E346" i="26"/>
  <c r="C283" i="17"/>
  <c r="C132" i="44"/>
  <c r="H183" i="6"/>
  <c r="D188" i="36"/>
  <c r="AM37" i="49" s="1"/>
  <c r="AL23" i="49"/>
  <c r="C273" i="18"/>
  <c r="H198" i="18"/>
  <c r="C278" i="18"/>
  <c r="H278" i="18" s="1"/>
  <c r="H203" i="18"/>
  <c r="C277" i="18"/>
  <c r="C287" i="18"/>
  <c r="C278" i="34"/>
  <c r="H278" i="34" s="1"/>
  <c r="H203" i="34"/>
  <c r="G268" i="34"/>
  <c r="G213" i="34"/>
  <c r="U35" i="49" s="1"/>
  <c r="C278" i="57"/>
  <c r="C282" i="57"/>
  <c r="C283" i="57"/>
  <c r="D349" i="12"/>
  <c r="G268" i="22"/>
  <c r="C273" i="27"/>
  <c r="C277" i="21"/>
  <c r="H277" i="21" s="1"/>
  <c r="H202" i="21"/>
  <c r="AL27" i="49"/>
  <c r="C276" i="59"/>
  <c r="C287" i="41"/>
  <c r="H212" i="41"/>
  <c r="C275" i="41"/>
  <c r="H200" i="41"/>
  <c r="C281" i="41"/>
  <c r="H206" i="41"/>
  <c r="C269" i="62"/>
  <c r="C283" i="62"/>
  <c r="H177" i="36"/>
  <c r="C268" i="39"/>
  <c r="D362" i="26"/>
  <c r="C283" i="11"/>
  <c r="D268" i="11"/>
  <c r="AC34" i="49"/>
  <c r="F79" i="49" l="1"/>
  <c r="F118" i="49" s="1"/>
  <c r="H188" i="34"/>
  <c r="E79" i="49"/>
  <c r="E118" i="49" s="1"/>
  <c r="F268" i="14"/>
  <c r="AQ35" i="49"/>
  <c r="H198" i="57"/>
  <c r="H275" i="23"/>
  <c r="H195" i="22"/>
  <c r="H208" i="29"/>
  <c r="H198" i="27"/>
  <c r="H209" i="24"/>
  <c r="H284" i="26"/>
  <c r="H193" i="26"/>
  <c r="C213" i="26"/>
  <c r="Q26" i="49" s="1"/>
  <c r="B69" i="49" s="1"/>
  <c r="B108" i="49" s="1"/>
  <c r="H269" i="29"/>
  <c r="H206" i="27"/>
  <c r="G213" i="26"/>
  <c r="U26" i="49" s="1"/>
  <c r="F69" i="49" s="1"/>
  <c r="H203" i="31"/>
  <c r="F284" i="24"/>
  <c r="H212" i="27"/>
  <c r="H201" i="31"/>
  <c r="C283" i="29"/>
  <c r="C308" i="29" s="1"/>
  <c r="C358" i="29" s="1"/>
  <c r="G268" i="26"/>
  <c r="G288" i="26" s="1"/>
  <c r="H275" i="26"/>
  <c r="H194" i="27"/>
  <c r="H194" i="14"/>
  <c r="H204" i="18"/>
  <c r="H201" i="27"/>
  <c r="H195" i="26"/>
  <c r="H194" i="29"/>
  <c r="E213" i="26"/>
  <c r="S26" i="49" s="1"/>
  <c r="D69" i="49" s="1"/>
  <c r="D108" i="49" s="1"/>
  <c r="C280" i="26"/>
  <c r="H280" i="26" s="1"/>
  <c r="H195" i="27"/>
  <c r="H207" i="26"/>
  <c r="G213" i="29"/>
  <c r="U29" i="49" s="1"/>
  <c r="F73" i="49" s="1"/>
  <c r="H206" i="26"/>
  <c r="H209" i="23"/>
  <c r="H205" i="26"/>
  <c r="H201" i="29"/>
  <c r="D270" i="22"/>
  <c r="D295" i="22" s="1"/>
  <c r="D345" i="22" s="1"/>
  <c r="C273" i="57"/>
  <c r="H282" i="26"/>
  <c r="H209" i="26"/>
  <c r="H207" i="29"/>
  <c r="H188" i="33"/>
  <c r="H197" i="19"/>
  <c r="H197" i="14"/>
  <c r="H211" i="62"/>
  <c r="H212" i="26"/>
  <c r="H199" i="31"/>
  <c r="H194" i="26"/>
  <c r="H196" i="57"/>
  <c r="C294" i="29"/>
  <c r="C344" i="29" s="1"/>
  <c r="H275" i="35"/>
  <c r="H199" i="19"/>
  <c r="H203" i="27"/>
  <c r="G213" i="27"/>
  <c r="U27" i="49" s="1"/>
  <c r="F71" i="49" s="1"/>
  <c r="F110" i="49" s="1"/>
  <c r="G268" i="27"/>
  <c r="G288" i="27" s="1"/>
  <c r="G313" i="27" s="1"/>
  <c r="G363" i="27" s="1"/>
  <c r="H205" i="27"/>
  <c r="H208" i="27"/>
  <c r="H193" i="27"/>
  <c r="H209" i="27"/>
  <c r="H188" i="30"/>
  <c r="H201" i="25"/>
  <c r="H205" i="17"/>
  <c r="H195" i="17"/>
  <c r="H280" i="29"/>
  <c r="H204" i="27"/>
  <c r="C213" i="27"/>
  <c r="H202" i="27"/>
  <c r="H282" i="34"/>
  <c r="C307" i="34"/>
  <c r="C357" i="34" s="1"/>
  <c r="H279" i="29"/>
  <c r="Y43" i="49"/>
  <c r="C277" i="27"/>
  <c r="H277" i="27" s="1"/>
  <c r="H197" i="27"/>
  <c r="E213" i="27"/>
  <c r="S27" i="49" s="1"/>
  <c r="D71" i="49" s="1"/>
  <c r="D110" i="49" s="1"/>
  <c r="H193" i="29"/>
  <c r="F213" i="29"/>
  <c r="T29" i="49" s="1"/>
  <c r="H205" i="29"/>
  <c r="H211" i="27"/>
  <c r="H210" i="27"/>
  <c r="C213" i="29"/>
  <c r="Q29" i="49" s="1"/>
  <c r="B73" i="49" s="1"/>
  <c r="B112" i="49" s="1"/>
  <c r="H197" i="29"/>
  <c r="H211" i="29"/>
  <c r="H196" i="29"/>
  <c r="H207" i="27"/>
  <c r="C269" i="27"/>
  <c r="H199" i="27"/>
  <c r="D213" i="27"/>
  <c r="R27" i="49" s="1"/>
  <c r="C71" i="49" s="1"/>
  <c r="C110" i="49" s="1"/>
  <c r="F213" i="27"/>
  <c r="T27" i="49" s="1"/>
  <c r="E71" i="49" s="1"/>
  <c r="E110" i="49" s="1"/>
  <c r="D213" i="29"/>
  <c r="R29" i="49" s="1"/>
  <c r="C73" i="49" s="1"/>
  <c r="C112" i="49" s="1"/>
  <c r="H286" i="29"/>
  <c r="H200" i="29"/>
  <c r="H268" i="29"/>
  <c r="E213" i="29"/>
  <c r="S29" i="49" s="1"/>
  <c r="D73" i="49" s="1"/>
  <c r="D112" i="49" s="1"/>
  <c r="H210" i="29"/>
  <c r="H204" i="29"/>
  <c r="H206" i="29"/>
  <c r="H208" i="19"/>
  <c r="H212" i="20"/>
  <c r="H201" i="18"/>
  <c r="H199" i="18"/>
  <c r="H209" i="19"/>
  <c r="H275" i="29"/>
  <c r="H272" i="29"/>
  <c r="H207" i="25"/>
  <c r="H287" i="29"/>
  <c r="H282" i="29"/>
  <c r="H284" i="19"/>
  <c r="F288" i="29"/>
  <c r="H282" i="14"/>
  <c r="H282" i="27"/>
  <c r="H307" i="27" s="1"/>
  <c r="P25" i="48" s="1"/>
  <c r="H284" i="27"/>
  <c r="H278" i="31"/>
  <c r="H272" i="27"/>
  <c r="H238" i="6"/>
  <c r="H281" i="29"/>
  <c r="H356" i="29" s="1"/>
  <c r="H278" i="27"/>
  <c r="H274" i="18"/>
  <c r="H194" i="33"/>
  <c r="H200" i="62"/>
  <c r="C282" i="25"/>
  <c r="H282" i="25" s="1"/>
  <c r="H198" i="25"/>
  <c r="H199" i="25"/>
  <c r="C269" i="33"/>
  <c r="H269" i="33" s="1"/>
  <c r="G273" i="33"/>
  <c r="G288" i="33" s="1"/>
  <c r="H204" i="25"/>
  <c r="C273" i="25"/>
  <c r="C298" i="25" s="1"/>
  <c r="C348" i="25" s="1"/>
  <c r="H206" i="25"/>
  <c r="H206" i="59"/>
  <c r="H188" i="39"/>
  <c r="H212" i="39"/>
  <c r="H201" i="39"/>
  <c r="H196" i="39"/>
  <c r="H203" i="39"/>
  <c r="H207" i="11"/>
  <c r="H282" i="11"/>
  <c r="H205" i="11"/>
  <c r="H208" i="17"/>
  <c r="F74" i="49"/>
  <c r="H200" i="17"/>
  <c r="H211" i="17"/>
  <c r="H188" i="17"/>
  <c r="AQ15" i="49"/>
  <c r="H188" i="21"/>
  <c r="AQ34" i="49"/>
  <c r="E69" i="49"/>
  <c r="E108" i="49" s="1"/>
  <c r="AQ30" i="49"/>
  <c r="G288" i="35"/>
  <c r="G313" i="35" s="1"/>
  <c r="G363" i="35" s="1"/>
  <c r="H188" i="15"/>
  <c r="H276" i="18"/>
  <c r="H188" i="20"/>
  <c r="H284" i="18"/>
  <c r="C74" i="49"/>
  <c r="C113" i="49" s="1"/>
  <c r="H285" i="32"/>
  <c r="H310" i="32" s="1"/>
  <c r="S30" i="48" s="1"/>
  <c r="H188" i="10"/>
  <c r="H285" i="29"/>
  <c r="H360" i="29" s="1"/>
  <c r="H270" i="25"/>
  <c r="H209" i="18"/>
  <c r="H272" i="14"/>
  <c r="H197" i="62"/>
  <c r="H196" i="18"/>
  <c r="H285" i="31"/>
  <c r="H310" i="31" s="1"/>
  <c r="H203" i="32"/>
  <c r="H196" i="19"/>
  <c r="H284" i="14"/>
  <c r="G288" i="21"/>
  <c r="H210" i="22"/>
  <c r="H271" i="18"/>
  <c r="H210" i="31"/>
  <c r="H197" i="33"/>
  <c r="H209" i="14"/>
  <c r="H194" i="31"/>
  <c r="H208" i="23"/>
  <c r="H275" i="32"/>
  <c r="H208" i="25"/>
  <c r="H197" i="18"/>
  <c r="C295" i="25"/>
  <c r="H276" i="19"/>
  <c r="H351" i="19" s="1"/>
  <c r="H198" i="62"/>
  <c r="H274" i="21"/>
  <c r="C299" i="21"/>
  <c r="C349" i="21" s="1"/>
  <c r="H207" i="18"/>
  <c r="H196" i="31"/>
  <c r="H206" i="32"/>
  <c r="H193" i="19"/>
  <c r="H200" i="16"/>
  <c r="AQ40" i="49"/>
  <c r="H275" i="19"/>
  <c r="H205" i="38"/>
  <c r="H282" i="35"/>
  <c r="H204" i="31"/>
  <c r="H196" i="25"/>
  <c r="H283" i="19"/>
  <c r="D295" i="19"/>
  <c r="D345" i="19" s="1"/>
  <c r="H270" i="19"/>
  <c r="H345" i="19" s="1"/>
  <c r="D213" i="19"/>
  <c r="R17" i="49" s="1"/>
  <c r="C61" i="49" s="1"/>
  <c r="C100" i="49" s="1"/>
  <c r="H198" i="19"/>
  <c r="H201" i="19"/>
  <c r="H195" i="19"/>
  <c r="G268" i="19"/>
  <c r="E213" i="19"/>
  <c r="S17" i="49" s="1"/>
  <c r="D61" i="49" s="1"/>
  <c r="D100" i="49" s="1"/>
  <c r="H204" i="19"/>
  <c r="H194" i="19"/>
  <c r="H210" i="19"/>
  <c r="H275" i="14"/>
  <c r="H203" i="33"/>
  <c r="H199" i="24"/>
  <c r="H210" i="23"/>
  <c r="H197" i="31"/>
  <c r="H207" i="14"/>
  <c r="H284" i="23"/>
  <c r="H285" i="19"/>
  <c r="H360" i="19" s="1"/>
  <c r="F288" i="19"/>
  <c r="F313" i="19" s="1"/>
  <c r="F363" i="19" s="1"/>
  <c r="H286" i="19"/>
  <c r="G288" i="34"/>
  <c r="G313" i="34" s="1"/>
  <c r="G363" i="34" s="1"/>
  <c r="G288" i="29"/>
  <c r="H273" i="24"/>
  <c r="H298" i="24" s="1"/>
  <c r="G22" i="48" s="1"/>
  <c r="H207" i="33"/>
  <c r="H199" i="32"/>
  <c r="H282" i="32"/>
  <c r="H204" i="24"/>
  <c r="H282" i="62"/>
  <c r="H212" i="22"/>
  <c r="H207" i="22"/>
  <c r="H208" i="22"/>
  <c r="H194" i="22"/>
  <c r="G213" i="22"/>
  <c r="U21" i="49" s="1"/>
  <c r="F66" i="49" s="1"/>
  <c r="H200" i="22"/>
  <c r="H201" i="57"/>
  <c r="H210" i="57"/>
  <c r="G285" i="57"/>
  <c r="H285" i="57" s="1"/>
  <c r="H200" i="19"/>
  <c r="H282" i="19"/>
  <c r="H277" i="19"/>
  <c r="H272" i="19"/>
  <c r="H347" i="19" s="1"/>
  <c r="H281" i="19"/>
  <c r="H202" i="19"/>
  <c r="G213" i="19"/>
  <c r="U17" i="49" s="1"/>
  <c r="F61" i="49" s="1"/>
  <c r="H287" i="19"/>
  <c r="H362" i="19" s="1"/>
  <c r="H201" i="14"/>
  <c r="H204" i="11"/>
  <c r="H207" i="44"/>
  <c r="H202" i="44"/>
  <c r="H197" i="44"/>
  <c r="H203" i="44"/>
  <c r="H200" i="44"/>
  <c r="H192" i="44"/>
  <c r="C213" i="18"/>
  <c r="F213" i="18"/>
  <c r="T16" i="49" s="1"/>
  <c r="E60" i="49" s="1"/>
  <c r="E99" i="49" s="1"/>
  <c r="H206" i="18"/>
  <c r="G213" i="18"/>
  <c r="U16" i="49" s="1"/>
  <c r="F60" i="49" s="1"/>
  <c r="H212" i="18"/>
  <c r="H194" i="18"/>
  <c r="H205" i="18"/>
  <c r="H287" i="18"/>
  <c r="H202" i="18"/>
  <c r="H208" i="18"/>
  <c r="H193" i="18"/>
  <c r="E213" i="18"/>
  <c r="S16" i="49" s="1"/>
  <c r="D60" i="49" s="1"/>
  <c r="D99" i="49" s="1"/>
  <c r="C283" i="18"/>
  <c r="C288" i="18" s="1"/>
  <c r="H200" i="18"/>
  <c r="H282" i="18"/>
  <c r="H210" i="18"/>
  <c r="D213" i="18"/>
  <c r="R16" i="49" s="1"/>
  <c r="C60" i="49" s="1"/>
  <c r="C99" i="49" s="1"/>
  <c r="H275" i="18"/>
  <c r="H211" i="18"/>
  <c r="F288" i="18"/>
  <c r="F313" i="18" s="1"/>
  <c r="F363" i="18" s="1"/>
  <c r="G288" i="18"/>
  <c r="H285" i="18"/>
  <c r="H188" i="18"/>
  <c r="H285" i="14"/>
  <c r="E213" i="14"/>
  <c r="S12" i="49" s="1"/>
  <c r="D56" i="49" s="1"/>
  <c r="D95" i="49" s="1"/>
  <c r="H203" i="14"/>
  <c r="H195" i="14"/>
  <c r="H210" i="14"/>
  <c r="H208" i="14"/>
  <c r="F213" i="14"/>
  <c r="T12" i="49" s="1"/>
  <c r="E56" i="49" s="1"/>
  <c r="D213" i="14"/>
  <c r="R12" i="49" s="1"/>
  <c r="C56" i="49" s="1"/>
  <c r="C95" i="49" s="1"/>
  <c r="C213" i="14"/>
  <c r="Q12" i="49" s="1"/>
  <c r="H206" i="14"/>
  <c r="H211" i="14"/>
  <c r="H205" i="14"/>
  <c r="H204" i="14"/>
  <c r="H196" i="14"/>
  <c r="G213" i="14"/>
  <c r="U12" i="49" s="1"/>
  <c r="F56" i="49" s="1"/>
  <c r="H199" i="14"/>
  <c r="H194" i="25"/>
  <c r="H285" i="25"/>
  <c r="H310" i="25" s="1"/>
  <c r="S23" i="48" s="1"/>
  <c r="H195" i="25"/>
  <c r="H210" i="25"/>
  <c r="H278" i="25"/>
  <c r="H203" i="25"/>
  <c r="H200" i="23"/>
  <c r="H282" i="23"/>
  <c r="E268" i="23"/>
  <c r="E293" i="23" s="1"/>
  <c r="E343" i="23" s="1"/>
  <c r="H207" i="23"/>
  <c r="H212" i="23"/>
  <c r="G288" i="23"/>
  <c r="H196" i="23"/>
  <c r="C285" i="23"/>
  <c r="H285" i="23" s="1"/>
  <c r="H310" i="23" s="1"/>
  <c r="S21" i="48" s="1"/>
  <c r="H211" i="23"/>
  <c r="H207" i="62"/>
  <c r="H202" i="62"/>
  <c r="H208" i="20"/>
  <c r="H282" i="20"/>
  <c r="H207" i="20"/>
  <c r="H285" i="20"/>
  <c r="H310" i="20" s="1"/>
  <c r="S16" i="48" s="1"/>
  <c r="AQ18" i="49"/>
  <c r="H277" i="20"/>
  <c r="H202" i="20"/>
  <c r="F288" i="20"/>
  <c r="F313" i="20" s="1"/>
  <c r="F363" i="20" s="1"/>
  <c r="H211" i="20"/>
  <c r="H194" i="20"/>
  <c r="H193" i="20"/>
  <c r="H209" i="20"/>
  <c r="H197" i="20"/>
  <c r="H284" i="20"/>
  <c r="H190" i="44"/>
  <c r="H191" i="44"/>
  <c r="H197" i="16"/>
  <c r="H209" i="16"/>
  <c r="H282" i="16"/>
  <c r="H204" i="16"/>
  <c r="H193" i="16"/>
  <c r="H206" i="16"/>
  <c r="H272" i="16"/>
  <c r="H202" i="16"/>
  <c r="C275" i="16"/>
  <c r="H275" i="16" s="1"/>
  <c r="C279" i="11"/>
  <c r="H279" i="11" s="1"/>
  <c r="H279" i="25"/>
  <c r="G288" i="25"/>
  <c r="H123" i="44"/>
  <c r="G213" i="25"/>
  <c r="U25" i="49" s="1"/>
  <c r="F64" i="49" s="1"/>
  <c r="H211" i="25"/>
  <c r="E65" i="49"/>
  <c r="E104" i="49" s="1"/>
  <c r="H193" i="17"/>
  <c r="H203" i="17"/>
  <c r="C213" i="17"/>
  <c r="H198" i="17"/>
  <c r="C278" i="17"/>
  <c r="H278" i="17" s="1"/>
  <c r="H353" i="17" s="1"/>
  <c r="G268" i="17"/>
  <c r="G288" i="17" s="1"/>
  <c r="G313" i="17" s="1"/>
  <c r="G363" i="17" s="1"/>
  <c r="H204" i="17"/>
  <c r="H207" i="17"/>
  <c r="H279" i="17"/>
  <c r="H197" i="17"/>
  <c r="H196" i="17"/>
  <c r="C271" i="17"/>
  <c r="C296" i="17" s="1"/>
  <c r="C346" i="17" s="1"/>
  <c r="H194" i="17"/>
  <c r="D65" i="49"/>
  <c r="D104" i="49" s="1"/>
  <c r="H197" i="22"/>
  <c r="E283" i="22"/>
  <c r="E308" i="22" s="1"/>
  <c r="E358" i="22" s="1"/>
  <c r="E282" i="22"/>
  <c r="C213" i="22"/>
  <c r="H206" i="22"/>
  <c r="H204" i="22"/>
  <c r="D213" i="22"/>
  <c r="R21" i="49" s="1"/>
  <c r="C66" i="49" s="1"/>
  <c r="C105" i="49" s="1"/>
  <c r="H211" i="22"/>
  <c r="F65" i="49"/>
  <c r="F213" i="19"/>
  <c r="T17" i="49" s="1"/>
  <c r="E61" i="49" s="1"/>
  <c r="E100" i="49" s="1"/>
  <c r="C268" i="19"/>
  <c r="C293" i="19" s="1"/>
  <c r="E319" i="19" s="1"/>
  <c r="H278" i="19"/>
  <c r="H203" i="19"/>
  <c r="H206" i="19"/>
  <c r="H205" i="19"/>
  <c r="H212" i="19"/>
  <c r="H211" i="19"/>
  <c r="C213" i="19"/>
  <c r="Q17" i="49" s="1"/>
  <c r="B61" i="49" s="1"/>
  <c r="B100" i="49" s="1"/>
  <c r="G280" i="19"/>
  <c r="H280" i="19" s="1"/>
  <c r="E268" i="19"/>
  <c r="E293" i="19" s="1"/>
  <c r="E343" i="19" s="1"/>
  <c r="H207" i="19"/>
  <c r="H201" i="33"/>
  <c r="H205" i="33"/>
  <c r="H193" i="33"/>
  <c r="D278" i="33"/>
  <c r="D185" i="46" s="1"/>
  <c r="D65" i="46" s="1"/>
  <c r="G213" i="33"/>
  <c r="U34" i="49" s="1"/>
  <c r="F78" i="49" s="1"/>
  <c r="H211" i="33"/>
  <c r="F213" i="33"/>
  <c r="T34" i="49" s="1"/>
  <c r="E78" i="49" s="1"/>
  <c r="E117" i="49" s="1"/>
  <c r="H212" i="33"/>
  <c r="H209" i="33"/>
  <c r="H199" i="33"/>
  <c r="H206" i="33"/>
  <c r="H202" i="33"/>
  <c r="H196" i="33"/>
  <c r="H284" i="16"/>
  <c r="C281" i="16"/>
  <c r="C306" i="16" s="1"/>
  <c r="C356" i="16" s="1"/>
  <c r="F268" i="16"/>
  <c r="H211" i="16"/>
  <c r="C213" i="16"/>
  <c r="Q14" i="49" s="1"/>
  <c r="H208" i="16"/>
  <c r="H203" i="16"/>
  <c r="H195" i="16"/>
  <c r="H278" i="16"/>
  <c r="H201" i="20"/>
  <c r="H200" i="20"/>
  <c r="H278" i="20"/>
  <c r="H204" i="20"/>
  <c r="H199" i="20"/>
  <c r="H196" i="20"/>
  <c r="D213" i="20"/>
  <c r="R18" i="49" s="1"/>
  <c r="C62" i="49" s="1"/>
  <c r="C101" i="49" s="1"/>
  <c r="H275" i="20"/>
  <c r="H203" i="20"/>
  <c r="H279" i="20"/>
  <c r="H205" i="20"/>
  <c r="H195" i="20"/>
  <c r="G213" i="20"/>
  <c r="U18" i="49" s="1"/>
  <c r="F62" i="49" s="1"/>
  <c r="C213" i="20"/>
  <c r="Q18" i="49" s="1"/>
  <c r="B62" i="49" s="1"/>
  <c r="B101" i="49" s="1"/>
  <c r="F213" i="20"/>
  <c r="T18" i="49" s="1"/>
  <c r="E62" i="49" s="1"/>
  <c r="E101" i="49" s="1"/>
  <c r="G288" i="20"/>
  <c r="E213" i="20"/>
  <c r="S18" i="49" s="1"/>
  <c r="D62" i="49" s="1"/>
  <c r="D101" i="49" s="1"/>
  <c r="C276" i="20"/>
  <c r="C288" i="20" s="1"/>
  <c r="H206" i="20"/>
  <c r="H210" i="20"/>
  <c r="H198" i="20"/>
  <c r="H207" i="16"/>
  <c r="C283" i="16"/>
  <c r="C308" i="16" s="1"/>
  <c r="C358" i="16" s="1"/>
  <c r="H198" i="16"/>
  <c r="C269" i="16"/>
  <c r="C294" i="16" s="1"/>
  <c r="C344" i="16" s="1"/>
  <c r="D213" i="16"/>
  <c r="R14" i="49" s="1"/>
  <c r="C58" i="49" s="1"/>
  <c r="C97" i="49" s="1"/>
  <c r="H199" i="16"/>
  <c r="H194" i="16"/>
  <c r="G213" i="16"/>
  <c r="U14" i="49" s="1"/>
  <c r="F58" i="49" s="1"/>
  <c r="C270" i="16"/>
  <c r="C295" i="16" s="1"/>
  <c r="C345" i="16" s="1"/>
  <c r="H285" i="16"/>
  <c r="H310" i="16" s="1"/>
  <c r="S12" i="48" s="1"/>
  <c r="H276" i="16"/>
  <c r="H205" i="16"/>
  <c r="E213" i="16"/>
  <c r="S14" i="49" s="1"/>
  <c r="D58" i="49" s="1"/>
  <c r="D97" i="49" s="1"/>
  <c r="H212" i="16"/>
  <c r="H201" i="16"/>
  <c r="F213" i="16"/>
  <c r="T14" i="49" s="1"/>
  <c r="E58" i="49" s="1"/>
  <c r="E97" i="49" s="1"/>
  <c r="H279" i="16"/>
  <c r="H210" i="16"/>
  <c r="H196" i="16"/>
  <c r="H275" i="27"/>
  <c r="AQ13" i="49"/>
  <c r="H193" i="15"/>
  <c r="H199" i="15"/>
  <c r="H211" i="15"/>
  <c r="H276" i="15"/>
  <c r="H351" i="15" s="1"/>
  <c r="H282" i="15"/>
  <c r="H201" i="32"/>
  <c r="H287" i="32"/>
  <c r="H193" i="32"/>
  <c r="H212" i="32"/>
  <c r="H211" i="32"/>
  <c r="H198" i="32"/>
  <c r="H200" i="32"/>
  <c r="H282" i="31"/>
  <c r="H208" i="31"/>
  <c r="C213" i="31"/>
  <c r="Q31" i="49" s="1"/>
  <c r="B75" i="49" s="1"/>
  <c r="B114" i="49" s="1"/>
  <c r="H197" i="39"/>
  <c r="H275" i="39"/>
  <c r="H210" i="39"/>
  <c r="H285" i="39"/>
  <c r="H193" i="39"/>
  <c r="H199" i="39"/>
  <c r="H284" i="39"/>
  <c r="H282" i="39"/>
  <c r="H208" i="39"/>
  <c r="H195" i="39"/>
  <c r="C213" i="39"/>
  <c r="Q40" i="49" s="1"/>
  <c r="AQ31" i="49"/>
  <c r="AA43" i="49"/>
  <c r="E86" i="49"/>
  <c r="AQ16" i="49"/>
  <c r="AQ26" i="49"/>
  <c r="H276" i="39"/>
  <c r="F213" i="17"/>
  <c r="T15" i="49" s="1"/>
  <c r="E59" i="49" s="1"/>
  <c r="E98" i="49" s="1"/>
  <c r="H194" i="11"/>
  <c r="H200" i="33"/>
  <c r="E213" i="31"/>
  <c r="S31" i="49" s="1"/>
  <c r="D75" i="49" s="1"/>
  <c r="D114" i="49" s="1"/>
  <c r="H188" i="27"/>
  <c r="H282" i="57"/>
  <c r="H188" i="23"/>
  <c r="H209" i="17"/>
  <c r="H210" i="62"/>
  <c r="H188" i="16"/>
  <c r="H201" i="62"/>
  <c r="H194" i="39"/>
  <c r="H206" i="17"/>
  <c r="H199" i="11"/>
  <c r="C286" i="22"/>
  <c r="H286" i="22" s="1"/>
  <c r="H278" i="39"/>
  <c r="H203" i="22"/>
  <c r="C275" i="22"/>
  <c r="F268" i="32"/>
  <c r="F288" i="32" s="1"/>
  <c r="F313" i="32" s="1"/>
  <c r="F363" i="32" s="1"/>
  <c r="H195" i="32"/>
  <c r="H202" i="32"/>
  <c r="H195" i="23"/>
  <c r="C281" i="33"/>
  <c r="H281" i="33" s="1"/>
  <c r="D213" i="31"/>
  <c r="R31" i="49" s="1"/>
  <c r="C75" i="49" s="1"/>
  <c r="C114" i="49" s="1"/>
  <c r="C213" i="33"/>
  <c r="Q34" i="49" s="1"/>
  <c r="F270" i="33"/>
  <c r="F215" i="44" s="1"/>
  <c r="F239" i="44" s="1"/>
  <c r="F287" i="44" s="1"/>
  <c r="H193" i="25"/>
  <c r="H195" i="44"/>
  <c r="H189" i="44"/>
  <c r="H208" i="44"/>
  <c r="H194" i="44"/>
  <c r="H201" i="24"/>
  <c r="H275" i="17"/>
  <c r="H193" i="23"/>
  <c r="E213" i="32"/>
  <c r="S32" i="49" s="1"/>
  <c r="D76" i="49" s="1"/>
  <c r="D115" i="49" s="1"/>
  <c r="H207" i="57"/>
  <c r="H284" i="17"/>
  <c r="H198" i="39"/>
  <c r="H199" i="17"/>
  <c r="H274" i="11"/>
  <c r="H207" i="39"/>
  <c r="H211" i="39"/>
  <c r="H196" i="22"/>
  <c r="H277" i="17"/>
  <c r="H352" i="17" s="1"/>
  <c r="H193" i="22"/>
  <c r="H199" i="22"/>
  <c r="C283" i="31"/>
  <c r="C308" i="31" s="1"/>
  <c r="G213" i="23"/>
  <c r="U23" i="49" s="1"/>
  <c r="F68" i="49" s="1"/>
  <c r="H206" i="31"/>
  <c r="C213" i="23"/>
  <c r="Q23" i="49" s="1"/>
  <c r="B68" i="49" s="1"/>
  <c r="B107" i="49" s="1"/>
  <c r="H205" i="23"/>
  <c r="H284" i="25"/>
  <c r="F282" i="33"/>
  <c r="H282" i="33" s="1"/>
  <c r="H200" i="24"/>
  <c r="H205" i="44"/>
  <c r="H204" i="44"/>
  <c r="H198" i="31"/>
  <c r="H201" i="22"/>
  <c r="H205" i="22"/>
  <c r="G288" i="16"/>
  <c r="H205" i="39"/>
  <c r="H202" i="11"/>
  <c r="C273" i="39"/>
  <c r="C298" i="39" s="1"/>
  <c r="C348" i="39" s="1"/>
  <c r="H202" i="22"/>
  <c r="H282" i="17"/>
  <c r="H201" i="11"/>
  <c r="H209" i="22"/>
  <c r="H199" i="57"/>
  <c r="F213" i="22"/>
  <c r="T21" i="49" s="1"/>
  <c r="E66" i="49" s="1"/>
  <c r="E105" i="49" s="1"/>
  <c r="H201" i="17"/>
  <c r="C271" i="22"/>
  <c r="H271" i="22" s="1"/>
  <c r="H202" i="17"/>
  <c r="F213" i="23"/>
  <c r="T23" i="49" s="1"/>
  <c r="E68" i="49" s="1"/>
  <c r="E107" i="49" s="1"/>
  <c r="F213" i="32"/>
  <c r="T32" i="49" s="1"/>
  <c r="E76" i="49" s="1"/>
  <c r="E115" i="49" s="1"/>
  <c r="C213" i="32"/>
  <c r="Q32" i="49" s="1"/>
  <c r="B76" i="49" s="1"/>
  <c r="B115" i="49" s="1"/>
  <c r="H204" i="32"/>
  <c r="H204" i="23"/>
  <c r="H194" i="32"/>
  <c r="H207" i="31"/>
  <c r="D213" i="32"/>
  <c r="R32" i="49" s="1"/>
  <c r="C76" i="49" s="1"/>
  <c r="C115" i="49" s="1"/>
  <c r="H212" i="31"/>
  <c r="H209" i="31"/>
  <c r="E288" i="29"/>
  <c r="E313" i="29" s="1"/>
  <c r="E363" i="29" s="1"/>
  <c r="E213" i="23"/>
  <c r="S23" i="49" s="1"/>
  <c r="D68" i="49" s="1"/>
  <c r="D107" i="49" s="1"/>
  <c r="H196" i="32"/>
  <c r="H209" i="25"/>
  <c r="C213" i="25"/>
  <c r="Q25" i="49" s="1"/>
  <c r="B64" i="49" s="1"/>
  <c r="B103" i="49" s="1"/>
  <c r="D276" i="25"/>
  <c r="D301" i="25" s="1"/>
  <c r="D351" i="25" s="1"/>
  <c r="H199" i="44"/>
  <c r="D209" i="44"/>
  <c r="H188" i="32"/>
  <c r="H197" i="11"/>
  <c r="D213" i="23"/>
  <c r="R23" i="49" s="1"/>
  <c r="C68" i="49" s="1"/>
  <c r="C107" i="49" s="1"/>
  <c r="H197" i="32"/>
  <c r="H204" i="39"/>
  <c r="G213" i="39"/>
  <c r="U40" i="49" s="1"/>
  <c r="F84" i="49" s="1"/>
  <c r="C272" i="17"/>
  <c r="H272" i="17" s="1"/>
  <c r="H196" i="62"/>
  <c r="H212" i="62"/>
  <c r="H276" i="17"/>
  <c r="E213" i="39"/>
  <c r="S40" i="49" s="1"/>
  <c r="D84" i="49" s="1"/>
  <c r="D123" i="49" s="1"/>
  <c r="F213" i="39"/>
  <c r="T40" i="49" s="1"/>
  <c r="E84" i="49" s="1"/>
  <c r="E123" i="49" s="1"/>
  <c r="H210" i="17"/>
  <c r="C274" i="32"/>
  <c r="C299" i="32" s="1"/>
  <c r="C349" i="32" s="1"/>
  <c r="D213" i="33"/>
  <c r="R34" i="49" s="1"/>
  <c r="C78" i="49" s="1"/>
  <c r="C117" i="49" s="1"/>
  <c r="H284" i="32"/>
  <c r="H207" i="38"/>
  <c r="H199" i="23"/>
  <c r="H279" i="23"/>
  <c r="H204" i="33"/>
  <c r="H284" i="31"/>
  <c r="C269" i="25"/>
  <c r="D276" i="22"/>
  <c r="D301" i="22" s="1"/>
  <c r="D351" i="22" s="1"/>
  <c r="H273" i="19"/>
  <c r="H193" i="11"/>
  <c r="H275" i="11"/>
  <c r="F213" i="62"/>
  <c r="T22" i="49" s="1"/>
  <c r="E67" i="49" s="1"/>
  <c r="H208" i="62"/>
  <c r="D213" i="39"/>
  <c r="R40" i="49" s="1"/>
  <c r="C84" i="49" s="1"/>
  <c r="C123" i="49" s="1"/>
  <c r="H208" i="32"/>
  <c r="H208" i="11"/>
  <c r="C281" i="22"/>
  <c r="C306" i="22" s="1"/>
  <c r="C356" i="22" s="1"/>
  <c r="H210" i="11"/>
  <c r="G288" i="39"/>
  <c r="H212" i="11"/>
  <c r="H209" i="39"/>
  <c r="H203" i="59"/>
  <c r="E213" i="11"/>
  <c r="S10" i="49" s="1"/>
  <c r="D54" i="49" s="1"/>
  <c r="D93" i="49" s="1"/>
  <c r="E213" i="22"/>
  <c r="S21" i="49" s="1"/>
  <c r="D66" i="49" s="1"/>
  <c r="D105" i="49" s="1"/>
  <c r="H275" i="57"/>
  <c r="H212" i="17"/>
  <c r="H193" i="31"/>
  <c r="H208" i="33"/>
  <c r="H209" i="32"/>
  <c r="H202" i="31"/>
  <c r="H282" i="38"/>
  <c r="C272" i="31"/>
  <c r="C297" i="31" s="1"/>
  <c r="C347" i="31" s="1"/>
  <c r="H194" i="23"/>
  <c r="H195" i="31"/>
  <c r="H206" i="23"/>
  <c r="H197" i="23"/>
  <c r="C274" i="33"/>
  <c r="C299" i="33" s="1"/>
  <c r="C349" i="33" s="1"/>
  <c r="F213" i="31"/>
  <c r="T31" i="49" s="1"/>
  <c r="E75" i="49" s="1"/>
  <c r="E114" i="49" s="1"/>
  <c r="H201" i="23"/>
  <c r="H205" i="32"/>
  <c r="G213" i="57"/>
  <c r="U19" i="49" s="1"/>
  <c r="F63" i="49" s="1"/>
  <c r="C213" i="11"/>
  <c r="Q10" i="49" s="1"/>
  <c r="G213" i="17"/>
  <c r="U15" i="49" s="1"/>
  <c r="F59" i="49" s="1"/>
  <c r="F98" i="49" s="1"/>
  <c r="H206" i="39"/>
  <c r="H205" i="62"/>
  <c r="H200" i="39"/>
  <c r="E213" i="17"/>
  <c r="S15" i="49" s="1"/>
  <c r="D59" i="49" s="1"/>
  <c r="D98" i="49" s="1"/>
  <c r="D213" i="17"/>
  <c r="R15" i="49" s="1"/>
  <c r="C59" i="49" s="1"/>
  <c r="C98" i="49" s="1"/>
  <c r="H188" i="57"/>
  <c r="H202" i="39"/>
  <c r="H287" i="17"/>
  <c r="E213" i="62"/>
  <c r="S22" i="49" s="1"/>
  <c r="D67" i="49" s="1"/>
  <c r="D106" i="49" s="1"/>
  <c r="G213" i="32"/>
  <c r="U32" i="49" s="1"/>
  <c r="F76" i="49" s="1"/>
  <c r="F115" i="49" s="1"/>
  <c r="G213" i="31"/>
  <c r="U31" i="49" s="1"/>
  <c r="F75" i="49" s="1"/>
  <c r="H278" i="23"/>
  <c r="H277" i="31"/>
  <c r="E213" i="33"/>
  <c r="S34" i="49" s="1"/>
  <c r="D78" i="49" s="1"/>
  <c r="D117" i="49" s="1"/>
  <c r="H210" i="32"/>
  <c r="H195" i="33"/>
  <c r="H272" i="23"/>
  <c r="H276" i="23"/>
  <c r="H351" i="23" s="1"/>
  <c r="H210" i="24"/>
  <c r="H211" i="24"/>
  <c r="H212" i="24"/>
  <c r="D156" i="44"/>
  <c r="G153" i="44"/>
  <c r="D160" i="44"/>
  <c r="F152" i="44"/>
  <c r="D142" i="44"/>
  <c r="AQ29" i="49"/>
  <c r="G145" i="44"/>
  <c r="H284" i="62"/>
  <c r="H196" i="24"/>
  <c r="H196" i="11"/>
  <c r="H270" i="24"/>
  <c r="H345" i="24" s="1"/>
  <c r="G213" i="62"/>
  <c r="U22" i="49" s="1"/>
  <c r="F67" i="49" s="1"/>
  <c r="H276" i="62"/>
  <c r="H284" i="57"/>
  <c r="G213" i="11"/>
  <c r="U10" i="49" s="1"/>
  <c r="F54" i="49" s="1"/>
  <c r="F93" i="49" s="1"/>
  <c r="F286" i="62"/>
  <c r="F288" i="62" s="1"/>
  <c r="C158" i="44"/>
  <c r="C142" i="44"/>
  <c r="D146" i="44"/>
  <c r="F157" i="44"/>
  <c r="E156" i="44"/>
  <c r="H209" i="62"/>
  <c r="H200" i="57"/>
  <c r="H211" i="57"/>
  <c r="H278" i="11"/>
  <c r="C213" i="62"/>
  <c r="Q22" i="49" s="1"/>
  <c r="H197" i="25"/>
  <c r="H205" i="25"/>
  <c r="H200" i="25"/>
  <c r="G274" i="24"/>
  <c r="G219" i="44" s="1"/>
  <c r="H131" i="44"/>
  <c r="C156" i="44"/>
  <c r="E151" i="44"/>
  <c r="H193" i="57"/>
  <c r="H279" i="12"/>
  <c r="H212" i="25"/>
  <c r="D213" i="25"/>
  <c r="R25" i="49" s="1"/>
  <c r="C64" i="49" s="1"/>
  <c r="C103" i="49" s="1"/>
  <c r="H202" i="25"/>
  <c r="H202" i="24"/>
  <c r="F276" i="57"/>
  <c r="F288" i="57" s="1"/>
  <c r="E148" i="44"/>
  <c r="H203" i="11"/>
  <c r="H194" i="62"/>
  <c r="H209" i="57"/>
  <c r="F144" i="44"/>
  <c r="D213" i="11"/>
  <c r="R10" i="49" s="1"/>
  <c r="C54" i="49" s="1"/>
  <c r="C93" i="49" s="1"/>
  <c r="H201" i="15"/>
  <c r="D213" i="62"/>
  <c r="R22" i="49" s="1"/>
  <c r="C67" i="49" s="1"/>
  <c r="C106" i="49" s="1"/>
  <c r="H277" i="11"/>
  <c r="H274" i="62"/>
  <c r="H272" i="57"/>
  <c r="H200" i="11"/>
  <c r="G268" i="57"/>
  <c r="D152" i="44"/>
  <c r="C155" i="44"/>
  <c r="C160" i="44"/>
  <c r="D144" i="44"/>
  <c r="H195" i="57"/>
  <c r="E268" i="15"/>
  <c r="E288" i="15" s="1"/>
  <c r="E313" i="15" s="1"/>
  <c r="E363" i="15" s="1"/>
  <c r="H198" i="11"/>
  <c r="H284" i="33"/>
  <c r="AB43" i="49"/>
  <c r="H277" i="25"/>
  <c r="H269" i="19"/>
  <c r="H206" i="24"/>
  <c r="C213" i="15"/>
  <c r="Q13" i="49" s="1"/>
  <c r="H188" i="38"/>
  <c r="H204" i="57"/>
  <c r="H274" i="57"/>
  <c r="H206" i="57"/>
  <c r="H195" i="11"/>
  <c r="F143" i="44"/>
  <c r="H206" i="11"/>
  <c r="H203" i="57"/>
  <c r="H270" i="29"/>
  <c r="G268" i="11"/>
  <c r="G288" i="11" s="1"/>
  <c r="G313" i="11" s="1"/>
  <c r="G363" i="11" s="1"/>
  <c r="C154" i="44"/>
  <c r="H199" i="62"/>
  <c r="H197" i="57"/>
  <c r="F158" i="44"/>
  <c r="E153" i="44"/>
  <c r="D148" i="44"/>
  <c r="G157" i="44"/>
  <c r="H204" i="62"/>
  <c r="C273" i="11"/>
  <c r="C298" i="11" s="1"/>
  <c r="C348" i="11" s="1"/>
  <c r="H277" i="23"/>
  <c r="D288" i="19"/>
  <c r="D313" i="19" s="1"/>
  <c r="C213" i="24"/>
  <c r="Q24" i="49" s="1"/>
  <c r="B70" i="49" s="1"/>
  <c r="B109" i="49" s="1"/>
  <c r="H195" i="24"/>
  <c r="AQ9" i="49"/>
  <c r="C271" i="24"/>
  <c r="C296" i="24" s="1"/>
  <c r="C346" i="24" s="1"/>
  <c r="C144" i="44"/>
  <c r="H195" i="62"/>
  <c r="H209" i="11"/>
  <c r="H278" i="62"/>
  <c r="G160" i="44"/>
  <c r="E146" i="44"/>
  <c r="E145" i="44"/>
  <c r="G151" i="44"/>
  <c r="G142" i="44"/>
  <c r="H279" i="62"/>
  <c r="C277" i="62"/>
  <c r="H277" i="62" s="1"/>
  <c r="H278" i="15"/>
  <c r="F213" i="25"/>
  <c r="T25" i="49" s="1"/>
  <c r="E64" i="49" s="1"/>
  <c r="E103" i="49" s="1"/>
  <c r="H188" i="31"/>
  <c r="H188" i="25"/>
  <c r="AQ25" i="49"/>
  <c r="H205" i="24"/>
  <c r="H188" i="29"/>
  <c r="F213" i="11"/>
  <c r="T10" i="49" s="1"/>
  <c r="E54" i="49" s="1"/>
  <c r="E93" i="49" s="1"/>
  <c r="C141" i="44"/>
  <c r="H200" i="15"/>
  <c r="H206" i="15"/>
  <c r="H208" i="57"/>
  <c r="H211" i="11"/>
  <c r="H284" i="11"/>
  <c r="H203" i="62"/>
  <c r="G155" i="44"/>
  <c r="F147" i="44"/>
  <c r="D154" i="44"/>
  <c r="D141" i="44"/>
  <c r="G146" i="44"/>
  <c r="H287" i="62"/>
  <c r="E213" i="25"/>
  <c r="S25" i="49" s="1"/>
  <c r="D64" i="49" s="1"/>
  <c r="D103" i="49" s="1"/>
  <c r="H188" i="26"/>
  <c r="H188" i="28"/>
  <c r="H193" i="44"/>
  <c r="H129" i="44"/>
  <c r="E155" i="44"/>
  <c r="F142" i="44"/>
  <c r="E157" i="44"/>
  <c r="C148" i="44"/>
  <c r="D151" i="44"/>
  <c r="F155" i="44"/>
  <c r="E149" i="44"/>
  <c r="C152" i="44"/>
  <c r="C143" i="44"/>
  <c r="G150" i="44"/>
  <c r="G158" i="44"/>
  <c r="C146" i="44"/>
  <c r="F150" i="44"/>
  <c r="G143" i="44"/>
  <c r="G148" i="44"/>
  <c r="F153" i="44"/>
  <c r="G141" i="44"/>
  <c r="F156" i="44"/>
  <c r="D147" i="44"/>
  <c r="F148" i="44"/>
  <c r="G149" i="44"/>
  <c r="E150" i="44"/>
  <c r="E159" i="44"/>
  <c r="G154" i="44"/>
  <c r="F149" i="44"/>
  <c r="F154" i="44"/>
  <c r="D157" i="44"/>
  <c r="D155" i="44"/>
  <c r="E142" i="44"/>
  <c r="E143" i="44"/>
  <c r="D145" i="44"/>
  <c r="F160" i="44"/>
  <c r="G152" i="44"/>
  <c r="D150" i="44"/>
  <c r="E154" i="44"/>
  <c r="G159" i="44"/>
  <c r="C157" i="44"/>
  <c r="G156" i="44"/>
  <c r="F159" i="44"/>
  <c r="C145" i="44"/>
  <c r="D143" i="44"/>
  <c r="D149" i="44"/>
  <c r="G144" i="44"/>
  <c r="E158" i="44"/>
  <c r="D153" i="44"/>
  <c r="F141" i="44"/>
  <c r="E152" i="44"/>
  <c r="E147" i="44"/>
  <c r="D159" i="44"/>
  <c r="C153" i="44"/>
  <c r="E160" i="44"/>
  <c r="C147" i="44"/>
  <c r="E144" i="44"/>
  <c r="F146" i="44"/>
  <c r="F145" i="44"/>
  <c r="C149" i="44"/>
  <c r="D158" i="44"/>
  <c r="F151" i="44"/>
  <c r="C151" i="44"/>
  <c r="G147" i="44"/>
  <c r="E141" i="44"/>
  <c r="C159" i="44"/>
  <c r="AQ14" i="49"/>
  <c r="H212" i="57"/>
  <c r="C279" i="57"/>
  <c r="H279" i="57" s="1"/>
  <c r="C281" i="57"/>
  <c r="H281" i="57" s="1"/>
  <c r="H306" i="57" s="1"/>
  <c r="O17" i="48" s="1"/>
  <c r="E213" i="57"/>
  <c r="S19" i="49" s="1"/>
  <c r="D63" i="49" s="1"/>
  <c r="D102" i="49" s="1"/>
  <c r="H202" i="57"/>
  <c r="H277" i="57"/>
  <c r="C213" i="57"/>
  <c r="F213" i="57"/>
  <c r="T19" i="49" s="1"/>
  <c r="E63" i="49" s="1"/>
  <c r="D213" i="57"/>
  <c r="R19" i="49" s="1"/>
  <c r="C63" i="49" s="1"/>
  <c r="C102" i="49" s="1"/>
  <c r="C69" i="49"/>
  <c r="C108" i="49" s="1"/>
  <c r="H277" i="24"/>
  <c r="H352" i="24" s="1"/>
  <c r="C65" i="49"/>
  <c r="C104" i="49" s="1"/>
  <c r="AQ20" i="49"/>
  <c r="H133" i="44"/>
  <c r="H125" i="44"/>
  <c r="H135" i="44"/>
  <c r="D55" i="49"/>
  <c r="D94" i="49" s="1"/>
  <c r="AQ19" i="49"/>
  <c r="AQ39" i="49"/>
  <c r="G288" i="31"/>
  <c r="H285" i="33"/>
  <c r="H310" i="33" s="1"/>
  <c r="S32" i="48" s="1"/>
  <c r="H279" i="19"/>
  <c r="H354" i="19" s="1"/>
  <c r="H285" i="12"/>
  <c r="H360" i="12" s="1"/>
  <c r="H132" i="44"/>
  <c r="C304" i="19"/>
  <c r="C354" i="19" s="1"/>
  <c r="H275" i="15"/>
  <c r="H188" i="22"/>
  <c r="H271" i="19"/>
  <c r="H296" i="19" s="1"/>
  <c r="E15" i="48" s="1"/>
  <c r="AQ24" i="49"/>
  <c r="H276" i="24"/>
  <c r="H301" i="24" s="1"/>
  <c r="J22" i="48" s="1"/>
  <c r="H275" i="62"/>
  <c r="E288" i="19"/>
  <c r="E313" i="19" s="1"/>
  <c r="H134" i="44"/>
  <c r="H278" i="57"/>
  <c r="H285" i="62"/>
  <c r="H360" i="62" s="1"/>
  <c r="H285" i="24"/>
  <c r="H310" i="24" s="1"/>
  <c r="S22" i="48" s="1"/>
  <c r="H278" i="59"/>
  <c r="C269" i="15"/>
  <c r="C294" i="15" s="1"/>
  <c r="C344" i="15" s="1"/>
  <c r="H207" i="15"/>
  <c r="H202" i="38"/>
  <c r="G288" i="41"/>
  <c r="AQ21" i="49"/>
  <c r="H194" i="15"/>
  <c r="H287" i="15"/>
  <c r="G288" i="32"/>
  <c r="G313" i="32" s="1"/>
  <c r="G363" i="32" s="1"/>
  <c r="H275" i="31"/>
  <c r="F55" i="49"/>
  <c r="C299" i="19"/>
  <c r="H274" i="19"/>
  <c r="H275" i="41"/>
  <c r="H208" i="15"/>
  <c r="H188" i="11"/>
  <c r="H198" i="15"/>
  <c r="H212" i="15"/>
  <c r="H272" i="32"/>
  <c r="H206" i="38"/>
  <c r="H130" i="44"/>
  <c r="H204" i="59"/>
  <c r="H205" i="15"/>
  <c r="H204" i="15"/>
  <c r="H275" i="21"/>
  <c r="C306" i="29"/>
  <c r="C356" i="29" s="1"/>
  <c r="H287" i="59"/>
  <c r="H121" i="44"/>
  <c r="H272" i="62"/>
  <c r="D288" i="29"/>
  <c r="D313" i="29" s="1"/>
  <c r="D363" i="29" s="1"/>
  <c r="H195" i="15"/>
  <c r="H272" i="38"/>
  <c r="D281" i="24"/>
  <c r="D306" i="24" s="1"/>
  <c r="D356" i="24" s="1"/>
  <c r="AQ33" i="49"/>
  <c r="H202" i="15"/>
  <c r="H212" i="59"/>
  <c r="H203" i="15"/>
  <c r="H284" i="15"/>
  <c r="H285" i="38"/>
  <c r="H360" i="38" s="1"/>
  <c r="C279" i="15"/>
  <c r="H279" i="15" s="1"/>
  <c r="H209" i="15"/>
  <c r="H285" i="15"/>
  <c r="H310" i="15" s="1"/>
  <c r="S11" i="48" s="1"/>
  <c r="H197" i="15"/>
  <c r="H210" i="38"/>
  <c r="H197" i="24"/>
  <c r="H211" i="59"/>
  <c r="G288" i="15"/>
  <c r="H210" i="15"/>
  <c r="C280" i="15"/>
  <c r="H280" i="15" s="1"/>
  <c r="H210" i="59"/>
  <c r="G213" i="15"/>
  <c r="U13" i="49" s="1"/>
  <c r="F57" i="49" s="1"/>
  <c r="H196" i="59"/>
  <c r="D213" i="15"/>
  <c r="R13" i="49" s="1"/>
  <c r="C57" i="49" s="1"/>
  <c r="C96" i="49" s="1"/>
  <c r="H128" i="44"/>
  <c r="F213" i="15"/>
  <c r="T13" i="49" s="1"/>
  <c r="E57" i="49" s="1"/>
  <c r="E96" i="49" s="1"/>
  <c r="H277" i="59"/>
  <c r="H284" i="38"/>
  <c r="H188" i="14"/>
  <c r="H285" i="59"/>
  <c r="H310" i="59" s="1"/>
  <c r="S31" i="48" s="1"/>
  <c r="H196" i="15"/>
  <c r="H119" i="44"/>
  <c r="E213" i="15"/>
  <c r="S13" i="49" s="1"/>
  <c r="D57" i="49" s="1"/>
  <c r="D96" i="49" s="1"/>
  <c r="H202" i="59"/>
  <c r="H188" i="19"/>
  <c r="H209" i="38"/>
  <c r="H197" i="38"/>
  <c r="H193" i="38"/>
  <c r="AQ27" i="49"/>
  <c r="H127" i="44"/>
  <c r="AQ32" i="49"/>
  <c r="AQ10" i="49"/>
  <c r="AQ12" i="49"/>
  <c r="F80" i="49"/>
  <c r="F119" i="49" s="1"/>
  <c r="F86" i="49"/>
  <c r="H188" i="24"/>
  <c r="E55" i="49"/>
  <c r="E94" i="49" s="1"/>
  <c r="AQ41" i="49"/>
  <c r="H201" i="44"/>
  <c r="G209" i="44"/>
  <c r="H206" i="44"/>
  <c r="F209" i="44"/>
  <c r="H198" i="44"/>
  <c r="H196" i="44"/>
  <c r="H194" i="59"/>
  <c r="H204" i="38"/>
  <c r="H193" i="24"/>
  <c r="C80" i="49"/>
  <c r="C119" i="49" s="1"/>
  <c r="H278" i="32"/>
  <c r="H188" i="35"/>
  <c r="D213" i="24"/>
  <c r="R24" i="49" s="1"/>
  <c r="C70" i="49" s="1"/>
  <c r="C109" i="49" s="1"/>
  <c r="G288" i="59"/>
  <c r="G313" i="59" s="1"/>
  <c r="G363" i="59" s="1"/>
  <c r="H198" i="59"/>
  <c r="E209" i="44"/>
  <c r="H188" i="59"/>
  <c r="H198" i="38"/>
  <c r="H188" i="12"/>
  <c r="H287" i="24"/>
  <c r="H362" i="24" s="1"/>
  <c r="C209" i="44"/>
  <c r="H200" i="59"/>
  <c r="H284" i="59"/>
  <c r="H283" i="25"/>
  <c r="H308" i="25" s="1"/>
  <c r="H209" i="59"/>
  <c r="C55" i="49"/>
  <c r="C94" i="49" s="1"/>
  <c r="AQ28" i="49"/>
  <c r="H203" i="24"/>
  <c r="F288" i="59"/>
  <c r="H275" i="59"/>
  <c r="H300" i="59" s="1"/>
  <c r="I31" i="48" s="1"/>
  <c r="G213" i="24"/>
  <c r="U24" i="49" s="1"/>
  <c r="F70" i="49" s="1"/>
  <c r="H281" i="25"/>
  <c r="H356" i="25" s="1"/>
  <c r="E213" i="24"/>
  <c r="S24" i="49" s="1"/>
  <c r="D70" i="49" s="1"/>
  <c r="D109" i="49" s="1"/>
  <c r="H272" i="24"/>
  <c r="H297" i="24" s="1"/>
  <c r="F22" i="48" s="1"/>
  <c r="AQ11" i="49"/>
  <c r="D213" i="59"/>
  <c r="R33" i="49" s="1"/>
  <c r="C77" i="49" s="1"/>
  <c r="C116" i="49" s="1"/>
  <c r="E283" i="24"/>
  <c r="E308" i="24" s="1"/>
  <c r="E358" i="24" s="1"/>
  <c r="H208" i="24"/>
  <c r="H284" i="24"/>
  <c r="H207" i="24"/>
  <c r="H278" i="24"/>
  <c r="H136" i="44"/>
  <c r="H199" i="59"/>
  <c r="H208" i="59"/>
  <c r="G288" i="10"/>
  <c r="G313" i="10" s="1"/>
  <c r="G363" i="10" s="1"/>
  <c r="H126" i="44"/>
  <c r="H275" i="38"/>
  <c r="H211" i="10"/>
  <c r="C286" i="10"/>
  <c r="C272" i="10"/>
  <c r="H272" i="10" s="1"/>
  <c r="H197" i="10"/>
  <c r="H202" i="10"/>
  <c r="C277" i="10"/>
  <c r="F213" i="59"/>
  <c r="T33" i="49" s="1"/>
  <c r="E77" i="49" s="1"/>
  <c r="C274" i="59"/>
  <c r="H274" i="59" s="1"/>
  <c r="C213" i="59"/>
  <c r="Q33" i="49" s="1"/>
  <c r="H195" i="59"/>
  <c r="G213" i="59"/>
  <c r="U33" i="49" s="1"/>
  <c r="F77" i="49" s="1"/>
  <c r="F116" i="49" s="1"/>
  <c r="G288" i="14"/>
  <c r="H205" i="59"/>
  <c r="F283" i="24"/>
  <c r="H283" i="24" s="1"/>
  <c r="H308" i="24" s="1"/>
  <c r="Q22" i="48" s="1"/>
  <c r="G268" i="24"/>
  <c r="H206" i="10"/>
  <c r="C281" i="10"/>
  <c r="H205" i="10"/>
  <c r="C280" i="10"/>
  <c r="H194" i="10"/>
  <c r="C269" i="10"/>
  <c r="H204" i="10"/>
  <c r="C279" i="10"/>
  <c r="H279" i="10" s="1"/>
  <c r="C276" i="10"/>
  <c r="H276" i="10" s="1"/>
  <c r="H201" i="10"/>
  <c r="H282" i="59"/>
  <c r="H193" i="59"/>
  <c r="H271" i="29"/>
  <c r="H346" i="29" s="1"/>
  <c r="H280" i="59"/>
  <c r="D213" i="38"/>
  <c r="R39" i="49" s="1"/>
  <c r="C83" i="49" s="1"/>
  <c r="C122" i="49" s="1"/>
  <c r="F288" i="25"/>
  <c r="F313" i="25" s="1"/>
  <c r="F363" i="25" s="1"/>
  <c r="D275" i="24"/>
  <c r="H275" i="24" s="1"/>
  <c r="H193" i="10"/>
  <c r="C213" i="10"/>
  <c r="Q9" i="49" s="1"/>
  <c r="B53" i="49" s="1"/>
  <c r="B92" i="49" s="1"/>
  <c r="C268" i="10"/>
  <c r="H199" i="10"/>
  <c r="C274" i="10"/>
  <c r="H274" i="10" s="1"/>
  <c r="H196" i="10"/>
  <c r="C271" i="10"/>
  <c r="G213" i="10"/>
  <c r="U9" i="49" s="1"/>
  <c r="F53" i="49" s="1"/>
  <c r="F92" i="49" s="1"/>
  <c r="H198" i="10"/>
  <c r="C273" i="10"/>
  <c r="F288" i="14"/>
  <c r="H280" i="24"/>
  <c r="H305" i="24" s="1"/>
  <c r="N22" i="48" s="1"/>
  <c r="D268" i="59"/>
  <c r="D288" i="59" s="1"/>
  <c r="D313" i="59" s="1"/>
  <c r="D363" i="59" s="1"/>
  <c r="H203" i="10"/>
  <c r="C278" i="10"/>
  <c r="H278" i="10" s="1"/>
  <c r="C275" i="10"/>
  <c r="H275" i="10" s="1"/>
  <c r="H200" i="10"/>
  <c r="H207" i="59"/>
  <c r="H201" i="59"/>
  <c r="C283" i="59"/>
  <c r="H283" i="59" s="1"/>
  <c r="H197" i="59"/>
  <c r="F286" i="24"/>
  <c r="C282" i="10"/>
  <c r="H282" i="10" s="1"/>
  <c r="H207" i="10"/>
  <c r="H278" i="14"/>
  <c r="D268" i="10"/>
  <c r="D213" i="10"/>
  <c r="R9" i="49" s="1"/>
  <c r="C53" i="49" s="1"/>
  <c r="C92" i="49" s="1"/>
  <c r="F213" i="10"/>
  <c r="T9" i="49" s="1"/>
  <c r="E53" i="49" s="1"/>
  <c r="E92" i="49" s="1"/>
  <c r="F268" i="10"/>
  <c r="H209" i="10"/>
  <c r="C284" i="10"/>
  <c r="H284" i="10" s="1"/>
  <c r="H210" i="10"/>
  <c r="C285" i="10"/>
  <c r="H285" i="10" s="1"/>
  <c r="H360" i="10" s="1"/>
  <c r="E137" i="44"/>
  <c r="H194" i="24"/>
  <c r="C269" i="24"/>
  <c r="E268" i="10"/>
  <c r="E213" i="10"/>
  <c r="S9" i="49" s="1"/>
  <c r="D53" i="49" s="1"/>
  <c r="D92" i="49" s="1"/>
  <c r="E213" i="59"/>
  <c r="S33" i="49" s="1"/>
  <c r="D77" i="49" s="1"/>
  <c r="D116" i="49" s="1"/>
  <c r="H282" i="24"/>
  <c r="F213" i="24"/>
  <c r="F279" i="24"/>
  <c r="H279" i="24" s="1"/>
  <c r="H195" i="10"/>
  <c r="C270" i="10"/>
  <c r="C283" i="10"/>
  <c r="H208" i="10"/>
  <c r="H212" i="10"/>
  <c r="C287" i="10"/>
  <c r="H287" i="10" s="1"/>
  <c r="H203" i="38"/>
  <c r="H212" i="38"/>
  <c r="F213" i="38"/>
  <c r="T39" i="49" s="1"/>
  <c r="E83" i="49" s="1"/>
  <c r="E122" i="49" s="1"/>
  <c r="H278" i="38"/>
  <c r="H211" i="38"/>
  <c r="H208" i="38"/>
  <c r="H201" i="38"/>
  <c r="H200" i="38"/>
  <c r="H194" i="38"/>
  <c r="H195" i="38"/>
  <c r="H199" i="38"/>
  <c r="C213" i="38"/>
  <c r="Q39" i="49" s="1"/>
  <c r="F137" i="44"/>
  <c r="E213" i="38"/>
  <c r="S39" i="49" s="1"/>
  <c r="D83" i="49" s="1"/>
  <c r="D122" i="49" s="1"/>
  <c r="G213" i="38"/>
  <c r="U39" i="49" s="1"/>
  <c r="F83" i="49" s="1"/>
  <c r="F122" i="49" s="1"/>
  <c r="H196" i="38"/>
  <c r="H275" i="33"/>
  <c r="G288" i="38"/>
  <c r="G313" i="38" s="1"/>
  <c r="G363" i="38" s="1"/>
  <c r="H188" i="40"/>
  <c r="H280" i="32"/>
  <c r="H355" i="32" s="1"/>
  <c r="H120" i="44"/>
  <c r="AQ36" i="49"/>
  <c r="E80" i="49"/>
  <c r="E119" i="49" s="1"/>
  <c r="C86" i="49"/>
  <c r="C125" i="49" s="1"/>
  <c r="D137" i="44"/>
  <c r="E213" i="40"/>
  <c r="S41" i="49" s="1"/>
  <c r="D85" i="49" s="1"/>
  <c r="D124" i="49" s="1"/>
  <c r="E323" i="31"/>
  <c r="H272" i="59"/>
  <c r="C297" i="59"/>
  <c r="C347" i="59" s="1"/>
  <c r="C310" i="23"/>
  <c r="C360" i="23" s="1"/>
  <c r="H124" i="44"/>
  <c r="H282" i="22"/>
  <c r="H276" i="59"/>
  <c r="C301" i="59"/>
  <c r="C351" i="59" s="1"/>
  <c r="H279" i="59"/>
  <c r="C304" i="59"/>
  <c r="C354" i="59" s="1"/>
  <c r="H188" i="41"/>
  <c r="H279" i="14"/>
  <c r="C304" i="14"/>
  <c r="C354" i="14" s="1"/>
  <c r="H276" i="26"/>
  <c r="C301" i="26"/>
  <c r="C351" i="26" s="1"/>
  <c r="H277" i="14"/>
  <c r="C302" i="14"/>
  <c r="C352" i="14" s="1"/>
  <c r="AQ42" i="49"/>
  <c r="F293" i="24"/>
  <c r="F343" i="24" s="1"/>
  <c r="H312" i="29"/>
  <c r="U27" i="48" s="1"/>
  <c r="H362" i="29"/>
  <c r="H287" i="41"/>
  <c r="H312" i="41" s="1"/>
  <c r="U40" i="48" s="1"/>
  <c r="C312" i="41"/>
  <c r="C362" i="41" s="1"/>
  <c r="H287" i="30"/>
  <c r="H312" i="30" s="1"/>
  <c r="U28" i="48" s="1"/>
  <c r="C312" i="30"/>
  <c r="C362" i="30" s="1"/>
  <c r="H286" i="26"/>
  <c r="H361" i="26" s="1"/>
  <c r="C311" i="26"/>
  <c r="C361" i="26" s="1"/>
  <c r="D80" i="49"/>
  <c r="D119" i="49" s="1"/>
  <c r="H198" i="40"/>
  <c r="C273" i="40"/>
  <c r="C286" i="40"/>
  <c r="H211" i="40"/>
  <c r="C284" i="40"/>
  <c r="H284" i="40" s="1"/>
  <c r="H209" i="40"/>
  <c r="H207" i="28"/>
  <c r="C282" i="28"/>
  <c r="H282" i="28" s="1"/>
  <c r="E268" i="28"/>
  <c r="E213" i="28"/>
  <c r="S28" i="49" s="1"/>
  <c r="D72" i="49" s="1"/>
  <c r="D111" i="49" s="1"/>
  <c r="C285" i="40"/>
  <c r="H210" i="40"/>
  <c r="C286" i="28"/>
  <c r="H211" i="28"/>
  <c r="C284" i="28"/>
  <c r="H284" i="28" s="1"/>
  <c r="H209" i="28"/>
  <c r="H206" i="40"/>
  <c r="H198" i="28"/>
  <c r="C273" i="28"/>
  <c r="H195" i="28"/>
  <c r="C270" i="28"/>
  <c r="H287" i="22"/>
  <c r="H277" i="33"/>
  <c r="C282" i="40"/>
  <c r="H282" i="40" s="1"/>
  <c r="H207" i="40"/>
  <c r="H208" i="40"/>
  <c r="C283" i="40"/>
  <c r="D213" i="40"/>
  <c r="R41" i="49" s="1"/>
  <c r="C85" i="49" s="1"/>
  <c r="C124" i="49" s="1"/>
  <c r="D268" i="40"/>
  <c r="H212" i="28"/>
  <c r="C287" i="28"/>
  <c r="H287" i="28" s="1"/>
  <c r="H284" i="22"/>
  <c r="F213" i="40"/>
  <c r="T41" i="49" s="1"/>
  <c r="E85" i="49" s="1"/>
  <c r="E124" i="49" s="1"/>
  <c r="F268" i="40"/>
  <c r="C275" i="40"/>
  <c r="H275" i="40" s="1"/>
  <c r="H200" i="40"/>
  <c r="C279" i="40"/>
  <c r="C304" i="40" s="1"/>
  <c r="C354" i="40" s="1"/>
  <c r="H204" i="40"/>
  <c r="H195" i="40"/>
  <c r="C270" i="40"/>
  <c r="C276" i="28"/>
  <c r="H201" i="28"/>
  <c r="C281" i="28"/>
  <c r="H206" i="28"/>
  <c r="F268" i="28"/>
  <c r="F213" i="28"/>
  <c r="T28" i="49" s="1"/>
  <c r="E72" i="49" s="1"/>
  <c r="E111" i="49" s="1"/>
  <c r="C269" i="28"/>
  <c r="H194" i="28"/>
  <c r="H278" i="22"/>
  <c r="G213" i="40"/>
  <c r="U41" i="49" s="1"/>
  <c r="F85" i="49" s="1"/>
  <c r="F124" i="49" s="1"/>
  <c r="G268" i="40"/>
  <c r="G288" i="40" s="1"/>
  <c r="G313" i="40" s="1"/>
  <c r="G363" i="40" s="1"/>
  <c r="H197" i="40"/>
  <c r="C272" i="40"/>
  <c r="C274" i="28"/>
  <c r="H199" i="28"/>
  <c r="C278" i="28"/>
  <c r="H278" i="28" s="1"/>
  <c r="H203" i="28"/>
  <c r="H200" i="28"/>
  <c r="C275" i="28"/>
  <c r="H275" i="28" s="1"/>
  <c r="C283" i="28"/>
  <c r="H208" i="28"/>
  <c r="H193" i="28"/>
  <c r="C213" i="28"/>
  <c r="Q28" i="49" s="1"/>
  <c r="B72" i="49" s="1"/>
  <c r="B111" i="49" s="1"/>
  <c r="C268" i="28"/>
  <c r="D213" i="28"/>
  <c r="R28" i="49" s="1"/>
  <c r="C72" i="49" s="1"/>
  <c r="C111" i="49" s="1"/>
  <c r="D268" i="28"/>
  <c r="H194" i="40"/>
  <c r="C269" i="40"/>
  <c r="C285" i="28"/>
  <c r="H285" i="28" s="1"/>
  <c r="H210" i="28"/>
  <c r="C277" i="28"/>
  <c r="H277" i="28" s="1"/>
  <c r="H202" i="28"/>
  <c r="H117" i="44"/>
  <c r="H201" i="40"/>
  <c r="C277" i="40"/>
  <c r="H277" i="40" s="1"/>
  <c r="H202" i="40"/>
  <c r="C280" i="40"/>
  <c r="C305" i="40" s="1"/>
  <c r="C355" i="40" s="1"/>
  <c r="H205" i="40"/>
  <c r="C274" i="40"/>
  <c r="H199" i="40"/>
  <c r="C271" i="28"/>
  <c r="H196" i="28"/>
  <c r="H197" i="28"/>
  <c r="C272" i="28"/>
  <c r="H280" i="25"/>
  <c r="H355" i="25" s="1"/>
  <c r="H277" i="12"/>
  <c r="H352" i="12" s="1"/>
  <c r="E288" i="40"/>
  <c r="E313" i="40" s="1"/>
  <c r="E363" i="40" s="1"/>
  <c r="C278" i="40"/>
  <c r="H278" i="40" s="1"/>
  <c r="H203" i="40"/>
  <c r="H212" i="40"/>
  <c r="C287" i="40"/>
  <c r="H196" i="40"/>
  <c r="C271" i="40"/>
  <c r="C268" i="40"/>
  <c r="H193" i="40"/>
  <c r="C213" i="40"/>
  <c r="Q41" i="49" s="1"/>
  <c r="B85" i="49" s="1"/>
  <c r="B124" i="49" s="1"/>
  <c r="C279" i="28"/>
  <c r="H204" i="28"/>
  <c r="G213" i="28"/>
  <c r="U28" i="49" s="1"/>
  <c r="F72" i="49" s="1"/>
  <c r="G268" i="28"/>
  <c r="G288" i="28" s="1"/>
  <c r="C280" i="28"/>
  <c r="H280" i="28" s="1"/>
  <c r="H205" i="28"/>
  <c r="H281" i="40"/>
  <c r="D306" i="40"/>
  <c r="G288" i="22"/>
  <c r="H275" i="25"/>
  <c r="G288" i="12"/>
  <c r="H287" i="25"/>
  <c r="H312" i="25" s="1"/>
  <c r="H281" i="26"/>
  <c r="H306" i="26" s="1"/>
  <c r="O24" i="48" s="1"/>
  <c r="H286" i="25"/>
  <c r="H361" i="25" s="1"/>
  <c r="H283" i="29"/>
  <c r="H358" i="29" s="1"/>
  <c r="AQ38" i="49"/>
  <c r="H188" i="37"/>
  <c r="E288" i="25"/>
  <c r="E313" i="25" s="1"/>
  <c r="E363" i="25" s="1"/>
  <c r="C296" i="25"/>
  <c r="C346" i="25" s="1"/>
  <c r="H271" i="25"/>
  <c r="C301" i="25"/>
  <c r="C351" i="25" s="1"/>
  <c r="E301" i="40"/>
  <c r="H276" i="40"/>
  <c r="H274" i="25"/>
  <c r="D299" i="25"/>
  <c r="D349" i="25" s="1"/>
  <c r="H273" i="26"/>
  <c r="H348" i="26" s="1"/>
  <c r="C297" i="25"/>
  <c r="C347" i="25" s="1"/>
  <c r="H272" i="25"/>
  <c r="C293" i="25"/>
  <c r="E333" i="25" s="1"/>
  <c r="H268" i="25"/>
  <c r="C294" i="25"/>
  <c r="C344" i="25" s="1"/>
  <c r="H269" i="25"/>
  <c r="D293" i="25"/>
  <c r="D343" i="25" s="1"/>
  <c r="C356" i="19"/>
  <c r="AH43" i="49"/>
  <c r="D347" i="40"/>
  <c r="E358" i="25"/>
  <c r="H361" i="19"/>
  <c r="H311" i="19"/>
  <c r="H274" i="20"/>
  <c r="H349" i="20" s="1"/>
  <c r="H306" i="19"/>
  <c r="H356" i="19"/>
  <c r="H279" i="32"/>
  <c r="H304" i="32" s="1"/>
  <c r="M30" i="48" s="1"/>
  <c r="AI43" i="49"/>
  <c r="AC21" i="49"/>
  <c r="C288" i="29"/>
  <c r="C313" i="29" s="1"/>
  <c r="C363" i="29" s="1"/>
  <c r="AJ24" i="49"/>
  <c r="AE34" i="49"/>
  <c r="AE43" i="49" s="1"/>
  <c r="H263" i="33"/>
  <c r="H238" i="22"/>
  <c r="H263" i="24"/>
  <c r="AP43" i="49"/>
  <c r="H122" i="44"/>
  <c r="H286" i="33"/>
  <c r="H311" i="33" s="1"/>
  <c r="T32" i="48" s="1"/>
  <c r="H274" i="29"/>
  <c r="H349" i="29" s="1"/>
  <c r="AF43" i="49"/>
  <c r="H213" i="29"/>
  <c r="G137" i="44"/>
  <c r="H276" i="29"/>
  <c r="H301" i="29" s="1"/>
  <c r="J27" i="48" s="1"/>
  <c r="D79" i="49"/>
  <c r="D118" i="49" s="1"/>
  <c r="H279" i="38"/>
  <c r="H304" i="38" s="1"/>
  <c r="M37" i="48" s="1"/>
  <c r="V11" i="49"/>
  <c r="AQ8" i="49"/>
  <c r="H310" i="26"/>
  <c r="S24" i="48" s="1"/>
  <c r="H360" i="26"/>
  <c r="H300" i="35"/>
  <c r="I34" i="48" s="1"/>
  <c r="H350" i="35"/>
  <c r="C311" i="35"/>
  <c r="C361" i="35" s="1"/>
  <c r="H286" i="35"/>
  <c r="C306" i="31"/>
  <c r="C356" i="31" s="1"/>
  <c r="H281" i="31"/>
  <c r="C308" i="23"/>
  <c r="C358" i="23" s="1"/>
  <c r="H283" i="23"/>
  <c r="F288" i="26"/>
  <c r="F313" i="26" s="1"/>
  <c r="F363" i="26" s="1"/>
  <c r="F293" i="26"/>
  <c r="F343" i="26" s="1"/>
  <c r="H280" i="23"/>
  <c r="C305" i="23"/>
  <c r="C355" i="23" s="1"/>
  <c r="H270" i="31"/>
  <c r="C295" i="31"/>
  <c r="C345" i="31" s="1"/>
  <c r="H210" i="9"/>
  <c r="C285" i="9"/>
  <c r="H285" i="9" s="1"/>
  <c r="H212" i="9"/>
  <c r="C287" i="9"/>
  <c r="F293" i="35"/>
  <c r="F343" i="35" s="1"/>
  <c r="F288" i="35"/>
  <c r="F313" i="35" s="1"/>
  <c r="F363" i="35" s="1"/>
  <c r="C296" i="32"/>
  <c r="C346" i="32" s="1"/>
  <c r="H271" i="32"/>
  <c r="C298" i="35"/>
  <c r="C348" i="35" s="1"/>
  <c r="H273" i="35"/>
  <c r="H274" i="32"/>
  <c r="C297" i="20"/>
  <c r="C347" i="20" s="1"/>
  <c r="H272" i="20"/>
  <c r="AQ17" i="49"/>
  <c r="C296" i="12"/>
  <c r="C346" i="12" s="1"/>
  <c r="H271" i="12"/>
  <c r="C294" i="20"/>
  <c r="C344" i="20" s="1"/>
  <c r="H269" i="20"/>
  <c r="C298" i="20"/>
  <c r="C348" i="20" s="1"/>
  <c r="H273" i="20"/>
  <c r="H280" i="12"/>
  <c r="H213" i="26"/>
  <c r="H287" i="23"/>
  <c r="C312" i="23"/>
  <c r="C362" i="23" s="1"/>
  <c r="C294" i="12"/>
  <c r="H269" i="12"/>
  <c r="C296" i="33"/>
  <c r="C346" i="33" s="1"/>
  <c r="H271" i="33"/>
  <c r="C293" i="12"/>
  <c r="C288" i="12"/>
  <c r="H268" i="12"/>
  <c r="C288" i="26"/>
  <c r="C299" i="26"/>
  <c r="C349" i="26" s="1"/>
  <c r="H274" i="26"/>
  <c r="C299" i="38"/>
  <c r="C349" i="38" s="1"/>
  <c r="H274" i="38"/>
  <c r="C311" i="32"/>
  <c r="C361" i="32" s="1"/>
  <c r="H286" i="32"/>
  <c r="C305" i="38"/>
  <c r="C355" i="38" s="1"/>
  <c r="H280" i="38"/>
  <c r="C295" i="33"/>
  <c r="C345" i="33" s="1"/>
  <c r="F288" i="23"/>
  <c r="F313" i="23" s="1"/>
  <c r="F363" i="23" s="1"/>
  <c r="C299" i="12"/>
  <c r="C349" i="12" s="1"/>
  <c r="H274" i="12"/>
  <c r="E293" i="31"/>
  <c r="E343" i="31" s="1"/>
  <c r="E288" i="31"/>
  <c r="E313" i="31" s="1"/>
  <c r="E363" i="31" s="1"/>
  <c r="D213" i="9"/>
  <c r="R8" i="49" s="1"/>
  <c r="C52" i="49" s="1"/>
  <c r="C91" i="49" s="1"/>
  <c r="D268" i="9"/>
  <c r="H204" i="9"/>
  <c r="C279" i="9"/>
  <c r="H279" i="9" s="1"/>
  <c r="G213" i="9"/>
  <c r="U8" i="49" s="1"/>
  <c r="F52" i="49" s="1"/>
  <c r="F91" i="49" s="1"/>
  <c r="G268" i="9"/>
  <c r="G288" i="9" s="1"/>
  <c r="G313" i="9" s="1"/>
  <c r="G363" i="9" s="1"/>
  <c r="C295" i="26"/>
  <c r="C345" i="26" s="1"/>
  <c r="H270" i="26"/>
  <c r="C308" i="26"/>
  <c r="C358" i="26" s="1"/>
  <c r="H283" i="26"/>
  <c r="F332" i="31"/>
  <c r="E330" i="31"/>
  <c r="F318" i="31"/>
  <c r="E329" i="31"/>
  <c r="C343" i="31"/>
  <c r="D320" i="31"/>
  <c r="C325" i="31"/>
  <c r="E322" i="31"/>
  <c r="E320" i="31"/>
  <c r="D328" i="31"/>
  <c r="D331" i="31"/>
  <c r="G330" i="31"/>
  <c r="E336" i="31"/>
  <c r="D336" i="31"/>
  <c r="E327" i="31"/>
  <c r="G336" i="31"/>
  <c r="G328" i="31"/>
  <c r="H328" i="31"/>
  <c r="G334" i="31"/>
  <c r="F329" i="31"/>
  <c r="E325" i="31"/>
  <c r="C332" i="31"/>
  <c r="G320" i="31"/>
  <c r="F330" i="31"/>
  <c r="C318" i="31"/>
  <c r="E334" i="31"/>
  <c r="F335" i="31"/>
  <c r="C334" i="31"/>
  <c r="D329" i="31"/>
  <c r="F325" i="31"/>
  <c r="F319" i="31"/>
  <c r="E332" i="31"/>
  <c r="G337" i="31"/>
  <c r="F324" i="31"/>
  <c r="F328" i="31"/>
  <c r="F336" i="31"/>
  <c r="G333" i="31"/>
  <c r="G324" i="31"/>
  <c r="F326" i="31"/>
  <c r="G319" i="31"/>
  <c r="F321" i="31"/>
  <c r="D327" i="31"/>
  <c r="G327" i="31"/>
  <c r="F323" i="31"/>
  <c r="H332" i="31"/>
  <c r="D324" i="31"/>
  <c r="E321" i="31"/>
  <c r="D330" i="31"/>
  <c r="D323" i="31"/>
  <c r="F337" i="31"/>
  <c r="F327" i="31"/>
  <c r="F333" i="31"/>
  <c r="D326" i="31"/>
  <c r="G335" i="31"/>
  <c r="D318" i="31"/>
  <c r="F322" i="31"/>
  <c r="G323" i="31"/>
  <c r="E335" i="31"/>
  <c r="G322" i="31"/>
  <c r="E328" i="31"/>
  <c r="D322" i="31"/>
  <c r="H325" i="31"/>
  <c r="C328" i="31"/>
  <c r="G325" i="31"/>
  <c r="G332" i="31"/>
  <c r="F334" i="31"/>
  <c r="D334" i="31"/>
  <c r="G331" i="31"/>
  <c r="D319" i="31"/>
  <c r="G318" i="31"/>
  <c r="C335" i="31"/>
  <c r="E326" i="31"/>
  <c r="F331" i="31"/>
  <c r="D321" i="31"/>
  <c r="G338" i="31"/>
  <c r="G321" i="31"/>
  <c r="F320" i="31"/>
  <c r="H327" i="31"/>
  <c r="G329" i="31"/>
  <c r="D332" i="31"/>
  <c r="G326" i="31"/>
  <c r="D325" i="31"/>
  <c r="C327" i="31"/>
  <c r="H334" i="31"/>
  <c r="E337" i="31"/>
  <c r="E333" i="31"/>
  <c r="D333" i="31"/>
  <c r="D335" i="31"/>
  <c r="E324" i="31"/>
  <c r="E331" i="31"/>
  <c r="C308" i="33"/>
  <c r="C358" i="33" s="1"/>
  <c r="H283" i="33"/>
  <c r="D293" i="38"/>
  <c r="D343" i="38" s="1"/>
  <c r="D288" i="38"/>
  <c r="D313" i="38" s="1"/>
  <c r="D363" i="38" s="1"/>
  <c r="C298" i="12"/>
  <c r="C348" i="12" s="1"/>
  <c r="H273" i="12"/>
  <c r="C302" i="32"/>
  <c r="C352" i="32" s="1"/>
  <c r="H277" i="32"/>
  <c r="C298" i="32"/>
  <c r="C348" i="32" s="1"/>
  <c r="H273" i="32"/>
  <c r="C308" i="12"/>
  <c r="C358" i="12" s="1"/>
  <c r="H283" i="12"/>
  <c r="C299" i="35"/>
  <c r="C349" i="35" s="1"/>
  <c r="H274" i="35"/>
  <c r="C294" i="32"/>
  <c r="C344" i="32" s="1"/>
  <c r="H269" i="32"/>
  <c r="C293" i="20"/>
  <c r="H268" i="20"/>
  <c r="C306" i="38"/>
  <c r="C356" i="38" s="1"/>
  <c r="H281" i="38"/>
  <c r="C304" i="33"/>
  <c r="C354" i="33" s="1"/>
  <c r="H279" i="33"/>
  <c r="C311" i="31"/>
  <c r="C361" i="31" s="1"/>
  <c r="H286" i="31"/>
  <c r="H281" i="23"/>
  <c r="C306" i="23"/>
  <c r="C356" i="23" s="1"/>
  <c r="C296" i="35"/>
  <c r="C346" i="35" s="1"/>
  <c r="H271" i="35"/>
  <c r="H268" i="31"/>
  <c r="H201" i="9"/>
  <c r="C276" i="9"/>
  <c r="H208" i="9"/>
  <c r="C283" i="9"/>
  <c r="H194" i="9"/>
  <c r="C269" i="9"/>
  <c r="H203" i="9"/>
  <c r="C278" i="9"/>
  <c r="H278" i="9" s="1"/>
  <c r="E319" i="31"/>
  <c r="E298" i="33"/>
  <c r="E348" i="33" s="1"/>
  <c r="H271" i="20"/>
  <c r="C296" i="20"/>
  <c r="C346" i="20" s="1"/>
  <c r="H345" i="25"/>
  <c r="H295" i="25"/>
  <c r="E288" i="33"/>
  <c r="E313" i="33" s="1"/>
  <c r="E363" i="33" s="1"/>
  <c r="E293" i="33"/>
  <c r="E343" i="33" s="1"/>
  <c r="C296" i="23"/>
  <c r="C346" i="23" s="1"/>
  <c r="H271" i="23"/>
  <c r="C297" i="35"/>
  <c r="C347" i="35" s="1"/>
  <c r="H272" i="35"/>
  <c r="C302" i="35"/>
  <c r="C352" i="35" s="1"/>
  <c r="H277" i="35"/>
  <c r="C296" i="38"/>
  <c r="C346" i="38" s="1"/>
  <c r="H271" i="38"/>
  <c r="Q36" i="49"/>
  <c r="H213" i="35"/>
  <c r="C305" i="20"/>
  <c r="C355" i="20" s="1"/>
  <c r="H280" i="20"/>
  <c r="C298" i="38"/>
  <c r="C348" i="38" s="1"/>
  <c r="H273" i="38"/>
  <c r="C293" i="33"/>
  <c r="H268" i="33"/>
  <c r="C311" i="20"/>
  <c r="C361" i="20" s="1"/>
  <c r="H286" i="20"/>
  <c r="C301" i="38"/>
  <c r="C351" i="38" s="1"/>
  <c r="H276" i="38"/>
  <c r="H280" i="31"/>
  <c r="C305" i="31"/>
  <c r="C355" i="31" s="1"/>
  <c r="E288" i="32"/>
  <c r="E313" i="32" s="1"/>
  <c r="E363" i="32" s="1"/>
  <c r="E293" i="32"/>
  <c r="E343" i="32" s="1"/>
  <c r="C295" i="35"/>
  <c r="C345" i="35" s="1"/>
  <c r="H270" i="35"/>
  <c r="F293" i="38"/>
  <c r="F343" i="38" s="1"/>
  <c r="F288" i="38"/>
  <c r="F313" i="38" s="1"/>
  <c r="F363" i="38" s="1"/>
  <c r="B55" i="49"/>
  <c r="B94" i="49" s="1"/>
  <c r="H271" i="31"/>
  <c r="C296" i="31"/>
  <c r="C346" i="31" s="1"/>
  <c r="C294" i="31"/>
  <c r="C344" i="31" s="1"/>
  <c r="H269" i="31"/>
  <c r="C301" i="35"/>
  <c r="C351" i="35" s="1"/>
  <c r="H276" i="35"/>
  <c r="C308" i="32"/>
  <c r="C358" i="32" s="1"/>
  <c r="H283" i="32"/>
  <c r="C293" i="26"/>
  <c r="H268" i="26"/>
  <c r="C345" i="25"/>
  <c r="C295" i="12"/>
  <c r="C345" i="12" s="1"/>
  <c r="H270" i="12"/>
  <c r="C312" i="38"/>
  <c r="C362" i="38" s="1"/>
  <c r="H287" i="38"/>
  <c r="C297" i="33"/>
  <c r="C347" i="33" s="1"/>
  <c r="H272" i="33"/>
  <c r="H276" i="20"/>
  <c r="E293" i="26"/>
  <c r="E343" i="26" s="1"/>
  <c r="E288" i="26"/>
  <c r="E313" i="26" s="1"/>
  <c r="E363" i="26" s="1"/>
  <c r="C302" i="38"/>
  <c r="C352" i="38" s="1"/>
  <c r="H277" i="38"/>
  <c r="C295" i="20"/>
  <c r="C345" i="20" s="1"/>
  <c r="H270" i="20"/>
  <c r="H198" i="9"/>
  <c r="C273" i="9"/>
  <c r="H206" i="9"/>
  <c r="C281" i="9"/>
  <c r="F213" i="9"/>
  <c r="T8" i="49" s="1"/>
  <c r="E52" i="49" s="1"/>
  <c r="E91" i="49" s="1"/>
  <c r="F268" i="9"/>
  <c r="H193" i="9"/>
  <c r="C213" i="9"/>
  <c r="C268" i="9"/>
  <c r="H209" i="9"/>
  <c r="C284" i="9"/>
  <c r="H284" i="9" s="1"/>
  <c r="H197" i="9"/>
  <c r="C272" i="9"/>
  <c r="H272" i="9" s="1"/>
  <c r="C294" i="38"/>
  <c r="C344" i="38" s="1"/>
  <c r="H269" i="38"/>
  <c r="H283" i="35"/>
  <c r="C308" i="35"/>
  <c r="C358" i="35" s="1"/>
  <c r="C295" i="38"/>
  <c r="C345" i="38" s="1"/>
  <c r="H270" i="38"/>
  <c r="C293" i="23"/>
  <c r="C346" i="19"/>
  <c r="C305" i="33"/>
  <c r="C355" i="33" s="1"/>
  <c r="H280" i="33"/>
  <c r="C293" i="32"/>
  <c r="D293" i="20"/>
  <c r="D343" i="20" s="1"/>
  <c r="D288" i="20"/>
  <c r="D313" i="20" s="1"/>
  <c r="D363" i="20" s="1"/>
  <c r="D293" i="26"/>
  <c r="D343" i="26" s="1"/>
  <c r="D288" i="26"/>
  <c r="D313" i="26" s="1"/>
  <c r="D363" i="26" s="1"/>
  <c r="C295" i="23"/>
  <c r="C345" i="23" s="1"/>
  <c r="H270" i="23"/>
  <c r="C296" i="26"/>
  <c r="C346" i="26" s="1"/>
  <c r="H271" i="26"/>
  <c r="F288" i="31"/>
  <c r="F313" i="31" s="1"/>
  <c r="F363" i="31" s="1"/>
  <c r="C294" i="23"/>
  <c r="C344" i="23" s="1"/>
  <c r="H269" i="23"/>
  <c r="C293" i="35"/>
  <c r="C288" i="35"/>
  <c r="H268" i="35"/>
  <c r="H188" i="9"/>
  <c r="C311" i="12"/>
  <c r="C361" i="12" s="1"/>
  <c r="H286" i="12"/>
  <c r="C293" i="38"/>
  <c r="C288" i="38"/>
  <c r="H268" i="38"/>
  <c r="H205" i="9"/>
  <c r="C280" i="9"/>
  <c r="E213" i="9"/>
  <c r="S8" i="49" s="1"/>
  <c r="D52" i="49" s="1"/>
  <c r="D91" i="49" s="1"/>
  <c r="E268" i="9"/>
  <c r="C299" i="31"/>
  <c r="C349" i="31" s="1"/>
  <c r="H274" i="31"/>
  <c r="G288" i="62"/>
  <c r="C301" i="31"/>
  <c r="C351" i="31" s="1"/>
  <c r="H276" i="31"/>
  <c r="F293" i="12"/>
  <c r="F343" i="12" s="1"/>
  <c r="F288" i="12"/>
  <c r="F313" i="12" s="1"/>
  <c r="F363" i="12" s="1"/>
  <c r="C301" i="32"/>
  <c r="C351" i="32" s="1"/>
  <c r="H276" i="32"/>
  <c r="C295" i="32"/>
  <c r="C345" i="32" s="1"/>
  <c r="H270" i="32"/>
  <c r="E293" i="38"/>
  <c r="E343" i="38" s="1"/>
  <c r="E288" i="38"/>
  <c r="E313" i="38" s="1"/>
  <c r="E363" i="38" s="1"/>
  <c r="C298" i="23"/>
  <c r="C348" i="23" s="1"/>
  <c r="H273" i="23"/>
  <c r="C301" i="33"/>
  <c r="C351" i="33" s="1"/>
  <c r="H276" i="33"/>
  <c r="C306" i="32"/>
  <c r="C356" i="32" s="1"/>
  <c r="H281" i="32"/>
  <c r="C312" i="20"/>
  <c r="C362" i="20" s="1"/>
  <c r="H287" i="20"/>
  <c r="H275" i="12"/>
  <c r="H213" i="12"/>
  <c r="E293" i="20"/>
  <c r="E343" i="20" s="1"/>
  <c r="E288" i="20"/>
  <c r="E313" i="20" s="1"/>
  <c r="E363" i="20" s="1"/>
  <c r="C312" i="33"/>
  <c r="C362" i="33" s="1"/>
  <c r="H287" i="33"/>
  <c r="C306" i="35"/>
  <c r="C356" i="35" s="1"/>
  <c r="H281" i="35"/>
  <c r="C294" i="26"/>
  <c r="C344" i="26" s="1"/>
  <c r="H269" i="26"/>
  <c r="C312" i="31"/>
  <c r="C362" i="31" s="1"/>
  <c r="H287" i="31"/>
  <c r="D293" i="12"/>
  <c r="D343" i="12" s="1"/>
  <c r="D288" i="12"/>
  <c r="D313" i="12" s="1"/>
  <c r="D363" i="12" s="1"/>
  <c r="D293" i="35"/>
  <c r="D343" i="35" s="1"/>
  <c r="D288" i="35"/>
  <c r="D313" i="35" s="1"/>
  <c r="D363" i="35" s="1"/>
  <c r="H279" i="31"/>
  <c r="C304" i="31"/>
  <c r="C354" i="31" s="1"/>
  <c r="H195" i="9"/>
  <c r="C270" i="9"/>
  <c r="H196" i="9"/>
  <c r="C271" i="9"/>
  <c r="H200" i="9"/>
  <c r="C275" i="9"/>
  <c r="H211" i="9"/>
  <c r="C286" i="9"/>
  <c r="H199" i="9"/>
  <c r="C274" i="9"/>
  <c r="H202" i="9"/>
  <c r="C277" i="9"/>
  <c r="C301" i="12"/>
  <c r="C351" i="12" s="1"/>
  <c r="H276" i="12"/>
  <c r="D288" i="23"/>
  <c r="D313" i="23" s="1"/>
  <c r="D363" i="23" s="1"/>
  <c r="C312" i="26"/>
  <c r="C362" i="26" s="1"/>
  <c r="H287" i="26"/>
  <c r="C298" i="31"/>
  <c r="C348" i="31" s="1"/>
  <c r="H273" i="31"/>
  <c r="C297" i="12"/>
  <c r="C347" i="12" s="1"/>
  <c r="H272" i="12"/>
  <c r="C299" i="23"/>
  <c r="C349" i="23" s="1"/>
  <c r="H274" i="23"/>
  <c r="C294" i="35"/>
  <c r="C344" i="35" s="1"/>
  <c r="H269" i="35"/>
  <c r="E288" i="35"/>
  <c r="E313" i="35" s="1"/>
  <c r="E363" i="35" s="1"/>
  <c r="E293" i="35"/>
  <c r="E343" i="35" s="1"/>
  <c r="E288" i="12"/>
  <c r="E313" i="12" s="1"/>
  <c r="E363" i="12" s="1"/>
  <c r="E293" i="12"/>
  <c r="E343" i="12" s="1"/>
  <c r="C311" i="38"/>
  <c r="C361" i="38" s="1"/>
  <c r="H286" i="38"/>
  <c r="H286" i="23"/>
  <c r="C311" i="23"/>
  <c r="C361" i="23" s="1"/>
  <c r="C312" i="12"/>
  <c r="C362" i="12" s="1"/>
  <c r="H287" i="12"/>
  <c r="D293" i="32"/>
  <c r="D343" i="32" s="1"/>
  <c r="D288" i="32"/>
  <c r="D313" i="32" s="1"/>
  <c r="D363" i="32" s="1"/>
  <c r="H281" i="20"/>
  <c r="C306" i="20"/>
  <c r="C356" i="20" s="1"/>
  <c r="H283" i="38"/>
  <c r="H285" i="35"/>
  <c r="D288" i="31"/>
  <c r="D313" i="31" s="1"/>
  <c r="D363" i="31" s="1"/>
  <c r="H207" i="9"/>
  <c r="C282" i="9"/>
  <c r="C306" i="12"/>
  <c r="C356" i="12" s="1"/>
  <c r="H281" i="12"/>
  <c r="C308" i="20"/>
  <c r="C358" i="20" s="1"/>
  <c r="H283" i="20"/>
  <c r="AN43" i="49"/>
  <c r="X43" i="49"/>
  <c r="AO43" i="49"/>
  <c r="H286" i="15"/>
  <c r="C311" i="15"/>
  <c r="C361" i="15" s="1"/>
  <c r="C306" i="14"/>
  <c r="C356" i="14" s="1"/>
  <c r="H281" i="14"/>
  <c r="H207" i="37"/>
  <c r="C282" i="37"/>
  <c r="H282" i="37" s="1"/>
  <c r="G333" i="24"/>
  <c r="G322" i="24"/>
  <c r="E321" i="24"/>
  <c r="D318" i="24"/>
  <c r="G336" i="24"/>
  <c r="E337" i="24"/>
  <c r="D319" i="24"/>
  <c r="C336" i="24"/>
  <c r="D333" i="24"/>
  <c r="E318" i="24"/>
  <c r="F330" i="24"/>
  <c r="C320" i="24"/>
  <c r="E334" i="24"/>
  <c r="D321" i="24"/>
  <c r="G330" i="24"/>
  <c r="D325" i="24"/>
  <c r="G321" i="24"/>
  <c r="C325" i="24"/>
  <c r="E327" i="24"/>
  <c r="E328" i="24"/>
  <c r="D327" i="24"/>
  <c r="E335" i="24"/>
  <c r="G323" i="24"/>
  <c r="F335" i="24"/>
  <c r="C328" i="24"/>
  <c r="C343" i="24"/>
  <c r="G329" i="24"/>
  <c r="C329" i="24"/>
  <c r="C330" i="24"/>
  <c r="F333" i="24"/>
  <c r="E330" i="24"/>
  <c r="G335" i="24"/>
  <c r="C322" i="24"/>
  <c r="E319" i="24"/>
  <c r="C332" i="24"/>
  <c r="G324" i="24"/>
  <c r="F326" i="24"/>
  <c r="G338" i="24"/>
  <c r="E329" i="24"/>
  <c r="F337" i="24"/>
  <c r="G318" i="24"/>
  <c r="F319" i="24"/>
  <c r="G331" i="24"/>
  <c r="F324" i="24"/>
  <c r="H334" i="24"/>
  <c r="F334" i="24"/>
  <c r="G320" i="24"/>
  <c r="D326" i="24"/>
  <c r="G334" i="24"/>
  <c r="F327" i="24"/>
  <c r="D329" i="24"/>
  <c r="C334" i="24"/>
  <c r="D334" i="24"/>
  <c r="D332" i="24"/>
  <c r="F328" i="24"/>
  <c r="C318" i="24"/>
  <c r="D336" i="24"/>
  <c r="G327" i="24"/>
  <c r="D330" i="24"/>
  <c r="E326" i="24"/>
  <c r="F331" i="24"/>
  <c r="E331" i="24"/>
  <c r="E336" i="24"/>
  <c r="H325" i="24"/>
  <c r="F332" i="24"/>
  <c r="F329" i="24"/>
  <c r="G319" i="24"/>
  <c r="H328" i="24"/>
  <c r="D335" i="24"/>
  <c r="D324" i="24"/>
  <c r="G328" i="24"/>
  <c r="G337" i="24"/>
  <c r="E324" i="24"/>
  <c r="F322" i="24"/>
  <c r="E320" i="24"/>
  <c r="G332" i="24"/>
  <c r="C335" i="24"/>
  <c r="C323" i="24"/>
  <c r="F321" i="24"/>
  <c r="C333" i="24"/>
  <c r="D337" i="24"/>
  <c r="G325" i="24"/>
  <c r="H332" i="24"/>
  <c r="E323" i="24"/>
  <c r="D328" i="24"/>
  <c r="F323" i="24"/>
  <c r="D320" i="24"/>
  <c r="E332" i="24"/>
  <c r="D322" i="24"/>
  <c r="C327" i="24"/>
  <c r="C337" i="24"/>
  <c r="F325" i="24"/>
  <c r="E325" i="24"/>
  <c r="G326" i="24"/>
  <c r="E322" i="24"/>
  <c r="C324" i="24"/>
  <c r="C331" i="24"/>
  <c r="C326" i="24"/>
  <c r="F320" i="24"/>
  <c r="D323" i="24"/>
  <c r="H281" i="17"/>
  <c r="C306" i="17"/>
  <c r="C356" i="17" s="1"/>
  <c r="E295" i="6"/>
  <c r="E345" i="6" s="1"/>
  <c r="E215" i="44"/>
  <c r="E239" i="44" s="1"/>
  <c r="E287" i="44" s="1"/>
  <c r="E177" i="46"/>
  <c r="E57" i="46" s="1"/>
  <c r="E33" i="46" s="1"/>
  <c r="C298" i="21"/>
  <c r="C348" i="21" s="1"/>
  <c r="H273" i="21"/>
  <c r="C311" i="59"/>
  <c r="C361" i="59" s="1"/>
  <c r="H286" i="59"/>
  <c r="C296" i="11"/>
  <c r="C346" i="11" s="1"/>
  <c r="H271" i="11"/>
  <c r="H295" i="24"/>
  <c r="D22" i="48" s="1"/>
  <c r="C301" i="22"/>
  <c r="C351" i="22" s="1"/>
  <c r="H280" i="22"/>
  <c r="C305" i="22"/>
  <c r="C355" i="22" s="1"/>
  <c r="C298" i="17"/>
  <c r="C348" i="17" s="1"/>
  <c r="H273" i="17"/>
  <c r="H348" i="24"/>
  <c r="C297" i="41"/>
  <c r="C347" i="41" s="1"/>
  <c r="H272" i="41"/>
  <c r="D293" i="57"/>
  <c r="D343" i="57" s="1"/>
  <c r="D288" i="57"/>
  <c r="D313" i="57" s="1"/>
  <c r="D363" i="57" s="1"/>
  <c r="F332" i="29"/>
  <c r="E318" i="29"/>
  <c r="F333" i="29"/>
  <c r="G326" i="29"/>
  <c r="C329" i="29"/>
  <c r="D331" i="29"/>
  <c r="F326" i="29"/>
  <c r="C319" i="29"/>
  <c r="D330" i="29"/>
  <c r="G331" i="29"/>
  <c r="H329" i="29"/>
  <c r="D329" i="29"/>
  <c r="D335" i="29"/>
  <c r="D320" i="29"/>
  <c r="D325" i="29"/>
  <c r="H322" i="29"/>
  <c r="C322" i="29"/>
  <c r="E328" i="29"/>
  <c r="E331" i="29"/>
  <c r="C332" i="29"/>
  <c r="G338" i="29"/>
  <c r="F322" i="29"/>
  <c r="F320" i="29"/>
  <c r="C333" i="29"/>
  <c r="G325" i="29"/>
  <c r="E337" i="29"/>
  <c r="D321" i="29"/>
  <c r="E325" i="29"/>
  <c r="D328" i="29"/>
  <c r="E326" i="29"/>
  <c r="H334" i="29"/>
  <c r="F325" i="29"/>
  <c r="D323" i="29"/>
  <c r="G328" i="29"/>
  <c r="E319" i="29"/>
  <c r="G321" i="29"/>
  <c r="G335" i="29"/>
  <c r="G322" i="29"/>
  <c r="C343" i="29"/>
  <c r="E333" i="29"/>
  <c r="C323" i="29"/>
  <c r="G334" i="29"/>
  <c r="F330" i="29"/>
  <c r="D319" i="29"/>
  <c r="F323" i="29"/>
  <c r="F324" i="29"/>
  <c r="E329" i="29"/>
  <c r="E323" i="29"/>
  <c r="G329" i="29"/>
  <c r="F329" i="29"/>
  <c r="H327" i="29"/>
  <c r="D318" i="29"/>
  <c r="E327" i="29"/>
  <c r="C321" i="29"/>
  <c r="G332" i="29"/>
  <c r="C330" i="29"/>
  <c r="E334" i="29"/>
  <c r="F337" i="29"/>
  <c r="C334" i="29"/>
  <c r="F334" i="29"/>
  <c r="F331" i="29"/>
  <c r="G327" i="29"/>
  <c r="D324" i="29"/>
  <c r="D334" i="29"/>
  <c r="G336" i="29"/>
  <c r="D326" i="29"/>
  <c r="D336" i="29"/>
  <c r="D327" i="29"/>
  <c r="C324" i="29"/>
  <c r="E324" i="29"/>
  <c r="E321" i="29"/>
  <c r="G330" i="29"/>
  <c r="F327" i="29"/>
  <c r="F321" i="29"/>
  <c r="G337" i="29"/>
  <c r="C335" i="29"/>
  <c r="E335" i="29"/>
  <c r="C327" i="29"/>
  <c r="C325" i="29"/>
  <c r="C326" i="29"/>
  <c r="F338" i="29"/>
  <c r="C336" i="29"/>
  <c r="D322" i="29"/>
  <c r="C337" i="29"/>
  <c r="F319" i="29"/>
  <c r="G318" i="29"/>
  <c r="E332" i="29"/>
  <c r="C320" i="29"/>
  <c r="E336" i="29"/>
  <c r="H332" i="29"/>
  <c r="G320" i="29"/>
  <c r="D337" i="29"/>
  <c r="G324" i="29"/>
  <c r="H325" i="29"/>
  <c r="G333" i="29"/>
  <c r="F328" i="29"/>
  <c r="E320" i="29"/>
  <c r="D332" i="29"/>
  <c r="E330" i="29"/>
  <c r="C328" i="29"/>
  <c r="E322" i="29"/>
  <c r="F335" i="29"/>
  <c r="G319" i="29"/>
  <c r="D333" i="29"/>
  <c r="F318" i="29"/>
  <c r="H328" i="29"/>
  <c r="F336" i="29"/>
  <c r="G323" i="29"/>
  <c r="H330" i="29"/>
  <c r="C318" i="29"/>
  <c r="E288" i="41"/>
  <c r="E313" i="41" s="1"/>
  <c r="E363" i="41" s="1"/>
  <c r="E293" i="41"/>
  <c r="E343" i="41" s="1"/>
  <c r="H202" i="37"/>
  <c r="C277" i="37"/>
  <c r="H195" i="37"/>
  <c r="C270" i="37"/>
  <c r="H199" i="37"/>
  <c r="C274" i="37"/>
  <c r="H285" i="27"/>
  <c r="C310" i="27"/>
  <c r="C360" i="27" s="1"/>
  <c r="C137" i="44"/>
  <c r="F179" i="46"/>
  <c r="F59" i="46" s="1"/>
  <c r="F35" i="46" s="1"/>
  <c r="F217" i="44"/>
  <c r="F241" i="44" s="1"/>
  <c r="F289" i="44" s="1"/>
  <c r="C278" i="6"/>
  <c r="H203" i="6"/>
  <c r="C284" i="6"/>
  <c r="H209" i="6"/>
  <c r="G229" i="44"/>
  <c r="G253" i="44" s="1"/>
  <c r="G301" i="44" s="1"/>
  <c r="G191" i="46"/>
  <c r="G71" i="46" s="1"/>
  <c r="G47" i="46" s="1"/>
  <c r="F294" i="6"/>
  <c r="F344" i="6" s="1"/>
  <c r="F176" i="46"/>
  <c r="F56" i="46" s="1"/>
  <c r="F32" i="46" s="1"/>
  <c r="F214" i="44"/>
  <c r="F238" i="44" s="1"/>
  <c r="F286" i="44" s="1"/>
  <c r="E308" i="6"/>
  <c r="E358" i="6" s="1"/>
  <c r="G182" i="46"/>
  <c r="G62" i="46" s="1"/>
  <c r="G38" i="46" s="1"/>
  <c r="G220" i="44"/>
  <c r="G244" i="44" s="1"/>
  <c r="G292" i="44" s="1"/>
  <c r="F182" i="46"/>
  <c r="F62" i="46" s="1"/>
  <c r="F38" i="46" s="1"/>
  <c r="F220" i="44"/>
  <c r="F244" i="44" s="1"/>
  <c r="F292" i="44" s="1"/>
  <c r="G184" i="46"/>
  <c r="G64" i="46" s="1"/>
  <c r="G222" i="44"/>
  <c r="F296" i="6"/>
  <c r="F346" i="6" s="1"/>
  <c r="F216" i="44"/>
  <c r="F240" i="44" s="1"/>
  <c r="F288" i="44" s="1"/>
  <c r="F178" i="46"/>
  <c r="F58" i="46" s="1"/>
  <c r="F34" i="46" s="1"/>
  <c r="H204" i="6"/>
  <c r="C279" i="6"/>
  <c r="D293" i="16"/>
  <c r="D343" i="16" s="1"/>
  <c r="D288" i="16"/>
  <c r="D313" i="16" s="1"/>
  <c r="D363" i="16" s="1"/>
  <c r="D293" i="21"/>
  <c r="D343" i="21" s="1"/>
  <c r="D288" i="21"/>
  <c r="D313" i="21" s="1"/>
  <c r="D363" i="21" s="1"/>
  <c r="C296" i="27"/>
  <c r="C346" i="27" s="1"/>
  <c r="H271" i="27"/>
  <c r="F293" i="22"/>
  <c r="F343" i="22" s="1"/>
  <c r="F288" i="22"/>
  <c r="F313" i="22" s="1"/>
  <c r="F363" i="22" s="1"/>
  <c r="H269" i="22"/>
  <c r="C294" i="22"/>
  <c r="C344" i="22" s="1"/>
  <c r="C296" i="57"/>
  <c r="C346" i="57" s="1"/>
  <c r="H271" i="57"/>
  <c r="C298" i="34"/>
  <c r="C348" i="34" s="1"/>
  <c r="H273" i="34"/>
  <c r="H204" i="36"/>
  <c r="C279" i="36"/>
  <c r="H279" i="36" s="1"/>
  <c r="H198" i="36"/>
  <c r="C273" i="36"/>
  <c r="F213" i="36"/>
  <c r="T37" i="49" s="1"/>
  <c r="E81" i="49" s="1"/>
  <c r="F268" i="36"/>
  <c r="F288" i="36" s="1"/>
  <c r="H348" i="29"/>
  <c r="H298" i="29"/>
  <c r="G27" i="48" s="1"/>
  <c r="C298" i="30"/>
  <c r="C348" i="30" s="1"/>
  <c r="H273" i="30"/>
  <c r="H307" i="11"/>
  <c r="P8" i="48" s="1"/>
  <c r="H357" i="11"/>
  <c r="C311" i="39"/>
  <c r="C361" i="39" s="1"/>
  <c r="H286" i="39"/>
  <c r="C294" i="41"/>
  <c r="C344" i="41" s="1"/>
  <c r="H269" i="41"/>
  <c r="C306" i="59"/>
  <c r="C356" i="59" s="1"/>
  <c r="H281" i="59"/>
  <c r="H270" i="57"/>
  <c r="C295" i="57"/>
  <c r="C345" i="57" s="1"/>
  <c r="C293" i="18"/>
  <c r="H268" i="18"/>
  <c r="C293" i="17"/>
  <c r="H271" i="14"/>
  <c r="C296" i="14"/>
  <c r="C346" i="14" s="1"/>
  <c r="C299" i="39"/>
  <c r="C349" i="39" s="1"/>
  <c r="H274" i="39"/>
  <c r="H213" i="21"/>
  <c r="Q20" i="49"/>
  <c r="H274" i="22"/>
  <c r="C299" i="22"/>
  <c r="C349" i="22" s="1"/>
  <c r="E293" i="57"/>
  <c r="E343" i="57" s="1"/>
  <c r="E288" i="57"/>
  <c r="E313" i="57" s="1"/>
  <c r="E363" i="57" s="1"/>
  <c r="C299" i="14"/>
  <c r="C349" i="14" s="1"/>
  <c r="H274" i="14"/>
  <c r="H118" i="44"/>
  <c r="C305" i="34"/>
  <c r="C355" i="34" s="1"/>
  <c r="H280" i="34"/>
  <c r="D86" i="49"/>
  <c r="D125" i="49" s="1"/>
  <c r="C213" i="37"/>
  <c r="H193" i="37"/>
  <c r="C268" i="37"/>
  <c r="C283" i="6"/>
  <c r="H208" i="6"/>
  <c r="G214" i="44"/>
  <c r="G238" i="44" s="1"/>
  <c r="G286" i="44" s="1"/>
  <c r="G176" i="46"/>
  <c r="G56" i="46" s="1"/>
  <c r="G32" i="46" s="1"/>
  <c r="E293" i="30"/>
  <c r="E343" i="30" s="1"/>
  <c r="E288" i="30"/>
  <c r="E313" i="30" s="1"/>
  <c r="E363" i="30" s="1"/>
  <c r="H268" i="57"/>
  <c r="C293" i="57"/>
  <c r="H270" i="34"/>
  <c r="C295" i="34"/>
  <c r="C345" i="34" s="1"/>
  <c r="C293" i="39"/>
  <c r="H268" i="39"/>
  <c r="C295" i="62"/>
  <c r="C345" i="62" s="1"/>
  <c r="H270" i="62"/>
  <c r="H286" i="27"/>
  <c r="C311" i="27"/>
  <c r="C361" i="27" s="1"/>
  <c r="C298" i="18"/>
  <c r="C348" i="18" s="1"/>
  <c r="H273" i="18"/>
  <c r="H271" i="30"/>
  <c r="C296" i="30"/>
  <c r="C346" i="30" s="1"/>
  <c r="D288" i="39"/>
  <c r="D313" i="39" s="1"/>
  <c r="D363" i="39" s="1"/>
  <c r="D293" i="39"/>
  <c r="D343" i="39" s="1"/>
  <c r="D293" i="41"/>
  <c r="D343" i="41" s="1"/>
  <c r="D288" i="41"/>
  <c r="D313" i="41" s="1"/>
  <c r="D363" i="41" s="1"/>
  <c r="H343" i="29"/>
  <c r="H293" i="29"/>
  <c r="B27" i="48" s="1"/>
  <c r="H277" i="16"/>
  <c r="C302" i="16"/>
  <c r="C352" i="16" s="1"/>
  <c r="H360" i="30"/>
  <c r="H310" i="30"/>
  <c r="S28" i="48" s="1"/>
  <c r="H349" i="62"/>
  <c r="H299" i="62"/>
  <c r="H20" i="48" s="1"/>
  <c r="H211" i="37"/>
  <c r="C286" i="37"/>
  <c r="H210" i="37"/>
  <c r="C285" i="37"/>
  <c r="H285" i="37" s="1"/>
  <c r="D213" i="37"/>
  <c r="R38" i="49" s="1"/>
  <c r="C82" i="49" s="1"/>
  <c r="C121" i="49" s="1"/>
  <c r="D268" i="37"/>
  <c r="H212" i="37"/>
  <c r="C287" i="37"/>
  <c r="E213" i="37"/>
  <c r="S38" i="49" s="1"/>
  <c r="D82" i="49" s="1"/>
  <c r="D121" i="49" s="1"/>
  <c r="E268" i="37"/>
  <c r="H273" i="22"/>
  <c r="C298" i="22"/>
  <c r="C348" i="22" s="1"/>
  <c r="H271" i="34"/>
  <c r="C296" i="34"/>
  <c r="C346" i="34" s="1"/>
  <c r="H273" i="15"/>
  <c r="C298" i="15"/>
  <c r="C348" i="15" s="1"/>
  <c r="C306" i="62"/>
  <c r="C356" i="62" s="1"/>
  <c r="H281" i="62"/>
  <c r="H213" i="34"/>
  <c r="Q35" i="49"/>
  <c r="F185" i="46"/>
  <c r="F65" i="46" s="1"/>
  <c r="F223" i="44"/>
  <c r="E298" i="6"/>
  <c r="E348" i="6" s="1"/>
  <c r="E180" i="46"/>
  <c r="E60" i="46" s="1"/>
  <c r="E36" i="46" s="1"/>
  <c r="E218" i="44"/>
  <c r="E242" i="44" s="1"/>
  <c r="E290" i="44" s="1"/>
  <c r="G183" i="46"/>
  <c r="G63" i="46" s="1"/>
  <c r="G221" i="44"/>
  <c r="E187" i="46"/>
  <c r="E67" i="46" s="1"/>
  <c r="E225" i="44"/>
  <c r="E219" i="44"/>
  <c r="E243" i="44" s="1"/>
  <c r="E291" i="44" s="1"/>
  <c r="E181" i="46"/>
  <c r="E61" i="46" s="1"/>
  <c r="E37" i="46" s="1"/>
  <c r="G188" i="46"/>
  <c r="G68" i="46" s="1"/>
  <c r="G44" i="46" s="1"/>
  <c r="G226" i="44"/>
  <c r="G250" i="44" s="1"/>
  <c r="G298" i="44" s="1"/>
  <c r="F306" i="6"/>
  <c r="F356" i="6" s="1"/>
  <c r="F226" i="44"/>
  <c r="F250" i="44" s="1"/>
  <c r="F298" i="44" s="1"/>
  <c r="F188" i="46"/>
  <c r="F68" i="46" s="1"/>
  <c r="F44" i="46" s="1"/>
  <c r="D229" i="44"/>
  <c r="D191" i="46"/>
  <c r="D71" i="46" s="1"/>
  <c r="E230" i="44"/>
  <c r="E192" i="46"/>
  <c r="E72" i="46" s="1"/>
  <c r="D225" i="44"/>
  <c r="D249" i="44" s="1"/>
  <c r="D297" i="44" s="1"/>
  <c r="D187" i="46"/>
  <c r="D67" i="46" s="1"/>
  <c r="D43" i="46" s="1"/>
  <c r="D299" i="6"/>
  <c r="D349" i="6" s="1"/>
  <c r="D181" i="46"/>
  <c r="D61" i="46" s="1"/>
  <c r="D37" i="46" s="1"/>
  <c r="D219" i="44"/>
  <c r="D243" i="44" s="1"/>
  <c r="D291" i="44" s="1"/>
  <c r="E312" i="6"/>
  <c r="E362" i="6" s="1"/>
  <c r="E232" i="44"/>
  <c r="E256" i="44" s="1"/>
  <c r="E304" i="44" s="1"/>
  <c r="E194" i="46"/>
  <c r="E74" i="46" s="1"/>
  <c r="E50" i="46" s="1"/>
  <c r="H287" i="16"/>
  <c r="C312" i="16"/>
  <c r="C362" i="16" s="1"/>
  <c r="H287" i="21"/>
  <c r="C312" i="21"/>
  <c r="C362" i="21" s="1"/>
  <c r="H277" i="39"/>
  <c r="C302" i="39"/>
  <c r="C352" i="39" s="1"/>
  <c r="C288" i="41"/>
  <c r="H268" i="41"/>
  <c r="C293" i="41"/>
  <c r="E293" i="22"/>
  <c r="E343" i="22" s="1"/>
  <c r="H199" i="36"/>
  <c r="C274" i="36"/>
  <c r="C293" i="15"/>
  <c r="C308" i="30"/>
  <c r="C358" i="30" s="1"/>
  <c r="H283" i="30"/>
  <c r="E293" i="39"/>
  <c r="E343" i="39" s="1"/>
  <c r="E288" i="39"/>
  <c r="E313" i="39" s="1"/>
  <c r="E363" i="39" s="1"/>
  <c r="H270" i="21"/>
  <c r="C295" i="21"/>
  <c r="C345" i="21" s="1"/>
  <c r="H269" i="16"/>
  <c r="H344" i="29"/>
  <c r="H294" i="29"/>
  <c r="C27" i="48" s="1"/>
  <c r="F293" i="39"/>
  <c r="F343" i="39" s="1"/>
  <c r="F288" i="39"/>
  <c r="F313" i="39" s="1"/>
  <c r="F363" i="39" s="1"/>
  <c r="C308" i="34"/>
  <c r="C358" i="34" s="1"/>
  <c r="H283" i="34"/>
  <c r="H188" i="36"/>
  <c r="AL37" i="49"/>
  <c r="AQ37" i="49" s="1"/>
  <c r="H203" i="37"/>
  <c r="C278" i="37"/>
  <c r="H278" i="37" s="1"/>
  <c r="H269" i="39"/>
  <c r="C294" i="39"/>
  <c r="C344" i="39" s="1"/>
  <c r="E311" i="6"/>
  <c r="E361" i="6" s="1"/>
  <c r="E231" i="44"/>
  <c r="E255" i="44" s="1"/>
  <c r="E303" i="44" s="1"/>
  <c r="E193" i="46"/>
  <c r="E73" i="46" s="1"/>
  <c r="E49" i="46" s="1"/>
  <c r="C308" i="21"/>
  <c r="C358" i="21" s="1"/>
  <c r="H283" i="21"/>
  <c r="H360" i="34"/>
  <c r="H310" i="34"/>
  <c r="S33" i="48" s="1"/>
  <c r="F293" i="17"/>
  <c r="F343" i="17" s="1"/>
  <c r="F288" i="17"/>
  <c r="F313" i="17" s="1"/>
  <c r="F363" i="17" s="1"/>
  <c r="C312" i="14"/>
  <c r="C362" i="14" s="1"/>
  <c r="H287" i="14"/>
  <c r="C312" i="11"/>
  <c r="C362" i="11" s="1"/>
  <c r="H287" i="11"/>
  <c r="H206" i="37"/>
  <c r="C281" i="37"/>
  <c r="G213" i="37"/>
  <c r="U38" i="49" s="1"/>
  <c r="F82" i="49" s="1"/>
  <c r="F121" i="49" s="1"/>
  <c r="G268" i="37"/>
  <c r="G288" i="37" s="1"/>
  <c r="G313" i="37" s="1"/>
  <c r="G363" i="37" s="1"/>
  <c r="H208" i="37"/>
  <c r="C283" i="37"/>
  <c r="H279" i="18"/>
  <c r="C304" i="18"/>
  <c r="C354" i="18" s="1"/>
  <c r="E293" i="16"/>
  <c r="E343" i="16" s="1"/>
  <c r="E288" i="16"/>
  <c r="E313" i="16" s="1"/>
  <c r="E363" i="16" s="1"/>
  <c r="C297" i="11"/>
  <c r="C347" i="11" s="1"/>
  <c r="H272" i="11"/>
  <c r="H279" i="41"/>
  <c r="C304" i="41"/>
  <c r="C354" i="41" s="1"/>
  <c r="H271" i="59"/>
  <c r="C296" i="59"/>
  <c r="C346" i="59" s="1"/>
  <c r="F293" i="21"/>
  <c r="F343" i="21" s="1"/>
  <c r="F288" i="21"/>
  <c r="F313" i="21" s="1"/>
  <c r="F363" i="21" s="1"/>
  <c r="H309" i="27"/>
  <c r="R25" i="48" s="1"/>
  <c r="H359" i="27"/>
  <c r="H349" i="57"/>
  <c r="H299" i="57"/>
  <c r="H17" i="48" s="1"/>
  <c r="H273" i="57"/>
  <c r="C298" i="57"/>
  <c r="C348" i="57" s="1"/>
  <c r="H196" i="6"/>
  <c r="C271" i="6"/>
  <c r="G215" i="44"/>
  <c r="G177" i="46"/>
  <c r="G57" i="46" s="1"/>
  <c r="F308" i="6"/>
  <c r="F358" i="6" s="1"/>
  <c r="G216" i="44"/>
  <c r="G240" i="44" s="1"/>
  <c r="G288" i="44" s="1"/>
  <c r="G178" i="46"/>
  <c r="G58" i="46" s="1"/>
  <c r="G34" i="46" s="1"/>
  <c r="D268" i="6"/>
  <c r="D213" i="6"/>
  <c r="R7" i="49" s="1"/>
  <c r="D224" i="44"/>
  <c r="D248" i="44" s="1"/>
  <c r="D296" i="44" s="1"/>
  <c r="D186" i="46"/>
  <c r="D66" i="46" s="1"/>
  <c r="D42" i="46" s="1"/>
  <c r="D312" i="6"/>
  <c r="D362" i="6" s="1"/>
  <c r="D194" i="46"/>
  <c r="D74" i="46" s="1"/>
  <c r="D50" i="46" s="1"/>
  <c r="D232" i="44"/>
  <c r="D256" i="44" s="1"/>
  <c r="D304" i="44" s="1"/>
  <c r="E296" i="6"/>
  <c r="E346" i="6" s="1"/>
  <c r="E216" i="44"/>
  <c r="E240" i="44" s="1"/>
  <c r="E288" i="44" s="1"/>
  <c r="E178" i="46"/>
  <c r="E58" i="46" s="1"/>
  <c r="E34" i="46" s="1"/>
  <c r="E223" i="44"/>
  <c r="E185" i="46"/>
  <c r="E65" i="46" s="1"/>
  <c r="F181" i="46"/>
  <c r="F61" i="46" s="1"/>
  <c r="F37" i="46" s="1"/>
  <c r="F219" i="44"/>
  <c r="F243" i="44" s="1"/>
  <c r="F291" i="44" s="1"/>
  <c r="F213" i="6"/>
  <c r="T7" i="49" s="1"/>
  <c r="F268" i="6"/>
  <c r="G232" i="44"/>
  <c r="G194" i="46"/>
  <c r="G74" i="46" s="1"/>
  <c r="C296" i="62"/>
  <c r="C346" i="62" s="1"/>
  <c r="H271" i="62"/>
  <c r="E293" i="11"/>
  <c r="E343" i="11" s="1"/>
  <c r="E288" i="11"/>
  <c r="E313" i="11" s="1"/>
  <c r="E363" i="11" s="1"/>
  <c r="Q27" i="49"/>
  <c r="H208" i="36"/>
  <c r="C283" i="36"/>
  <c r="E213" i="36"/>
  <c r="S37" i="49" s="1"/>
  <c r="D81" i="49" s="1"/>
  <c r="D120" i="49" s="1"/>
  <c r="E268" i="36"/>
  <c r="H193" i="36"/>
  <c r="C213" i="36"/>
  <c r="C268" i="36"/>
  <c r="H197" i="36"/>
  <c r="C272" i="36"/>
  <c r="H276" i="27"/>
  <c r="C301" i="27"/>
  <c r="C351" i="27" s="1"/>
  <c r="C308" i="22"/>
  <c r="C358" i="22" s="1"/>
  <c r="D288" i="30"/>
  <c r="D313" i="30" s="1"/>
  <c r="D363" i="30" s="1"/>
  <c r="D293" i="30"/>
  <c r="D343" i="30" s="1"/>
  <c r="E293" i="27"/>
  <c r="E343" i="27" s="1"/>
  <c r="E288" i="27"/>
  <c r="E313" i="27" s="1"/>
  <c r="E363" i="27" s="1"/>
  <c r="H280" i="17"/>
  <c r="C305" i="17"/>
  <c r="C355" i="17" s="1"/>
  <c r="H280" i="41"/>
  <c r="C305" i="41"/>
  <c r="C355" i="41" s="1"/>
  <c r="Q19" i="49"/>
  <c r="H285" i="17"/>
  <c r="C310" i="17"/>
  <c r="C360" i="17" s="1"/>
  <c r="H280" i="16"/>
  <c r="C305" i="16"/>
  <c r="C355" i="16" s="1"/>
  <c r="D293" i="11"/>
  <c r="D343" i="11" s="1"/>
  <c r="D288" i="11"/>
  <c r="D313" i="11" s="1"/>
  <c r="D363" i="11" s="1"/>
  <c r="C301" i="34"/>
  <c r="C351" i="34" s="1"/>
  <c r="H276" i="34"/>
  <c r="H198" i="37"/>
  <c r="C273" i="37"/>
  <c r="H286" i="34"/>
  <c r="C311" i="34"/>
  <c r="C361" i="34" s="1"/>
  <c r="D295" i="6"/>
  <c r="D345" i="6" s="1"/>
  <c r="Q42" i="49"/>
  <c r="B86" i="49" s="1"/>
  <c r="B125" i="49" s="1"/>
  <c r="H213" i="41"/>
  <c r="H280" i="18"/>
  <c r="C305" i="18"/>
  <c r="C355" i="18" s="1"/>
  <c r="H201" i="36"/>
  <c r="C276" i="36"/>
  <c r="H271" i="21"/>
  <c r="C296" i="21"/>
  <c r="C346" i="21" s="1"/>
  <c r="H269" i="57"/>
  <c r="C294" i="57"/>
  <c r="C344" i="57" s="1"/>
  <c r="Q21" i="49"/>
  <c r="H283" i="17"/>
  <c r="C308" i="17"/>
  <c r="C358" i="17" s="1"/>
  <c r="H280" i="39"/>
  <c r="C305" i="39"/>
  <c r="C355" i="39" s="1"/>
  <c r="C311" i="41"/>
  <c r="C361" i="41" s="1"/>
  <c r="H286" i="41"/>
  <c r="C299" i="27"/>
  <c r="C349" i="27" s="1"/>
  <c r="H274" i="27"/>
  <c r="E293" i="14"/>
  <c r="E343" i="14" s="1"/>
  <c r="E288" i="14"/>
  <c r="E313" i="14" s="1"/>
  <c r="E363" i="14" s="1"/>
  <c r="C294" i="18"/>
  <c r="C344" i="18" s="1"/>
  <c r="H269" i="18"/>
  <c r="C293" i="30"/>
  <c r="H268" i="30"/>
  <c r="C288" i="30"/>
  <c r="F288" i="11"/>
  <c r="F313" i="11" s="1"/>
  <c r="F363" i="11" s="1"/>
  <c r="F293" i="11"/>
  <c r="F343" i="11" s="1"/>
  <c r="E288" i="59"/>
  <c r="E313" i="59" s="1"/>
  <c r="E363" i="59" s="1"/>
  <c r="E293" i="59"/>
  <c r="E343" i="59" s="1"/>
  <c r="H197" i="37"/>
  <c r="C272" i="37"/>
  <c r="H281" i="34"/>
  <c r="C306" i="34"/>
  <c r="C356" i="34" s="1"/>
  <c r="H276" i="11"/>
  <c r="C301" i="11"/>
  <c r="C351" i="11" s="1"/>
  <c r="H361" i="29"/>
  <c r="H311" i="29"/>
  <c r="T27" i="48" s="1"/>
  <c r="D293" i="22"/>
  <c r="D343" i="22" s="1"/>
  <c r="C293" i="34"/>
  <c r="H268" i="34"/>
  <c r="C288" i="34"/>
  <c r="F312" i="6"/>
  <c r="F362" i="6" s="1"/>
  <c r="F232" i="44"/>
  <c r="F256" i="44" s="1"/>
  <c r="F304" i="44" s="1"/>
  <c r="F194" i="46"/>
  <c r="F74" i="46" s="1"/>
  <c r="F50" i="46" s="1"/>
  <c r="D311" i="6"/>
  <c r="D361" i="6" s="1"/>
  <c r="D231" i="44"/>
  <c r="D255" i="44" s="1"/>
  <c r="D303" i="44" s="1"/>
  <c r="D193" i="46"/>
  <c r="D73" i="46" s="1"/>
  <c r="D49" i="46" s="1"/>
  <c r="D301" i="6"/>
  <c r="D351" i="6" s="1"/>
  <c r="E229" i="44"/>
  <c r="E191" i="46"/>
  <c r="E71" i="46" s="1"/>
  <c r="H201" i="6"/>
  <c r="C276" i="6"/>
  <c r="C274" i="6"/>
  <c r="H199" i="6"/>
  <c r="G217" i="44"/>
  <c r="G179" i="46"/>
  <c r="G59" i="46" s="1"/>
  <c r="F298" i="6"/>
  <c r="F348" i="6" s="1"/>
  <c r="F218" i="44"/>
  <c r="F242" i="44" s="1"/>
  <c r="F290" i="44" s="1"/>
  <c r="F180" i="46"/>
  <c r="F60" i="46" s="1"/>
  <c r="F36" i="46" s="1"/>
  <c r="G224" i="44"/>
  <c r="G186" i="46"/>
  <c r="G66" i="46" s="1"/>
  <c r="E189" i="46"/>
  <c r="E69" i="46" s="1"/>
  <c r="E45" i="46" s="1"/>
  <c r="E227" i="44"/>
  <c r="E251" i="44" s="1"/>
  <c r="E299" i="44" s="1"/>
  <c r="D310" i="6"/>
  <c r="D360" i="6" s="1"/>
  <c r="D230" i="44"/>
  <c r="D254" i="44" s="1"/>
  <c r="D302" i="44" s="1"/>
  <c r="D192" i="46"/>
  <c r="D72" i="46" s="1"/>
  <c r="D48" i="46" s="1"/>
  <c r="C296" i="16"/>
  <c r="C346" i="16" s="1"/>
  <c r="H271" i="16"/>
  <c r="C298" i="41"/>
  <c r="C348" i="41" s="1"/>
  <c r="H273" i="41"/>
  <c r="C295" i="27"/>
  <c r="C345" i="27" s="1"/>
  <c r="H270" i="27"/>
  <c r="C294" i="34"/>
  <c r="C344" i="34" s="1"/>
  <c r="H269" i="34"/>
  <c r="H287" i="39"/>
  <c r="C312" i="39"/>
  <c r="C362" i="39" s="1"/>
  <c r="C296" i="41"/>
  <c r="C346" i="41" s="1"/>
  <c r="H271" i="41"/>
  <c r="C310" i="22"/>
  <c r="C360" i="22" s="1"/>
  <c r="H285" i="22"/>
  <c r="D213" i="36"/>
  <c r="R37" i="49" s="1"/>
  <c r="C81" i="49" s="1"/>
  <c r="C120" i="49" s="1"/>
  <c r="D268" i="36"/>
  <c r="H196" i="36"/>
  <c r="C271" i="36"/>
  <c r="H202" i="36"/>
  <c r="C277" i="36"/>
  <c r="H277" i="36" s="1"/>
  <c r="E293" i="21"/>
  <c r="E343" i="21" s="1"/>
  <c r="E288" i="21"/>
  <c r="E313" i="21" s="1"/>
  <c r="E363" i="21" s="1"/>
  <c r="C299" i="30"/>
  <c r="C349" i="30" s="1"/>
  <c r="H274" i="30"/>
  <c r="C311" i="30"/>
  <c r="C361" i="30" s="1"/>
  <c r="H286" i="30"/>
  <c r="C296" i="39"/>
  <c r="C346" i="39" s="1"/>
  <c r="H271" i="39"/>
  <c r="H286" i="57"/>
  <c r="C311" i="57"/>
  <c r="C361" i="57" s="1"/>
  <c r="H274" i="16"/>
  <c r="C299" i="16"/>
  <c r="C349" i="16" s="1"/>
  <c r="F293" i="15"/>
  <c r="F343" i="15" s="1"/>
  <c r="F288" i="15"/>
  <c r="F313" i="15" s="1"/>
  <c r="F363" i="15" s="1"/>
  <c r="H270" i="39"/>
  <c r="C295" i="39"/>
  <c r="C345" i="39" s="1"/>
  <c r="E293" i="62"/>
  <c r="E343" i="62" s="1"/>
  <c r="E288" i="62"/>
  <c r="E313" i="62" s="1"/>
  <c r="E363" i="62" s="1"/>
  <c r="C297" i="21"/>
  <c r="C347" i="21" s="1"/>
  <c r="H272" i="21"/>
  <c r="C294" i="27"/>
  <c r="C344" i="27" s="1"/>
  <c r="H269" i="27"/>
  <c r="E293" i="18"/>
  <c r="E343" i="18" s="1"/>
  <c r="E288" i="18"/>
  <c r="E313" i="18" s="1"/>
  <c r="E363" i="18" s="1"/>
  <c r="H269" i="17"/>
  <c r="C294" i="17"/>
  <c r="C344" i="17" s="1"/>
  <c r="C311" i="16"/>
  <c r="C361" i="16" s="1"/>
  <c r="H286" i="16"/>
  <c r="C310" i="11"/>
  <c r="C360" i="11" s="1"/>
  <c r="H285" i="11"/>
  <c r="E293" i="17"/>
  <c r="E343" i="17" s="1"/>
  <c r="E288" i="17"/>
  <c r="E313" i="17" s="1"/>
  <c r="E363" i="17" s="1"/>
  <c r="C306" i="18"/>
  <c r="C356" i="18" s="1"/>
  <c r="H281" i="18"/>
  <c r="C295" i="59"/>
  <c r="C345" i="59" s="1"/>
  <c r="H270" i="59"/>
  <c r="G189" i="46"/>
  <c r="G69" i="46" s="1"/>
  <c r="G45" i="46" s="1"/>
  <c r="G227" i="44"/>
  <c r="G251" i="44" s="1"/>
  <c r="G299" i="44" s="1"/>
  <c r="E184" i="46"/>
  <c r="E64" i="46" s="1"/>
  <c r="E40" i="46" s="1"/>
  <c r="E222" i="44"/>
  <c r="E246" i="44" s="1"/>
  <c r="E294" i="44" s="1"/>
  <c r="F293" i="27"/>
  <c r="F343" i="27" s="1"/>
  <c r="F288" i="27"/>
  <c r="F313" i="27" s="1"/>
  <c r="F363" i="27" s="1"/>
  <c r="H209" i="36"/>
  <c r="C284" i="36"/>
  <c r="H284" i="36" s="1"/>
  <c r="C311" i="11"/>
  <c r="C361" i="11" s="1"/>
  <c r="H286" i="11"/>
  <c r="H345" i="29"/>
  <c r="H295" i="29"/>
  <c r="D27" i="48" s="1"/>
  <c r="C306" i="41"/>
  <c r="C356" i="41" s="1"/>
  <c r="H281" i="41"/>
  <c r="C294" i="14"/>
  <c r="C344" i="14" s="1"/>
  <c r="H269" i="14"/>
  <c r="H280" i="62"/>
  <c r="C305" i="62"/>
  <c r="C355" i="62" s="1"/>
  <c r="E293" i="34"/>
  <c r="E343" i="34" s="1"/>
  <c r="E288" i="34"/>
  <c r="E313" i="34" s="1"/>
  <c r="E363" i="34" s="1"/>
  <c r="C295" i="11"/>
  <c r="C345" i="11" s="1"/>
  <c r="H270" i="11"/>
  <c r="C305" i="21"/>
  <c r="C355" i="21" s="1"/>
  <c r="H280" i="21"/>
  <c r="H357" i="34"/>
  <c r="H307" i="34"/>
  <c r="P33" i="48" s="1"/>
  <c r="H270" i="17"/>
  <c r="C295" i="17"/>
  <c r="C345" i="17" s="1"/>
  <c r="C299" i="17"/>
  <c r="C349" i="17" s="1"/>
  <c r="H274" i="17"/>
  <c r="H185" i="44"/>
  <c r="H360" i="39"/>
  <c r="H310" i="39"/>
  <c r="S38" i="48" s="1"/>
  <c r="C308" i="41"/>
  <c r="C358" i="41" s="1"/>
  <c r="H283" i="41"/>
  <c r="H269" i="21"/>
  <c r="C294" i="21"/>
  <c r="C344" i="21" s="1"/>
  <c r="H201" i="37"/>
  <c r="C276" i="37"/>
  <c r="H200" i="37"/>
  <c r="C275" i="37"/>
  <c r="H275" i="37" s="1"/>
  <c r="AL22" i="49"/>
  <c r="AQ22" i="49" s="1"/>
  <c r="H188" i="62"/>
  <c r="D293" i="17"/>
  <c r="D343" i="17" s="1"/>
  <c r="D288" i="17"/>
  <c r="D313" i="17" s="1"/>
  <c r="D363" i="17" s="1"/>
  <c r="C308" i="14"/>
  <c r="C358" i="14" s="1"/>
  <c r="H283" i="14"/>
  <c r="C298" i="14"/>
  <c r="C348" i="14" s="1"/>
  <c r="H273" i="14"/>
  <c r="H360" i="41"/>
  <c r="H310" i="41"/>
  <c r="S40" i="48" s="1"/>
  <c r="C306" i="27"/>
  <c r="C356" i="27" s="1"/>
  <c r="H281" i="27"/>
  <c r="H279" i="22"/>
  <c r="C304" i="22"/>
  <c r="C354" i="22" s="1"/>
  <c r="C295" i="18"/>
  <c r="C345" i="18" s="1"/>
  <c r="H270" i="18"/>
  <c r="F191" i="46"/>
  <c r="F71" i="46" s="1"/>
  <c r="F229" i="44"/>
  <c r="H206" i="6"/>
  <c r="C281" i="6"/>
  <c r="D227" i="44"/>
  <c r="D251" i="44" s="1"/>
  <c r="D299" i="44" s="1"/>
  <c r="D189" i="46"/>
  <c r="D69" i="46" s="1"/>
  <c r="D45" i="46" s="1"/>
  <c r="H194" i="6"/>
  <c r="C269" i="6"/>
  <c r="D298" i="6"/>
  <c r="D348" i="6" s="1"/>
  <c r="D218" i="44"/>
  <c r="D242" i="44" s="1"/>
  <c r="D290" i="44" s="1"/>
  <c r="D180" i="46"/>
  <c r="D60" i="46" s="1"/>
  <c r="D36" i="46" s="1"/>
  <c r="G223" i="44"/>
  <c r="G247" i="44" s="1"/>
  <c r="G295" i="44" s="1"/>
  <c r="G185" i="46"/>
  <c r="G65" i="46" s="1"/>
  <c r="G41" i="46" s="1"/>
  <c r="D302" i="6"/>
  <c r="D352" i="6" s="1"/>
  <c r="D222" i="44"/>
  <c r="D246" i="44" s="1"/>
  <c r="D294" i="44" s="1"/>
  <c r="D184" i="46"/>
  <c r="D64" i="46" s="1"/>
  <c r="D40" i="46" s="1"/>
  <c r="G213" i="6"/>
  <c r="U7" i="49" s="1"/>
  <c r="G268" i="6"/>
  <c r="C270" i="6"/>
  <c r="H195" i="6"/>
  <c r="G231" i="44"/>
  <c r="G193" i="46"/>
  <c r="G73" i="46" s="1"/>
  <c r="E182" i="46"/>
  <c r="E62" i="46" s="1"/>
  <c r="E38" i="46" s="1"/>
  <c r="E220" i="44"/>
  <c r="E244" i="44" s="1"/>
  <c r="E292" i="44" s="1"/>
  <c r="C293" i="16"/>
  <c r="C293" i="27"/>
  <c r="C288" i="27"/>
  <c r="G268" i="36"/>
  <c r="G288" i="36" s="1"/>
  <c r="G313" i="36" s="1"/>
  <c r="G363" i="36" s="1"/>
  <c r="G213" i="36"/>
  <c r="U37" i="49" s="1"/>
  <c r="F81" i="49" s="1"/>
  <c r="F120" i="49" s="1"/>
  <c r="H194" i="36"/>
  <c r="C269" i="36"/>
  <c r="H206" i="36"/>
  <c r="C281" i="36"/>
  <c r="H205" i="36"/>
  <c r="C280" i="36"/>
  <c r="C295" i="15"/>
  <c r="C345" i="15" s="1"/>
  <c r="H270" i="15"/>
  <c r="C306" i="21"/>
  <c r="C356" i="21" s="1"/>
  <c r="H281" i="21"/>
  <c r="H283" i="27"/>
  <c r="C308" i="27"/>
  <c r="C358" i="27" s="1"/>
  <c r="C297" i="22"/>
  <c r="C347" i="22" s="1"/>
  <c r="H272" i="22"/>
  <c r="H281" i="15"/>
  <c r="C306" i="15"/>
  <c r="C356" i="15" s="1"/>
  <c r="D288" i="15"/>
  <c r="D313" i="15" s="1"/>
  <c r="D363" i="15" s="1"/>
  <c r="D293" i="15"/>
  <c r="D343" i="15" s="1"/>
  <c r="H279" i="34"/>
  <c r="C304" i="34"/>
  <c r="C354" i="34" s="1"/>
  <c r="C293" i="62"/>
  <c r="H268" i="62"/>
  <c r="Z43" i="49"/>
  <c r="AC7" i="49"/>
  <c r="H358" i="24"/>
  <c r="C305" i="27"/>
  <c r="C355" i="27" s="1"/>
  <c r="H280" i="27"/>
  <c r="C286" i="6"/>
  <c r="H211" i="6"/>
  <c r="E179" i="46"/>
  <c r="E59" i="46" s="1"/>
  <c r="E35" i="46" s="1"/>
  <c r="E217" i="44"/>
  <c r="E241" i="44" s="1"/>
  <c r="E289" i="44" s="1"/>
  <c r="C280" i="6"/>
  <c r="H205" i="6"/>
  <c r="H269" i="59"/>
  <c r="C294" i="59"/>
  <c r="C344" i="59" s="1"/>
  <c r="H350" i="34"/>
  <c r="H300" i="34"/>
  <c r="I33" i="48" s="1"/>
  <c r="C295" i="22"/>
  <c r="C345" i="22" s="1"/>
  <c r="C305" i="11"/>
  <c r="C355" i="11" s="1"/>
  <c r="H280" i="11"/>
  <c r="H283" i="62"/>
  <c r="C308" i="62"/>
  <c r="C358" i="62" s="1"/>
  <c r="C298" i="27"/>
  <c r="C348" i="27" s="1"/>
  <c r="H273" i="27"/>
  <c r="C302" i="18"/>
  <c r="C352" i="18" s="1"/>
  <c r="H277" i="18"/>
  <c r="AJ29" i="49"/>
  <c r="H360" i="14"/>
  <c r="H310" i="14"/>
  <c r="S10" i="48" s="1"/>
  <c r="C294" i="30"/>
  <c r="C344" i="30" s="1"/>
  <c r="H269" i="30"/>
  <c r="C304" i="39"/>
  <c r="C354" i="39" s="1"/>
  <c r="H279" i="39"/>
  <c r="H274" i="41"/>
  <c r="C299" i="41"/>
  <c r="C349" i="41" s="1"/>
  <c r="H350" i="27"/>
  <c r="H300" i="27"/>
  <c r="I25" i="48" s="1"/>
  <c r="C311" i="14"/>
  <c r="C361" i="14" s="1"/>
  <c r="H286" i="14"/>
  <c r="H213" i="30"/>
  <c r="Q30" i="49"/>
  <c r="C293" i="59"/>
  <c r="F213" i="37"/>
  <c r="T38" i="49" s="1"/>
  <c r="E82" i="49" s="1"/>
  <c r="E121" i="49" s="1"/>
  <c r="F268" i="37"/>
  <c r="H209" i="37"/>
  <c r="C284" i="37"/>
  <c r="H284" i="37" s="1"/>
  <c r="H276" i="57"/>
  <c r="C301" i="57"/>
  <c r="C351" i="57" s="1"/>
  <c r="F293" i="34"/>
  <c r="F343" i="34" s="1"/>
  <c r="F288" i="34"/>
  <c r="F313" i="34" s="1"/>
  <c r="F363" i="34" s="1"/>
  <c r="O43" i="49"/>
  <c r="P7" i="49" s="1"/>
  <c r="C298" i="62"/>
  <c r="C348" i="62" s="1"/>
  <c r="H273" i="62"/>
  <c r="C302" i="15"/>
  <c r="C352" i="15" s="1"/>
  <c r="H277" i="15"/>
  <c r="E294" i="6"/>
  <c r="E344" i="6" s="1"/>
  <c r="E176" i="46"/>
  <c r="E56" i="46" s="1"/>
  <c r="E32" i="46" s="1"/>
  <c r="E214" i="44"/>
  <c r="E238" i="44" s="1"/>
  <c r="E286" i="44" s="1"/>
  <c r="D294" i="6"/>
  <c r="D344" i="6" s="1"/>
  <c r="D176" i="46"/>
  <c r="D56" i="46" s="1"/>
  <c r="D32" i="46" s="1"/>
  <c r="D214" i="44"/>
  <c r="D238" i="44" s="1"/>
  <c r="D286" i="44" s="1"/>
  <c r="F222" i="44"/>
  <c r="F246" i="44" s="1"/>
  <c r="F294" i="44" s="1"/>
  <c r="F184" i="46"/>
  <c r="F64" i="46" s="1"/>
  <c r="F40" i="46" s="1"/>
  <c r="C273" i="6"/>
  <c r="H198" i="6"/>
  <c r="E301" i="6"/>
  <c r="E351" i="6" s="1"/>
  <c r="E221" i="44"/>
  <c r="E245" i="44" s="1"/>
  <c r="E293" i="44" s="1"/>
  <c r="E183" i="46"/>
  <c r="E63" i="46" s="1"/>
  <c r="E39" i="46" s="1"/>
  <c r="D217" i="44"/>
  <c r="D241" i="44" s="1"/>
  <c r="D289" i="44" s="1"/>
  <c r="D179" i="46"/>
  <c r="D59" i="46" s="1"/>
  <c r="D35" i="46" s="1"/>
  <c r="G190" i="46"/>
  <c r="G70" i="46" s="1"/>
  <c r="G228" i="44"/>
  <c r="H210" i="6"/>
  <c r="C285" i="6"/>
  <c r="D296" i="6"/>
  <c r="D346" i="6" s="1"/>
  <c r="D216" i="44"/>
  <c r="D240" i="44" s="1"/>
  <c r="D288" i="44" s="1"/>
  <c r="D178" i="46"/>
  <c r="D58" i="46" s="1"/>
  <c r="D34" i="46" s="1"/>
  <c r="H212" i="6"/>
  <c r="C287" i="6"/>
  <c r="E306" i="6"/>
  <c r="E356" i="6" s="1"/>
  <c r="E226" i="44"/>
  <c r="E250" i="44" s="1"/>
  <c r="E298" i="44" s="1"/>
  <c r="E188" i="46"/>
  <c r="E68" i="46" s="1"/>
  <c r="E44" i="46" s="1"/>
  <c r="H273" i="59"/>
  <c r="C298" i="59"/>
  <c r="C348" i="59" s="1"/>
  <c r="H281" i="11"/>
  <c r="C306" i="11"/>
  <c r="C356" i="11" s="1"/>
  <c r="H360" i="21"/>
  <c r="H310" i="21"/>
  <c r="S18" i="48" s="1"/>
  <c r="C304" i="27"/>
  <c r="C354" i="27" s="1"/>
  <c r="H279" i="27"/>
  <c r="D288" i="34"/>
  <c r="D313" i="34" s="1"/>
  <c r="D363" i="34" s="1"/>
  <c r="D293" i="34"/>
  <c r="D343" i="34" s="1"/>
  <c r="H210" i="36"/>
  <c r="C285" i="36"/>
  <c r="H285" i="36" s="1"/>
  <c r="H207" i="36"/>
  <c r="C282" i="36"/>
  <c r="H282" i="36" s="1"/>
  <c r="H211" i="36"/>
  <c r="C286" i="36"/>
  <c r="H281" i="30"/>
  <c r="C306" i="30"/>
  <c r="C356" i="30" s="1"/>
  <c r="C293" i="11"/>
  <c r="H286" i="21"/>
  <c r="C311" i="21"/>
  <c r="C361" i="21" s="1"/>
  <c r="H274" i="34"/>
  <c r="C299" i="34"/>
  <c r="C349" i="34" s="1"/>
  <c r="Q16" i="49"/>
  <c r="Q15" i="49"/>
  <c r="D293" i="14"/>
  <c r="D343" i="14" s="1"/>
  <c r="D288" i="14"/>
  <c r="D313" i="14" s="1"/>
  <c r="D363" i="14" s="1"/>
  <c r="H270" i="30"/>
  <c r="C295" i="30"/>
  <c r="C345" i="30" s="1"/>
  <c r="H281" i="39"/>
  <c r="C306" i="39"/>
  <c r="C356" i="39" s="1"/>
  <c r="C293" i="21"/>
  <c r="H268" i="21"/>
  <c r="C288" i="21"/>
  <c r="C312" i="27"/>
  <c r="C362" i="27" s="1"/>
  <c r="H287" i="27"/>
  <c r="H287" i="57"/>
  <c r="C312" i="57"/>
  <c r="C362" i="57" s="1"/>
  <c r="C311" i="18"/>
  <c r="C361" i="18" s="1"/>
  <c r="H286" i="18"/>
  <c r="C293" i="14"/>
  <c r="H268" i="14"/>
  <c r="C288" i="14"/>
  <c r="C297" i="15"/>
  <c r="C347" i="15" s="1"/>
  <c r="H272" i="15"/>
  <c r="F230" i="44"/>
  <c r="F192" i="46"/>
  <c r="F72" i="46" s="1"/>
  <c r="C272" i="6"/>
  <c r="H197" i="6"/>
  <c r="H203" i="36"/>
  <c r="C278" i="36"/>
  <c r="H278" i="36" s="1"/>
  <c r="H195" i="36"/>
  <c r="C270" i="36"/>
  <c r="C308" i="11"/>
  <c r="C358" i="11" s="1"/>
  <c r="H283" i="11"/>
  <c r="C302" i="22"/>
  <c r="C352" i="22" s="1"/>
  <c r="H277" i="22"/>
  <c r="H272" i="39"/>
  <c r="C297" i="39"/>
  <c r="C347" i="39" s="1"/>
  <c r="H269" i="62"/>
  <c r="C294" i="62"/>
  <c r="C344" i="62" s="1"/>
  <c r="H283" i="57"/>
  <c r="C308" i="57"/>
  <c r="C358" i="57" s="1"/>
  <c r="AQ23" i="49"/>
  <c r="C308" i="15"/>
  <c r="C358" i="15" s="1"/>
  <c r="H283" i="15"/>
  <c r="D288" i="62"/>
  <c r="D313" i="62" s="1"/>
  <c r="D363" i="62" s="1"/>
  <c r="D293" i="62"/>
  <c r="D343" i="62" s="1"/>
  <c r="C297" i="18"/>
  <c r="C347" i="18" s="1"/>
  <c r="H272" i="18"/>
  <c r="C311" i="17"/>
  <c r="C361" i="17" s="1"/>
  <c r="H286" i="17"/>
  <c r="H271" i="15"/>
  <c r="C296" i="15"/>
  <c r="C346" i="15" s="1"/>
  <c r="C301" i="14"/>
  <c r="C351" i="14" s="1"/>
  <c r="H276" i="14"/>
  <c r="H269" i="11"/>
  <c r="C294" i="11"/>
  <c r="C344" i="11" s="1"/>
  <c r="H196" i="37"/>
  <c r="C271" i="37"/>
  <c r="H194" i="37"/>
  <c r="C269" i="37"/>
  <c r="H204" i="37"/>
  <c r="C279" i="37"/>
  <c r="H279" i="37" s="1"/>
  <c r="H205" i="37"/>
  <c r="C280" i="37"/>
  <c r="H280" i="37" s="1"/>
  <c r="D293" i="18"/>
  <c r="D343" i="18" s="1"/>
  <c r="D288" i="18"/>
  <c r="D313" i="18" s="1"/>
  <c r="D363" i="18" s="1"/>
  <c r="C298" i="16"/>
  <c r="C348" i="16" s="1"/>
  <c r="H273" i="16"/>
  <c r="C305" i="14"/>
  <c r="C355" i="14" s="1"/>
  <c r="H280" i="14"/>
  <c r="C308" i="39"/>
  <c r="C358" i="39" s="1"/>
  <c r="H283" i="39"/>
  <c r="H270" i="41"/>
  <c r="C295" i="41"/>
  <c r="C345" i="41" s="1"/>
  <c r="D293" i="27"/>
  <c r="D343" i="27" s="1"/>
  <c r="D288" i="27"/>
  <c r="D313" i="27" s="1"/>
  <c r="D363" i="27" s="1"/>
  <c r="H350" i="17"/>
  <c r="H300" i="17"/>
  <c r="I13" i="48" s="1"/>
  <c r="H200" i="6"/>
  <c r="C275" i="6"/>
  <c r="F187" i="46"/>
  <c r="F67" i="46" s="1"/>
  <c r="F225" i="44"/>
  <c r="C277" i="6"/>
  <c r="H202" i="6"/>
  <c r="E224" i="44"/>
  <c r="E186" i="46"/>
  <c r="E66" i="46" s="1"/>
  <c r="H207" i="6"/>
  <c r="C282" i="6"/>
  <c r="D308" i="6"/>
  <c r="D358" i="6" s="1"/>
  <c r="D190" i="46"/>
  <c r="D70" i="46" s="1"/>
  <c r="D46" i="46" s="1"/>
  <c r="D228" i="44"/>
  <c r="D252" i="44" s="1"/>
  <c r="D300" i="44" s="1"/>
  <c r="E213" i="6"/>
  <c r="S7" i="49" s="1"/>
  <c r="E268" i="6"/>
  <c r="H193" i="6"/>
  <c r="C268" i="6"/>
  <c r="C213" i="6"/>
  <c r="F301" i="6"/>
  <c r="F351" i="6" s="1"/>
  <c r="F183" i="46"/>
  <c r="F63" i="46" s="1"/>
  <c r="F39" i="46" s="1"/>
  <c r="F221" i="44"/>
  <c r="F245" i="44" s="1"/>
  <c r="F293" i="44" s="1"/>
  <c r="D306" i="6"/>
  <c r="D356" i="6" s="1"/>
  <c r="C311" i="62"/>
  <c r="C361" i="62" s="1"/>
  <c r="H212" i="36"/>
  <c r="C287" i="36"/>
  <c r="H200" i="36"/>
  <c r="C275" i="36"/>
  <c r="H275" i="36" s="1"/>
  <c r="H276" i="21"/>
  <c r="C301" i="21"/>
  <c r="C351" i="21" s="1"/>
  <c r="H274" i="15"/>
  <c r="C299" i="15"/>
  <c r="C349" i="15" s="1"/>
  <c r="AM43" i="49"/>
  <c r="H268" i="22"/>
  <c r="C293" i="22"/>
  <c r="H270" i="14"/>
  <c r="C295" i="14"/>
  <c r="C345" i="14" s="1"/>
  <c r="AG43" i="49"/>
  <c r="AJ7" i="49"/>
  <c r="AL7" i="49"/>
  <c r="H188" i="6"/>
  <c r="H270" i="22" l="1"/>
  <c r="D288" i="22"/>
  <c r="D313" i="22" s="1"/>
  <c r="D363" i="22" s="1"/>
  <c r="D215" i="44"/>
  <c r="D239" i="44" s="1"/>
  <c r="D287" i="44" s="1"/>
  <c r="D177" i="46"/>
  <c r="D57" i="46" s="1"/>
  <c r="D33" i="46" s="1"/>
  <c r="C294" i="33"/>
  <c r="C344" i="33" s="1"/>
  <c r="H302" i="17"/>
  <c r="K13" i="48" s="1"/>
  <c r="V26" i="49"/>
  <c r="G69" i="49" s="1"/>
  <c r="G108" i="49" s="1"/>
  <c r="H283" i="16"/>
  <c r="H357" i="27"/>
  <c r="H360" i="16"/>
  <c r="H268" i="27"/>
  <c r="H343" i="27" s="1"/>
  <c r="E338" i="29"/>
  <c r="G192" i="46"/>
  <c r="G72" i="46" s="1"/>
  <c r="G230" i="44"/>
  <c r="H273" i="25"/>
  <c r="H348" i="25" s="1"/>
  <c r="H312" i="19"/>
  <c r="U15" i="48" s="1"/>
  <c r="D338" i="29"/>
  <c r="C311" i="22"/>
  <c r="C361" i="22" s="1"/>
  <c r="H347" i="24"/>
  <c r="C321" i="24"/>
  <c r="C288" i="25"/>
  <c r="D188" i="46"/>
  <c r="D68" i="46" s="1"/>
  <c r="D44" i="46" s="1"/>
  <c r="D226" i="44"/>
  <c r="D250" i="44" s="1"/>
  <c r="D298" i="44" s="1"/>
  <c r="F338" i="31"/>
  <c r="H286" i="24"/>
  <c r="H311" i="24" s="1"/>
  <c r="T22" i="48" s="1"/>
  <c r="F311" i="24"/>
  <c r="H354" i="25"/>
  <c r="H304" i="25"/>
  <c r="M23" i="48" s="1"/>
  <c r="H279" i="28"/>
  <c r="C304" i="28"/>
  <c r="C354" i="28" s="1"/>
  <c r="H351" i="16"/>
  <c r="H301" i="16"/>
  <c r="J12" i="48" s="1"/>
  <c r="V29" i="49"/>
  <c r="G73" i="49" s="1"/>
  <c r="G112" i="49" s="1"/>
  <c r="E73" i="49"/>
  <c r="H213" i="27"/>
  <c r="H268" i="11"/>
  <c r="H343" i="11" s="1"/>
  <c r="G225" i="44"/>
  <c r="C321" i="19"/>
  <c r="G187" i="46"/>
  <c r="G67" i="46" s="1"/>
  <c r="C331" i="19"/>
  <c r="H268" i="17"/>
  <c r="G180" i="46"/>
  <c r="G60" i="46" s="1"/>
  <c r="G218" i="44"/>
  <c r="H273" i="33"/>
  <c r="C288" i="23"/>
  <c r="C313" i="23" s="1"/>
  <c r="C301" i="20"/>
  <c r="C351" i="20" s="1"/>
  <c r="H360" i="32"/>
  <c r="H301" i="19"/>
  <c r="J15" i="48" s="1"/>
  <c r="H360" i="31"/>
  <c r="H286" i="62"/>
  <c r="H306" i="29"/>
  <c r="O27" i="48" s="1"/>
  <c r="H360" i="20"/>
  <c r="H310" i="62"/>
  <c r="S20" i="48" s="1"/>
  <c r="H360" i="33"/>
  <c r="H270" i="16"/>
  <c r="H271" i="17"/>
  <c r="H346" i="17" s="1"/>
  <c r="G288" i="57"/>
  <c r="H310" i="29"/>
  <c r="D318" i="19"/>
  <c r="H213" i="62"/>
  <c r="H360" i="15"/>
  <c r="C296" i="22"/>
  <c r="C346" i="22" s="1"/>
  <c r="E288" i="23"/>
  <c r="E313" i="23" s="1"/>
  <c r="E363" i="23" s="1"/>
  <c r="H362" i="41"/>
  <c r="C288" i="62"/>
  <c r="H283" i="31"/>
  <c r="H358" i="31" s="1"/>
  <c r="H296" i="29"/>
  <c r="E27" i="48" s="1"/>
  <c r="F293" i="32"/>
  <c r="F343" i="32" s="1"/>
  <c r="H268" i="23"/>
  <c r="H343" i="23" s="1"/>
  <c r="H304" i="19"/>
  <c r="M15" i="48" s="1"/>
  <c r="H268" i="32"/>
  <c r="H213" i="22"/>
  <c r="D288" i="33"/>
  <c r="D313" i="33" s="1"/>
  <c r="D363" i="33" s="1"/>
  <c r="H278" i="33"/>
  <c r="H268" i="16"/>
  <c r="H343" i="16" s="1"/>
  <c r="F293" i="16"/>
  <c r="F343" i="16" s="1"/>
  <c r="D223" i="44"/>
  <c r="H276" i="22"/>
  <c r="H297" i="19"/>
  <c r="H322" i="19" s="1"/>
  <c r="H295" i="19"/>
  <c r="D15" i="48" s="1"/>
  <c r="H301" i="15"/>
  <c r="J11" i="48" s="1"/>
  <c r="E288" i="22"/>
  <c r="E313" i="22" s="1"/>
  <c r="E363" i="22" s="1"/>
  <c r="H283" i="22"/>
  <c r="H308" i="22" s="1"/>
  <c r="Q19" i="48" s="1"/>
  <c r="H349" i="21"/>
  <c r="H299" i="21"/>
  <c r="H18" i="48" s="1"/>
  <c r="H213" i="31"/>
  <c r="C323" i="19"/>
  <c r="C306" i="33"/>
  <c r="C356" i="33" s="1"/>
  <c r="H274" i="33"/>
  <c r="H360" i="25"/>
  <c r="H271" i="24"/>
  <c r="H346" i="24" s="1"/>
  <c r="C288" i="24"/>
  <c r="C313" i="24" s="1"/>
  <c r="C363" i="24" s="1"/>
  <c r="H360" i="24"/>
  <c r="H358" i="19"/>
  <c r="H308" i="19"/>
  <c r="H213" i="19"/>
  <c r="C305" i="15"/>
  <c r="C355" i="15" s="1"/>
  <c r="H270" i="33"/>
  <c r="F177" i="46"/>
  <c r="F57" i="46" s="1"/>
  <c r="F33" i="46" s="1"/>
  <c r="C288" i="33"/>
  <c r="C288" i="32"/>
  <c r="F338" i="19"/>
  <c r="E321" i="19"/>
  <c r="H310" i="19"/>
  <c r="S15" i="48" s="1"/>
  <c r="H346" i="19"/>
  <c r="C329" i="19"/>
  <c r="C288" i="31"/>
  <c r="H288" i="31" s="1"/>
  <c r="H272" i="31"/>
  <c r="H297" i="31" s="1"/>
  <c r="H213" i="23"/>
  <c r="C288" i="22"/>
  <c r="H310" i="57"/>
  <c r="S17" i="48" s="1"/>
  <c r="H360" i="57"/>
  <c r="H268" i="19"/>
  <c r="C288" i="19"/>
  <c r="C313" i="19" s="1"/>
  <c r="G288" i="19"/>
  <c r="H321" i="19"/>
  <c r="D338" i="19"/>
  <c r="H310" i="12"/>
  <c r="S9" i="48" s="1"/>
  <c r="C288" i="11"/>
  <c r="C313" i="11" s="1"/>
  <c r="C363" i="11" s="1"/>
  <c r="H273" i="11"/>
  <c r="H348" i="11" s="1"/>
  <c r="H310" i="10"/>
  <c r="S7" i="48" s="1"/>
  <c r="H354" i="15"/>
  <c r="H304" i="15"/>
  <c r="M11" i="48" s="1"/>
  <c r="C308" i="18"/>
  <c r="C358" i="18" s="1"/>
  <c r="H283" i="18"/>
  <c r="H213" i="18"/>
  <c r="H213" i="14"/>
  <c r="H301" i="23"/>
  <c r="J21" i="48" s="1"/>
  <c r="H209" i="44"/>
  <c r="F288" i="16"/>
  <c r="F313" i="16" s="1"/>
  <c r="F363" i="16" s="1"/>
  <c r="H281" i="16"/>
  <c r="H356" i="16" s="1"/>
  <c r="V17" i="49"/>
  <c r="G61" i="49" s="1"/>
  <c r="G100" i="49" s="1"/>
  <c r="C288" i="16"/>
  <c r="C313" i="16" s="1"/>
  <c r="C363" i="16" s="1"/>
  <c r="H303" i="17"/>
  <c r="L13" i="48" s="1"/>
  <c r="L43" i="48" s="1"/>
  <c r="C288" i="17"/>
  <c r="C313" i="17" s="1"/>
  <c r="C363" i="17" s="1"/>
  <c r="C297" i="17"/>
  <c r="C347" i="17" s="1"/>
  <c r="H281" i="22"/>
  <c r="H275" i="22"/>
  <c r="H355" i="19"/>
  <c r="H305" i="19"/>
  <c r="D324" i="19"/>
  <c r="D328" i="19"/>
  <c r="F328" i="19"/>
  <c r="D330" i="19"/>
  <c r="C319" i="19"/>
  <c r="E330" i="19"/>
  <c r="G333" i="19"/>
  <c r="E332" i="19"/>
  <c r="G326" i="19"/>
  <c r="F332" i="19"/>
  <c r="H327" i="19"/>
  <c r="E333" i="19"/>
  <c r="D322" i="19"/>
  <c r="F335" i="19"/>
  <c r="F336" i="19"/>
  <c r="F327" i="19"/>
  <c r="G329" i="19"/>
  <c r="F319" i="19"/>
  <c r="E325" i="19"/>
  <c r="D325" i="19"/>
  <c r="C327" i="19"/>
  <c r="C334" i="19"/>
  <c r="E334" i="19"/>
  <c r="D337" i="19"/>
  <c r="E323" i="19"/>
  <c r="E331" i="19"/>
  <c r="E335" i="19"/>
  <c r="F333" i="19"/>
  <c r="G335" i="19"/>
  <c r="G331" i="19"/>
  <c r="F326" i="19"/>
  <c r="E327" i="19"/>
  <c r="E326" i="19"/>
  <c r="F329" i="19"/>
  <c r="G322" i="19"/>
  <c r="C337" i="19"/>
  <c r="C320" i="19"/>
  <c r="F318" i="19"/>
  <c r="E324" i="19"/>
  <c r="D323" i="19"/>
  <c r="F320" i="19"/>
  <c r="D329" i="19"/>
  <c r="C330" i="19"/>
  <c r="D319" i="19"/>
  <c r="G321" i="19"/>
  <c r="D332" i="19"/>
  <c r="F330" i="19"/>
  <c r="G336" i="19"/>
  <c r="G334" i="19"/>
  <c r="C325" i="19"/>
  <c r="D335" i="19"/>
  <c r="D336" i="19"/>
  <c r="E318" i="19"/>
  <c r="E337" i="19"/>
  <c r="C328" i="19"/>
  <c r="F322" i="19"/>
  <c r="G324" i="19"/>
  <c r="G325" i="19"/>
  <c r="C318" i="19"/>
  <c r="G328" i="19"/>
  <c r="C335" i="19"/>
  <c r="H334" i="19"/>
  <c r="G338" i="19"/>
  <c r="F325" i="19"/>
  <c r="C336" i="19"/>
  <c r="D331" i="19"/>
  <c r="C333" i="19"/>
  <c r="E320" i="19"/>
  <c r="D326" i="19"/>
  <c r="D321" i="19"/>
  <c r="F324" i="19"/>
  <c r="E322" i="19"/>
  <c r="C343" i="19"/>
  <c r="G323" i="19"/>
  <c r="G337" i="19"/>
  <c r="H332" i="19"/>
  <c r="G332" i="19"/>
  <c r="E329" i="19"/>
  <c r="G320" i="19"/>
  <c r="C326" i="19"/>
  <c r="E336" i="19"/>
  <c r="C322" i="19"/>
  <c r="G330" i="19"/>
  <c r="F321" i="19"/>
  <c r="F331" i="19"/>
  <c r="H325" i="19"/>
  <c r="D334" i="19"/>
  <c r="D327" i="19"/>
  <c r="F334" i="19"/>
  <c r="G319" i="19"/>
  <c r="G327" i="19"/>
  <c r="D320" i="19"/>
  <c r="E328" i="19"/>
  <c r="H328" i="19"/>
  <c r="F323" i="19"/>
  <c r="G318" i="19"/>
  <c r="C332" i="19"/>
  <c r="F337" i="19"/>
  <c r="D333" i="19"/>
  <c r="F189" i="46"/>
  <c r="F69" i="46" s="1"/>
  <c r="F45" i="46" s="1"/>
  <c r="F227" i="44"/>
  <c r="F251" i="44" s="1"/>
  <c r="F299" i="44" s="1"/>
  <c r="F288" i="33"/>
  <c r="F313" i="33" s="1"/>
  <c r="F363" i="33" s="1"/>
  <c r="V18" i="49"/>
  <c r="G62" i="49" s="1"/>
  <c r="G101" i="49" s="1"/>
  <c r="H213" i="20"/>
  <c r="H213" i="16"/>
  <c r="H213" i="32"/>
  <c r="H273" i="39"/>
  <c r="H348" i="39" s="1"/>
  <c r="C288" i="39"/>
  <c r="H213" i="39"/>
  <c r="V32" i="49"/>
  <c r="I32" i="49" s="1"/>
  <c r="V31" i="49"/>
  <c r="G75" i="49" s="1"/>
  <c r="G114" i="49" s="1"/>
  <c r="V34" i="49"/>
  <c r="V23" i="49"/>
  <c r="G68" i="49" s="1"/>
  <c r="G107" i="49" s="1"/>
  <c r="D221" i="44"/>
  <c r="D245" i="44" s="1"/>
  <c r="D293" i="44" s="1"/>
  <c r="H269" i="15"/>
  <c r="H344" i="15" s="1"/>
  <c r="H213" i="33"/>
  <c r="D288" i="25"/>
  <c r="D313" i="25" s="1"/>
  <c r="D363" i="25" s="1"/>
  <c r="H276" i="25"/>
  <c r="H301" i="25" s="1"/>
  <c r="H310" i="38"/>
  <c r="S37" i="48" s="1"/>
  <c r="H153" i="44"/>
  <c r="H268" i="15"/>
  <c r="H343" i="15" s="1"/>
  <c r="E293" i="15"/>
  <c r="E343" i="15" s="1"/>
  <c r="H213" i="17"/>
  <c r="H145" i="44"/>
  <c r="H142" i="44"/>
  <c r="H348" i="19"/>
  <c r="H298" i="19"/>
  <c r="D183" i="46"/>
  <c r="D63" i="46" s="1"/>
  <c r="D39" i="46" s="1"/>
  <c r="D363" i="19"/>
  <c r="H155" i="44"/>
  <c r="H213" i="11"/>
  <c r="H351" i="24"/>
  <c r="H149" i="44"/>
  <c r="H151" i="44"/>
  <c r="H160" i="44"/>
  <c r="H356" i="57"/>
  <c r="C288" i="57"/>
  <c r="C313" i="57" s="1"/>
  <c r="C363" i="57" s="1"/>
  <c r="H274" i="24"/>
  <c r="H352" i="25"/>
  <c r="H302" i="25"/>
  <c r="K23" i="48" s="1"/>
  <c r="G181" i="46"/>
  <c r="G61" i="46" s="1"/>
  <c r="E228" i="44"/>
  <c r="E252" i="44" s="1"/>
  <c r="E300" i="44" s="1"/>
  <c r="H213" i="25"/>
  <c r="E190" i="46"/>
  <c r="E70" i="46" s="1"/>
  <c r="E46" i="46" s="1"/>
  <c r="H294" i="19"/>
  <c r="H344" i="19"/>
  <c r="H268" i="59"/>
  <c r="H293" i="59" s="1"/>
  <c r="B31" i="48" s="1"/>
  <c r="V25" i="49"/>
  <c r="G64" i="49" s="1"/>
  <c r="G103" i="49" s="1"/>
  <c r="H146" i="44"/>
  <c r="H152" i="44"/>
  <c r="E333" i="24"/>
  <c r="G288" i="24"/>
  <c r="H147" i="44"/>
  <c r="H158" i="44"/>
  <c r="H159" i="44"/>
  <c r="F161" i="44"/>
  <c r="G161" i="44"/>
  <c r="H144" i="44"/>
  <c r="D161" i="44"/>
  <c r="H337" i="29"/>
  <c r="H143" i="44"/>
  <c r="E161" i="44"/>
  <c r="H141" i="44"/>
  <c r="H157" i="44"/>
  <c r="H150" i="44"/>
  <c r="H154" i="44"/>
  <c r="H156" i="44"/>
  <c r="C161" i="44"/>
  <c r="H148" i="44"/>
  <c r="H213" i="57"/>
  <c r="H302" i="24"/>
  <c r="E363" i="19"/>
  <c r="E338" i="19"/>
  <c r="C288" i="15"/>
  <c r="H288" i="15" s="1"/>
  <c r="D331" i="24"/>
  <c r="C331" i="29"/>
  <c r="D288" i="24"/>
  <c r="D313" i="24" s="1"/>
  <c r="D363" i="24" s="1"/>
  <c r="C299" i="59"/>
  <c r="C349" i="59" s="1"/>
  <c r="D220" i="44"/>
  <c r="D244" i="44" s="1"/>
  <c r="D292" i="44" s="1"/>
  <c r="D182" i="46"/>
  <c r="D62" i="46" s="1"/>
  <c r="D38" i="46" s="1"/>
  <c r="H302" i="12"/>
  <c r="K9" i="48" s="1"/>
  <c r="H308" i="29"/>
  <c r="Q27" i="48" s="1"/>
  <c r="H281" i="24"/>
  <c r="H305" i="32"/>
  <c r="N30" i="48" s="1"/>
  <c r="H355" i="24"/>
  <c r="C308" i="59"/>
  <c r="C358" i="59" s="1"/>
  <c r="H351" i="29"/>
  <c r="H349" i="19"/>
  <c r="H299" i="19"/>
  <c r="F186" i="46"/>
  <c r="F66" i="46" s="1"/>
  <c r="C349" i="19"/>
  <c r="C324" i="19"/>
  <c r="F224" i="44"/>
  <c r="H312" i="24"/>
  <c r="U22" i="48" s="1"/>
  <c r="H213" i="15"/>
  <c r="H327" i="25"/>
  <c r="H360" i="59"/>
  <c r="H311" i="26"/>
  <c r="T24" i="48" s="1"/>
  <c r="H337" i="19"/>
  <c r="F318" i="24"/>
  <c r="H358" i="25"/>
  <c r="H306" i="25"/>
  <c r="H331" i="25" s="1"/>
  <c r="H356" i="26"/>
  <c r="E288" i="24"/>
  <c r="E313" i="24" s="1"/>
  <c r="C320" i="25"/>
  <c r="F193" i="46"/>
  <c r="F73" i="46" s="1"/>
  <c r="F49" i="46" s="1"/>
  <c r="F231" i="44"/>
  <c r="F255" i="44" s="1"/>
  <c r="F303" i="44" s="1"/>
  <c r="H361" i="33"/>
  <c r="H268" i="24"/>
  <c r="H350" i="59"/>
  <c r="H213" i="59"/>
  <c r="V9" i="49"/>
  <c r="I9" i="49" s="1"/>
  <c r="C288" i="59"/>
  <c r="C313" i="59" s="1"/>
  <c r="C363" i="59" s="1"/>
  <c r="H360" i="23"/>
  <c r="F288" i="24"/>
  <c r="F313" i="24" s="1"/>
  <c r="T24" i="49"/>
  <c r="T43" i="49" s="1"/>
  <c r="H213" i="24"/>
  <c r="C296" i="10"/>
  <c r="C346" i="10" s="1"/>
  <c r="H271" i="10"/>
  <c r="C294" i="10"/>
  <c r="C344" i="10" s="1"/>
  <c r="H269" i="10"/>
  <c r="H277" i="10"/>
  <c r="C302" i="10"/>
  <c r="C352" i="10" s="1"/>
  <c r="F190" i="46"/>
  <c r="F70" i="46" s="1"/>
  <c r="F46" i="46" s="1"/>
  <c r="H283" i="10"/>
  <c r="C308" i="10"/>
  <c r="C358" i="10" s="1"/>
  <c r="D293" i="10"/>
  <c r="D343" i="10" s="1"/>
  <c r="D288" i="10"/>
  <c r="D313" i="10" s="1"/>
  <c r="D363" i="10" s="1"/>
  <c r="F228" i="44"/>
  <c r="F252" i="44" s="1"/>
  <c r="F300" i="44" s="1"/>
  <c r="H270" i="10"/>
  <c r="C295" i="10"/>
  <c r="C345" i="10" s="1"/>
  <c r="E293" i="10"/>
  <c r="E343" i="10" s="1"/>
  <c r="E288" i="10"/>
  <c r="E313" i="10" s="1"/>
  <c r="E363" i="10" s="1"/>
  <c r="H273" i="10"/>
  <c r="C298" i="10"/>
  <c r="C348" i="10" s="1"/>
  <c r="C293" i="10"/>
  <c r="H268" i="10"/>
  <c r="C288" i="10"/>
  <c r="H280" i="10"/>
  <c r="C305" i="10"/>
  <c r="C355" i="10" s="1"/>
  <c r="D293" i="59"/>
  <c r="D343" i="59" s="1"/>
  <c r="H269" i="24"/>
  <c r="C294" i="24"/>
  <c r="H213" i="10"/>
  <c r="C311" i="10"/>
  <c r="C361" i="10" s="1"/>
  <c r="H286" i="10"/>
  <c r="H298" i="25"/>
  <c r="H354" i="24"/>
  <c r="H304" i="24"/>
  <c r="F293" i="10"/>
  <c r="F343" i="10" s="1"/>
  <c r="F288" i="10"/>
  <c r="F313" i="10" s="1"/>
  <c r="F363" i="10" s="1"/>
  <c r="C306" i="10"/>
  <c r="C356" i="10" s="1"/>
  <c r="H281" i="10"/>
  <c r="H213" i="38"/>
  <c r="H362" i="30"/>
  <c r="C322" i="31"/>
  <c r="H352" i="33"/>
  <c r="H302" i="33"/>
  <c r="K32" i="48" s="1"/>
  <c r="H301" i="26"/>
  <c r="J24" i="48" s="1"/>
  <c r="H351" i="26"/>
  <c r="H347" i="59"/>
  <c r="H297" i="59"/>
  <c r="F31" i="48" s="1"/>
  <c r="H275" i="9"/>
  <c r="H350" i="9" s="1"/>
  <c r="C300" i="9"/>
  <c r="C350" i="9" s="1"/>
  <c r="H279" i="40"/>
  <c r="H354" i="40" s="1"/>
  <c r="E338" i="31"/>
  <c r="H304" i="14"/>
  <c r="M10" i="48" s="1"/>
  <c r="H354" i="14"/>
  <c r="H287" i="40"/>
  <c r="H362" i="40" s="1"/>
  <c r="C312" i="40"/>
  <c r="C362" i="40" s="1"/>
  <c r="H351" i="59"/>
  <c r="H301" i="59"/>
  <c r="J31" i="48" s="1"/>
  <c r="H213" i="40"/>
  <c r="H354" i="59"/>
  <c r="H304" i="59"/>
  <c r="M31" i="48" s="1"/>
  <c r="H352" i="14"/>
  <c r="H302" i="14"/>
  <c r="K10" i="48" s="1"/>
  <c r="H305" i="25"/>
  <c r="N23" i="48" s="1"/>
  <c r="H272" i="28"/>
  <c r="C297" i="28"/>
  <c r="C347" i="28" s="1"/>
  <c r="H302" i="28"/>
  <c r="K26" i="48" s="1"/>
  <c r="H352" i="28"/>
  <c r="C293" i="28"/>
  <c r="C288" i="28"/>
  <c r="H268" i="28"/>
  <c r="H281" i="28"/>
  <c r="C306" i="28"/>
  <c r="C356" i="28" s="1"/>
  <c r="D293" i="40"/>
  <c r="D343" i="40" s="1"/>
  <c r="D288" i="40"/>
  <c r="D313" i="40" s="1"/>
  <c r="D363" i="40" s="1"/>
  <c r="H213" i="28"/>
  <c r="H270" i="28"/>
  <c r="C295" i="28"/>
  <c r="C345" i="28" s="1"/>
  <c r="H286" i="28"/>
  <c r="C311" i="28"/>
  <c r="C361" i="28" s="1"/>
  <c r="H360" i="28"/>
  <c r="H310" i="28"/>
  <c r="S26" i="48" s="1"/>
  <c r="C299" i="28"/>
  <c r="C349" i="28" s="1"/>
  <c r="H274" i="28"/>
  <c r="C301" i="28"/>
  <c r="C351" i="28" s="1"/>
  <c r="H276" i="28"/>
  <c r="F293" i="40"/>
  <c r="F343" i="40" s="1"/>
  <c r="F288" i="40"/>
  <c r="F313" i="40" s="1"/>
  <c r="F363" i="40" s="1"/>
  <c r="H271" i="28"/>
  <c r="C296" i="28"/>
  <c r="C346" i="28" s="1"/>
  <c r="H280" i="40"/>
  <c r="C297" i="40"/>
  <c r="C347" i="40" s="1"/>
  <c r="H272" i="40"/>
  <c r="C295" i="40"/>
  <c r="C345" i="40" s="1"/>
  <c r="H270" i="40"/>
  <c r="C308" i="40"/>
  <c r="C358" i="40" s="1"/>
  <c r="H283" i="40"/>
  <c r="C298" i="28"/>
  <c r="C348" i="28" s="1"/>
  <c r="H273" i="28"/>
  <c r="C310" i="40"/>
  <c r="C360" i="40" s="1"/>
  <c r="H285" i="40"/>
  <c r="C311" i="40"/>
  <c r="C361" i="40" s="1"/>
  <c r="H286" i="40"/>
  <c r="C296" i="40"/>
  <c r="C346" i="40" s="1"/>
  <c r="H271" i="40"/>
  <c r="V28" i="49"/>
  <c r="I28" i="49" s="1"/>
  <c r="C294" i="40"/>
  <c r="C344" i="40" s="1"/>
  <c r="H269" i="40"/>
  <c r="H283" i="28"/>
  <c r="C308" i="28"/>
  <c r="C358" i="28" s="1"/>
  <c r="C294" i="28"/>
  <c r="C344" i="28" s="1"/>
  <c r="H269" i="28"/>
  <c r="C298" i="40"/>
  <c r="C348" i="40" s="1"/>
  <c r="H273" i="40"/>
  <c r="H274" i="40"/>
  <c r="C299" i="40"/>
  <c r="C349" i="40" s="1"/>
  <c r="E293" i="28"/>
  <c r="E343" i="28" s="1"/>
  <c r="E288" i="28"/>
  <c r="E313" i="28" s="1"/>
  <c r="E363" i="28" s="1"/>
  <c r="C293" i="40"/>
  <c r="G338" i="40" s="1"/>
  <c r="C288" i="40"/>
  <c r="H268" i="40"/>
  <c r="D293" i="28"/>
  <c r="D343" i="28" s="1"/>
  <c r="D288" i="28"/>
  <c r="D313" i="28" s="1"/>
  <c r="D363" i="28" s="1"/>
  <c r="F293" i="28"/>
  <c r="F343" i="28" s="1"/>
  <c r="F288" i="28"/>
  <c r="F313" i="28" s="1"/>
  <c r="F363" i="28" s="1"/>
  <c r="H312" i="28"/>
  <c r="U26" i="48" s="1"/>
  <c r="H362" i="28"/>
  <c r="V41" i="49"/>
  <c r="D356" i="40"/>
  <c r="H356" i="40"/>
  <c r="H306" i="40"/>
  <c r="H311" i="25"/>
  <c r="H336" i="25" s="1"/>
  <c r="H362" i="25"/>
  <c r="H298" i="26"/>
  <c r="G24" i="48" s="1"/>
  <c r="H335" i="24"/>
  <c r="H299" i="20"/>
  <c r="H16" i="48" s="1"/>
  <c r="H288" i="29"/>
  <c r="C27" i="47" s="1"/>
  <c r="H299" i="29"/>
  <c r="H27" i="48" s="1"/>
  <c r="C313" i="25"/>
  <c r="H349" i="25"/>
  <c r="H299" i="25"/>
  <c r="H296" i="25"/>
  <c r="H346" i="25"/>
  <c r="C331" i="31"/>
  <c r="H293" i="25"/>
  <c r="H343" i="25"/>
  <c r="H351" i="40"/>
  <c r="H301" i="40"/>
  <c r="C333" i="25"/>
  <c r="G338" i="25"/>
  <c r="C335" i="25"/>
  <c r="D329" i="25"/>
  <c r="C327" i="25"/>
  <c r="F334" i="25"/>
  <c r="G326" i="25"/>
  <c r="C329" i="25"/>
  <c r="C325" i="25"/>
  <c r="E325" i="25"/>
  <c r="F332" i="25"/>
  <c r="D327" i="25"/>
  <c r="G329" i="25"/>
  <c r="D332" i="25"/>
  <c r="D325" i="25"/>
  <c r="C324" i="25"/>
  <c r="G321" i="25"/>
  <c r="F327" i="25"/>
  <c r="C328" i="25"/>
  <c r="D330" i="25"/>
  <c r="E329" i="25"/>
  <c r="G337" i="25"/>
  <c r="F336" i="25"/>
  <c r="H334" i="25"/>
  <c r="D328" i="25"/>
  <c r="G319" i="25"/>
  <c r="C318" i="25"/>
  <c r="F331" i="25"/>
  <c r="F335" i="25"/>
  <c r="D336" i="25"/>
  <c r="F329" i="25"/>
  <c r="C334" i="25"/>
  <c r="D337" i="25"/>
  <c r="C330" i="25"/>
  <c r="G320" i="25"/>
  <c r="F320" i="25"/>
  <c r="E332" i="25"/>
  <c r="G324" i="25"/>
  <c r="E328" i="25"/>
  <c r="G322" i="25"/>
  <c r="F322" i="25"/>
  <c r="F323" i="25"/>
  <c r="G332" i="25"/>
  <c r="G327" i="25"/>
  <c r="C332" i="25"/>
  <c r="F330" i="25"/>
  <c r="G323" i="25"/>
  <c r="F328" i="25"/>
  <c r="G335" i="25"/>
  <c r="F325" i="25"/>
  <c r="E335" i="25"/>
  <c r="F337" i="25"/>
  <c r="E330" i="25"/>
  <c r="G333" i="25"/>
  <c r="C331" i="25"/>
  <c r="C343" i="25"/>
  <c r="G318" i="25"/>
  <c r="G334" i="25"/>
  <c r="F326" i="25"/>
  <c r="G336" i="25"/>
  <c r="G330" i="25"/>
  <c r="E334" i="25"/>
  <c r="D334" i="25"/>
  <c r="H332" i="25"/>
  <c r="D322" i="25"/>
  <c r="H328" i="25"/>
  <c r="G331" i="25"/>
  <c r="C321" i="25"/>
  <c r="F333" i="25"/>
  <c r="C336" i="25"/>
  <c r="C319" i="25"/>
  <c r="D321" i="25"/>
  <c r="G328" i="25"/>
  <c r="D319" i="25"/>
  <c r="D323" i="25"/>
  <c r="D335" i="25"/>
  <c r="D326" i="25"/>
  <c r="C337" i="25"/>
  <c r="H325" i="25"/>
  <c r="D318" i="25"/>
  <c r="G325" i="25"/>
  <c r="F324" i="25"/>
  <c r="D320" i="25"/>
  <c r="F321" i="25"/>
  <c r="F318" i="25"/>
  <c r="E319" i="25"/>
  <c r="D333" i="25"/>
  <c r="D331" i="25"/>
  <c r="E324" i="25"/>
  <c r="E322" i="25"/>
  <c r="E326" i="25"/>
  <c r="C322" i="25"/>
  <c r="E323" i="25"/>
  <c r="F338" i="25"/>
  <c r="F319" i="25"/>
  <c r="E327" i="25"/>
  <c r="E320" i="25"/>
  <c r="E337" i="25"/>
  <c r="E338" i="25"/>
  <c r="C326" i="25"/>
  <c r="D324" i="25"/>
  <c r="C323" i="25"/>
  <c r="E331" i="25"/>
  <c r="E318" i="25"/>
  <c r="E321" i="25"/>
  <c r="H335" i="25"/>
  <c r="E336" i="25"/>
  <c r="E351" i="40"/>
  <c r="H347" i="25"/>
  <c r="H297" i="25"/>
  <c r="F23" i="48" s="1"/>
  <c r="H344" i="25"/>
  <c r="H294" i="25"/>
  <c r="C320" i="31"/>
  <c r="C324" i="31"/>
  <c r="U23" i="48"/>
  <c r="H337" i="25"/>
  <c r="E318" i="31"/>
  <c r="C330" i="31"/>
  <c r="T15" i="48"/>
  <c r="H336" i="19"/>
  <c r="H354" i="32"/>
  <c r="H354" i="38"/>
  <c r="C336" i="31"/>
  <c r="O15" i="48"/>
  <c r="H331" i="19"/>
  <c r="Q23" i="48"/>
  <c r="H333" i="25"/>
  <c r="AJ34" i="49"/>
  <c r="AJ43" i="49" s="1"/>
  <c r="AK7" i="49" s="1"/>
  <c r="B78" i="49"/>
  <c r="B117" i="49" s="1"/>
  <c r="H137" i="44"/>
  <c r="I11" i="49"/>
  <c r="G55" i="49"/>
  <c r="G94" i="49" s="1"/>
  <c r="C307" i="9"/>
  <c r="C357" i="9" s="1"/>
  <c r="H282" i="9"/>
  <c r="H308" i="38"/>
  <c r="Q37" i="48" s="1"/>
  <c r="H358" i="38"/>
  <c r="H361" i="23"/>
  <c r="H311" i="23"/>
  <c r="T21" i="48" s="1"/>
  <c r="H344" i="35"/>
  <c r="H294" i="35"/>
  <c r="C34" i="48" s="1"/>
  <c r="H347" i="12"/>
  <c r="H297" i="12"/>
  <c r="C299" i="9"/>
  <c r="C349" i="9" s="1"/>
  <c r="H274" i="9"/>
  <c r="H270" i="9"/>
  <c r="C295" i="9"/>
  <c r="C345" i="9" s="1"/>
  <c r="H362" i="31"/>
  <c r="H312" i="31"/>
  <c r="H311" i="12"/>
  <c r="H361" i="12"/>
  <c r="H358" i="35"/>
  <c r="H308" i="35"/>
  <c r="H352" i="38"/>
  <c r="H302" i="38"/>
  <c r="H312" i="38"/>
  <c r="H362" i="38"/>
  <c r="H355" i="20"/>
  <c r="H305" i="20"/>
  <c r="H302" i="35"/>
  <c r="H352" i="35"/>
  <c r="H348" i="33"/>
  <c r="H298" i="33"/>
  <c r="H346" i="35"/>
  <c r="H296" i="35"/>
  <c r="H306" i="38"/>
  <c r="H356" i="38"/>
  <c r="H345" i="26"/>
  <c r="H295" i="26"/>
  <c r="H305" i="38"/>
  <c r="N37" i="48" s="1"/>
  <c r="H355" i="38"/>
  <c r="H299" i="26"/>
  <c r="H349" i="26"/>
  <c r="H344" i="12"/>
  <c r="H294" i="12"/>
  <c r="C9" i="48" s="1"/>
  <c r="H298" i="20"/>
  <c r="H348" i="20"/>
  <c r="H346" i="32"/>
  <c r="H296" i="32"/>
  <c r="E30" i="48" s="1"/>
  <c r="H361" i="38"/>
  <c r="H311" i="38"/>
  <c r="H351" i="33"/>
  <c r="H301" i="33"/>
  <c r="H351" i="32"/>
  <c r="H301" i="32"/>
  <c r="J30" i="48" s="1"/>
  <c r="H280" i="9"/>
  <c r="C305" i="9"/>
  <c r="C355" i="9" s="1"/>
  <c r="H294" i="38"/>
  <c r="H344" i="38"/>
  <c r="C288" i="9"/>
  <c r="H268" i="9"/>
  <c r="C293" i="9"/>
  <c r="H273" i="9"/>
  <c r="C298" i="9"/>
  <c r="C348" i="9" s="1"/>
  <c r="H343" i="26"/>
  <c r="H293" i="26"/>
  <c r="H294" i="31"/>
  <c r="H344" i="31"/>
  <c r="H295" i="35"/>
  <c r="H345" i="35"/>
  <c r="H361" i="20"/>
  <c r="H311" i="20"/>
  <c r="T16" i="48" s="1"/>
  <c r="H283" i="9"/>
  <c r="C308" i="9"/>
  <c r="C358" i="9" s="1"/>
  <c r="H358" i="12"/>
  <c r="H308" i="12"/>
  <c r="H348" i="12"/>
  <c r="H298" i="12"/>
  <c r="C326" i="31"/>
  <c r="C319" i="12"/>
  <c r="C344" i="12"/>
  <c r="H349" i="32"/>
  <c r="H299" i="32"/>
  <c r="H30" i="48" s="1"/>
  <c r="H356" i="31"/>
  <c r="H306" i="31"/>
  <c r="H356" i="20"/>
  <c r="H306" i="20"/>
  <c r="H298" i="31"/>
  <c r="H348" i="31"/>
  <c r="C311" i="9"/>
  <c r="C361" i="9" s="1"/>
  <c r="H286" i="9"/>
  <c r="H344" i="26"/>
  <c r="H294" i="26"/>
  <c r="H329" i="19"/>
  <c r="H346" i="26"/>
  <c r="H296" i="26"/>
  <c r="Q8" i="49"/>
  <c r="H213" i="9"/>
  <c r="H345" i="12"/>
  <c r="H295" i="12"/>
  <c r="C332" i="26"/>
  <c r="F335" i="26"/>
  <c r="G319" i="26"/>
  <c r="G330" i="26"/>
  <c r="F333" i="26"/>
  <c r="F336" i="26"/>
  <c r="E323" i="26"/>
  <c r="H329" i="26"/>
  <c r="E328" i="26"/>
  <c r="G337" i="26"/>
  <c r="F319" i="26"/>
  <c r="C323" i="26"/>
  <c r="F331" i="26"/>
  <c r="D327" i="26"/>
  <c r="F337" i="26"/>
  <c r="D330" i="26"/>
  <c r="C321" i="26"/>
  <c r="D332" i="26"/>
  <c r="G331" i="26"/>
  <c r="F325" i="26"/>
  <c r="E334" i="26"/>
  <c r="G338" i="26"/>
  <c r="F323" i="26"/>
  <c r="C333" i="26"/>
  <c r="D334" i="26"/>
  <c r="H328" i="26"/>
  <c r="G324" i="26"/>
  <c r="E326" i="26"/>
  <c r="D329" i="26"/>
  <c r="C334" i="26"/>
  <c r="D319" i="26"/>
  <c r="D322" i="26"/>
  <c r="D326" i="26"/>
  <c r="D325" i="26"/>
  <c r="D328" i="26"/>
  <c r="E322" i="26"/>
  <c r="C328" i="26"/>
  <c r="C318" i="26"/>
  <c r="C343" i="26"/>
  <c r="E331" i="26"/>
  <c r="E336" i="26"/>
  <c r="F329" i="26"/>
  <c r="D335" i="26"/>
  <c r="D333" i="26"/>
  <c r="H322" i="26"/>
  <c r="E330" i="26"/>
  <c r="G335" i="26"/>
  <c r="D318" i="26"/>
  <c r="G332" i="26"/>
  <c r="G327" i="26"/>
  <c r="F327" i="26"/>
  <c r="F334" i="26"/>
  <c r="G325" i="26"/>
  <c r="D331" i="26"/>
  <c r="E325" i="26"/>
  <c r="G334" i="26"/>
  <c r="C330" i="26"/>
  <c r="F328" i="26"/>
  <c r="C329" i="26"/>
  <c r="C335" i="26"/>
  <c r="H327" i="26"/>
  <c r="F330" i="26"/>
  <c r="G333" i="26"/>
  <c r="E332" i="26"/>
  <c r="C336" i="26"/>
  <c r="E327" i="26"/>
  <c r="G320" i="26"/>
  <c r="G329" i="26"/>
  <c r="C326" i="26"/>
  <c r="E335" i="26"/>
  <c r="C327" i="26"/>
  <c r="C331" i="26"/>
  <c r="G321" i="26"/>
  <c r="F322" i="26"/>
  <c r="F324" i="26"/>
  <c r="F332" i="26"/>
  <c r="G326" i="26"/>
  <c r="G322" i="26"/>
  <c r="C325" i="26"/>
  <c r="H330" i="26"/>
  <c r="D320" i="26"/>
  <c r="E329" i="26"/>
  <c r="G323" i="26"/>
  <c r="G336" i="26"/>
  <c r="D336" i="26"/>
  <c r="C319" i="26"/>
  <c r="F320" i="26"/>
  <c r="F326" i="26"/>
  <c r="G328" i="26"/>
  <c r="C322" i="26"/>
  <c r="C337" i="26"/>
  <c r="H334" i="26"/>
  <c r="G318" i="26"/>
  <c r="H332" i="26"/>
  <c r="H325" i="26"/>
  <c r="D323" i="26"/>
  <c r="D321" i="26"/>
  <c r="F321" i="26"/>
  <c r="E324" i="26"/>
  <c r="E337" i="26"/>
  <c r="D324" i="26"/>
  <c r="E320" i="26"/>
  <c r="C320" i="26"/>
  <c r="F318" i="26"/>
  <c r="C324" i="26"/>
  <c r="D338" i="26"/>
  <c r="E319" i="26"/>
  <c r="E321" i="26"/>
  <c r="H335" i="26"/>
  <c r="E338" i="26"/>
  <c r="D337" i="26"/>
  <c r="H331" i="26"/>
  <c r="F338" i="26"/>
  <c r="E333" i="26"/>
  <c r="E318" i="26"/>
  <c r="C313" i="20"/>
  <c r="H288" i="20"/>
  <c r="H311" i="32"/>
  <c r="H361" i="32"/>
  <c r="C313" i="26"/>
  <c r="C363" i="26" s="1"/>
  <c r="H288" i="26"/>
  <c r="H344" i="20"/>
  <c r="H294" i="20"/>
  <c r="H348" i="35"/>
  <c r="H298" i="35"/>
  <c r="H360" i="35"/>
  <c r="H310" i="35"/>
  <c r="S34" i="48" s="1"/>
  <c r="H354" i="31"/>
  <c r="H304" i="31"/>
  <c r="H298" i="23"/>
  <c r="H348" i="23"/>
  <c r="H293" i="33"/>
  <c r="B32" i="48" s="1"/>
  <c r="H343" i="33"/>
  <c r="V36" i="49"/>
  <c r="B80" i="49"/>
  <c r="B119" i="49" s="1"/>
  <c r="H276" i="9"/>
  <c r="C301" i="9"/>
  <c r="C351" i="9" s="1"/>
  <c r="H356" i="23"/>
  <c r="H306" i="23"/>
  <c r="O21" i="48" s="1"/>
  <c r="H343" i="20"/>
  <c r="H293" i="20"/>
  <c r="B16" i="48" s="1"/>
  <c r="H348" i="32"/>
  <c r="H298" i="32"/>
  <c r="C329" i="31"/>
  <c r="H349" i="12"/>
  <c r="H299" i="12"/>
  <c r="H343" i="12"/>
  <c r="H293" i="12"/>
  <c r="H362" i="23"/>
  <c r="H312" i="23"/>
  <c r="U21" i="48" s="1"/>
  <c r="C358" i="31"/>
  <c r="C333" i="31"/>
  <c r="H295" i="31"/>
  <c r="H345" i="31"/>
  <c r="H311" i="35"/>
  <c r="H361" i="35"/>
  <c r="H358" i="20"/>
  <c r="H308" i="20"/>
  <c r="H299" i="23"/>
  <c r="H349" i="23"/>
  <c r="H294" i="33"/>
  <c r="H344" i="33"/>
  <c r="H301" i="12"/>
  <c r="H351" i="12"/>
  <c r="H349" i="31"/>
  <c r="H299" i="31"/>
  <c r="H343" i="35"/>
  <c r="H293" i="35"/>
  <c r="H293" i="32"/>
  <c r="H343" i="32"/>
  <c r="C329" i="23"/>
  <c r="D318" i="23"/>
  <c r="E331" i="23"/>
  <c r="C325" i="23"/>
  <c r="H322" i="23"/>
  <c r="G318" i="23"/>
  <c r="E327" i="23"/>
  <c r="F321" i="23"/>
  <c r="G327" i="23"/>
  <c r="C336" i="23"/>
  <c r="E329" i="23"/>
  <c r="H327" i="23"/>
  <c r="H329" i="23"/>
  <c r="D326" i="23"/>
  <c r="C333" i="23"/>
  <c r="G323" i="23"/>
  <c r="G337" i="23"/>
  <c r="D324" i="23"/>
  <c r="F337" i="23"/>
  <c r="C321" i="23"/>
  <c r="F332" i="23"/>
  <c r="E334" i="23"/>
  <c r="D334" i="23"/>
  <c r="G321" i="23"/>
  <c r="G335" i="23"/>
  <c r="D322" i="23"/>
  <c r="F318" i="23"/>
  <c r="G333" i="23"/>
  <c r="C322" i="23"/>
  <c r="G324" i="23"/>
  <c r="E325" i="23"/>
  <c r="C320" i="23"/>
  <c r="G322" i="23"/>
  <c r="F329" i="23"/>
  <c r="G329" i="23"/>
  <c r="D333" i="23"/>
  <c r="F331" i="23"/>
  <c r="G331" i="23"/>
  <c r="F326" i="23"/>
  <c r="D327" i="23"/>
  <c r="D328" i="23"/>
  <c r="C334" i="23"/>
  <c r="F328" i="23"/>
  <c r="D331" i="23"/>
  <c r="C326" i="23"/>
  <c r="F323" i="23"/>
  <c r="F324" i="23"/>
  <c r="E326" i="23"/>
  <c r="F325" i="23"/>
  <c r="G325" i="23"/>
  <c r="G319" i="23"/>
  <c r="C335" i="23"/>
  <c r="D337" i="23"/>
  <c r="C328" i="23"/>
  <c r="F322" i="23"/>
  <c r="D325" i="23"/>
  <c r="C337" i="23"/>
  <c r="H332" i="23"/>
  <c r="D336" i="23"/>
  <c r="G336" i="23"/>
  <c r="G332" i="23"/>
  <c r="D329" i="23"/>
  <c r="C319" i="23"/>
  <c r="C343" i="23"/>
  <c r="G320" i="23"/>
  <c r="E336" i="23"/>
  <c r="C318" i="23"/>
  <c r="G334" i="23"/>
  <c r="E330" i="23"/>
  <c r="F320" i="23"/>
  <c r="D330" i="23"/>
  <c r="G330" i="23"/>
  <c r="C324" i="23"/>
  <c r="D332" i="23"/>
  <c r="F319" i="23"/>
  <c r="G326" i="23"/>
  <c r="C327" i="23"/>
  <c r="D323" i="23"/>
  <c r="H328" i="23"/>
  <c r="G328" i="23"/>
  <c r="D319" i="23"/>
  <c r="G338" i="23"/>
  <c r="H325" i="23"/>
  <c r="F336" i="23"/>
  <c r="F334" i="23"/>
  <c r="E335" i="23"/>
  <c r="E322" i="23"/>
  <c r="E328" i="23"/>
  <c r="E337" i="23"/>
  <c r="D321" i="23"/>
  <c r="F330" i="23"/>
  <c r="D320" i="23"/>
  <c r="E332" i="23"/>
  <c r="F327" i="23"/>
  <c r="E333" i="23"/>
  <c r="C331" i="23"/>
  <c r="F335" i="23"/>
  <c r="C332" i="23"/>
  <c r="H334" i="23"/>
  <c r="C323" i="23"/>
  <c r="D335" i="23"/>
  <c r="E323" i="23"/>
  <c r="D338" i="23"/>
  <c r="F338" i="23"/>
  <c r="E318" i="23"/>
  <c r="E324" i="23"/>
  <c r="F333" i="23"/>
  <c r="E321" i="23"/>
  <c r="E319" i="23"/>
  <c r="C330" i="23"/>
  <c r="H335" i="23"/>
  <c r="E338" i="23"/>
  <c r="E320" i="23"/>
  <c r="F293" i="9"/>
  <c r="F343" i="9" s="1"/>
  <c r="F288" i="9"/>
  <c r="F313" i="9" s="1"/>
  <c r="F363" i="9" s="1"/>
  <c r="V39" i="49"/>
  <c r="B83" i="49"/>
  <c r="B122" i="49" s="1"/>
  <c r="H301" i="20"/>
  <c r="H351" i="20"/>
  <c r="H335" i="31"/>
  <c r="S29" i="48"/>
  <c r="H346" i="31"/>
  <c r="H296" i="31"/>
  <c r="G327" i="33"/>
  <c r="G331" i="33"/>
  <c r="F328" i="33"/>
  <c r="G319" i="33"/>
  <c r="G325" i="33"/>
  <c r="F319" i="33"/>
  <c r="E324" i="33"/>
  <c r="F334" i="33"/>
  <c r="F332" i="33"/>
  <c r="G326" i="33"/>
  <c r="D318" i="33"/>
  <c r="E327" i="33"/>
  <c r="E320" i="33"/>
  <c r="C332" i="33"/>
  <c r="E329" i="33"/>
  <c r="G330" i="33"/>
  <c r="F326" i="33"/>
  <c r="E337" i="33"/>
  <c r="D319" i="33"/>
  <c r="G320" i="33"/>
  <c r="E321" i="33"/>
  <c r="F318" i="33"/>
  <c r="C323" i="33"/>
  <c r="G318" i="33"/>
  <c r="G334" i="33"/>
  <c r="C324" i="33"/>
  <c r="D324" i="33"/>
  <c r="F333" i="33"/>
  <c r="G336" i="33"/>
  <c r="D338" i="33"/>
  <c r="C320" i="33"/>
  <c r="F324" i="33"/>
  <c r="F323" i="33"/>
  <c r="H325" i="33"/>
  <c r="E330" i="33"/>
  <c r="E319" i="33"/>
  <c r="H332" i="33"/>
  <c r="D329" i="33"/>
  <c r="E332" i="33"/>
  <c r="E322" i="33"/>
  <c r="C337" i="33"/>
  <c r="D322" i="33"/>
  <c r="D326" i="33"/>
  <c r="F322" i="33"/>
  <c r="D334" i="33"/>
  <c r="G324" i="33"/>
  <c r="C330" i="33"/>
  <c r="E338" i="33"/>
  <c r="E333" i="33"/>
  <c r="D332" i="33"/>
  <c r="C335" i="33"/>
  <c r="E334" i="33"/>
  <c r="G332" i="33"/>
  <c r="E318" i="33"/>
  <c r="D328" i="33"/>
  <c r="C328" i="33"/>
  <c r="D331" i="33"/>
  <c r="F327" i="33"/>
  <c r="D337" i="33"/>
  <c r="F336" i="33"/>
  <c r="C318" i="33"/>
  <c r="G322" i="33"/>
  <c r="E323" i="33"/>
  <c r="D321" i="33"/>
  <c r="G329" i="33"/>
  <c r="C325" i="33"/>
  <c r="C329" i="33"/>
  <c r="E325" i="33"/>
  <c r="D335" i="33"/>
  <c r="G337" i="33"/>
  <c r="C319" i="33"/>
  <c r="C334" i="33"/>
  <c r="H328" i="33"/>
  <c r="D320" i="33"/>
  <c r="D330" i="33"/>
  <c r="D333" i="33"/>
  <c r="F331" i="33"/>
  <c r="F338" i="33"/>
  <c r="G323" i="33"/>
  <c r="G333" i="33"/>
  <c r="G335" i="33"/>
  <c r="C336" i="33"/>
  <c r="C333" i="33"/>
  <c r="H336" i="33"/>
  <c r="C321" i="33"/>
  <c r="G338" i="33"/>
  <c r="E336" i="33"/>
  <c r="D327" i="33"/>
  <c r="F329" i="33"/>
  <c r="G321" i="33"/>
  <c r="E331" i="33"/>
  <c r="G328" i="33"/>
  <c r="D325" i="33"/>
  <c r="E335" i="33"/>
  <c r="C326" i="33"/>
  <c r="E328" i="33"/>
  <c r="F325" i="33"/>
  <c r="C343" i="33"/>
  <c r="F320" i="33"/>
  <c r="D323" i="33"/>
  <c r="E326" i="33"/>
  <c r="F337" i="33"/>
  <c r="F321" i="33"/>
  <c r="H335" i="33"/>
  <c r="F335" i="33"/>
  <c r="F330" i="33"/>
  <c r="C327" i="33"/>
  <c r="H334" i="33"/>
  <c r="C322" i="33"/>
  <c r="D336" i="33"/>
  <c r="H346" i="38"/>
  <c r="H296" i="38"/>
  <c r="H347" i="35"/>
  <c r="H297" i="35"/>
  <c r="D23" i="48"/>
  <c r="H320" i="25"/>
  <c r="H311" i="31"/>
  <c r="H361" i="31"/>
  <c r="C323" i="20"/>
  <c r="C318" i="20"/>
  <c r="E327" i="20"/>
  <c r="E318" i="20"/>
  <c r="E329" i="20"/>
  <c r="E320" i="20"/>
  <c r="G330" i="20"/>
  <c r="G327" i="20"/>
  <c r="E325" i="20"/>
  <c r="G329" i="20"/>
  <c r="F321" i="20"/>
  <c r="H329" i="20"/>
  <c r="G334" i="20"/>
  <c r="C325" i="20"/>
  <c r="F319" i="20"/>
  <c r="F320" i="20"/>
  <c r="C327" i="20"/>
  <c r="F329" i="20"/>
  <c r="F332" i="20"/>
  <c r="G337" i="20"/>
  <c r="F322" i="20"/>
  <c r="E334" i="20"/>
  <c r="E328" i="20"/>
  <c r="F325" i="20"/>
  <c r="D321" i="20"/>
  <c r="F323" i="20"/>
  <c r="G336" i="20"/>
  <c r="G318" i="20"/>
  <c r="F336" i="20"/>
  <c r="D333" i="20"/>
  <c r="E330" i="20"/>
  <c r="F330" i="20"/>
  <c r="D329" i="20"/>
  <c r="C329" i="20"/>
  <c r="C333" i="20"/>
  <c r="G326" i="20"/>
  <c r="F327" i="20"/>
  <c r="F328" i="20"/>
  <c r="E324" i="20"/>
  <c r="C332" i="20"/>
  <c r="G323" i="20"/>
  <c r="C334" i="20"/>
  <c r="D318" i="20"/>
  <c r="G335" i="20"/>
  <c r="G322" i="20"/>
  <c r="F337" i="20"/>
  <c r="D325" i="20"/>
  <c r="C343" i="20"/>
  <c r="C335" i="20"/>
  <c r="F326" i="20"/>
  <c r="E321" i="20"/>
  <c r="G321" i="20"/>
  <c r="C337" i="20"/>
  <c r="F324" i="20"/>
  <c r="F334" i="20"/>
  <c r="D322" i="20"/>
  <c r="F335" i="20"/>
  <c r="H335" i="20"/>
  <c r="E335" i="20"/>
  <c r="G333" i="20"/>
  <c r="G338" i="20"/>
  <c r="G324" i="20"/>
  <c r="F318" i="20"/>
  <c r="H332" i="20"/>
  <c r="G331" i="20"/>
  <c r="C321" i="20"/>
  <c r="G325" i="20"/>
  <c r="D330" i="20"/>
  <c r="C322" i="20"/>
  <c r="D319" i="20"/>
  <c r="F331" i="20"/>
  <c r="G319" i="20"/>
  <c r="G328" i="20"/>
  <c r="F333" i="20"/>
  <c r="G320" i="20"/>
  <c r="H327" i="20"/>
  <c r="E331" i="20"/>
  <c r="D328" i="20"/>
  <c r="D320" i="20"/>
  <c r="D332" i="20"/>
  <c r="C330" i="20"/>
  <c r="E332" i="20"/>
  <c r="D323" i="20"/>
  <c r="D334" i="20"/>
  <c r="D327" i="20"/>
  <c r="C336" i="20"/>
  <c r="H328" i="20"/>
  <c r="G332" i="20"/>
  <c r="D337" i="20"/>
  <c r="C328" i="20"/>
  <c r="D335" i="20"/>
  <c r="H334" i="20"/>
  <c r="H325" i="20"/>
  <c r="C324" i="20"/>
  <c r="C320" i="20"/>
  <c r="E326" i="20"/>
  <c r="C319" i="20"/>
  <c r="D331" i="20"/>
  <c r="D336" i="20"/>
  <c r="F338" i="20"/>
  <c r="E336" i="20"/>
  <c r="D326" i="20"/>
  <c r="D324" i="20"/>
  <c r="D338" i="20"/>
  <c r="E322" i="20"/>
  <c r="E323" i="20"/>
  <c r="E338" i="20"/>
  <c r="E337" i="20"/>
  <c r="C331" i="20"/>
  <c r="E319" i="20"/>
  <c r="E333" i="20"/>
  <c r="H356" i="33"/>
  <c r="H306" i="33"/>
  <c r="C313" i="12"/>
  <c r="C363" i="12" s="1"/>
  <c r="H288" i="12"/>
  <c r="H362" i="12"/>
  <c r="H312" i="12"/>
  <c r="H306" i="35"/>
  <c r="H356" i="35"/>
  <c r="H362" i="20"/>
  <c r="H312" i="20"/>
  <c r="H293" i="38"/>
  <c r="H343" i="38"/>
  <c r="C313" i="35"/>
  <c r="H288" i="35"/>
  <c r="C313" i="32"/>
  <c r="H288" i="32"/>
  <c r="H295" i="38"/>
  <c r="H345" i="38"/>
  <c r="H345" i="20"/>
  <c r="H295" i="20"/>
  <c r="D16" i="48" s="1"/>
  <c r="H358" i="32"/>
  <c r="H308" i="32"/>
  <c r="Q30" i="48" s="1"/>
  <c r="C313" i="33"/>
  <c r="C363" i="33" s="1"/>
  <c r="H343" i="31"/>
  <c r="H293" i="31"/>
  <c r="H294" i="32"/>
  <c r="H344" i="32"/>
  <c r="H302" i="32"/>
  <c r="H352" i="32"/>
  <c r="H308" i="33"/>
  <c r="H358" i="33"/>
  <c r="C321" i="31"/>
  <c r="C319" i="31"/>
  <c r="C321" i="12"/>
  <c r="E328" i="12"/>
  <c r="G338" i="12"/>
  <c r="C325" i="12"/>
  <c r="G329" i="12"/>
  <c r="C322" i="12"/>
  <c r="G337" i="12"/>
  <c r="F323" i="12"/>
  <c r="F326" i="12"/>
  <c r="C327" i="12"/>
  <c r="D330" i="12"/>
  <c r="C328" i="12"/>
  <c r="F336" i="12"/>
  <c r="G321" i="12"/>
  <c r="G325" i="12"/>
  <c r="E327" i="12"/>
  <c r="F327" i="12"/>
  <c r="F324" i="12"/>
  <c r="F335" i="12"/>
  <c r="G328" i="12"/>
  <c r="D328" i="12"/>
  <c r="E325" i="12"/>
  <c r="C330" i="12"/>
  <c r="F334" i="12"/>
  <c r="D325" i="12"/>
  <c r="D335" i="12"/>
  <c r="D320" i="12"/>
  <c r="F320" i="12"/>
  <c r="F331" i="12"/>
  <c r="F321" i="12"/>
  <c r="E334" i="12"/>
  <c r="G320" i="12"/>
  <c r="F328" i="12"/>
  <c r="C334" i="12"/>
  <c r="D331" i="12"/>
  <c r="D319" i="12"/>
  <c r="G331" i="12"/>
  <c r="F318" i="12"/>
  <c r="F322" i="12"/>
  <c r="C336" i="12"/>
  <c r="E335" i="12"/>
  <c r="G322" i="12"/>
  <c r="G335" i="12"/>
  <c r="C335" i="12"/>
  <c r="E329" i="12"/>
  <c r="G334" i="12"/>
  <c r="G318" i="12"/>
  <c r="G326" i="12"/>
  <c r="C318" i="12"/>
  <c r="F325" i="12"/>
  <c r="D326" i="12"/>
  <c r="G336" i="12"/>
  <c r="D322" i="12"/>
  <c r="D333" i="12"/>
  <c r="C329" i="12"/>
  <c r="G333" i="12"/>
  <c r="D329" i="12"/>
  <c r="E324" i="12"/>
  <c r="E330" i="12"/>
  <c r="G330" i="12"/>
  <c r="G319" i="12"/>
  <c r="D334" i="12"/>
  <c r="C333" i="12"/>
  <c r="E332" i="12"/>
  <c r="D332" i="12"/>
  <c r="F332" i="12"/>
  <c r="D337" i="12"/>
  <c r="C337" i="12"/>
  <c r="F337" i="12"/>
  <c r="G332" i="12"/>
  <c r="C332" i="12"/>
  <c r="D336" i="12"/>
  <c r="C320" i="12"/>
  <c r="G323" i="12"/>
  <c r="G324" i="12"/>
  <c r="H328" i="12"/>
  <c r="H334" i="12"/>
  <c r="F329" i="12"/>
  <c r="G327" i="12"/>
  <c r="D321" i="12"/>
  <c r="C343" i="12"/>
  <c r="F319" i="12"/>
  <c r="F330" i="12"/>
  <c r="C324" i="12"/>
  <c r="C326" i="12"/>
  <c r="D327" i="12"/>
  <c r="F333" i="12"/>
  <c r="H329" i="12"/>
  <c r="H332" i="12"/>
  <c r="H325" i="12"/>
  <c r="C331" i="12"/>
  <c r="D318" i="12"/>
  <c r="E319" i="12"/>
  <c r="E331" i="12"/>
  <c r="E323" i="12"/>
  <c r="C323" i="12"/>
  <c r="E320" i="12"/>
  <c r="E336" i="12"/>
  <c r="E338" i="12"/>
  <c r="E322" i="12"/>
  <c r="D338" i="12"/>
  <c r="D323" i="12"/>
  <c r="E337" i="12"/>
  <c r="F338" i="12"/>
  <c r="E333" i="12"/>
  <c r="E326" i="12"/>
  <c r="E321" i="12"/>
  <c r="E318" i="12"/>
  <c r="D324" i="12"/>
  <c r="H355" i="23"/>
  <c r="H305" i="23"/>
  <c r="H306" i="12"/>
  <c r="O9" i="48" s="1"/>
  <c r="H356" i="12"/>
  <c r="C302" i="9"/>
  <c r="C352" i="9" s="1"/>
  <c r="H277" i="9"/>
  <c r="H271" i="9"/>
  <c r="C296" i="9"/>
  <c r="C346" i="9" s="1"/>
  <c r="E293" i="9"/>
  <c r="E343" i="9" s="1"/>
  <c r="E288" i="9"/>
  <c r="E313" i="9" s="1"/>
  <c r="E363" i="9" s="1"/>
  <c r="C313" i="38"/>
  <c r="H288" i="38"/>
  <c r="D333" i="35"/>
  <c r="D329" i="35"/>
  <c r="D322" i="35"/>
  <c r="G333" i="35"/>
  <c r="E337" i="35"/>
  <c r="E335" i="35"/>
  <c r="C337" i="35"/>
  <c r="C326" i="35"/>
  <c r="D332" i="35"/>
  <c r="C331" i="35"/>
  <c r="E332" i="35"/>
  <c r="D337" i="35"/>
  <c r="G319" i="35"/>
  <c r="F335" i="35"/>
  <c r="C335" i="35"/>
  <c r="F325" i="35"/>
  <c r="G329" i="35"/>
  <c r="G337" i="35"/>
  <c r="G328" i="35"/>
  <c r="D324" i="35"/>
  <c r="F330" i="35"/>
  <c r="C321" i="35"/>
  <c r="D325" i="35"/>
  <c r="C319" i="35"/>
  <c r="G336" i="35"/>
  <c r="C334" i="35"/>
  <c r="F332" i="35"/>
  <c r="C318" i="35"/>
  <c r="H330" i="35"/>
  <c r="H328" i="35"/>
  <c r="E325" i="35"/>
  <c r="C329" i="35"/>
  <c r="E334" i="35"/>
  <c r="C320" i="35"/>
  <c r="G326" i="35"/>
  <c r="D328" i="35"/>
  <c r="F337" i="35"/>
  <c r="G322" i="35"/>
  <c r="H334" i="35"/>
  <c r="H332" i="35"/>
  <c r="G318" i="35"/>
  <c r="G327" i="35"/>
  <c r="C325" i="35"/>
  <c r="G320" i="35"/>
  <c r="C322" i="35"/>
  <c r="C336" i="35"/>
  <c r="C332" i="35"/>
  <c r="C330" i="35"/>
  <c r="D336" i="35"/>
  <c r="D327" i="35"/>
  <c r="H329" i="35"/>
  <c r="D334" i="35"/>
  <c r="C343" i="35"/>
  <c r="D326" i="35"/>
  <c r="E330" i="35"/>
  <c r="F328" i="35"/>
  <c r="D321" i="35"/>
  <c r="G335" i="35"/>
  <c r="E328" i="35"/>
  <c r="D318" i="35"/>
  <c r="D330" i="35"/>
  <c r="C328" i="35"/>
  <c r="G332" i="35"/>
  <c r="F329" i="35"/>
  <c r="D331" i="35"/>
  <c r="C327" i="35"/>
  <c r="E329" i="35"/>
  <c r="G330" i="35"/>
  <c r="D335" i="35"/>
  <c r="G324" i="35"/>
  <c r="C324" i="35"/>
  <c r="G321" i="35"/>
  <c r="G331" i="35"/>
  <c r="F327" i="35"/>
  <c r="G334" i="35"/>
  <c r="G323" i="35"/>
  <c r="G325" i="35"/>
  <c r="F334" i="35"/>
  <c r="D320" i="35"/>
  <c r="H337" i="35"/>
  <c r="G338" i="35"/>
  <c r="D323" i="35"/>
  <c r="E319" i="35"/>
  <c r="F324" i="35"/>
  <c r="F319" i="35"/>
  <c r="F331" i="35"/>
  <c r="F321" i="35"/>
  <c r="F322" i="35"/>
  <c r="F336" i="35"/>
  <c r="F326" i="35"/>
  <c r="E333" i="35"/>
  <c r="F333" i="35"/>
  <c r="E327" i="35"/>
  <c r="D319" i="35"/>
  <c r="E323" i="35"/>
  <c r="F320" i="35"/>
  <c r="F323" i="35"/>
  <c r="H325" i="35"/>
  <c r="E331" i="35"/>
  <c r="E322" i="35"/>
  <c r="C323" i="35"/>
  <c r="E336" i="35"/>
  <c r="E324" i="35"/>
  <c r="F338" i="35"/>
  <c r="E318" i="35"/>
  <c r="E338" i="35"/>
  <c r="C333" i="35"/>
  <c r="F318" i="35"/>
  <c r="E321" i="35"/>
  <c r="D338" i="35"/>
  <c r="E320" i="35"/>
  <c r="E326" i="35"/>
  <c r="H345" i="23"/>
  <c r="H295" i="23"/>
  <c r="E333" i="32"/>
  <c r="C323" i="32"/>
  <c r="G321" i="32"/>
  <c r="C337" i="32"/>
  <c r="D326" i="32"/>
  <c r="F324" i="32"/>
  <c r="D337" i="32"/>
  <c r="F325" i="32"/>
  <c r="C328" i="32"/>
  <c r="D318" i="32"/>
  <c r="G328" i="32"/>
  <c r="C327" i="32"/>
  <c r="H329" i="32"/>
  <c r="D328" i="32"/>
  <c r="C324" i="32"/>
  <c r="C330" i="32"/>
  <c r="F333" i="32"/>
  <c r="G333" i="32"/>
  <c r="G323" i="32"/>
  <c r="H332" i="32"/>
  <c r="C332" i="32"/>
  <c r="F319" i="32"/>
  <c r="D334" i="32"/>
  <c r="G318" i="32"/>
  <c r="G319" i="32"/>
  <c r="D324" i="32"/>
  <c r="C320" i="32"/>
  <c r="H334" i="32"/>
  <c r="F323" i="32"/>
  <c r="E332" i="32"/>
  <c r="F327" i="32"/>
  <c r="C318" i="32"/>
  <c r="F331" i="32"/>
  <c r="G332" i="32"/>
  <c r="C335" i="32"/>
  <c r="E325" i="32"/>
  <c r="D332" i="32"/>
  <c r="G336" i="32"/>
  <c r="F326" i="32"/>
  <c r="E322" i="32"/>
  <c r="C334" i="32"/>
  <c r="F337" i="32"/>
  <c r="G320" i="32"/>
  <c r="D325" i="32"/>
  <c r="G324" i="32"/>
  <c r="D330" i="32"/>
  <c r="D320" i="32"/>
  <c r="G327" i="32"/>
  <c r="E337" i="32"/>
  <c r="C329" i="32"/>
  <c r="F335" i="32"/>
  <c r="C331" i="32"/>
  <c r="E320" i="32"/>
  <c r="C326" i="32"/>
  <c r="D331" i="32"/>
  <c r="E324" i="32"/>
  <c r="C343" i="32"/>
  <c r="D336" i="32"/>
  <c r="G322" i="32"/>
  <c r="D333" i="32"/>
  <c r="E328" i="32"/>
  <c r="D329" i="32"/>
  <c r="G326" i="32"/>
  <c r="H322" i="32"/>
  <c r="G331" i="32"/>
  <c r="D335" i="32"/>
  <c r="F332" i="32"/>
  <c r="F329" i="32"/>
  <c r="C333" i="32"/>
  <c r="D321" i="32"/>
  <c r="E330" i="32"/>
  <c r="C322" i="32"/>
  <c r="D327" i="32"/>
  <c r="E326" i="32"/>
  <c r="H325" i="32"/>
  <c r="E336" i="32"/>
  <c r="H337" i="32"/>
  <c r="H335" i="32"/>
  <c r="G337" i="32"/>
  <c r="E329" i="32"/>
  <c r="G329" i="32"/>
  <c r="C336" i="32"/>
  <c r="F328" i="32"/>
  <c r="C321" i="32"/>
  <c r="F320" i="32"/>
  <c r="D322" i="32"/>
  <c r="H328" i="32"/>
  <c r="F322" i="32"/>
  <c r="C325" i="32"/>
  <c r="E321" i="32"/>
  <c r="G335" i="32"/>
  <c r="E335" i="32"/>
  <c r="G330" i="32"/>
  <c r="G334" i="32"/>
  <c r="F334" i="32"/>
  <c r="D323" i="32"/>
  <c r="G325" i="32"/>
  <c r="F330" i="32"/>
  <c r="E334" i="32"/>
  <c r="F321" i="32"/>
  <c r="G338" i="32"/>
  <c r="E319" i="32"/>
  <c r="D338" i="32"/>
  <c r="F338" i="32"/>
  <c r="F318" i="32"/>
  <c r="E338" i="32"/>
  <c r="E318" i="32"/>
  <c r="E327" i="32"/>
  <c r="E331" i="32"/>
  <c r="F336" i="32"/>
  <c r="D319" i="32"/>
  <c r="C319" i="32"/>
  <c r="E323" i="32"/>
  <c r="H297" i="33"/>
  <c r="F32" i="48" s="1"/>
  <c r="H347" i="33"/>
  <c r="H305" i="31"/>
  <c r="H355" i="31"/>
  <c r="H348" i="38"/>
  <c r="H298" i="38"/>
  <c r="H296" i="23"/>
  <c r="H346" i="23"/>
  <c r="H354" i="33"/>
  <c r="H304" i="33"/>
  <c r="M32" i="48" s="1"/>
  <c r="H358" i="26"/>
  <c r="H308" i="26"/>
  <c r="D288" i="9"/>
  <c r="D313" i="9" s="1"/>
  <c r="D363" i="9" s="1"/>
  <c r="D293" i="9"/>
  <c r="D343" i="9" s="1"/>
  <c r="H299" i="38"/>
  <c r="H349" i="38"/>
  <c r="H296" i="33"/>
  <c r="H346" i="33"/>
  <c r="H346" i="12"/>
  <c r="H296" i="12"/>
  <c r="H297" i="20"/>
  <c r="H347" i="20"/>
  <c r="C312" i="9"/>
  <c r="C362" i="9" s="1"/>
  <c r="H287" i="9"/>
  <c r="H362" i="26"/>
  <c r="H312" i="26"/>
  <c r="H362" i="33"/>
  <c r="H312" i="33"/>
  <c r="U32" i="48" s="1"/>
  <c r="H306" i="32"/>
  <c r="H356" i="32"/>
  <c r="H345" i="32"/>
  <c r="H295" i="32"/>
  <c r="D30" i="48" s="1"/>
  <c r="H351" i="31"/>
  <c r="H301" i="31"/>
  <c r="G322" i="38"/>
  <c r="G327" i="38"/>
  <c r="C332" i="38"/>
  <c r="G318" i="38"/>
  <c r="D337" i="38"/>
  <c r="F333" i="38"/>
  <c r="H322" i="38"/>
  <c r="G321" i="38"/>
  <c r="F326" i="38"/>
  <c r="D329" i="38"/>
  <c r="G332" i="38"/>
  <c r="F336" i="38"/>
  <c r="E326" i="38"/>
  <c r="F337" i="38"/>
  <c r="G333" i="38"/>
  <c r="C319" i="38"/>
  <c r="F320" i="38"/>
  <c r="C336" i="38"/>
  <c r="E330" i="38"/>
  <c r="H325" i="38"/>
  <c r="G324" i="38"/>
  <c r="D333" i="38"/>
  <c r="G336" i="38"/>
  <c r="G319" i="38"/>
  <c r="D324" i="38"/>
  <c r="H332" i="38"/>
  <c r="C327" i="38"/>
  <c r="G320" i="38"/>
  <c r="F327" i="38"/>
  <c r="C325" i="38"/>
  <c r="D319" i="38"/>
  <c r="F332" i="38"/>
  <c r="C323" i="38"/>
  <c r="G325" i="38"/>
  <c r="C321" i="38"/>
  <c r="D327" i="38"/>
  <c r="C335" i="38"/>
  <c r="E332" i="38"/>
  <c r="D332" i="38"/>
  <c r="C322" i="38"/>
  <c r="E329" i="38"/>
  <c r="C337" i="38"/>
  <c r="E328" i="38"/>
  <c r="D330" i="38"/>
  <c r="G328" i="38"/>
  <c r="G326" i="38"/>
  <c r="C331" i="38"/>
  <c r="C330" i="38"/>
  <c r="D328" i="38"/>
  <c r="F330" i="38"/>
  <c r="C343" i="38"/>
  <c r="F328" i="38"/>
  <c r="D323" i="38"/>
  <c r="F324" i="38"/>
  <c r="C320" i="38"/>
  <c r="F325" i="38"/>
  <c r="C328" i="38"/>
  <c r="G330" i="38"/>
  <c r="E327" i="38"/>
  <c r="D318" i="38"/>
  <c r="C318" i="38"/>
  <c r="D326" i="38"/>
  <c r="G337" i="38"/>
  <c r="H328" i="38"/>
  <c r="D336" i="38"/>
  <c r="E322" i="38"/>
  <c r="E334" i="38"/>
  <c r="G329" i="38"/>
  <c r="F319" i="38"/>
  <c r="C334" i="38"/>
  <c r="F335" i="38"/>
  <c r="G335" i="38"/>
  <c r="H334" i="38"/>
  <c r="G331" i="38"/>
  <c r="F329" i="38"/>
  <c r="D321" i="38"/>
  <c r="E325" i="38"/>
  <c r="D322" i="38"/>
  <c r="F334" i="38"/>
  <c r="D325" i="38"/>
  <c r="G323" i="38"/>
  <c r="C329" i="38"/>
  <c r="F322" i="38"/>
  <c r="G334" i="38"/>
  <c r="D334" i="38"/>
  <c r="E335" i="38"/>
  <c r="C326" i="38"/>
  <c r="D320" i="38"/>
  <c r="F321" i="38"/>
  <c r="C333" i="38"/>
  <c r="E333" i="38"/>
  <c r="C324" i="38"/>
  <c r="F331" i="38"/>
  <c r="F323" i="38"/>
  <c r="G338" i="38"/>
  <c r="D335" i="38"/>
  <c r="D331" i="38"/>
  <c r="E331" i="38"/>
  <c r="E336" i="38"/>
  <c r="E318" i="38"/>
  <c r="E324" i="38"/>
  <c r="E337" i="38"/>
  <c r="E323" i="38"/>
  <c r="E319" i="38"/>
  <c r="F318" i="38"/>
  <c r="E321" i="38"/>
  <c r="D338" i="38"/>
  <c r="H329" i="38"/>
  <c r="F338" i="38"/>
  <c r="E338" i="38"/>
  <c r="E320" i="38"/>
  <c r="H294" i="23"/>
  <c r="H344" i="23"/>
  <c r="H355" i="33"/>
  <c r="H305" i="33"/>
  <c r="H281" i="9"/>
  <c r="C306" i="9"/>
  <c r="C356" i="9" s="1"/>
  <c r="H351" i="35"/>
  <c r="H301" i="35"/>
  <c r="H301" i="38"/>
  <c r="J37" i="48" s="1"/>
  <c r="H351" i="38"/>
  <c r="H346" i="20"/>
  <c r="H296" i="20"/>
  <c r="E16" i="48" s="1"/>
  <c r="H269" i="9"/>
  <c r="C294" i="9"/>
  <c r="C344" i="9" s="1"/>
  <c r="H349" i="33"/>
  <c r="H299" i="33"/>
  <c r="H32" i="48" s="1"/>
  <c r="H299" i="35"/>
  <c r="H349" i="35"/>
  <c r="D338" i="31"/>
  <c r="C323" i="31"/>
  <c r="C337" i="31"/>
  <c r="H345" i="33"/>
  <c r="H295" i="33"/>
  <c r="D32" i="48" s="1"/>
  <c r="H305" i="12"/>
  <c r="N9" i="48" s="1"/>
  <c r="H355" i="12"/>
  <c r="H358" i="23"/>
  <c r="H308" i="23"/>
  <c r="H323" i="24"/>
  <c r="H355" i="27"/>
  <c r="H305" i="27"/>
  <c r="N25" i="48" s="1"/>
  <c r="H343" i="30"/>
  <c r="H293" i="30"/>
  <c r="B28" i="48" s="1"/>
  <c r="AL43" i="49"/>
  <c r="AQ43" i="49" s="1"/>
  <c r="AR37" i="49" s="1"/>
  <c r="AQ7" i="49"/>
  <c r="H345" i="14"/>
  <c r="H295" i="14"/>
  <c r="D10" i="48" s="1"/>
  <c r="C321" i="22"/>
  <c r="F330" i="22"/>
  <c r="C332" i="22"/>
  <c r="G337" i="22"/>
  <c r="G327" i="22"/>
  <c r="C325" i="22"/>
  <c r="D328" i="22"/>
  <c r="E327" i="22"/>
  <c r="F335" i="22"/>
  <c r="E328" i="22"/>
  <c r="C318" i="22"/>
  <c r="E331" i="22"/>
  <c r="D326" i="22"/>
  <c r="C329" i="22"/>
  <c r="C334" i="22"/>
  <c r="F334" i="22"/>
  <c r="F319" i="22"/>
  <c r="C335" i="22"/>
  <c r="G328" i="22"/>
  <c r="F327" i="22"/>
  <c r="D324" i="22"/>
  <c r="F324" i="22"/>
  <c r="F325" i="22"/>
  <c r="D335" i="22"/>
  <c r="E319" i="22"/>
  <c r="D333" i="22"/>
  <c r="E338" i="22"/>
  <c r="D318" i="22"/>
  <c r="G332" i="22"/>
  <c r="D327" i="22"/>
  <c r="F331" i="22"/>
  <c r="H328" i="22"/>
  <c r="C324" i="22"/>
  <c r="E334" i="22"/>
  <c r="G326" i="22"/>
  <c r="G333" i="22"/>
  <c r="F337" i="22"/>
  <c r="D331" i="22"/>
  <c r="D322" i="22"/>
  <c r="F336" i="22"/>
  <c r="D330" i="22"/>
  <c r="H325" i="22"/>
  <c r="C327" i="22"/>
  <c r="G336" i="22"/>
  <c r="G324" i="22"/>
  <c r="C328" i="22"/>
  <c r="F328" i="22"/>
  <c r="F323" i="22"/>
  <c r="G338" i="22"/>
  <c r="E333" i="22"/>
  <c r="E322" i="22"/>
  <c r="D321" i="22"/>
  <c r="F321" i="22"/>
  <c r="D337" i="22"/>
  <c r="G335" i="22"/>
  <c r="F318" i="22"/>
  <c r="C331" i="22"/>
  <c r="D323" i="22"/>
  <c r="F320" i="22"/>
  <c r="C323" i="22"/>
  <c r="G329" i="22"/>
  <c r="G334" i="22"/>
  <c r="E318" i="22"/>
  <c r="G323" i="22"/>
  <c r="D329" i="22"/>
  <c r="C326" i="22"/>
  <c r="F338" i="22"/>
  <c r="C330" i="22"/>
  <c r="E320" i="22"/>
  <c r="C343" i="22"/>
  <c r="G321" i="22"/>
  <c r="C336" i="22"/>
  <c r="D338" i="22"/>
  <c r="E324" i="22"/>
  <c r="G322" i="22"/>
  <c r="C337" i="22"/>
  <c r="E337" i="22"/>
  <c r="D319" i="22"/>
  <c r="G330" i="22"/>
  <c r="E326" i="22"/>
  <c r="H334" i="22"/>
  <c r="H332" i="22"/>
  <c r="D334" i="22"/>
  <c r="F332" i="22"/>
  <c r="C319" i="22"/>
  <c r="D332" i="22"/>
  <c r="D320" i="22"/>
  <c r="E321" i="22"/>
  <c r="G318" i="22"/>
  <c r="G325" i="22"/>
  <c r="E330" i="22"/>
  <c r="C320" i="22"/>
  <c r="F322" i="22"/>
  <c r="F333" i="22"/>
  <c r="E325" i="22"/>
  <c r="E329" i="22"/>
  <c r="D325" i="22"/>
  <c r="E332" i="22"/>
  <c r="F329" i="22"/>
  <c r="G319" i="22"/>
  <c r="G331" i="22"/>
  <c r="H337" i="22"/>
  <c r="F326" i="22"/>
  <c r="E336" i="22"/>
  <c r="E335" i="22"/>
  <c r="D336" i="22"/>
  <c r="E323" i="22"/>
  <c r="G320" i="22"/>
  <c r="C322" i="22"/>
  <c r="C333" i="22"/>
  <c r="C296" i="37"/>
  <c r="C346" i="37" s="1"/>
  <c r="H271" i="37"/>
  <c r="B60" i="49"/>
  <c r="B99" i="49" s="1"/>
  <c r="V16" i="49"/>
  <c r="H298" i="27"/>
  <c r="G25" i="48" s="1"/>
  <c r="H348" i="27"/>
  <c r="H299" i="59"/>
  <c r="H31" i="48" s="1"/>
  <c r="H349" i="59"/>
  <c r="P37" i="49"/>
  <c r="C305" i="36"/>
  <c r="C355" i="36" s="1"/>
  <c r="H280" i="36"/>
  <c r="U43" i="49"/>
  <c r="F51" i="49"/>
  <c r="H348" i="14"/>
  <c r="H298" i="14"/>
  <c r="G10" i="48" s="1"/>
  <c r="H358" i="41"/>
  <c r="H308" i="41"/>
  <c r="Q40" i="48" s="1"/>
  <c r="H360" i="11"/>
  <c r="H310" i="11"/>
  <c r="S8" i="48" s="1"/>
  <c r="H349" i="16"/>
  <c r="H299" i="16"/>
  <c r="H12" i="48" s="1"/>
  <c r="C313" i="34"/>
  <c r="C363" i="34" s="1"/>
  <c r="H288" i="34"/>
  <c r="H344" i="18"/>
  <c r="H294" i="18"/>
  <c r="C14" i="48" s="1"/>
  <c r="H361" i="41"/>
  <c r="H311" i="41"/>
  <c r="T40" i="48" s="1"/>
  <c r="H305" i="16"/>
  <c r="N12" i="48" s="1"/>
  <c r="H355" i="16"/>
  <c r="H305" i="41"/>
  <c r="N40" i="48" s="1"/>
  <c r="H355" i="41"/>
  <c r="F288" i="6"/>
  <c r="F313" i="6" s="1"/>
  <c r="F363" i="6" s="1"/>
  <c r="F293" i="6"/>
  <c r="F343" i="6" s="1"/>
  <c r="F175" i="46"/>
  <c r="F213" i="44"/>
  <c r="H352" i="39"/>
  <c r="H302" i="39"/>
  <c r="K38" i="48" s="1"/>
  <c r="V35" i="49"/>
  <c r="B79" i="49"/>
  <c r="B118" i="49" s="1"/>
  <c r="D288" i="37"/>
  <c r="D313" i="37" s="1"/>
  <c r="D363" i="37" s="1"/>
  <c r="D293" i="37"/>
  <c r="D343" i="37" s="1"/>
  <c r="H288" i="57"/>
  <c r="H349" i="39"/>
  <c r="H299" i="39"/>
  <c r="H38" i="48" s="1"/>
  <c r="H344" i="41"/>
  <c r="H294" i="41"/>
  <c r="C40" i="48" s="1"/>
  <c r="H323" i="29"/>
  <c r="H336" i="29"/>
  <c r="C338" i="29"/>
  <c r="H320" i="24"/>
  <c r="H361" i="34"/>
  <c r="H311" i="34"/>
  <c r="T33" i="48" s="1"/>
  <c r="H358" i="15"/>
  <c r="H308" i="15"/>
  <c r="Q11" i="48" s="1"/>
  <c r="H352" i="15"/>
  <c r="H302" i="15"/>
  <c r="K11" i="48" s="1"/>
  <c r="H294" i="30"/>
  <c r="C28" i="48" s="1"/>
  <c r="H344" i="30"/>
  <c r="H354" i="34"/>
  <c r="H304" i="34"/>
  <c r="M33" i="48" s="1"/>
  <c r="V10" i="49"/>
  <c r="B54" i="49"/>
  <c r="B93" i="49" s="1"/>
  <c r="H361" i="22"/>
  <c r="H311" i="22"/>
  <c r="T19" i="48" s="1"/>
  <c r="H354" i="22"/>
  <c r="H304" i="22"/>
  <c r="M19" i="48" s="1"/>
  <c r="H356" i="41"/>
  <c r="H306" i="41"/>
  <c r="O40" i="48" s="1"/>
  <c r="H346" i="39"/>
  <c r="H296" i="39"/>
  <c r="E38" i="48" s="1"/>
  <c r="H310" i="22"/>
  <c r="S19" i="48" s="1"/>
  <c r="H360" i="22"/>
  <c r="H344" i="34"/>
  <c r="H294" i="34"/>
  <c r="C33" i="48" s="1"/>
  <c r="H293" i="34"/>
  <c r="B33" i="48" s="1"/>
  <c r="H343" i="34"/>
  <c r="H351" i="11"/>
  <c r="H301" i="11"/>
  <c r="J8" i="48" s="1"/>
  <c r="H344" i="57"/>
  <c r="H294" i="57"/>
  <c r="C17" i="48" s="1"/>
  <c r="C288" i="36"/>
  <c r="C293" i="36"/>
  <c r="H268" i="36"/>
  <c r="E51" i="49"/>
  <c r="E90" i="49" s="1"/>
  <c r="H271" i="6"/>
  <c r="C296" i="6"/>
  <c r="C346" i="6" s="1"/>
  <c r="C178" i="46"/>
  <c r="C216" i="44"/>
  <c r="H344" i="16"/>
  <c r="H294" i="16"/>
  <c r="C12" i="48" s="1"/>
  <c r="H345" i="21"/>
  <c r="H295" i="21"/>
  <c r="D18" i="48" s="1"/>
  <c r="H362" i="16"/>
  <c r="H312" i="16"/>
  <c r="U12" i="48" s="1"/>
  <c r="H346" i="34"/>
  <c r="H296" i="34"/>
  <c r="E33" i="48" s="1"/>
  <c r="H293" i="39"/>
  <c r="B38" i="48" s="1"/>
  <c r="H343" i="39"/>
  <c r="H355" i="34"/>
  <c r="H305" i="34"/>
  <c r="N33" i="48" s="1"/>
  <c r="C313" i="18"/>
  <c r="C363" i="18" s="1"/>
  <c r="H288" i="18"/>
  <c r="H344" i="22"/>
  <c r="H294" i="22"/>
  <c r="C19" i="48" s="1"/>
  <c r="H277" i="37"/>
  <c r="C302" i="37"/>
  <c r="C352" i="37" s="1"/>
  <c r="H326" i="29"/>
  <c r="H320" i="29"/>
  <c r="H346" i="11"/>
  <c r="H296" i="11"/>
  <c r="E8" i="48" s="1"/>
  <c r="H361" i="59"/>
  <c r="H311" i="59"/>
  <c r="T31" i="48" s="1"/>
  <c r="H356" i="14"/>
  <c r="H306" i="14"/>
  <c r="O10" i="48" s="1"/>
  <c r="H345" i="11"/>
  <c r="H295" i="11"/>
  <c r="D8" i="48" s="1"/>
  <c r="H299" i="27"/>
  <c r="H25" i="48" s="1"/>
  <c r="H349" i="27"/>
  <c r="H296" i="62"/>
  <c r="E20" i="48" s="1"/>
  <c r="H346" i="62"/>
  <c r="H306" i="59"/>
  <c r="O31" i="48" s="1"/>
  <c r="H356" i="59"/>
  <c r="H346" i="57"/>
  <c r="H296" i="57"/>
  <c r="E17" i="48" s="1"/>
  <c r="C320" i="59"/>
  <c r="E321" i="59"/>
  <c r="C334" i="59"/>
  <c r="E322" i="59"/>
  <c r="E323" i="59"/>
  <c r="E329" i="59"/>
  <c r="G324" i="59"/>
  <c r="D331" i="59"/>
  <c r="F337" i="59"/>
  <c r="F324" i="59"/>
  <c r="F330" i="59"/>
  <c r="D338" i="59"/>
  <c r="C328" i="59"/>
  <c r="E327" i="59"/>
  <c r="F335" i="59"/>
  <c r="E324" i="59"/>
  <c r="E318" i="59"/>
  <c r="D319" i="59"/>
  <c r="C318" i="59"/>
  <c r="F325" i="59"/>
  <c r="C332" i="59"/>
  <c r="G338" i="59"/>
  <c r="E325" i="59"/>
  <c r="G331" i="59"/>
  <c r="F326" i="59"/>
  <c r="E326" i="59"/>
  <c r="H328" i="59"/>
  <c r="G330" i="59"/>
  <c r="D325" i="59"/>
  <c r="E332" i="59"/>
  <c r="G318" i="59"/>
  <c r="C326" i="59"/>
  <c r="G332" i="59"/>
  <c r="E319" i="59"/>
  <c r="D326" i="59"/>
  <c r="F332" i="59"/>
  <c r="D327" i="59"/>
  <c r="D337" i="59"/>
  <c r="F331" i="59"/>
  <c r="C319" i="59"/>
  <c r="F319" i="59"/>
  <c r="G326" i="59"/>
  <c r="F333" i="59"/>
  <c r="D320" i="59"/>
  <c r="C327" i="59"/>
  <c r="E333" i="59"/>
  <c r="C330" i="59"/>
  <c r="G333" i="59"/>
  <c r="G328" i="59"/>
  <c r="F321" i="59"/>
  <c r="D324" i="59"/>
  <c r="C325" i="59"/>
  <c r="G325" i="59"/>
  <c r="E320" i="59"/>
  <c r="F327" i="59"/>
  <c r="E334" i="59"/>
  <c r="C321" i="59"/>
  <c r="G327" i="59"/>
  <c r="D334" i="59"/>
  <c r="H327" i="59"/>
  <c r="F318" i="59"/>
  <c r="F334" i="59"/>
  <c r="G319" i="59"/>
  <c r="D322" i="59"/>
  <c r="G334" i="59"/>
  <c r="F329" i="59"/>
  <c r="D330" i="59"/>
  <c r="E331" i="59"/>
  <c r="D332" i="59"/>
  <c r="D321" i="59"/>
  <c r="E328" i="59"/>
  <c r="D335" i="59"/>
  <c r="G321" i="59"/>
  <c r="F328" i="59"/>
  <c r="E335" i="59"/>
  <c r="C323" i="59"/>
  <c r="G337" i="59"/>
  <c r="F320" i="59"/>
  <c r="C335" i="59"/>
  <c r="D328" i="59"/>
  <c r="G335" i="59"/>
  <c r="F336" i="59"/>
  <c r="E337" i="59"/>
  <c r="C343" i="59"/>
  <c r="G322" i="59"/>
  <c r="D329" i="59"/>
  <c r="C336" i="59"/>
  <c r="F322" i="59"/>
  <c r="C329" i="59"/>
  <c r="D336" i="59"/>
  <c r="H335" i="59"/>
  <c r="F338" i="59"/>
  <c r="D333" i="59"/>
  <c r="G320" i="59"/>
  <c r="D323" i="59"/>
  <c r="E336" i="59"/>
  <c r="F323" i="59"/>
  <c r="E330" i="59"/>
  <c r="G336" i="59"/>
  <c r="G323" i="59"/>
  <c r="G329" i="59"/>
  <c r="C337" i="59"/>
  <c r="H330" i="59"/>
  <c r="H322" i="59"/>
  <c r="H337" i="59"/>
  <c r="H325" i="59"/>
  <c r="C322" i="59"/>
  <c r="H334" i="59"/>
  <c r="E338" i="59"/>
  <c r="C331" i="59"/>
  <c r="H332" i="59"/>
  <c r="H343" i="22"/>
  <c r="H293" i="22"/>
  <c r="B19" i="48" s="1"/>
  <c r="H287" i="36"/>
  <c r="C312" i="36"/>
  <c r="C362" i="36" s="1"/>
  <c r="Q7" i="49"/>
  <c r="H213" i="6"/>
  <c r="H282" i="6"/>
  <c r="C189" i="46"/>
  <c r="C227" i="44"/>
  <c r="V33" i="49"/>
  <c r="B77" i="49"/>
  <c r="B116" i="49" s="1"/>
  <c r="H351" i="14"/>
  <c r="H301" i="14"/>
  <c r="J10" i="48" s="1"/>
  <c r="H294" i="62"/>
  <c r="C20" i="48" s="1"/>
  <c r="H344" i="62"/>
  <c r="H358" i="11"/>
  <c r="H308" i="11"/>
  <c r="Q8" i="48" s="1"/>
  <c r="H297" i="15"/>
  <c r="F11" i="48" s="1"/>
  <c r="H347" i="15"/>
  <c r="H293" i="21"/>
  <c r="B18" i="48" s="1"/>
  <c r="H343" i="21"/>
  <c r="H349" i="34"/>
  <c r="H299" i="34"/>
  <c r="H33" i="48" s="1"/>
  <c r="H306" i="30"/>
  <c r="O28" i="48" s="1"/>
  <c r="H356" i="30"/>
  <c r="H285" i="6"/>
  <c r="C230" i="44"/>
  <c r="C192" i="46"/>
  <c r="H355" i="11"/>
  <c r="H305" i="11"/>
  <c r="N8" i="48" s="1"/>
  <c r="H356" i="22"/>
  <c r="H306" i="22"/>
  <c r="O19" i="48" s="1"/>
  <c r="H281" i="36"/>
  <c r="C306" i="36"/>
  <c r="C356" i="36" s="1"/>
  <c r="H356" i="27"/>
  <c r="H306" i="27"/>
  <c r="O25" i="48" s="1"/>
  <c r="H358" i="14"/>
  <c r="H308" i="14"/>
  <c r="Q10" i="48" s="1"/>
  <c r="H355" i="21"/>
  <c r="H305" i="21"/>
  <c r="N18" i="48" s="1"/>
  <c r="H295" i="59"/>
  <c r="D31" i="48" s="1"/>
  <c r="H345" i="59"/>
  <c r="H361" i="16"/>
  <c r="H311" i="16"/>
  <c r="T12" i="48" s="1"/>
  <c r="B57" i="49"/>
  <c r="B96" i="49" s="1"/>
  <c r="V13" i="49"/>
  <c r="C321" i="34"/>
  <c r="H335" i="34"/>
  <c r="G329" i="34"/>
  <c r="G336" i="34"/>
  <c r="G331" i="34"/>
  <c r="C337" i="34"/>
  <c r="F320" i="34"/>
  <c r="F328" i="34"/>
  <c r="F330" i="34"/>
  <c r="C329" i="34"/>
  <c r="D321" i="34"/>
  <c r="E333" i="34"/>
  <c r="G325" i="34"/>
  <c r="C326" i="34"/>
  <c r="D318" i="34"/>
  <c r="C328" i="34"/>
  <c r="G320" i="34"/>
  <c r="F335" i="34"/>
  <c r="C334" i="34"/>
  <c r="F327" i="34"/>
  <c r="F329" i="34"/>
  <c r="G334" i="34"/>
  <c r="E320" i="34"/>
  <c r="F334" i="34"/>
  <c r="D336" i="34"/>
  <c r="E324" i="34"/>
  <c r="G333" i="34"/>
  <c r="D319" i="34"/>
  <c r="H327" i="34"/>
  <c r="H322" i="34"/>
  <c r="C319" i="34"/>
  <c r="G326" i="34"/>
  <c r="G324" i="34"/>
  <c r="G318" i="34"/>
  <c r="G322" i="34"/>
  <c r="F325" i="34"/>
  <c r="D323" i="34"/>
  <c r="G327" i="34"/>
  <c r="E323" i="34"/>
  <c r="D330" i="34"/>
  <c r="D326" i="34"/>
  <c r="F338" i="34"/>
  <c r="E329" i="34"/>
  <c r="C330" i="34"/>
  <c r="D334" i="34"/>
  <c r="E335" i="34"/>
  <c r="C335" i="34"/>
  <c r="E337" i="34"/>
  <c r="C318" i="34"/>
  <c r="D335" i="34"/>
  <c r="G321" i="34"/>
  <c r="F324" i="34"/>
  <c r="D333" i="34"/>
  <c r="F332" i="34"/>
  <c r="E332" i="34"/>
  <c r="D327" i="34"/>
  <c r="G323" i="34"/>
  <c r="C343" i="34"/>
  <c r="E330" i="34"/>
  <c r="F326" i="34"/>
  <c r="G335" i="34"/>
  <c r="G337" i="34"/>
  <c r="E318" i="34"/>
  <c r="C336" i="34"/>
  <c r="E319" i="34"/>
  <c r="G332" i="34"/>
  <c r="D332" i="34"/>
  <c r="F331" i="34"/>
  <c r="E334" i="34"/>
  <c r="C331" i="34"/>
  <c r="G319" i="34"/>
  <c r="C333" i="34"/>
  <c r="D324" i="34"/>
  <c r="F337" i="34"/>
  <c r="E327" i="34"/>
  <c r="D328" i="34"/>
  <c r="F323" i="34"/>
  <c r="E331" i="34"/>
  <c r="D337" i="34"/>
  <c r="C327" i="34"/>
  <c r="D325" i="34"/>
  <c r="G328" i="34"/>
  <c r="E336" i="34"/>
  <c r="F336" i="34"/>
  <c r="D322" i="34"/>
  <c r="C325" i="34"/>
  <c r="C322" i="34"/>
  <c r="D338" i="34"/>
  <c r="G330" i="34"/>
  <c r="E326" i="34"/>
  <c r="F321" i="34"/>
  <c r="D331" i="34"/>
  <c r="D329" i="34"/>
  <c r="H328" i="34"/>
  <c r="F333" i="34"/>
  <c r="C320" i="34"/>
  <c r="G338" i="34"/>
  <c r="E321" i="34"/>
  <c r="H337" i="34"/>
  <c r="H332" i="34"/>
  <c r="E325" i="34"/>
  <c r="E322" i="34"/>
  <c r="C323" i="34"/>
  <c r="C324" i="34"/>
  <c r="C332" i="34"/>
  <c r="H325" i="34"/>
  <c r="F318" i="34"/>
  <c r="F319" i="34"/>
  <c r="E328" i="34"/>
  <c r="E338" i="34"/>
  <c r="F322" i="34"/>
  <c r="D320" i="34"/>
  <c r="H334" i="34"/>
  <c r="H329" i="34"/>
  <c r="H360" i="17"/>
  <c r="H310" i="17"/>
  <c r="S13" i="48" s="1"/>
  <c r="H213" i="36"/>
  <c r="Q37" i="49"/>
  <c r="R44" i="48" a="1"/>
  <c r="R44" i="48" s="1"/>
  <c r="R43" i="48"/>
  <c r="R45" i="48" a="1"/>
  <c r="R45" i="48" s="1"/>
  <c r="R42" i="48" a="1"/>
  <c r="R42" i="48" s="1"/>
  <c r="H346" i="59"/>
  <c r="H296" i="59"/>
  <c r="E31" i="48" s="1"/>
  <c r="H354" i="18"/>
  <c r="H304" i="18"/>
  <c r="M14" i="48" s="1"/>
  <c r="E334" i="15"/>
  <c r="G335" i="15"/>
  <c r="G322" i="15"/>
  <c r="C334" i="15"/>
  <c r="D334" i="15"/>
  <c r="F322" i="15"/>
  <c r="G318" i="15"/>
  <c r="F333" i="15"/>
  <c r="G319" i="15"/>
  <c r="C322" i="15"/>
  <c r="D326" i="15"/>
  <c r="E335" i="15"/>
  <c r="E319" i="15"/>
  <c r="H326" i="15"/>
  <c r="F318" i="15"/>
  <c r="G320" i="15"/>
  <c r="F328" i="15"/>
  <c r="C337" i="15"/>
  <c r="D321" i="15"/>
  <c r="E320" i="15"/>
  <c r="F327" i="15"/>
  <c r="E329" i="15"/>
  <c r="E328" i="15"/>
  <c r="G331" i="15"/>
  <c r="D335" i="15"/>
  <c r="D329" i="15"/>
  <c r="F320" i="15"/>
  <c r="H332" i="15"/>
  <c r="E322" i="15"/>
  <c r="F338" i="15"/>
  <c r="C321" i="15"/>
  <c r="D332" i="15"/>
  <c r="E330" i="15"/>
  <c r="C327" i="15"/>
  <c r="C343" i="15"/>
  <c r="F335" i="15"/>
  <c r="D318" i="15"/>
  <c r="D323" i="15"/>
  <c r="D330" i="15"/>
  <c r="F330" i="15"/>
  <c r="C323" i="15"/>
  <c r="H337" i="15"/>
  <c r="D338" i="15"/>
  <c r="F323" i="15"/>
  <c r="F324" i="15"/>
  <c r="G323" i="15"/>
  <c r="C324" i="15"/>
  <c r="D320" i="15"/>
  <c r="E332" i="15"/>
  <c r="F319" i="15"/>
  <c r="D336" i="15"/>
  <c r="D324" i="15"/>
  <c r="G325" i="15"/>
  <c r="G332" i="15"/>
  <c r="G334" i="15"/>
  <c r="H325" i="15"/>
  <c r="E323" i="15"/>
  <c r="C318" i="15"/>
  <c r="E337" i="15"/>
  <c r="F334" i="15"/>
  <c r="D327" i="15"/>
  <c r="C319" i="15"/>
  <c r="F332" i="15"/>
  <c r="G336" i="15"/>
  <c r="E336" i="15"/>
  <c r="G327" i="15"/>
  <c r="E324" i="15"/>
  <c r="C333" i="15"/>
  <c r="C328" i="15"/>
  <c r="C335" i="15"/>
  <c r="D325" i="15"/>
  <c r="C329" i="15"/>
  <c r="D333" i="15"/>
  <c r="C330" i="15"/>
  <c r="D319" i="15"/>
  <c r="G330" i="15"/>
  <c r="D328" i="15"/>
  <c r="E321" i="15"/>
  <c r="C332" i="15"/>
  <c r="H334" i="15"/>
  <c r="D337" i="15"/>
  <c r="C326" i="15"/>
  <c r="H328" i="15"/>
  <c r="F325" i="15"/>
  <c r="D331" i="15"/>
  <c r="E327" i="15"/>
  <c r="G326" i="15"/>
  <c r="G329" i="15"/>
  <c r="E333" i="15"/>
  <c r="G328" i="15"/>
  <c r="E318" i="15"/>
  <c r="D322" i="15"/>
  <c r="G337" i="15"/>
  <c r="F326" i="15"/>
  <c r="E331" i="15"/>
  <c r="C331" i="15"/>
  <c r="E338" i="15"/>
  <c r="F337" i="15"/>
  <c r="H335" i="15"/>
  <c r="F336" i="15"/>
  <c r="G324" i="15"/>
  <c r="F321" i="15"/>
  <c r="E325" i="15"/>
  <c r="G338" i="15"/>
  <c r="G321" i="15"/>
  <c r="E326" i="15"/>
  <c r="F329" i="15"/>
  <c r="C336" i="15"/>
  <c r="G333" i="15"/>
  <c r="F331" i="15"/>
  <c r="C320" i="15"/>
  <c r="C325" i="15"/>
  <c r="H360" i="37"/>
  <c r="H310" i="37"/>
  <c r="S36" i="48" s="1"/>
  <c r="H348" i="18"/>
  <c r="H298" i="18"/>
  <c r="G14" i="48" s="1"/>
  <c r="E333" i="39"/>
  <c r="F332" i="39"/>
  <c r="G332" i="39"/>
  <c r="G325" i="39"/>
  <c r="F336" i="39"/>
  <c r="F322" i="39"/>
  <c r="E327" i="39"/>
  <c r="F325" i="39"/>
  <c r="G320" i="39"/>
  <c r="C337" i="39"/>
  <c r="C328" i="39"/>
  <c r="C321" i="39"/>
  <c r="F323" i="39"/>
  <c r="D333" i="39"/>
  <c r="C324" i="39"/>
  <c r="E329" i="39"/>
  <c r="D328" i="39"/>
  <c r="G319" i="39"/>
  <c r="C322" i="39"/>
  <c r="E321" i="39"/>
  <c r="E334" i="39"/>
  <c r="E326" i="39"/>
  <c r="F329" i="39"/>
  <c r="G338" i="39"/>
  <c r="D318" i="39"/>
  <c r="E324" i="39"/>
  <c r="D329" i="39"/>
  <c r="F338" i="39"/>
  <c r="C327" i="39"/>
  <c r="E325" i="39"/>
  <c r="F330" i="39"/>
  <c r="G329" i="39"/>
  <c r="F318" i="39"/>
  <c r="E319" i="39"/>
  <c r="G318" i="39"/>
  <c r="G322" i="39"/>
  <c r="G336" i="39"/>
  <c r="F320" i="39"/>
  <c r="D335" i="39"/>
  <c r="E331" i="39"/>
  <c r="G331" i="39"/>
  <c r="G334" i="39"/>
  <c r="D334" i="39"/>
  <c r="G326" i="39"/>
  <c r="C330" i="39"/>
  <c r="F337" i="39"/>
  <c r="D330" i="39"/>
  <c r="G327" i="39"/>
  <c r="D326" i="39"/>
  <c r="E328" i="39"/>
  <c r="D331" i="39"/>
  <c r="E322" i="39"/>
  <c r="E338" i="39"/>
  <c r="F319" i="39"/>
  <c r="G335" i="39"/>
  <c r="H332" i="39"/>
  <c r="D325" i="39"/>
  <c r="H334" i="39"/>
  <c r="D322" i="39"/>
  <c r="E332" i="39"/>
  <c r="F324" i="39"/>
  <c r="C326" i="39"/>
  <c r="G333" i="39"/>
  <c r="C331" i="39"/>
  <c r="E336" i="39"/>
  <c r="E320" i="39"/>
  <c r="G323" i="39"/>
  <c r="F335" i="39"/>
  <c r="D324" i="39"/>
  <c r="H328" i="39"/>
  <c r="D327" i="39"/>
  <c r="C325" i="39"/>
  <c r="E330" i="39"/>
  <c r="F331" i="39"/>
  <c r="G330" i="39"/>
  <c r="E323" i="39"/>
  <c r="C333" i="39"/>
  <c r="H326" i="39"/>
  <c r="C334" i="39"/>
  <c r="D332" i="39"/>
  <c r="C318" i="39"/>
  <c r="C332" i="39"/>
  <c r="F321" i="39"/>
  <c r="F327" i="39"/>
  <c r="F334" i="39"/>
  <c r="F328" i="39"/>
  <c r="E335" i="39"/>
  <c r="D336" i="39"/>
  <c r="C343" i="39"/>
  <c r="C335" i="39"/>
  <c r="D320" i="39"/>
  <c r="C329" i="39"/>
  <c r="D321" i="39"/>
  <c r="F333" i="39"/>
  <c r="C319" i="39"/>
  <c r="C336" i="39"/>
  <c r="D338" i="39"/>
  <c r="C323" i="39"/>
  <c r="D319" i="39"/>
  <c r="E318" i="39"/>
  <c r="D323" i="39"/>
  <c r="G321" i="39"/>
  <c r="E337" i="39"/>
  <c r="G324" i="39"/>
  <c r="F326" i="39"/>
  <c r="G337" i="39"/>
  <c r="G328" i="39"/>
  <c r="H335" i="39"/>
  <c r="H325" i="39"/>
  <c r="C320" i="39"/>
  <c r="D337" i="39"/>
  <c r="H283" i="6"/>
  <c r="C308" i="6"/>
  <c r="C358" i="6" s="1"/>
  <c r="C190" i="46"/>
  <c r="C228" i="44"/>
  <c r="H293" i="18"/>
  <c r="B14" i="48" s="1"/>
  <c r="H343" i="18"/>
  <c r="H361" i="39"/>
  <c r="H311" i="39"/>
  <c r="T38" i="48" s="1"/>
  <c r="H324" i="29"/>
  <c r="H319" i="29"/>
  <c r="H337" i="24"/>
  <c r="E335" i="14"/>
  <c r="G320" i="14"/>
  <c r="D330" i="14"/>
  <c r="F326" i="14"/>
  <c r="G327" i="14"/>
  <c r="G321" i="14"/>
  <c r="F322" i="14"/>
  <c r="C321" i="14"/>
  <c r="G337" i="14"/>
  <c r="E334" i="14"/>
  <c r="D334" i="14"/>
  <c r="D328" i="14"/>
  <c r="D324" i="14"/>
  <c r="D335" i="14"/>
  <c r="D336" i="14"/>
  <c r="C319" i="14"/>
  <c r="G326" i="14"/>
  <c r="G324" i="14"/>
  <c r="C322" i="14"/>
  <c r="F319" i="14"/>
  <c r="C323" i="14"/>
  <c r="G334" i="14"/>
  <c r="G331" i="14"/>
  <c r="C325" i="14"/>
  <c r="G333" i="14"/>
  <c r="E319" i="14"/>
  <c r="D329" i="14"/>
  <c r="D326" i="14"/>
  <c r="D325" i="14"/>
  <c r="G332" i="14"/>
  <c r="F336" i="14"/>
  <c r="D321" i="14"/>
  <c r="F329" i="14"/>
  <c r="F327" i="14"/>
  <c r="E328" i="14"/>
  <c r="E333" i="14"/>
  <c r="D320" i="14"/>
  <c r="C336" i="14"/>
  <c r="H334" i="14"/>
  <c r="D338" i="14"/>
  <c r="H335" i="14"/>
  <c r="G319" i="14"/>
  <c r="G335" i="14"/>
  <c r="C334" i="14"/>
  <c r="F318" i="14"/>
  <c r="E337" i="14"/>
  <c r="E326" i="14"/>
  <c r="G325" i="14"/>
  <c r="E336" i="14"/>
  <c r="C327" i="14"/>
  <c r="F338" i="14"/>
  <c r="H322" i="14"/>
  <c r="C332" i="14"/>
  <c r="F328" i="14"/>
  <c r="G328" i="14"/>
  <c r="C331" i="14"/>
  <c r="E329" i="14"/>
  <c r="F332" i="14"/>
  <c r="F337" i="14"/>
  <c r="D331" i="14"/>
  <c r="D327" i="14"/>
  <c r="E325" i="14"/>
  <c r="F333" i="14"/>
  <c r="C320" i="14"/>
  <c r="D332" i="14"/>
  <c r="H325" i="14"/>
  <c r="G336" i="14"/>
  <c r="F331" i="14"/>
  <c r="E323" i="14"/>
  <c r="C326" i="14"/>
  <c r="E327" i="14"/>
  <c r="H328" i="14"/>
  <c r="F320" i="14"/>
  <c r="E324" i="14"/>
  <c r="C333" i="14"/>
  <c r="G323" i="14"/>
  <c r="F335" i="14"/>
  <c r="C318" i="14"/>
  <c r="E321" i="14"/>
  <c r="D323" i="14"/>
  <c r="G338" i="14"/>
  <c r="C328" i="14"/>
  <c r="F323" i="14"/>
  <c r="D319" i="14"/>
  <c r="E332" i="14"/>
  <c r="C343" i="14"/>
  <c r="C324" i="14"/>
  <c r="D318" i="14"/>
  <c r="G329" i="14"/>
  <c r="F324" i="14"/>
  <c r="E331" i="14"/>
  <c r="H332" i="14"/>
  <c r="C337" i="14"/>
  <c r="C330" i="14"/>
  <c r="F321" i="14"/>
  <c r="D333" i="14"/>
  <c r="F334" i="14"/>
  <c r="C329" i="14"/>
  <c r="G330" i="14"/>
  <c r="E318" i="14"/>
  <c r="E330" i="14"/>
  <c r="G318" i="14"/>
  <c r="F325" i="14"/>
  <c r="G322" i="14"/>
  <c r="E338" i="14"/>
  <c r="E322" i="14"/>
  <c r="D322" i="14"/>
  <c r="D337" i="14"/>
  <c r="F330" i="14"/>
  <c r="E320" i="14"/>
  <c r="C335" i="14"/>
  <c r="H362" i="39"/>
  <c r="H312" i="39"/>
  <c r="U38" i="48" s="1"/>
  <c r="C299" i="6"/>
  <c r="C349" i="6" s="1"/>
  <c r="H274" i="6"/>
  <c r="C181" i="46"/>
  <c r="C219" i="44"/>
  <c r="R43" i="49"/>
  <c r="C51" i="49"/>
  <c r="C90" i="49" s="1"/>
  <c r="C298" i="36"/>
  <c r="C348" i="36" s="1"/>
  <c r="H273" i="36"/>
  <c r="C313" i="22"/>
  <c r="C363" i="22" s="1"/>
  <c r="H272" i="6"/>
  <c r="C179" i="46"/>
  <c r="C217" i="44"/>
  <c r="H345" i="30"/>
  <c r="H295" i="30"/>
  <c r="D28" i="48" s="1"/>
  <c r="H301" i="57"/>
  <c r="J17" i="48" s="1"/>
  <c r="H351" i="57"/>
  <c r="H358" i="62"/>
  <c r="H308" i="62"/>
  <c r="Q20" i="48" s="1"/>
  <c r="C288" i="6"/>
  <c r="C293" i="6"/>
  <c r="H268" i="6"/>
  <c r="C213" i="44"/>
  <c r="C175" i="46"/>
  <c r="H358" i="18"/>
  <c r="H308" i="18"/>
  <c r="Q14" i="48" s="1"/>
  <c r="H347" i="18"/>
  <c r="H297" i="18"/>
  <c r="F14" i="48" s="1"/>
  <c r="H361" i="18"/>
  <c r="H311" i="18"/>
  <c r="T14" i="48" s="1"/>
  <c r="G336" i="21"/>
  <c r="C326" i="21"/>
  <c r="F330" i="21"/>
  <c r="D319" i="21"/>
  <c r="F323" i="21"/>
  <c r="C332" i="21"/>
  <c r="E331" i="21"/>
  <c r="G325" i="21"/>
  <c r="G321" i="21"/>
  <c r="G338" i="21"/>
  <c r="E333" i="21"/>
  <c r="H328" i="21"/>
  <c r="C321" i="21"/>
  <c r="E329" i="21"/>
  <c r="E325" i="21"/>
  <c r="G324" i="21"/>
  <c r="F333" i="21"/>
  <c r="D320" i="21"/>
  <c r="D324" i="21"/>
  <c r="D333" i="21"/>
  <c r="G318" i="21"/>
  <c r="H334" i="21"/>
  <c r="C335" i="21"/>
  <c r="F336" i="21"/>
  <c r="G331" i="21"/>
  <c r="F318" i="21"/>
  <c r="H329" i="21"/>
  <c r="D327" i="21"/>
  <c r="D323" i="21"/>
  <c r="C329" i="21"/>
  <c r="G320" i="21"/>
  <c r="D331" i="21"/>
  <c r="E322" i="21"/>
  <c r="G323" i="21"/>
  <c r="F321" i="21"/>
  <c r="E334" i="21"/>
  <c r="D330" i="21"/>
  <c r="C323" i="21"/>
  <c r="C319" i="21"/>
  <c r="D337" i="21"/>
  <c r="H325" i="21"/>
  <c r="C320" i="21"/>
  <c r="F332" i="21"/>
  <c r="G327" i="21"/>
  <c r="D322" i="21"/>
  <c r="D326" i="21"/>
  <c r="E335" i="21"/>
  <c r="C327" i="21"/>
  <c r="G330" i="21"/>
  <c r="E337" i="21"/>
  <c r="G337" i="21"/>
  <c r="E328" i="21"/>
  <c r="F329" i="21"/>
  <c r="F325" i="21"/>
  <c r="F338" i="21"/>
  <c r="C337" i="21"/>
  <c r="G329" i="21"/>
  <c r="C336" i="21"/>
  <c r="D328" i="21"/>
  <c r="E321" i="21"/>
  <c r="F335" i="21"/>
  <c r="C325" i="21"/>
  <c r="F322" i="21"/>
  <c r="E318" i="21"/>
  <c r="G335" i="21"/>
  <c r="C330" i="21"/>
  <c r="F327" i="21"/>
  <c r="E336" i="21"/>
  <c r="F334" i="21"/>
  <c r="H327" i="21"/>
  <c r="G334" i="21"/>
  <c r="C333" i="21"/>
  <c r="E319" i="21"/>
  <c r="G333" i="21"/>
  <c r="C328" i="21"/>
  <c r="H335" i="21"/>
  <c r="G322" i="21"/>
  <c r="D318" i="21"/>
  <c r="G332" i="21"/>
  <c r="F320" i="21"/>
  <c r="D338" i="21"/>
  <c r="E327" i="21"/>
  <c r="F337" i="21"/>
  <c r="C343" i="21"/>
  <c r="C331" i="21"/>
  <c r="E332" i="21"/>
  <c r="D325" i="21"/>
  <c r="D321" i="21"/>
  <c r="C318" i="21"/>
  <c r="E330" i="21"/>
  <c r="D335" i="21"/>
  <c r="H324" i="21"/>
  <c r="H332" i="21"/>
  <c r="C324" i="21"/>
  <c r="E338" i="21"/>
  <c r="C334" i="21"/>
  <c r="G328" i="21"/>
  <c r="E323" i="21"/>
  <c r="G319" i="21"/>
  <c r="F326" i="21"/>
  <c r="C322" i="21"/>
  <c r="F324" i="21"/>
  <c r="E326" i="21"/>
  <c r="E324" i="21"/>
  <c r="F328" i="21"/>
  <c r="D334" i="21"/>
  <c r="D336" i="21"/>
  <c r="F331" i="21"/>
  <c r="F319" i="21"/>
  <c r="G326" i="21"/>
  <c r="D332" i="21"/>
  <c r="E320" i="21"/>
  <c r="D329" i="21"/>
  <c r="H286" i="36"/>
  <c r="C311" i="36"/>
  <c r="C361" i="36" s="1"/>
  <c r="H348" i="62"/>
  <c r="H298" i="62"/>
  <c r="G20" i="48" s="1"/>
  <c r="H352" i="18"/>
  <c r="H302" i="18"/>
  <c r="K14" i="48" s="1"/>
  <c r="H293" i="62"/>
  <c r="B20" i="48" s="1"/>
  <c r="H343" i="62"/>
  <c r="H358" i="27"/>
  <c r="H308" i="27"/>
  <c r="Q25" i="48" s="1"/>
  <c r="C294" i="6"/>
  <c r="C344" i="6" s="1"/>
  <c r="H269" i="6"/>
  <c r="C176" i="46"/>
  <c r="C214" i="44"/>
  <c r="H355" i="62"/>
  <c r="H305" i="62"/>
  <c r="N20" i="48" s="1"/>
  <c r="H361" i="30"/>
  <c r="H311" i="30"/>
  <c r="T28" i="48" s="1"/>
  <c r="H346" i="41"/>
  <c r="H296" i="41"/>
  <c r="E40" i="48" s="1"/>
  <c r="H295" i="27"/>
  <c r="D25" i="48" s="1"/>
  <c r="H345" i="27"/>
  <c r="H308" i="17"/>
  <c r="Q13" i="48" s="1"/>
  <c r="H358" i="17"/>
  <c r="H346" i="21"/>
  <c r="H296" i="21"/>
  <c r="E18" i="48" s="1"/>
  <c r="H301" i="34"/>
  <c r="J33" i="48" s="1"/>
  <c r="H351" i="34"/>
  <c r="B63" i="49"/>
  <c r="B102" i="49" s="1"/>
  <c r="V19" i="49"/>
  <c r="V27" i="49"/>
  <c r="B71" i="49"/>
  <c r="B110" i="49" s="1"/>
  <c r="V14" i="49"/>
  <c r="B58" i="49"/>
  <c r="B97" i="49" s="1"/>
  <c r="C306" i="37"/>
  <c r="C356" i="37" s="1"/>
  <c r="H281" i="37"/>
  <c r="C299" i="36"/>
  <c r="C349" i="36" s="1"/>
  <c r="H274" i="36"/>
  <c r="H348" i="22"/>
  <c r="H298" i="22"/>
  <c r="G19" i="48" s="1"/>
  <c r="H346" i="30"/>
  <c r="H296" i="30"/>
  <c r="E28" i="48" s="1"/>
  <c r="C313" i="39"/>
  <c r="C363" i="39" s="1"/>
  <c r="H288" i="39"/>
  <c r="C288" i="37"/>
  <c r="H268" i="37"/>
  <c r="C293" i="37"/>
  <c r="H349" i="22"/>
  <c r="H299" i="22"/>
  <c r="H19" i="48" s="1"/>
  <c r="H346" i="14"/>
  <c r="H296" i="14"/>
  <c r="E10" i="48" s="1"/>
  <c r="E323" i="18"/>
  <c r="G335" i="18"/>
  <c r="D318" i="18"/>
  <c r="E320" i="18"/>
  <c r="F318" i="18"/>
  <c r="D326" i="18"/>
  <c r="G325" i="18"/>
  <c r="E332" i="18"/>
  <c r="E330" i="18"/>
  <c r="D327" i="18"/>
  <c r="D329" i="18"/>
  <c r="C329" i="18"/>
  <c r="D338" i="18"/>
  <c r="H335" i="18"/>
  <c r="C323" i="18"/>
  <c r="F334" i="18"/>
  <c r="C318" i="18"/>
  <c r="E318" i="18"/>
  <c r="F325" i="18"/>
  <c r="E331" i="18"/>
  <c r="G321" i="18"/>
  <c r="E337" i="18"/>
  <c r="C330" i="18"/>
  <c r="E321" i="18"/>
  <c r="D337" i="18"/>
  <c r="C326" i="18"/>
  <c r="E327" i="18"/>
  <c r="C322" i="18"/>
  <c r="F329" i="18"/>
  <c r="E335" i="18"/>
  <c r="F320" i="18"/>
  <c r="H328" i="18"/>
  <c r="G327" i="18"/>
  <c r="F323" i="18"/>
  <c r="H325" i="18"/>
  <c r="G328" i="18"/>
  <c r="C333" i="18"/>
  <c r="H334" i="18"/>
  <c r="F321" i="18"/>
  <c r="D335" i="18"/>
  <c r="C325" i="18"/>
  <c r="F338" i="18"/>
  <c r="G331" i="18"/>
  <c r="F333" i="18"/>
  <c r="E324" i="18"/>
  <c r="F335" i="18"/>
  <c r="E334" i="18"/>
  <c r="C327" i="18"/>
  <c r="C321" i="18"/>
  <c r="E319" i="18"/>
  <c r="G326" i="18"/>
  <c r="G318" i="18"/>
  <c r="E328" i="18"/>
  <c r="G336" i="18"/>
  <c r="G333" i="18"/>
  <c r="H321" i="18"/>
  <c r="H326" i="18"/>
  <c r="C335" i="18"/>
  <c r="G332" i="18"/>
  <c r="F330" i="18"/>
  <c r="F337" i="18"/>
  <c r="G338" i="18"/>
  <c r="C337" i="18"/>
  <c r="E326" i="18"/>
  <c r="C324" i="18"/>
  <c r="G322" i="18"/>
  <c r="G320" i="18"/>
  <c r="F328" i="18"/>
  <c r="C331" i="18"/>
  <c r="E322" i="18"/>
  <c r="H324" i="18"/>
  <c r="C328" i="18"/>
  <c r="D331" i="18"/>
  <c r="G329" i="18"/>
  <c r="D323" i="18"/>
  <c r="D320" i="18"/>
  <c r="G324" i="18"/>
  <c r="C334" i="18"/>
  <c r="E336" i="18"/>
  <c r="F326" i="18"/>
  <c r="E338" i="18"/>
  <c r="H332" i="18"/>
  <c r="C332" i="18"/>
  <c r="C343" i="18"/>
  <c r="F319" i="18"/>
  <c r="G334" i="18"/>
  <c r="D319" i="18"/>
  <c r="F331" i="18"/>
  <c r="D328" i="18"/>
  <c r="F324" i="18"/>
  <c r="G330" i="18"/>
  <c r="E329" i="18"/>
  <c r="F336" i="18"/>
  <c r="D330" i="18"/>
  <c r="C320" i="18"/>
  <c r="D325" i="18"/>
  <c r="G337" i="18"/>
  <c r="H337" i="18"/>
  <c r="C336" i="18"/>
  <c r="D332" i="18"/>
  <c r="F327" i="18"/>
  <c r="G323" i="18"/>
  <c r="D334" i="18"/>
  <c r="D336" i="18"/>
  <c r="F322" i="18"/>
  <c r="F332" i="18"/>
  <c r="D324" i="18"/>
  <c r="D322" i="18"/>
  <c r="E333" i="18"/>
  <c r="C319" i="18"/>
  <c r="E325" i="18"/>
  <c r="D321" i="18"/>
  <c r="G319" i="18"/>
  <c r="D333" i="18"/>
  <c r="H284" i="6"/>
  <c r="C191" i="46"/>
  <c r="C229" i="44"/>
  <c r="H229" i="44" s="1"/>
  <c r="C363" i="23"/>
  <c r="C338" i="23"/>
  <c r="H298" i="17"/>
  <c r="G13" i="48" s="1"/>
  <c r="H348" i="17"/>
  <c r="H356" i="17"/>
  <c r="H306" i="17"/>
  <c r="O13" i="48" s="1"/>
  <c r="F293" i="37"/>
  <c r="F343" i="37" s="1"/>
  <c r="F288" i="37"/>
  <c r="F313" i="37" s="1"/>
  <c r="F363" i="37" s="1"/>
  <c r="H349" i="41"/>
  <c r="H299" i="41"/>
  <c r="H40" i="48" s="1"/>
  <c r="H295" i="15"/>
  <c r="D11" i="48" s="1"/>
  <c r="H345" i="15"/>
  <c r="H283" i="36"/>
  <c r="C308" i="36"/>
  <c r="C358" i="36" s="1"/>
  <c r="H358" i="30"/>
  <c r="H308" i="30"/>
  <c r="Q28" i="48" s="1"/>
  <c r="C312" i="37"/>
  <c r="C362" i="37" s="1"/>
  <c r="H287" i="37"/>
  <c r="H298" i="30"/>
  <c r="G28" i="48" s="1"/>
  <c r="H348" i="30"/>
  <c r="C302" i="6"/>
  <c r="C352" i="6" s="1"/>
  <c r="H277" i="6"/>
  <c r="C222" i="44"/>
  <c r="C184" i="46"/>
  <c r="H348" i="16"/>
  <c r="H298" i="16"/>
  <c r="G12" i="48" s="1"/>
  <c r="H344" i="11"/>
  <c r="H294" i="11"/>
  <c r="C8" i="48" s="1"/>
  <c r="C313" i="21"/>
  <c r="C363" i="21" s="1"/>
  <c r="H288" i="21"/>
  <c r="C305" i="6"/>
  <c r="C355" i="6" s="1"/>
  <c r="H280" i="6"/>
  <c r="C225" i="44"/>
  <c r="C187" i="46"/>
  <c r="B67" i="49"/>
  <c r="B106" i="49" s="1"/>
  <c r="V22" i="49"/>
  <c r="H358" i="59"/>
  <c r="H308" i="59"/>
  <c r="Q31" i="48" s="1"/>
  <c r="H275" i="6"/>
  <c r="C220" i="44"/>
  <c r="C182" i="46"/>
  <c r="H347" i="39"/>
  <c r="H297" i="39"/>
  <c r="F38" i="48" s="1"/>
  <c r="C295" i="36"/>
  <c r="C345" i="36" s="1"/>
  <c r="H270" i="36"/>
  <c r="H288" i="14"/>
  <c r="C313" i="14"/>
  <c r="C363" i="14" s="1"/>
  <c r="H356" i="11"/>
  <c r="H306" i="11"/>
  <c r="O8" i="48" s="1"/>
  <c r="H273" i="6"/>
  <c r="C298" i="6"/>
  <c r="C348" i="6" s="1"/>
  <c r="C180" i="46"/>
  <c r="C218" i="44"/>
  <c r="P27" i="49"/>
  <c r="P24" i="49"/>
  <c r="P43" i="49"/>
  <c r="P34" i="49"/>
  <c r="P38" i="49"/>
  <c r="P28" i="49"/>
  <c r="P25" i="49"/>
  <c r="P13" i="49"/>
  <c r="P17" i="49"/>
  <c r="P26" i="49"/>
  <c r="P14" i="49"/>
  <c r="P11" i="49"/>
  <c r="P33" i="49"/>
  <c r="P20" i="49"/>
  <c r="P12" i="49"/>
  <c r="P30" i="49"/>
  <c r="P22" i="49"/>
  <c r="P41" i="49"/>
  <c r="P36" i="49"/>
  <c r="P19" i="49"/>
  <c r="P18" i="49"/>
  <c r="P8" i="49"/>
  <c r="P9" i="49"/>
  <c r="P10" i="49"/>
  <c r="P21" i="49"/>
  <c r="P31" i="49"/>
  <c r="P39" i="49"/>
  <c r="P29" i="49"/>
  <c r="P15" i="49"/>
  <c r="P40" i="49"/>
  <c r="P23" i="49"/>
  <c r="P32" i="49"/>
  <c r="P16" i="49"/>
  <c r="P42" i="49"/>
  <c r="P35" i="49"/>
  <c r="F333" i="62"/>
  <c r="D323" i="62"/>
  <c r="C331" i="62"/>
  <c r="F318" i="62"/>
  <c r="E327" i="62"/>
  <c r="F337" i="62"/>
  <c r="C319" i="62"/>
  <c r="G320" i="62"/>
  <c r="D320" i="62"/>
  <c r="D338" i="62"/>
  <c r="D337" i="62"/>
  <c r="G324" i="62"/>
  <c r="E330" i="62"/>
  <c r="D325" i="62"/>
  <c r="H325" i="62"/>
  <c r="E332" i="62"/>
  <c r="C322" i="62"/>
  <c r="H328" i="62"/>
  <c r="G337" i="62"/>
  <c r="D326" i="62"/>
  <c r="C336" i="62"/>
  <c r="E337" i="62"/>
  <c r="F338" i="62"/>
  <c r="E338" i="62"/>
  <c r="D333" i="62"/>
  <c r="G332" i="62"/>
  <c r="F321" i="62"/>
  <c r="H326" i="62"/>
  <c r="G336" i="62"/>
  <c r="H334" i="62"/>
  <c r="H324" i="62"/>
  <c r="D331" i="62"/>
  <c r="G318" i="62"/>
  <c r="G327" i="62"/>
  <c r="F336" i="62"/>
  <c r="C325" i="62"/>
  <c r="C334" i="62"/>
  <c r="C332" i="62"/>
  <c r="C337" i="62"/>
  <c r="D336" i="62"/>
  <c r="D328" i="62"/>
  <c r="H329" i="62"/>
  <c r="F335" i="62"/>
  <c r="C320" i="62"/>
  <c r="E336" i="62"/>
  <c r="H337" i="62"/>
  <c r="C330" i="62"/>
  <c r="C343" i="62"/>
  <c r="F326" i="62"/>
  <c r="E335" i="62"/>
  <c r="H322" i="62"/>
  <c r="F332" i="62"/>
  <c r="F330" i="62"/>
  <c r="D335" i="62"/>
  <c r="E331" i="62"/>
  <c r="G323" i="62"/>
  <c r="C327" i="62"/>
  <c r="F331" i="62"/>
  <c r="E334" i="62"/>
  <c r="E329" i="62"/>
  <c r="H327" i="62"/>
  <c r="G335" i="62"/>
  <c r="E325" i="62"/>
  <c r="D334" i="62"/>
  <c r="G321" i="62"/>
  <c r="G330" i="62"/>
  <c r="C329" i="62"/>
  <c r="G333" i="62"/>
  <c r="E328" i="62"/>
  <c r="D321" i="62"/>
  <c r="G322" i="62"/>
  <c r="F324" i="62"/>
  <c r="E326" i="62"/>
  <c r="F322" i="62"/>
  <c r="G326" i="62"/>
  <c r="F334" i="62"/>
  <c r="D324" i="62"/>
  <c r="C333" i="62"/>
  <c r="F320" i="62"/>
  <c r="D329" i="62"/>
  <c r="D327" i="62"/>
  <c r="D330" i="62"/>
  <c r="C326" i="62"/>
  <c r="C335" i="62"/>
  <c r="E320" i="62"/>
  <c r="C321" i="62"/>
  <c r="E323" i="62"/>
  <c r="G334" i="62"/>
  <c r="E324" i="62"/>
  <c r="D332" i="62"/>
  <c r="G319" i="62"/>
  <c r="F328" i="62"/>
  <c r="D318" i="62"/>
  <c r="E322" i="62"/>
  <c r="D322" i="62"/>
  <c r="F323" i="62"/>
  <c r="D319" i="62"/>
  <c r="C318" i="62"/>
  <c r="C328" i="62"/>
  <c r="G338" i="62"/>
  <c r="F319" i="62"/>
  <c r="H335" i="62"/>
  <c r="G328" i="62"/>
  <c r="E318" i="62"/>
  <c r="F325" i="62"/>
  <c r="E321" i="62"/>
  <c r="E333" i="62"/>
  <c r="H332" i="62"/>
  <c r="C323" i="62"/>
  <c r="G331" i="62"/>
  <c r="G329" i="62"/>
  <c r="C324" i="62"/>
  <c r="E319" i="62"/>
  <c r="F329" i="62"/>
  <c r="G325" i="62"/>
  <c r="F327" i="62"/>
  <c r="H356" i="21"/>
  <c r="H306" i="21"/>
  <c r="O18" i="48" s="1"/>
  <c r="C294" i="36"/>
  <c r="C344" i="36" s="1"/>
  <c r="H269" i="36"/>
  <c r="C313" i="27"/>
  <c r="C363" i="27" s="1"/>
  <c r="H288" i="27"/>
  <c r="C295" i="6"/>
  <c r="C345" i="6" s="1"/>
  <c r="H270" i="6"/>
  <c r="C215" i="44"/>
  <c r="C177" i="46"/>
  <c r="H345" i="18"/>
  <c r="H295" i="18"/>
  <c r="D14" i="48" s="1"/>
  <c r="H276" i="37"/>
  <c r="C301" i="37"/>
  <c r="C351" i="37" s="1"/>
  <c r="H349" i="17"/>
  <c r="H299" i="17"/>
  <c r="H13" i="48" s="1"/>
  <c r="H294" i="14"/>
  <c r="C10" i="48" s="1"/>
  <c r="H344" i="14"/>
  <c r="H356" i="18"/>
  <c r="H306" i="18"/>
  <c r="O14" i="48" s="1"/>
  <c r="H345" i="39"/>
  <c r="H295" i="39"/>
  <c r="D38" i="48" s="1"/>
  <c r="H361" i="57"/>
  <c r="H311" i="57"/>
  <c r="T17" i="48" s="1"/>
  <c r="H356" i="34"/>
  <c r="H306" i="34"/>
  <c r="O33" i="48" s="1"/>
  <c r="H276" i="36"/>
  <c r="C301" i="36"/>
  <c r="C351" i="36" s="1"/>
  <c r="H355" i="17"/>
  <c r="H305" i="17"/>
  <c r="N13" i="48" s="1"/>
  <c r="H351" i="27"/>
  <c r="H301" i="27"/>
  <c r="J25" i="48" s="1"/>
  <c r="E293" i="36"/>
  <c r="E343" i="36" s="1"/>
  <c r="E288" i="36"/>
  <c r="E313" i="36" s="1"/>
  <c r="E363" i="36" s="1"/>
  <c r="H354" i="41"/>
  <c r="H304" i="41"/>
  <c r="M40" i="48" s="1"/>
  <c r="H358" i="34"/>
  <c r="H308" i="34"/>
  <c r="Q33" i="48" s="1"/>
  <c r="D321" i="41"/>
  <c r="F328" i="41"/>
  <c r="D328" i="41"/>
  <c r="F334" i="41"/>
  <c r="G334" i="41"/>
  <c r="E337" i="41"/>
  <c r="G331" i="41"/>
  <c r="H334" i="41"/>
  <c r="C335" i="41"/>
  <c r="E335" i="41"/>
  <c r="D329" i="41"/>
  <c r="C343" i="41"/>
  <c r="H332" i="41"/>
  <c r="E321" i="41"/>
  <c r="C331" i="41"/>
  <c r="C332" i="41"/>
  <c r="E332" i="41"/>
  <c r="G323" i="41"/>
  <c r="F323" i="41"/>
  <c r="D324" i="41"/>
  <c r="F335" i="41"/>
  <c r="E326" i="41"/>
  <c r="G329" i="41"/>
  <c r="D322" i="41"/>
  <c r="F336" i="41"/>
  <c r="C327" i="41"/>
  <c r="E330" i="41"/>
  <c r="D333" i="41"/>
  <c r="C321" i="41"/>
  <c r="H328" i="41"/>
  <c r="C333" i="41"/>
  <c r="D319" i="41"/>
  <c r="F324" i="41"/>
  <c r="E329" i="41"/>
  <c r="D323" i="41"/>
  <c r="G321" i="41"/>
  <c r="E324" i="41"/>
  <c r="F325" i="41"/>
  <c r="D330" i="41"/>
  <c r="F320" i="41"/>
  <c r="G322" i="41"/>
  <c r="E319" i="41"/>
  <c r="D336" i="41"/>
  <c r="C330" i="41"/>
  <c r="C320" i="41"/>
  <c r="E323" i="41"/>
  <c r="G325" i="41"/>
  <c r="G328" i="41"/>
  <c r="D325" i="41"/>
  <c r="G326" i="41"/>
  <c r="H325" i="41"/>
  <c r="F327" i="41"/>
  <c r="E325" i="41"/>
  <c r="E322" i="41"/>
  <c r="C324" i="41"/>
  <c r="E333" i="41"/>
  <c r="F331" i="41"/>
  <c r="E320" i="41"/>
  <c r="E327" i="41"/>
  <c r="D320" i="41"/>
  <c r="C318" i="41"/>
  <c r="F326" i="41"/>
  <c r="C326" i="41"/>
  <c r="G335" i="41"/>
  <c r="D337" i="41"/>
  <c r="D318" i="41"/>
  <c r="C328" i="41"/>
  <c r="C334" i="41"/>
  <c r="D335" i="41"/>
  <c r="F333" i="41"/>
  <c r="F330" i="41"/>
  <c r="G333" i="41"/>
  <c r="C329" i="41"/>
  <c r="E331" i="41"/>
  <c r="D326" i="41"/>
  <c r="C322" i="41"/>
  <c r="G319" i="41"/>
  <c r="F337" i="41"/>
  <c r="F318" i="41"/>
  <c r="E336" i="41"/>
  <c r="C337" i="41"/>
  <c r="D338" i="41"/>
  <c r="F322" i="41"/>
  <c r="E334" i="41"/>
  <c r="G324" i="41"/>
  <c r="D334" i="41"/>
  <c r="F329" i="41"/>
  <c r="G337" i="41"/>
  <c r="H327" i="41"/>
  <c r="H337" i="41"/>
  <c r="E328" i="41"/>
  <c r="C325" i="41"/>
  <c r="F332" i="41"/>
  <c r="G330" i="41"/>
  <c r="H333" i="41"/>
  <c r="G318" i="41"/>
  <c r="F319" i="41"/>
  <c r="G320" i="41"/>
  <c r="G327" i="41"/>
  <c r="G338" i="41"/>
  <c r="E318" i="41"/>
  <c r="G336" i="41"/>
  <c r="D331" i="41"/>
  <c r="H326" i="41"/>
  <c r="C323" i="41"/>
  <c r="G332" i="41"/>
  <c r="C319" i="41"/>
  <c r="C336" i="41"/>
  <c r="D332" i="41"/>
  <c r="D327" i="41"/>
  <c r="F338" i="41"/>
  <c r="H335" i="41"/>
  <c r="H331" i="41"/>
  <c r="E338" i="41"/>
  <c r="F321" i="41"/>
  <c r="H306" i="62"/>
  <c r="O20" i="48" s="1"/>
  <c r="H356" i="62"/>
  <c r="E293" i="37"/>
  <c r="E343" i="37" s="1"/>
  <c r="E288" i="37"/>
  <c r="E313" i="37" s="1"/>
  <c r="E363" i="37" s="1"/>
  <c r="C311" i="37"/>
  <c r="C361" i="37" s="1"/>
  <c r="H286" i="37"/>
  <c r="H349" i="14"/>
  <c r="H299" i="14"/>
  <c r="H10" i="48" s="1"/>
  <c r="B65" i="49"/>
  <c r="B104" i="49" s="1"/>
  <c r="V20" i="49"/>
  <c r="H348" i="34"/>
  <c r="H298" i="34"/>
  <c r="G33" i="48" s="1"/>
  <c r="H296" i="27"/>
  <c r="E25" i="48" s="1"/>
  <c r="H346" i="27"/>
  <c r="H360" i="27"/>
  <c r="H310" i="27"/>
  <c r="S25" i="48" s="1"/>
  <c r="B84" i="49"/>
  <c r="B123" i="49" s="1"/>
  <c r="V40" i="49"/>
  <c r="H326" i="24"/>
  <c r="H322" i="24"/>
  <c r="H361" i="15"/>
  <c r="H311" i="15"/>
  <c r="T11" i="48" s="1"/>
  <c r="S43" i="49"/>
  <c r="D51" i="49"/>
  <c r="D90" i="49" s="1"/>
  <c r="H361" i="17"/>
  <c r="H311" i="17"/>
  <c r="T13" i="48" s="1"/>
  <c r="H358" i="57"/>
  <c r="H308" i="57"/>
  <c r="Q17" i="48" s="1"/>
  <c r="H362" i="57"/>
  <c r="H312" i="57"/>
  <c r="U17" i="48" s="1"/>
  <c r="F327" i="16"/>
  <c r="F318" i="16"/>
  <c r="C329" i="16"/>
  <c r="D327" i="16"/>
  <c r="D328" i="16"/>
  <c r="C333" i="16"/>
  <c r="F336" i="16"/>
  <c r="F323" i="16"/>
  <c r="C321" i="16"/>
  <c r="D325" i="16"/>
  <c r="C328" i="16"/>
  <c r="E320" i="16"/>
  <c r="D331" i="16"/>
  <c r="G338" i="16"/>
  <c r="D334" i="16"/>
  <c r="G326" i="16"/>
  <c r="G336" i="16"/>
  <c r="G329" i="16"/>
  <c r="D329" i="16"/>
  <c r="G327" i="16"/>
  <c r="F329" i="16"/>
  <c r="C327" i="16"/>
  <c r="D322" i="16"/>
  <c r="G319" i="16"/>
  <c r="E334" i="16"/>
  <c r="E333" i="16"/>
  <c r="E324" i="16"/>
  <c r="H334" i="16"/>
  <c r="F338" i="16"/>
  <c r="H335" i="16"/>
  <c r="E327" i="16"/>
  <c r="F321" i="16"/>
  <c r="F331" i="16"/>
  <c r="F324" i="16"/>
  <c r="E322" i="16"/>
  <c r="F322" i="16"/>
  <c r="E329" i="16"/>
  <c r="F333" i="16"/>
  <c r="F328" i="16"/>
  <c r="G328" i="16"/>
  <c r="D320" i="16"/>
  <c r="D333" i="16"/>
  <c r="E319" i="16"/>
  <c r="E328" i="16"/>
  <c r="D326" i="16"/>
  <c r="C326" i="16"/>
  <c r="C336" i="16"/>
  <c r="C331" i="16"/>
  <c r="F335" i="16"/>
  <c r="E332" i="16"/>
  <c r="G322" i="16"/>
  <c r="G334" i="16"/>
  <c r="E335" i="16"/>
  <c r="D335" i="16"/>
  <c r="E337" i="16"/>
  <c r="D323" i="16"/>
  <c r="D338" i="16"/>
  <c r="G332" i="16"/>
  <c r="G325" i="16"/>
  <c r="G335" i="16"/>
  <c r="E325" i="16"/>
  <c r="F319" i="16"/>
  <c r="D321" i="16"/>
  <c r="D330" i="16"/>
  <c r="C334" i="16"/>
  <c r="E321" i="16"/>
  <c r="H322" i="16"/>
  <c r="F320" i="16"/>
  <c r="D336" i="16"/>
  <c r="E323" i="16"/>
  <c r="H329" i="16"/>
  <c r="C319" i="16"/>
  <c r="E318" i="16"/>
  <c r="F334" i="16"/>
  <c r="E338" i="16"/>
  <c r="H325" i="16"/>
  <c r="F330" i="16"/>
  <c r="G323" i="16"/>
  <c r="C323" i="16"/>
  <c r="D324" i="16"/>
  <c r="H332" i="16"/>
  <c r="C325" i="16"/>
  <c r="G320" i="16"/>
  <c r="G333" i="16"/>
  <c r="E326" i="16"/>
  <c r="C337" i="16"/>
  <c r="C322" i="16"/>
  <c r="D332" i="16"/>
  <c r="C330" i="16"/>
  <c r="G324" i="16"/>
  <c r="C335" i="16"/>
  <c r="C343" i="16"/>
  <c r="G337" i="16"/>
  <c r="G318" i="16"/>
  <c r="C324" i="16"/>
  <c r="D337" i="16"/>
  <c r="H328" i="16"/>
  <c r="G331" i="16"/>
  <c r="G330" i="16"/>
  <c r="G321" i="16"/>
  <c r="C318" i="16"/>
  <c r="E331" i="16"/>
  <c r="F332" i="16"/>
  <c r="E330" i="16"/>
  <c r="C332" i="16"/>
  <c r="D319" i="16"/>
  <c r="E336" i="16"/>
  <c r="F337" i="16"/>
  <c r="F325" i="16"/>
  <c r="D318" i="16"/>
  <c r="C320" i="16"/>
  <c r="F326" i="16"/>
  <c r="H346" i="22"/>
  <c r="H296" i="22"/>
  <c r="E19" i="48" s="1"/>
  <c r="H362" i="21"/>
  <c r="H312" i="21"/>
  <c r="U18" i="48" s="1"/>
  <c r="H343" i="17"/>
  <c r="H293" i="17"/>
  <c r="B13" i="48" s="1"/>
  <c r="H347" i="41"/>
  <c r="H297" i="41"/>
  <c r="F40" i="48" s="1"/>
  <c r="H299" i="15"/>
  <c r="H11" i="48" s="1"/>
  <c r="H349" i="15"/>
  <c r="H351" i="21"/>
  <c r="H301" i="21"/>
  <c r="J18" i="48" s="1"/>
  <c r="H361" i="62"/>
  <c r="H311" i="62"/>
  <c r="T20" i="48" s="1"/>
  <c r="E293" i="6"/>
  <c r="E343" i="6" s="1"/>
  <c r="E213" i="44"/>
  <c r="E288" i="6"/>
  <c r="E313" i="6" s="1"/>
  <c r="E363" i="6" s="1"/>
  <c r="E175" i="46"/>
  <c r="H345" i="41"/>
  <c r="H295" i="41"/>
  <c r="D40" i="48" s="1"/>
  <c r="H346" i="15"/>
  <c r="H296" i="15"/>
  <c r="E11" i="48" s="1"/>
  <c r="H352" i="22"/>
  <c r="H302" i="22"/>
  <c r="K19" i="48" s="1"/>
  <c r="H343" i="14"/>
  <c r="H293" i="14"/>
  <c r="B10" i="48" s="1"/>
  <c r="H356" i="39"/>
  <c r="H306" i="39"/>
  <c r="O38" i="48" s="1"/>
  <c r="B59" i="49"/>
  <c r="B98" i="49" s="1"/>
  <c r="V15" i="49"/>
  <c r="H311" i="21"/>
  <c r="T18" i="48" s="1"/>
  <c r="H361" i="21"/>
  <c r="H354" i="27"/>
  <c r="H304" i="27"/>
  <c r="M25" i="48" s="1"/>
  <c r="C312" i="6"/>
  <c r="C362" i="6" s="1"/>
  <c r="H287" i="6"/>
  <c r="C194" i="46"/>
  <c r="C232" i="44"/>
  <c r="V30" i="49"/>
  <c r="B74" i="49"/>
  <c r="B113" i="49" s="1"/>
  <c r="H345" i="22"/>
  <c r="H295" i="22"/>
  <c r="D19" i="48" s="1"/>
  <c r="H294" i="59"/>
  <c r="C31" i="48" s="1"/>
  <c r="H344" i="59"/>
  <c r="H286" i="6"/>
  <c r="C231" i="44"/>
  <c r="C311" i="6"/>
  <c r="C361" i="6" s="1"/>
  <c r="C193" i="46"/>
  <c r="H355" i="15"/>
  <c r="H305" i="15"/>
  <c r="N11" i="48" s="1"/>
  <c r="C313" i="62"/>
  <c r="C363" i="62" s="1"/>
  <c r="H288" i="62"/>
  <c r="H361" i="11"/>
  <c r="H311" i="11"/>
  <c r="T8" i="48" s="1"/>
  <c r="H344" i="17"/>
  <c r="H294" i="17"/>
  <c r="C13" i="48" s="1"/>
  <c r="H344" i="27"/>
  <c r="H294" i="27"/>
  <c r="C25" i="48" s="1"/>
  <c r="H349" i="30"/>
  <c r="H299" i="30"/>
  <c r="H28" i="48" s="1"/>
  <c r="C296" i="36"/>
  <c r="C346" i="36" s="1"/>
  <c r="H271" i="36"/>
  <c r="H348" i="41"/>
  <c r="H298" i="41"/>
  <c r="G40" i="48" s="1"/>
  <c r="H346" i="16"/>
  <c r="H296" i="16"/>
  <c r="E12" i="48" s="1"/>
  <c r="H288" i="30"/>
  <c r="C313" i="30"/>
  <c r="C363" i="30" s="1"/>
  <c r="H358" i="16"/>
  <c r="H308" i="16"/>
  <c r="Q12" i="48" s="1"/>
  <c r="H298" i="57"/>
  <c r="G17" i="48" s="1"/>
  <c r="H348" i="57"/>
  <c r="H362" i="11"/>
  <c r="H312" i="11"/>
  <c r="U8" i="48" s="1"/>
  <c r="H343" i="41"/>
  <c r="H293" i="41"/>
  <c r="B40" i="48" s="1"/>
  <c r="H348" i="15"/>
  <c r="H298" i="15"/>
  <c r="G11" i="48" s="1"/>
  <c r="H361" i="27"/>
  <c r="H311" i="27"/>
  <c r="T25" i="48" s="1"/>
  <c r="H345" i="34"/>
  <c r="H295" i="34"/>
  <c r="D33" i="48" s="1"/>
  <c r="H213" i="37"/>
  <c r="Q38" i="49"/>
  <c r="F336" i="17"/>
  <c r="F335" i="17"/>
  <c r="C343" i="17"/>
  <c r="F337" i="17"/>
  <c r="G328" i="17"/>
  <c r="D323" i="17"/>
  <c r="G336" i="17"/>
  <c r="C321" i="17"/>
  <c r="G324" i="17"/>
  <c r="F334" i="17"/>
  <c r="C324" i="17"/>
  <c r="F321" i="17"/>
  <c r="D336" i="17"/>
  <c r="C327" i="17"/>
  <c r="E324" i="17"/>
  <c r="F328" i="17"/>
  <c r="F329" i="17"/>
  <c r="F323" i="17"/>
  <c r="D318" i="17"/>
  <c r="C333" i="17"/>
  <c r="C323" i="17"/>
  <c r="F327" i="17"/>
  <c r="E322" i="17"/>
  <c r="D321" i="17"/>
  <c r="G323" i="17"/>
  <c r="G334" i="17"/>
  <c r="G326" i="17"/>
  <c r="D325" i="17"/>
  <c r="E319" i="17"/>
  <c r="F319" i="17"/>
  <c r="G325" i="17"/>
  <c r="G319" i="17"/>
  <c r="G318" i="17"/>
  <c r="C320" i="17"/>
  <c r="E333" i="17"/>
  <c r="D331" i="17"/>
  <c r="C335" i="17"/>
  <c r="D329" i="17"/>
  <c r="C331" i="17"/>
  <c r="C332" i="17"/>
  <c r="G322" i="17"/>
  <c r="E336" i="17"/>
  <c r="D322" i="17"/>
  <c r="G337" i="17"/>
  <c r="E335" i="17"/>
  <c r="F320" i="17"/>
  <c r="E326" i="17"/>
  <c r="E334" i="17"/>
  <c r="E337" i="17"/>
  <c r="E323" i="17"/>
  <c r="H325" i="17"/>
  <c r="D332" i="17"/>
  <c r="G321" i="17"/>
  <c r="F333" i="17"/>
  <c r="C318" i="17"/>
  <c r="C328" i="17"/>
  <c r="E328" i="17"/>
  <c r="D335" i="17"/>
  <c r="C319" i="17"/>
  <c r="E330" i="17"/>
  <c r="C330" i="17"/>
  <c r="G338" i="17"/>
  <c r="D328" i="17"/>
  <c r="E329" i="17"/>
  <c r="G330" i="17"/>
  <c r="D319" i="17"/>
  <c r="D338" i="17"/>
  <c r="H337" i="17"/>
  <c r="C326" i="17"/>
  <c r="C334" i="17"/>
  <c r="G320" i="17"/>
  <c r="D333" i="17"/>
  <c r="E325" i="17"/>
  <c r="G327" i="17"/>
  <c r="F330" i="17"/>
  <c r="D320" i="17"/>
  <c r="F332" i="17"/>
  <c r="C329" i="17"/>
  <c r="F331" i="17"/>
  <c r="E332" i="17"/>
  <c r="E327" i="17"/>
  <c r="E318" i="17"/>
  <c r="E320" i="17"/>
  <c r="F338" i="17"/>
  <c r="E338" i="17"/>
  <c r="H327" i="17"/>
  <c r="D334" i="17"/>
  <c r="D330" i="17"/>
  <c r="F325" i="17"/>
  <c r="H326" i="17"/>
  <c r="G335" i="17"/>
  <c r="C325" i="17"/>
  <c r="G329" i="17"/>
  <c r="D327" i="17"/>
  <c r="G331" i="17"/>
  <c r="F322" i="17"/>
  <c r="D326" i="17"/>
  <c r="G333" i="17"/>
  <c r="D324" i="17"/>
  <c r="H329" i="17"/>
  <c r="F324" i="17"/>
  <c r="F318" i="17"/>
  <c r="H334" i="17"/>
  <c r="G332" i="17"/>
  <c r="F326" i="17"/>
  <c r="E331" i="17"/>
  <c r="E321" i="17"/>
  <c r="C336" i="17"/>
  <c r="D337" i="17"/>
  <c r="H332" i="17"/>
  <c r="C337" i="17"/>
  <c r="H345" i="57"/>
  <c r="H295" i="57"/>
  <c r="D17" i="48" s="1"/>
  <c r="H279" i="6"/>
  <c r="C224" i="44"/>
  <c r="C186" i="46"/>
  <c r="H278" i="6"/>
  <c r="C185" i="46"/>
  <c r="C223" i="44"/>
  <c r="C299" i="37"/>
  <c r="C349" i="37" s="1"/>
  <c r="H274" i="37"/>
  <c r="H348" i="21"/>
  <c r="H298" i="21"/>
  <c r="G18" i="48" s="1"/>
  <c r="H358" i="39"/>
  <c r="H308" i="39"/>
  <c r="Q38" i="48" s="1"/>
  <c r="H269" i="37"/>
  <c r="C294" i="37"/>
  <c r="C344" i="37" s="1"/>
  <c r="H298" i="59"/>
  <c r="G31" i="48" s="1"/>
  <c r="H348" i="59"/>
  <c r="H347" i="22"/>
  <c r="H297" i="22"/>
  <c r="F19" i="48" s="1"/>
  <c r="E321" i="27"/>
  <c r="E330" i="27"/>
  <c r="E333" i="27"/>
  <c r="F323" i="27"/>
  <c r="C318" i="27"/>
  <c r="D321" i="27"/>
  <c r="E320" i="27"/>
  <c r="D322" i="27"/>
  <c r="E323" i="27"/>
  <c r="G335" i="27"/>
  <c r="E329" i="27"/>
  <c r="F332" i="27"/>
  <c r="G336" i="27"/>
  <c r="D329" i="27"/>
  <c r="G325" i="27"/>
  <c r="D334" i="27"/>
  <c r="D325" i="27"/>
  <c r="C335" i="27"/>
  <c r="C328" i="27"/>
  <c r="F329" i="27"/>
  <c r="D330" i="27"/>
  <c r="G337" i="27"/>
  <c r="C324" i="27"/>
  <c r="D324" i="27"/>
  <c r="C334" i="27"/>
  <c r="D319" i="27"/>
  <c r="E331" i="27"/>
  <c r="C329" i="27"/>
  <c r="E322" i="27"/>
  <c r="C336" i="27"/>
  <c r="G323" i="27"/>
  <c r="C325" i="27"/>
  <c r="E336" i="27"/>
  <c r="D337" i="27"/>
  <c r="F319" i="27"/>
  <c r="F326" i="27"/>
  <c r="H328" i="27"/>
  <c r="C330" i="27"/>
  <c r="E324" i="27"/>
  <c r="E328" i="27"/>
  <c r="E338" i="27"/>
  <c r="F331" i="27"/>
  <c r="F333" i="27"/>
  <c r="E318" i="27"/>
  <c r="F336" i="27"/>
  <c r="F328" i="27"/>
  <c r="C326" i="27"/>
  <c r="F325" i="27"/>
  <c r="F330" i="27"/>
  <c r="F335" i="27"/>
  <c r="G330" i="27"/>
  <c r="C337" i="27"/>
  <c r="C323" i="27"/>
  <c r="C322" i="27"/>
  <c r="D338" i="27"/>
  <c r="G332" i="27"/>
  <c r="E332" i="27"/>
  <c r="F337" i="27"/>
  <c r="D328" i="27"/>
  <c r="D323" i="27"/>
  <c r="E335" i="27"/>
  <c r="H327" i="27"/>
  <c r="C319" i="27"/>
  <c r="G328" i="27"/>
  <c r="G331" i="27"/>
  <c r="C327" i="27"/>
  <c r="G327" i="27"/>
  <c r="C321" i="27"/>
  <c r="E334" i="27"/>
  <c r="F338" i="27"/>
  <c r="F318" i="27"/>
  <c r="C320" i="27"/>
  <c r="D320" i="27"/>
  <c r="C331" i="27"/>
  <c r="D318" i="27"/>
  <c r="F320" i="27"/>
  <c r="G338" i="27"/>
  <c r="E325" i="27"/>
  <c r="D327" i="27"/>
  <c r="C343" i="27"/>
  <c r="D335" i="27"/>
  <c r="F324" i="27"/>
  <c r="D336" i="27"/>
  <c r="G320" i="27"/>
  <c r="F321" i="27"/>
  <c r="D326" i="27"/>
  <c r="G322" i="27"/>
  <c r="G319" i="27"/>
  <c r="F322" i="27"/>
  <c r="H325" i="27"/>
  <c r="D333" i="27"/>
  <c r="C333" i="27"/>
  <c r="D332" i="27"/>
  <c r="E319" i="27"/>
  <c r="F327" i="27"/>
  <c r="C332" i="27"/>
  <c r="H334" i="27"/>
  <c r="E326" i="27"/>
  <c r="G333" i="27"/>
  <c r="E327" i="27"/>
  <c r="H331" i="27"/>
  <c r="G321" i="27"/>
  <c r="H322" i="27"/>
  <c r="G318" i="27"/>
  <c r="G329" i="27"/>
  <c r="G326" i="27"/>
  <c r="F334" i="27"/>
  <c r="H332" i="27"/>
  <c r="G334" i="27"/>
  <c r="E337" i="27"/>
  <c r="G324" i="27"/>
  <c r="D331" i="27"/>
  <c r="C313" i="41"/>
  <c r="C363" i="41" s="1"/>
  <c r="H288" i="41"/>
  <c r="D336" i="57"/>
  <c r="E333" i="57"/>
  <c r="H330" i="57"/>
  <c r="D328" i="57"/>
  <c r="C325" i="57"/>
  <c r="D322" i="57"/>
  <c r="C319" i="57"/>
  <c r="E336" i="57"/>
  <c r="F333" i="57"/>
  <c r="E330" i="57"/>
  <c r="D327" i="57"/>
  <c r="E324" i="57"/>
  <c r="F321" i="57"/>
  <c r="E318" i="57"/>
  <c r="G335" i="57"/>
  <c r="C333" i="57"/>
  <c r="F330" i="57"/>
  <c r="G327" i="57"/>
  <c r="F324" i="57"/>
  <c r="G321" i="57"/>
  <c r="F318" i="57"/>
  <c r="C336" i="57"/>
  <c r="D333" i="57"/>
  <c r="C330" i="57"/>
  <c r="G326" i="57"/>
  <c r="C324" i="57"/>
  <c r="D321" i="57"/>
  <c r="C318" i="57"/>
  <c r="C343" i="57"/>
  <c r="E335" i="57"/>
  <c r="H332" i="57"/>
  <c r="D330" i="57"/>
  <c r="E327" i="57"/>
  <c r="D324" i="57"/>
  <c r="E321" i="57"/>
  <c r="D318" i="57"/>
  <c r="G332" i="57"/>
  <c r="F329" i="57"/>
  <c r="E326" i="57"/>
  <c r="G320" i="57"/>
  <c r="F338" i="57"/>
  <c r="C335" i="57"/>
  <c r="F332" i="57"/>
  <c r="G329" i="57"/>
  <c r="C327" i="57"/>
  <c r="G323" i="57"/>
  <c r="C321" i="57"/>
  <c r="G338" i="57"/>
  <c r="F335" i="57"/>
  <c r="E332" i="57"/>
  <c r="D329" i="57"/>
  <c r="C326" i="57"/>
  <c r="F323" i="57"/>
  <c r="E320" i="57"/>
  <c r="G337" i="57"/>
  <c r="H334" i="57"/>
  <c r="D332" i="57"/>
  <c r="E329" i="57"/>
  <c r="F326" i="57"/>
  <c r="E323" i="57"/>
  <c r="F320" i="57"/>
  <c r="E338" i="57"/>
  <c r="D335" i="57"/>
  <c r="C332" i="57"/>
  <c r="G328" i="57"/>
  <c r="H325" i="57"/>
  <c r="D323" i="57"/>
  <c r="C320" i="57"/>
  <c r="E337" i="57"/>
  <c r="F334" i="57"/>
  <c r="G331" i="57"/>
  <c r="C329" i="57"/>
  <c r="D326" i="57"/>
  <c r="C323" i="57"/>
  <c r="D320" i="57"/>
  <c r="F337" i="57"/>
  <c r="G334" i="57"/>
  <c r="F331" i="57"/>
  <c r="E328" i="57"/>
  <c r="F325" i="57"/>
  <c r="G322" i="57"/>
  <c r="F319" i="57"/>
  <c r="C337" i="57"/>
  <c r="D334" i="57"/>
  <c r="E331" i="57"/>
  <c r="H328" i="57"/>
  <c r="G325" i="57"/>
  <c r="H322" i="57"/>
  <c r="G319" i="57"/>
  <c r="D337" i="57"/>
  <c r="E334" i="57"/>
  <c r="D331" i="57"/>
  <c r="C328" i="57"/>
  <c r="D325" i="57"/>
  <c r="E322" i="57"/>
  <c r="D319" i="57"/>
  <c r="F336" i="57"/>
  <c r="G333" i="57"/>
  <c r="C331" i="57"/>
  <c r="F328" i="57"/>
  <c r="E325" i="57"/>
  <c r="F322" i="57"/>
  <c r="E319" i="57"/>
  <c r="G336" i="57"/>
  <c r="C334" i="57"/>
  <c r="G330" i="57"/>
  <c r="F327" i="57"/>
  <c r="G324" i="57"/>
  <c r="C322" i="57"/>
  <c r="G318" i="57"/>
  <c r="H321" i="57"/>
  <c r="D338" i="57"/>
  <c r="H327" i="57"/>
  <c r="H324" i="57"/>
  <c r="H329" i="57"/>
  <c r="H331" i="57"/>
  <c r="H355" i="22"/>
  <c r="H305" i="22"/>
  <c r="N19" i="48" s="1"/>
  <c r="H355" i="14"/>
  <c r="H305" i="14"/>
  <c r="N10" i="48" s="1"/>
  <c r="H312" i="27"/>
  <c r="U25" i="48" s="1"/>
  <c r="H362" i="27"/>
  <c r="E329" i="11"/>
  <c r="D320" i="11"/>
  <c r="E335" i="11"/>
  <c r="F325" i="11"/>
  <c r="G330" i="11"/>
  <c r="F331" i="11"/>
  <c r="E326" i="11"/>
  <c r="C326" i="11"/>
  <c r="D337" i="11"/>
  <c r="G320" i="11"/>
  <c r="H332" i="11"/>
  <c r="E337" i="11"/>
  <c r="D336" i="11"/>
  <c r="C319" i="11"/>
  <c r="G334" i="11"/>
  <c r="C325" i="11"/>
  <c r="E324" i="11"/>
  <c r="D328" i="11"/>
  <c r="E334" i="11"/>
  <c r="F334" i="11"/>
  <c r="D323" i="11"/>
  <c r="F327" i="11"/>
  <c r="G333" i="11"/>
  <c r="D318" i="11"/>
  <c r="E328" i="11"/>
  <c r="E323" i="11"/>
  <c r="E319" i="11"/>
  <c r="D330" i="11"/>
  <c r="D325" i="11"/>
  <c r="H334" i="11"/>
  <c r="G322" i="11"/>
  <c r="G324" i="11"/>
  <c r="G323" i="11"/>
  <c r="D327" i="11"/>
  <c r="D322" i="11"/>
  <c r="G318" i="11"/>
  <c r="D334" i="11"/>
  <c r="E325" i="11"/>
  <c r="C337" i="11"/>
  <c r="E331" i="11"/>
  <c r="E338" i="11"/>
  <c r="F320" i="11"/>
  <c r="C343" i="11"/>
  <c r="H328" i="11"/>
  <c r="C333" i="11"/>
  <c r="D321" i="11"/>
  <c r="C332" i="11"/>
  <c r="E322" i="11"/>
  <c r="E320" i="11"/>
  <c r="D319" i="11"/>
  <c r="C334" i="11"/>
  <c r="F323" i="11"/>
  <c r="E333" i="11"/>
  <c r="F328" i="11"/>
  <c r="F329" i="11"/>
  <c r="F332" i="11"/>
  <c r="G325" i="11"/>
  <c r="D331" i="11"/>
  <c r="H325" i="11"/>
  <c r="G337" i="11"/>
  <c r="C323" i="11"/>
  <c r="C327" i="11"/>
  <c r="E332" i="11"/>
  <c r="G332" i="11"/>
  <c r="C329" i="11"/>
  <c r="G321" i="11"/>
  <c r="C331" i="11"/>
  <c r="H327" i="11"/>
  <c r="D326" i="11"/>
  <c r="D329" i="11"/>
  <c r="F326" i="11"/>
  <c r="D324" i="11"/>
  <c r="C328" i="11"/>
  <c r="F324" i="11"/>
  <c r="E330" i="11"/>
  <c r="D335" i="11"/>
  <c r="C324" i="11"/>
  <c r="E318" i="11"/>
  <c r="G327" i="11"/>
  <c r="G336" i="11"/>
  <c r="F335" i="11"/>
  <c r="C330" i="11"/>
  <c r="G335" i="11"/>
  <c r="F333" i="11"/>
  <c r="D338" i="11"/>
  <c r="F322" i="11"/>
  <c r="G338" i="11"/>
  <c r="C318" i="11"/>
  <c r="G328" i="11"/>
  <c r="G326" i="11"/>
  <c r="D333" i="11"/>
  <c r="D332" i="11"/>
  <c r="H329" i="11"/>
  <c r="E321" i="11"/>
  <c r="G331" i="11"/>
  <c r="F330" i="11"/>
  <c r="E336" i="11"/>
  <c r="H324" i="11"/>
  <c r="C322" i="11"/>
  <c r="F336" i="11"/>
  <c r="F338" i="11"/>
  <c r="E327" i="11"/>
  <c r="F337" i="11"/>
  <c r="F319" i="11"/>
  <c r="C320" i="11"/>
  <c r="F318" i="11"/>
  <c r="G329" i="11"/>
  <c r="F321" i="11"/>
  <c r="C336" i="11"/>
  <c r="C335" i="11"/>
  <c r="G319" i="11"/>
  <c r="C321" i="11"/>
  <c r="H310" i="36"/>
  <c r="S35" i="48" s="1"/>
  <c r="H360" i="36"/>
  <c r="H361" i="14"/>
  <c r="H311" i="14"/>
  <c r="T10" i="48" s="1"/>
  <c r="H304" i="39"/>
  <c r="M38" i="48" s="1"/>
  <c r="H354" i="39"/>
  <c r="AC43" i="49"/>
  <c r="AD7" i="49" s="1"/>
  <c r="H356" i="15"/>
  <c r="H306" i="15"/>
  <c r="O11" i="48" s="1"/>
  <c r="G288" i="6"/>
  <c r="G213" i="44"/>
  <c r="G175" i="46"/>
  <c r="H281" i="6"/>
  <c r="C306" i="6"/>
  <c r="C356" i="6" s="1"/>
  <c r="C226" i="44"/>
  <c r="C188" i="46"/>
  <c r="H344" i="21"/>
  <c r="H294" i="21"/>
  <c r="C18" i="48" s="1"/>
  <c r="H345" i="17"/>
  <c r="H295" i="17"/>
  <c r="D13" i="48" s="1"/>
  <c r="V12" i="49"/>
  <c r="B56" i="49"/>
  <c r="B95" i="49" s="1"/>
  <c r="H347" i="21"/>
  <c r="H297" i="21"/>
  <c r="F18" i="48" s="1"/>
  <c r="D288" i="36"/>
  <c r="D313" i="36" s="1"/>
  <c r="D363" i="36" s="1"/>
  <c r="D293" i="36"/>
  <c r="D343" i="36" s="1"/>
  <c r="C301" i="6"/>
  <c r="C351" i="6" s="1"/>
  <c r="H276" i="6"/>
  <c r="C183" i="46"/>
  <c r="C221" i="44"/>
  <c r="C297" i="37"/>
  <c r="C347" i="37" s="1"/>
  <c r="H272" i="37"/>
  <c r="H325" i="30"/>
  <c r="E337" i="30"/>
  <c r="C318" i="30"/>
  <c r="C343" i="30"/>
  <c r="D329" i="30"/>
  <c r="G332" i="30"/>
  <c r="F338" i="30"/>
  <c r="D337" i="30"/>
  <c r="G322" i="30"/>
  <c r="G330" i="30"/>
  <c r="D335" i="30"/>
  <c r="D330" i="30"/>
  <c r="G323" i="30"/>
  <c r="G328" i="30"/>
  <c r="F324" i="30"/>
  <c r="H322" i="30"/>
  <c r="D333" i="30"/>
  <c r="F335" i="30"/>
  <c r="F322" i="30"/>
  <c r="C324" i="30"/>
  <c r="E334" i="30"/>
  <c r="D328" i="30"/>
  <c r="E325" i="30"/>
  <c r="E333" i="30"/>
  <c r="F326" i="30"/>
  <c r="F334" i="30"/>
  <c r="C322" i="30"/>
  <c r="H332" i="30"/>
  <c r="F321" i="30"/>
  <c r="D325" i="30"/>
  <c r="C325" i="30"/>
  <c r="D320" i="30"/>
  <c r="G320" i="30"/>
  <c r="E331" i="30"/>
  <c r="F328" i="30"/>
  <c r="C335" i="30"/>
  <c r="C329" i="30"/>
  <c r="C337" i="30"/>
  <c r="G324" i="30"/>
  <c r="F331" i="30"/>
  <c r="D336" i="30"/>
  <c r="E320" i="30"/>
  <c r="E321" i="30"/>
  <c r="F318" i="30"/>
  <c r="H330" i="30"/>
  <c r="F323" i="30"/>
  <c r="D338" i="30"/>
  <c r="D318" i="30"/>
  <c r="G337" i="30"/>
  <c r="G326" i="30"/>
  <c r="F333" i="30"/>
  <c r="F327" i="30"/>
  <c r="C334" i="30"/>
  <c r="D323" i="30"/>
  <c r="E335" i="30"/>
  <c r="E332" i="30"/>
  <c r="F337" i="30"/>
  <c r="G327" i="30"/>
  <c r="D319" i="30"/>
  <c r="H327" i="30"/>
  <c r="D326" i="30"/>
  <c r="D334" i="30"/>
  <c r="C331" i="30"/>
  <c r="C336" i="30"/>
  <c r="H328" i="30"/>
  <c r="D321" i="30"/>
  <c r="D324" i="30"/>
  <c r="E319" i="30"/>
  <c r="E323" i="30"/>
  <c r="E324" i="30"/>
  <c r="C327" i="30"/>
  <c r="C321" i="30"/>
  <c r="C326" i="30"/>
  <c r="H326" i="30"/>
  <c r="G333" i="30"/>
  <c r="E322" i="30"/>
  <c r="F329" i="30"/>
  <c r="H329" i="30"/>
  <c r="G331" i="30"/>
  <c r="G336" i="30"/>
  <c r="E338" i="30"/>
  <c r="D327" i="30"/>
  <c r="E336" i="30"/>
  <c r="F320" i="30"/>
  <c r="F325" i="30"/>
  <c r="G318" i="30"/>
  <c r="E329" i="30"/>
  <c r="H337" i="30"/>
  <c r="C319" i="30"/>
  <c r="E330" i="30"/>
  <c r="C320" i="30"/>
  <c r="G338" i="30"/>
  <c r="G325" i="30"/>
  <c r="D331" i="30"/>
  <c r="D332" i="30"/>
  <c r="D322" i="30"/>
  <c r="E327" i="30"/>
  <c r="G335" i="30"/>
  <c r="F332" i="30"/>
  <c r="F330" i="30"/>
  <c r="E326" i="30"/>
  <c r="C323" i="30"/>
  <c r="E318" i="30"/>
  <c r="H335" i="30"/>
  <c r="G321" i="30"/>
  <c r="G319" i="30"/>
  <c r="F319" i="30"/>
  <c r="E328" i="30"/>
  <c r="C332" i="30"/>
  <c r="C330" i="30"/>
  <c r="G329" i="30"/>
  <c r="F336" i="30"/>
  <c r="H334" i="30"/>
  <c r="C333" i="30"/>
  <c r="C328" i="30"/>
  <c r="G334" i="30"/>
  <c r="H355" i="39"/>
  <c r="H305" i="39"/>
  <c r="N38" i="48" s="1"/>
  <c r="V21" i="49"/>
  <c r="B66" i="49"/>
  <c r="B105" i="49" s="1"/>
  <c r="H355" i="18"/>
  <c r="H305" i="18"/>
  <c r="N14" i="48" s="1"/>
  <c r="H273" i="37"/>
  <c r="C298" i="37"/>
  <c r="C348" i="37" s="1"/>
  <c r="H272" i="36"/>
  <c r="C297" i="36"/>
  <c r="C347" i="36" s="1"/>
  <c r="D293" i="6"/>
  <c r="D343" i="6" s="1"/>
  <c r="D175" i="46"/>
  <c r="D213" i="44"/>
  <c r="D288" i="6"/>
  <c r="D313" i="6" s="1"/>
  <c r="D363" i="6" s="1"/>
  <c r="H347" i="11"/>
  <c r="H297" i="11"/>
  <c r="F8" i="48" s="1"/>
  <c r="H283" i="37"/>
  <c r="C308" i="37"/>
  <c r="C358" i="37" s="1"/>
  <c r="H362" i="14"/>
  <c r="H312" i="14"/>
  <c r="U10" i="48" s="1"/>
  <c r="H358" i="21"/>
  <c r="H308" i="21"/>
  <c r="Q18" i="48" s="1"/>
  <c r="H344" i="39"/>
  <c r="H294" i="39"/>
  <c r="C38" i="48" s="1"/>
  <c r="H347" i="17"/>
  <c r="H297" i="17"/>
  <c r="F13" i="48" s="1"/>
  <c r="H352" i="16"/>
  <c r="H302" i="16"/>
  <c r="K12" i="48" s="1"/>
  <c r="H345" i="16"/>
  <c r="H295" i="16"/>
  <c r="D12" i="48" s="1"/>
  <c r="H345" i="62"/>
  <c r="H295" i="62"/>
  <c r="D20" i="48" s="1"/>
  <c r="H293" i="57"/>
  <c r="B17" i="48" s="1"/>
  <c r="H343" i="57"/>
  <c r="V42" i="49"/>
  <c r="H270" i="37"/>
  <c r="C295" i="37"/>
  <c r="C345" i="37" s="1"/>
  <c r="H318" i="29"/>
  <c r="H351" i="22"/>
  <c r="H301" i="22"/>
  <c r="J19" i="48" s="1"/>
  <c r="H330" i="24"/>
  <c r="H333" i="24"/>
  <c r="H293" i="11" l="1"/>
  <c r="B8" i="48" s="1"/>
  <c r="H328" i="17"/>
  <c r="L44" i="48" a="1"/>
  <c r="L44" i="48" s="1"/>
  <c r="L42" i="48" a="1"/>
  <c r="L42" i="48" s="1"/>
  <c r="L45" i="48" a="1"/>
  <c r="L45" i="48" s="1"/>
  <c r="I26" i="49"/>
  <c r="H293" i="27"/>
  <c r="B25" i="48" s="1"/>
  <c r="H358" i="22"/>
  <c r="H306" i="16"/>
  <c r="O12" i="48" s="1"/>
  <c r="H321" i="29"/>
  <c r="H330" i="27"/>
  <c r="H331" i="29"/>
  <c r="H293" i="16"/>
  <c r="B12" i="48" s="1"/>
  <c r="H320" i="11"/>
  <c r="C322" i="17"/>
  <c r="H296" i="17"/>
  <c r="E13" i="48" s="1"/>
  <c r="H326" i="16"/>
  <c r="H326" i="19"/>
  <c r="H298" i="11"/>
  <c r="G8" i="48" s="1"/>
  <c r="H361" i="24"/>
  <c r="I29" i="49"/>
  <c r="C326" i="20"/>
  <c r="H329" i="25"/>
  <c r="G233" i="44"/>
  <c r="G257" i="44" s="1"/>
  <c r="G305" i="44" s="1"/>
  <c r="H320" i="21"/>
  <c r="H354" i="28"/>
  <c r="H304" i="28"/>
  <c r="M26" i="48" s="1"/>
  <c r="F361" i="24"/>
  <c r="F336" i="24"/>
  <c r="H319" i="11"/>
  <c r="H288" i="23"/>
  <c r="H293" i="23"/>
  <c r="B21" i="48" s="1"/>
  <c r="H326" i="59"/>
  <c r="H294" i="15"/>
  <c r="C11" i="48" s="1"/>
  <c r="C313" i="15"/>
  <c r="C363" i="15" s="1"/>
  <c r="H223" i="44"/>
  <c r="H295" i="44" s="1"/>
  <c r="C313" i="31"/>
  <c r="H308" i="31"/>
  <c r="H324" i="32"/>
  <c r="H335" i="57"/>
  <c r="H343" i="59"/>
  <c r="H298" i="39"/>
  <c r="G38" i="48" s="1"/>
  <c r="H320" i="19"/>
  <c r="H288" i="11"/>
  <c r="C8" i="47" s="1"/>
  <c r="H288" i="17"/>
  <c r="H363" i="17" s="1"/>
  <c r="D13" i="47" s="1"/>
  <c r="C331" i="33"/>
  <c r="H296" i="24"/>
  <c r="E22" i="48" s="1"/>
  <c r="S27" i="48"/>
  <c r="H335" i="29"/>
  <c r="H288" i="22"/>
  <c r="H313" i="22" s="1"/>
  <c r="C324" i="59"/>
  <c r="F15" i="48"/>
  <c r="H335" i="12"/>
  <c r="C333" i="59"/>
  <c r="H288" i="33"/>
  <c r="H363" i="33" s="1"/>
  <c r="D32" i="47" s="1"/>
  <c r="H288" i="59"/>
  <c r="H313" i="59" s="1"/>
  <c r="Q15" i="48"/>
  <c r="H333" i="19"/>
  <c r="H335" i="19"/>
  <c r="H347" i="31"/>
  <c r="H351" i="25"/>
  <c r="H326" i="23"/>
  <c r="H288" i="19"/>
  <c r="C12" i="56" s="1"/>
  <c r="H326" i="14"/>
  <c r="D338" i="24"/>
  <c r="C338" i="19"/>
  <c r="C363" i="19"/>
  <c r="H343" i="19"/>
  <c r="H293" i="19"/>
  <c r="H331" i="11"/>
  <c r="H335" i="10"/>
  <c r="H288" i="25"/>
  <c r="C20" i="56" s="1"/>
  <c r="D338" i="25"/>
  <c r="H321" i="62"/>
  <c r="H288" i="16"/>
  <c r="C12" i="47" s="1"/>
  <c r="I17" i="49"/>
  <c r="O23" i="48"/>
  <c r="H329" i="15"/>
  <c r="N15" i="48"/>
  <c r="H330" i="19"/>
  <c r="I18" i="49"/>
  <c r="H324" i="16"/>
  <c r="G76" i="49"/>
  <c r="G115" i="49" s="1"/>
  <c r="H293" i="15"/>
  <c r="B11" i="48" s="1"/>
  <c r="I31" i="49"/>
  <c r="I23" i="49"/>
  <c r="I25" i="49"/>
  <c r="H335" i="38"/>
  <c r="H333" i="38"/>
  <c r="H324" i="27"/>
  <c r="G15" i="48"/>
  <c r="H323" i="19"/>
  <c r="H333" i="29"/>
  <c r="H335" i="27"/>
  <c r="H321" i="32"/>
  <c r="C338" i="11"/>
  <c r="H329" i="14"/>
  <c r="H329" i="59"/>
  <c r="H327" i="12"/>
  <c r="H161" i="44"/>
  <c r="H349" i="24"/>
  <c r="H299" i="24"/>
  <c r="H319" i="19"/>
  <c r="C15" i="48"/>
  <c r="H330" i="32"/>
  <c r="H336" i="26"/>
  <c r="K22" i="48"/>
  <c r="H327" i="24"/>
  <c r="H306" i="24"/>
  <c r="H356" i="24"/>
  <c r="H363" i="19"/>
  <c r="D15" i="47" s="1"/>
  <c r="D318" i="59"/>
  <c r="H336" i="41"/>
  <c r="H319" i="41"/>
  <c r="H321" i="39"/>
  <c r="H15" i="48"/>
  <c r="H324" i="19"/>
  <c r="H336" i="24"/>
  <c r="H335" i="11"/>
  <c r="C338" i="57"/>
  <c r="H324" i="41"/>
  <c r="H318" i="18"/>
  <c r="H323" i="16"/>
  <c r="H320" i="14"/>
  <c r="H330" i="41"/>
  <c r="C338" i="18"/>
  <c r="C338" i="34"/>
  <c r="H324" i="20"/>
  <c r="H326" i="11"/>
  <c r="H319" i="12"/>
  <c r="E363" i="24"/>
  <c r="E338" i="24"/>
  <c r="H343" i="24"/>
  <c r="H293" i="24"/>
  <c r="H288" i="24"/>
  <c r="C24" i="56"/>
  <c r="H313" i="29"/>
  <c r="V27" i="48" s="1"/>
  <c r="H319" i="62"/>
  <c r="H363" i="29"/>
  <c r="D27" i="47" s="1"/>
  <c r="B27" i="47" s="1"/>
  <c r="H326" i="26"/>
  <c r="H323" i="26"/>
  <c r="H304" i="40"/>
  <c r="M39" i="48" s="1"/>
  <c r="C338" i="59"/>
  <c r="G53" i="49"/>
  <c r="G92" i="49" s="1"/>
  <c r="H336" i="34"/>
  <c r="G23" i="48"/>
  <c r="H323" i="25"/>
  <c r="H355" i="10"/>
  <c r="H305" i="10"/>
  <c r="H312" i="40"/>
  <c r="U39" i="48" s="1"/>
  <c r="H361" i="10"/>
  <c r="H311" i="10"/>
  <c r="T7" i="48" s="1"/>
  <c r="C313" i="10"/>
  <c r="C363" i="10" s="1"/>
  <c r="H288" i="10"/>
  <c r="H295" i="10"/>
  <c r="H345" i="10"/>
  <c r="H330" i="11"/>
  <c r="H356" i="10"/>
  <c r="H306" i="10"/>
  <c r="H293" i="10"/>
  <c r="B7" i="48" s="1"/>
  <c r="H343" i="10"/>
  <c r="H302" i="10"/>
  <c r="H352" i="10"/>
  <c r="V24" i="49"/>
  <c r="E70" i="49"/>
  <c r="E109" i="49" s="1"/>
  <c r="H358" i="10"/>
  <c r="H308" i="10"/>
  <c r="H318" i="30"/>
  <c r="H327" i="14"/>
  <c r="E338" i="10"/>
  <c r="C321" i="10"/>
  <c r="E321" i="10"/>
  <c r="G329" i="10"/>
  <c r="G319" i="10"/>
  <c r="G334" i="10"/>
  <c r="D333" i="10"/>
  <c r="F319" i="10"/>
  <c r="G324" i="10"/>
  <c r="E327" i="10"/>
  <c r="H325" i="10"/>
  <c r="D318" i="10"/>
  <c r="H332" i="10"/>
  <c r="F333" i="10"/>
  <c r="G327" i="10"/>
  <c r="C319" i="10"/>
  <c r="F321" i="10"/>
  <c r="G325" i="10"/>
  <c r="D322" i="10"/>
  <c r="C323" i="10"/>
  <c r="C335" i="10"/>
  <c r="E320" i="10"/>
  <c r="H324" i="10"/>
  <c r="H329" i="10"/>
  <c r="G333" i="10"/>
  <c r="G322" i="10"/>
  <c r="E335" i="10"/>
  <c r="E330" i="10"/>
  <c r="D320" i="10"/>
  <c r="E323" i="10"/>
  <c r="F332" i="10"/>
  <c r="F338" i="10"/>
  <c r="E319" i="10"/>
  <c r="E331" i="10"/>
  <c r="C318" i="10"/>
  <c r="H322" i="10"/>
  <c r="D321" i="10"/>
  <c r="D326" i="10"/>
  <c r="D325" i="10"/>
  <c r="D328" i="10"/>
  <c r="D336" i="10"/>
  <c r="E333" i="10"/>
  <c r="F323" i="10"/>
  <c r="F324" i="10"/>
  <c r="F331" i="10"/>
  <c r="C327" i="10"/>
  <c r="E325" i="10"/>
  <c r="H337" i="10"/>
  <c r="D319" i="10"/>
  <c r="D331" i="10"/>
  <c r="G328" i="10"/>
  <c r="E328" i="10"/>
  <c r="D329" i="10"/>
  <c r="E324" i="10"/>
  <c r="D334" i="10"/>
  <c r="G337" i="10"/>
  <c r="E318" i="10"/>
  <c r="G318" i="10"/>
  <c r="H328" i="10"/>
  <c r="D324" i="10"/>
  <c r="F325" i="10"/>
  <c r="C337" i="10"/>
  <c r="F320" i="10"/>
  <c r="D338" i="10"/>
  <c r="C324" i="10"/>
  <c r="C320" i="10"/>
  <c r="E329" i="10"/>
  <c r="G320" i="10"/>
  <c r="F322" i="10"/>
  <c r="G326" i="10"/>
  <c r="F334" i="10"/>
  <c r="F318" i="10"/>
  <c r="C329" i="10"/>
  <c r="E326" i="10"/>
  <c r="C331" i="10"/>
  <c r="C333" i="10"/>
  <c r="G332" i="10"/>
  <c r="D335" i="10"/>
  <c r="F328" i="10"/>
  <c r="E334" i="10"/>
  <c r="F336" i="10"/>
  <c r="C332" i="10"/>
  <c r="C328" i="10"/>
  <c r="G335" i="10"/>
  <c r="C322" i="10"/>
  <c r="F326" i="10"/>
  <c r="G321" i="10"/>
  <c r="E332" i="10"/>
  <c r="F337" i="10"/>
  <c r="G331" i="10"/>
  <c r="C330" i="10"/>
  <c r="C334" i="10"/>
  <c r="H334" i="10"/>
  <c r="D330" i="10"/>
  <c r="E336" i="10"/>
  <c r="F330" i="10"/>
  <c r="C325" i="10"/>
  <c r="F329" i="10"/>
  <c r="C336" i="10"/>
  <c r="F335" i="10"/>
  <c r="G336" i="10"/>
  <c r="C326" i="10"/>
  <c r="G330" i="10"/>
  <c r="G323" i="10"/>
  <c r="E322" i="10"/>
  <c r="H326" i="10"/>
  <c r="D323" i="10"/>
  <c r="F327" i="10"/>
  <c r="E337" i="10"/>
  <c r="D327" i="10"/>
  <c r="D332" i="10"/>
  <c r="C343" i="10"/>
  <c r="G338" i="10"/>
  <c r="D337" i="10"/>
  <c r="H344" i="10"/>
  <c r="H294" i="10"/>
  <c r="F363" i="24"/>
  <c r="F338" i="24"/>
  <c r="C344" i="24"/>
  <c r="C319" i="24"/>
  <c r="C338" i="27"/>
  <c r="C338" i="17"/>
  <c r="H294" i="24"/>
  <c r="H344" i="24"/>
  <c r="H348" i="10"/>
  <c r="H298" i="10"/>
  <c r="G7" i="48" s="1"/>
  <c r="H331" i="30"/>
  <c r="H335" i="17"/>
  <c r="M22" i="48"/>
  <c r="H329" i="24"/>
  <c r="H346" i="10"/>
  <c r="H296" i="10"/>
  <c r="E326" i="40"/>
  <c r="H327" i="33"/>
  <c r="H337" i="16"/>
  <c r="G72" i="49"/>
  <c r="G111" i="49" s="1"/>
  <c r="H321" i="30"/>
  <c r="H330" i="16"/>
  <c r="F29" i="48"/>
  <c r="H322" i="31"/>
  <c r="D331" i="40"/>
  <c r="H330" i="34"/>
  <c r="H300" i="9"/>
  <c r="I6" i="48" s="1"/>
  <c r="H318" i="11"/>
  <c r="H331" i="17"/>
  <c r="H330" i="62"/>
  <c r="H220" i="44"/>
  <c r="H292" i="44" s="1"/>
  <c r="C244" i="44"/>
  <c r="C292" i="44" s="1"/>
  <c r="H318" i="34"/>
  <c r="H319" i="27"/>
  <c r="H323" i="17"/>
  <c r="H318" i="21"/>
  <c r="H349" i="40"/>
  <c r="H299" i="40"/>
  <c r="H39" i="48" s="1"/>
  <c r="H348" i="28"/>
  <c r="H298" i="28"/>
  <c r="H355" i="40"/>
  <c r="H305" i="40"/>
  <c r="N39" i="48" s="1"/>
  <c r="H299" i="28"/>
  <c r="H349" i="28"/>
  <c r="C313" i="28"/>
  <c r="H288" i="28"/>
  <c r="H293" i="28"/>
  <c r="H343" i="28"/>
  <c r="H335" i="35"/>
  <c r="H343" i="40"/>
  <c r="H293" i="40"/>
  <c r="H348" i="40"/>
  <c r="H298" i="40"/>
  <c r="D323" i="28"/>
  <c r="D326" i="28"/>
  <c r="G321" i="28"/>
  <c r="C328" i="28"/>
  <c r="D321" i="28"/>
  <c r="D319" i="28"/>
  <c r="D335" i="28"/>
  <c r="C318" i="28"/>
  <c r="C319" i="28"/>
  <c r="E320" i="28"/>
  <c r="E322" i="28"/>
  <c r="C323" i="28"/>
  <c r="E327" i="28"/>
  <c r="H334" i="28"/>
  <c r="G326" i="28"/>
  <c r="F319" i="28"/>
  <c r="F323" i="28"/>
  <c r="D324" i="28"/>
  <c r="D337" i="28"/>
  <c r="C320" i="28"/>
  <c r="G333" i="28"/>
  <c r="G335" i="28"/>
  <c r="E333" i="28"/>
  <c r="G334" i="28"/>
  <c r="D334" i="28"/>
  <c r="D336" i="28"/>
  <c r="G318" i="28"/>
  <c r="F328" i="28"/>
  <c r="C331" i="28"/>
  <c r="G332" i="28"/>
  <c r="D332" i="28"/>
  <c r="G323" i="28"/>
  <c r="C327" i="28"/>
  <c r="F334" i="28"/>
  <c r="E332" i="28"/>
  <c r="F320" i="28"/>
  <c r="G329" i="28"/>
  <c r="F338" i="28"/>
  <c r="E330" i="28"/>
  <c r="E324" i="28"/>
  <c r="E323" i="28"/>
  <c r="E318" i="28"/>
  <c r="E319" i="28"/>
  <c r="D320" i="28"/>
  <c r="D338" i="28"/>
  <c r="C324" i="28"/>
  <c r="E321" i="28"/>
  <c r="F336" i="28"/>
  <c r="F329" i="28"/>
  <c r="D329" i="28"/>
  <c r="F325" i="28"/>
  <c r="D318" i="28"/>
  <c r="G324" i="28"/>
  <c r="D327" i="28"/>
  <c r="D328" i="28"/>
  <c r="E338" i="28"/>
  <c r="D333" i="28"/>
  <c r="E329" i="28"/>
  <c r="G325" i="28"/>
  <c r="G330" i="28"/>
  <c r="C321" i="28"/>
  <c r="C335" i="28"/>
  <c r="C336" i="28"/>
  <c r="F337" i="28"/>
  <c r="F330" i="28"/>
  <c r="G337" i="28"/>
  <c r="D322" i="28"/>
  <c r="D330" i="28"/>
  <c r="E326" i="28"/>
  <c r="G319" i="28"/>
  <c r="E331" i="28"/>
  <c r="G331" i="28"/>
  <c r="D331" i="28"/>
  <c r="F322" i="28"/>
  <c r="E337" i="28"/>
  <c r="F327" i="28"/>
  <c r="C329" i="28"/>
  <c r="C325" i="28"/>
  <c r="C343" i="28"/>
  <c r="G320" i="28"/>
  <c r="C334" i="28"/>
  <c r="H335" i="28"/>
  <c r="H337" i="28"/>
  <c r="G336" i="28"/>
  <c r="F321" i="28"/>
  <c r="E336" i="28"/>
  <c r="G327" i="28"/>
  <c r="H330" i="28"/>
  <c r="E328" i="28"/>
  <c r="F318" i="28"/>
  <c r="H332" i="28"/>
  <c r="H325" i="28"/>
  <c r="C330" i="28"/>
  <c r="G338" i="28"/>
  <c r="F324" i="28"/>
  <c r="G322" i="28"/>
  <c r="D325" i="28"/>
  <c r="F333" i="28"/>
  <c r="F335" i="28"/>
  <c r="E335" i="28"/>
  <c r="C337" i="28"/>
  <c r="C322" i="28"/>
  <c r="H328" i="28"/>
  <c r="H327" i="28"/>
  <c r="C326" i="28"/>
  <c r="G328" i="28"/>
  <c r="C333" i="28"/>
  <c r="F331" i="28"/>
  <c r="F332" i="28"/>
  <c r="E325" i="28"/>
  <c r="C332" i="28"/>
  <c r="F326" i="28"/>
  <c r="E334" i="28"/>
  <c r="H345" i="28"/>
  <c r="H295" i="28"/>
  <c r="D26" i="48" s="1"/>
  <c r="I41" i="49"/>
  <c r="G85" i="49"/>
  <c r="G124" i="49" s="1"/>
  <c r="C313" i="40"/>
  <c r="C363" i="40" s="1"/>
  <c r="H288" i="40"/>
  <c r="H346" i="40"/>
  <c r="H296" i="40"/>
  <c r="H308" i="40"/>
  <c r="Q39" i="48" s="1"/>
  <c r="H358" i="40"/>
  <c r="H296" i="28"/>
  <c r="H346" i="28"/>
  <c r="H319" i="57"/>
  <c r="H324" i="59"/>
  <c r="H330" i="25"/>
  <c r="F323" i="40"/>
  <c r="G330" i="40"/>
  <c r="E329" i="40"/>
  <c r="G332" i="40"/>
  <c r="C337" i="40"/>
  <c r="D332" i="40"/>
  <c r="E336" i="40"/>
  <c r="H334" i="40"/>
  <c r="H327" i="40"/>
  <c r="E325" i="40"/>
  <c r="D329" i="40"/>
  <c r="E331" i="40"/>
  <c r="E324" i="40"/>
  <c r="E319" i="40"/>
  <c r="G318" i="40"/>
  <c r="G333" i="40"/>
  <c r="G336" i="40"/>
  <c r="F324" i="40"/>
  <c r="F326" i="40"/>
  <c r="D327" i="40"/>
  <c r="E318" i="40"/>
  <c r="E321" i="40"/>
  <c r="F329" i="40"/>
  <c r="C325" i="40"/>
  <c r="G322" i="40"/>
  <c r="H332" i="40"/>
  <c r="D326" i="40"/>
  <c r="G335" i="40"/>
  <c r="F332" i="40"/>
  <c r="C321" i="40"/>
  <c r="F334" i="40"/>
  <c r="D323" i="40"/>
  <c r="G323" i="40"/>
  <c r="H328" i="40"/>
  <c r="F327" i="40"/>
  <c r="C324" i="40"/>
  <c r="G325" i="40"/>
  <c r="F337" i="40"/>
  <c r="C327" i="40"/>
  <c r="E334" i="40"/>
  <c r="C335" i="40"/>
  <c r="D330" i="40"/>
  <c r="E330" i="40"/>
  <c r="D325" i="40"/>
  <c r="C326" i="40"/>
  <c r="F321" i="40"/>
  <c r="E332" i="40"/>
  <c r="G327" i="40"/>
  <c r="C329" i="40"/>
  <c r="D328" i="40"/>
  <c r="E320" i="40"/>
  <c r="G334" i="40"/>
  <c r="E328" i="40"/>
  <c r="G324" i="40"/>
  <c r="F318" i="40"/>
  <c r="G326" i="40"/>
  <c r="E337" i="40"/>
  <c r="C333" i="40"/>
  <c r="F330" i="40"/>
  <c r="G319" i="40"/>
  <c r="D324" i="40"/>
  <c r="D318" i="40"/>
  <c r="F322" i="40"/>
  <c r="F320" i="40"/>
  <c r="E333" i="40"/>
  <c r="F338" i="40"/>
  <c r="F331" i="40"/>
  <c r="G331" i="40"/>
  <c r="C330" i="40"/>
  <c r="C319" i="40"/>
  <c r="C336" i="40"/>
  <c r="D333" i="40"/>
  <c r="F325" i="40"/>
  <c r="C334" i="40"/>
  <c r="C320" i="40"/>
  <c r="G337" i="40"/>
  <c r="E322" i="40"/>
  <c r="G321" i="40"/>
  <c r="E327" i="40"/>
  <c r="G320" i="40"/>
  <c r="C318" i="40"/>
  <c r="F328" i="40"/>
  <c r="C328" i="40"/>
  <c r="F335" i="40"/>
  <c r="H325" i="40"/>
  <c r="F336" i="40"/>
  <c r="E335" i="40"/>
  <c r="D334" i="40"/>
  <c r="C322" i="40"/>
  <c r="C343" i="40"/>
  <c r="G329" i="40"/>
  <c r="C332" i="40"/>
  <c r="F333" i="40"/>
  <c r="D338" i="40"/>
  <c r="E323" i="40"/>
  <c r="C331" i="40"/>
  <c r="F319" i="40"/>
  <c r="G328" i="40"/>
  <c r="E338" i="40"/>
  <c r="C323" i="40"/>
  <c r="D319" i="40"/>
  <c r="D320" i="40"/>
  <c r="D337" i="40"/>
  <c r="D336" i="40"/>
  <c r="D321" i="40"/>
  <c r="D335" i="40"/>
  <c r="D322" i="40"/>
  <c r="H294" i="28"/>
  <c r="H344" i="28"/>
  <c r="H344" i="40"/>
  <c r="H294" i="40"/>
  <c r="H330" i="17"/>
  <c r="H323" i="14"/>
  <c r="H318" i="39"/>
  <c r="H361" i="40"/>
  <c r="H311" i="40"/>
  <c r="H295" i="40"/>
  <c r="H345" i="40"/>
  <c r="H356" i="28"/>
  <c r="H306" i="28"/>
  <c r="H329" i="18"/>
  <c r="H326" i="32"/>
  <c r="H311" i="28"/>
  <c r="H361" i="28"/>
  <c r="H347" i="28"/>
  <c r="H297" i="28"/>
  <c r="F26" i="48" s="1"/>
  <c r="C338" i="24"/>
  <c r="H358" i="28"/>
  <c r="H308" i="28"/>
  <c r="Q26" i="48" s="1"/>
  <c r="H310" i="40"/>
  <c r="H360" i="40"/>
  <c r="H297" i="40"/>
  <c r="H347" i="40"/>
  <c r="H351" i="28"/>
  <c r="H301" i="28"/>
  <c r="J26" i="48" s="1"/>
  <c r="O39" i="48"/>
  <c r="H331" i="40"/>
  <c r="H320" i="27"/>
  <c r="H333" i="27"/>
  <c r="H323" i="27"/>
  <c r="H320" i="30"/>
  <c r="T23" i="48"/>
  <c r="H336" i="16"/>
  <c r="H318" i="20"/>
  <c r="H337" i="57"/>
  <c r="H329" i="27"/>
  <c r="H318" i="33"/>
  <c r="H337" i="23"/>
  <c r="H336" i="57"/>
  <c r="H326" i="57"/>
  <c r="H333" i="62"/>
  <c r="H319" i="34"/>
  <c r="H320" i="32"/>
  <c r="H324" i="34"/>
  <c r="H330" i="38"/>
  <c r="H336" i="20"/>
  <c r="H23" i="48"/>
  <c r="H324" i="25"/>
  <c r="J39" i="48"/>
  <c r="H326" i="40"/>
  <c r="H336" i="17"/>
  <c r="H322" i="33"/>
  <c r="H322" i="25"/>
  <c r="C363" i="25"/>
  <c r="C338" i="25"/>
  <c r="C23" i="48"/>
  <c r="H319" i="25"/>
  <c r="B23" i="48"/>
  <c r="H318" i="25"/>
  <c r="J23" i="48"/>
  <c r="H326" i="25"/>
  <c r="H336" i="11"/>
  <c r="C338" i="33"/>
  <c r="H321" i="25"/>
  <c r="E23" i="48"/>
  <c r="H331" i="23"/>
  <c r="H320" i="57"/>
  <c r="H320" i="33"/>
  <c r="C338" i="26"/>
  <c r="H320" i="20"/>
  <c r="H324" i="17"/>
  <c r="H329" i="41"/>
  <c r="H336" i="59"/>
  <c r="H322" i="18"/>
  <c r="H321" i="20"/>
  <c r="H318" i="17"/>
  <c r="C338" i="16"/>
  <c r="H333" i="32"/>
  <c r="H336" i="23"/>
  <c r="G78" i="49"/>
  <c r="G117" i="49" s="1"/>
  <c r="I34" i="49"/>
  <c r="T37" i="48"/>
  <c r="H336" i="38"/>
  <c r="H318" i="62"/>
  <c r="H326" i="35"/>
  <c r="J34" i="48"/>
  <c r="F16" i="48"/>
  <c r="H322" i="20"/>
  <c r="C34" i="56"/>
  <c r="C37" i="47"/>
  <c r="H313" i="38"/>
  <c r="H363" i="38"/>
  <c r="D37" i="47" s="1"/>
  <c r="H21" i="48"/>
  <c r="H324" i="23"/>
  <c r="H323" i="32"/>
  <c r="G30" i="48"/>
  <c r="M29" i="48"/>
  <c r="H329" i="31"/>
  <c r="H333" i="31"/>
  <c r="Q29" i="48"/>
  <c r="C363" i="20"/>
  <c r="C338" i="20"/>
  <c r="D9" i="48"/>
  <c r="H320" i="12"/>
  <c r="C24" i="48"/>
  <c r="H319" i="26"/>
  <c r="O16" i="48"/>
  <c r="H331" i="20"/>
  <c r="B24" i="48"/>
  <c r="H318" i="26"/>
  <c r="C37" i="48"/>
  <c r="H319" i="38"/>
  <c r="H324" i="26"/>
  <c r="H24" i="48"/>
  <c r="U37" i="48"/>
  <c r="H337" i="38"/>
  <c r="E9" i="48"/>
  <c r="H321" i="12"/>
  <c r="Q24" i="48"/>
  <c r="H333" i="26"/>
  <c r="C338" i="38"/>
  <c r="C363" i="38"/>
  <c r="C30" i="48"/>
  <c r="H319" i="32"/>
  <c r="H318" i="38"/>
  <c r="B37" i="48"/>
  <c r="H322" i="35"/>
  <c r="F34" i="48"/>
  <c r="H326" i="20"/>
  <c r="J16" i="48"/>
  <c r="H333" i="20"/>
  <c r="Q16" i="48"/>
  <c r="I36" i="49"/>
  <c r="G80" i="49"/>
  <c r="G119" i="49" s="1"/>
  <c r="C16" i="48"/>
  <c r="H319" i="20"/>
  <c r="H358" i="9"/>
  <c r="H308" i="9"/>
  <c r="H333" i="9" s="1"/>
  <c r="J333" i="9" s="1"/>
  <c r="G32" i="48"/>
  <c r="H323" i="33"/>
  <c r="K37" i="48"/>
  <c r="H327" i="38"/>
  <c r="H323" i="38"/>
  <c r="G37" i="48"/>
  <c r="H351" i="9"/>
  <c r="H301" i="9"/>
  <c r="H326" i="9" s="1"/>
  <c r="J326" i="9" s="1"/>
  <c r="E34" i="48"/>
  <c r="H321" i="35"/>
  <c r="H319" i="30"/>
  <c r="H324" i="39"/>
  <c r="H321" i="34"/>
  <c r="J29" i="48"/>
  <c r="H326" i="31"/>
  <c r="U24" i="48"/>
  <c r="H337" i="26"/>
  <c r="N29" i="48"/>
  <c r="H330" i="31"/>
  <c r="B29" i="48"/>
  <c r="H318" i="31"/>
  <c r="U16" i="48"/>
  <c r="H337" i="20"/>
  <c r="C29" i="47"/>
  <c r="H313" i="31"/>
  <c r="C26" i="56"/>
  <c r="H363" i="31"/>
  <c r="D29" i="47" s="1"/>
  <c r="H337" i="33"/>
  <c r="H361" i="9"/>
  <c r="H311" i="9"/>
  <c r="H305" i="9"/>
  <c r="H355" i="9"/>
  <c r="H345" i="9"/>
  <c r="H295" i="9"/>
  <c r="H331" i="32"/>
  <c r="O30" i="48"/>
  <c r="H29" i="48"/>
  <c r="H324" i="31"/>
  <c r="H337" i="31"/>
  <c r="U29" i="48"/>
  <c r="H323" i="30"/>
  <c r="H321" i="27"/>
  <c r="H323" i="18"/>
  <c r="H327" i="39"/>
  <c r="H294" i="9"/>
  <c r="H319" i="9" s="1"/>
  <c r="J319" i="9" s="1"/>
  <c r="H344" i="9"/>
  <c r="H356" i="9"/>
  <c r="H306" i="9"/>
  <c r="H331" i="9" s="1"/>
  <c r="J331" i="9" s="1"/>
  <c r="H326" i="38"/>
  <c r="C338" i="12"/>
  <c r="D37" i="48"/>
  <c r="H320" i="38"/>
  <c r="C363" i="31"/>
  <c r="C338" i="31"/>
  <c r="H321" i="38"/>
  <c r="E37" i="48"/>
  <c r="G83" i="49"/>
  <c r="G122" i="49" s="1"/>
  <c r="I39" i="49"/>
  <c r="B9" i="48"/>
  <c r="H318" i="12"/>
  <c r="H363" i="26"/>
  <c r="D24" i="47" s="1"/>
  <c r="C24" i="47"/>
  <c r="H313" i="26"/>
  <c r="C21" i="56"/>
  <c r="V8" i="49"/>
  <c r="B52" i="49"/>
  <c r="B91" i="49" s="1"/>
  <c r="O29" i="48"/>
  <c r="H331" i="31"/>
  <c r="H348" i="9"/>
  <c r="H298" i="9"/>
  <c r="H320" i="26"/>
  <c r="D24" i="48"/>
  <c r="H333" i="35"/>
  <c r="Q34" i="48"/>
  <c r="H349" i="9"/>
  <c r="H299" i="9"/>
  <c r="H34" i="48"/>
  <c r="H324" i="35"/>
  <c r="C338" i="35"/>
  <c r="C363" i="35"/>
  <c r="H321" i="11"/>
  <c r="C338" i="30"/>
  <c r="H337" i="27"/>
  <c r="H319" i="16"/>
  <c r="H336" i="18"/>
  <c r="H331" i="14"/>
  <c r="H327" i="15"/>
  <c r="N32" i="48"/>
  <c r="H330" i="33"/>
  <c r="E32" i="48"/>
  <c r="H321" i="33"/>
  <c r="H320" i="23"/>
  <c r="D21" i="48"/>
  <c r="C27" i="56"/>
  <c r="C30" i="47"/>
  <c r="H313" i="32"/>
  <c r="H363" i="32"/>
  <c r="D30" i="47" s="1"/>
  <c r="C6" i="56"/>
  <c r="C9" i="47"/>
  <c r="H363" i="12"/>
  <c r="D9" i="47" s="1"/>
  <c r="H313" i="12"/>
  <c r="E29" i="48"/>
  <c r="H321" i="31"/>
  <c r="B30" i="48"/>
  <c r="H318" i="32"/>
  <c r="J9" i="48"/>
  <c r="H326" i="12"/>
  <c r="H336" i="35"/>
  <c r="T34" i="48"/>
  <c r="H321" i="26"/>
  <c r="E24" i="48"/>
  <c r="H323" i="12"/>
  <c r="G9" i="48"/>
  <c r="F337" i="9"/>
  <c r="C332" i="9"/>
  <c r="G325" i="9"/>
  <c r="C327" i="9"/>
  <c r="G335" i="9"/>
  <c r="E325" i="9"/>
  <c r="G320" i="9"/>
  <c r="G333" i="9"/>
  <c r="D336" i="9"/>
  <c r="F325" i="9"/>
  <c r="C336" i="9"/>
  <c r="G338" i="9"/>
  <c r="D329" i="9"/>
  <c r="D320" i="9"/>
  <c r="F334" i="9"/>
  <c r="H329" i="9"/>
  <c r="J329" i="9" s="1"/>
  <c r="E321" i="9"/>
  <c r="F324" i="9"/>
  <c r="C329" i="9"/>
  <c r="G334" i="9"/>
  <c r="C330" i="9"/>
  <c r="G323" i="9"/>
  <c r="C318" i="9"/>
  <c r="H335" i="9"/>
  <c r="J335" i="9" s="1"/>
  <c r="F335" i="9"/>
  <c r="E318" i="9"/>
  <c r="G326" i="9"/>
  <c r="F338" i="9"/>
  <c r="C343" i="9"/>
  <c r="D327" i="9"/>
  <c r="C326" i="9"/>
  <c r="E327" i="9"/>
  <c r="D332" i="9"/>
  <c r="C328" i="9"/>
  <c r="G328" i="9"/>
  <c r="G321" i="9"/>
  <c r="C322" i="9"/>
  <c r="C337" i="9"/>
  <c r="F336" i="9"/>
  <c r="H322" i="9"/>
  <c r="J322" i="9" s="1"/>
  <c r="G332" i="9"/>
  <c r="E323" i="9"/>
  <c r="C323" i="9"/>
  <c r="F320" i="9"/>
  <c r="G322" i="9"/>
  <c r="D324" i="9"/>
  <c r="F331" i="9"/>
  <c r="E332" i="9"/>
  <c r="E329" i="9"/>
  <c r="G337" i="9"/>
  <c r="D326" i="9"/>
  <c r="D337" i="9"/>
  <c r="D325" i="9"/>
  <c r="G324" i="9"/>
  <c r="E338" i="9"/>
  <c r="E319" i="9"/>
  <c r="F328" i="9"/>
  <c r="D333" i="9"/>
  <c r="E336" i="9"/>
  <c r="F333" i="9"/>
  <c r="D319" i="9"/>
  <c r="G330" i="9"/>
  <c r="G319" i="9"/>
  <c r="C320" i="9"/>
  <c r="C331" i="9"/>
  <c r="G329" i="9"/>
  <c r="E330" i="9"/>
  <c r="G318" i="9"/>
  <c r="D323" i="9"/>
  <c r="D321" i="9"/>
  <c r="E331" i="9"/>
  <c r="F326" i="9"/>
  <c r="C325" i="9"/>
  <c r="E322" i="9"/>
  <c r="E333" i="9"/>
  <c r="D334" i="9"/>
  <c r="F323" i="9"/>
  <c r="F327" i="9"/>
  <c r="D330" i="9"/>
  <c r="D328" i="9"/>
  <c r="D322" i="9"/>
  <c r="C321" i="9"/>
  <c r="F332" i="9"/>
  <c r="E324" i="9"/>
  <c r="F319" i="9"/>
  <c r="C335" i="9"/>
  <c r="F318" i="9"/>
  <c r="G331" i="9"/>
  <c r="D335" i="9"/>
  <c r="C324" i="9"/>
  <c r="E337" i="9"/>
  <c r="G336" i="9"/>
  <c r="H334" i="9"/>
  <c r="J334" i="9" s="1"/>
  <c r="F329" i="9"/>
  <c r="E320" i="9"/>
  <c r="C319" i="9"/>
  <c r="C333" i="9"/>
  <c r="F322" i="9"/>
  <c r="C334" i="9"/>
  <c r="F321" i="9"/>
  <c r="D331" i="9"/>
  <c r="D338" i="9"/>
  <c r="F330" i="9"/>
  <c r="H328" i="9"/>
  <c r="J328" i="9" s="1"/>
  <c r="E334" i="9"/>
  <c r="D318" i="9"/>
  <c r="E335" i="9"/>
  <c r="G327" i="9"/>
  <c r="E328" i="9"/>
  <c r="E326" i="9"/>
  <c r="G16" i="48"/>
  <c r="H323" i="20"/>
  <c r="K34" i="48"/>
  <c r="H327" i="35"/>
  <c r="K30" i="48"/>
  <c r="H327" i="32"/>
  <c r="G21" i="48"/>
  <c r="H323" i="23"/>
  <c r="H318" i="27"/>
  <c r="H321" i="41"/>
  <c r="H327" i="18"/>
  <c r="H322" i="15"/>
  <c r="H333" i="23"/>
  <c r="Q21" i="48"/>
  <c r="H362" i="9"/>
  <c r="H312" i="9"/>
  <c r="H319" i="35"/>
  <c r="H346" i="9"/>
  <c r="H296" i="9"/>
  <c r="H321" i="9" s="1"/>
  <c r="J321" i="9" s="1"/>
  <c r="H330" i="23"/>
  <c r="N21" i="48"/>
  <c r="H330" i="12"/>
  <c r="Q32" i="48"/>
  <c r="H333" i="33"/>
  <c r="C32" i="47"/>
  <c r="C363" i="32"/>
  <c r="C338" i="32"/>
  <c r="O34" i="48"/>
  <c r="H331" i="35"/>
  <c r="H329" i="33"/>
  <c r="B34" i="48"/>
  <c r="H318" i="35"/>
  <c r="H9" i="48"/>
  <c r="H324" i="12"/>
  <c r="G34" i="48"/>
  <c r="H323" i="35"/>
  <c r="G29" i="48"/>
  <c r="H323" i="31"/>
  <c r="D34" i="48"/>
  <c r="H320" i="35"/>
  <c r="H343" i="9"/>
  <c r="H293" i="9"/>
  <c r="J32" i="48"/>
  <c r="H326" i="33"/>
  <c r="H330" i="20"/>
  <c r="N16" i="48"/>
  <c r="F9" i="48"/>
  <c r="H322" i="12"/>
  <c r="H307" i="9"/>
  <c r="H357" i="9"/>
  <c r="C21" i="48"/>
  <c r="H319" i="23"/>
  <c r="C16" i="47"/>
  <c r="H363" i="20"/>
  <c r="D16" i="47" s="1"/>
  <c r="C13" i="56"/>
  <c r="H313" i="20"/>
  <c r="H319" i="31"/>
  <c r="C29" i="48"/>
  <c r="H333" i="17"/>
  <c r="H323" i="57"/>
  <c r="H326" i="27"/>
  <c r="H323" i="62"/>
  <c r="H319" i="18"/>
  <c r="H330" i="21"/>
  <c r="H37" i="48"/>
  <c r="H324" i="38"/>
  <c r="H321" i="23"/>
  <c r="E21" i="48"/>
  <c r="H352" i="9"/>
  <c r="H302" i="9"/>
  <c r="H327" i="9" s="1"/>
  <c r="J327" i="9" s="1"/>
  <c r="H331" i="12"/>
  <c r="C31" i="56"/>
  <c r="H313" i="35"/>
  <c r="H363" i="35"/>
  <c r="D34" i="47" s="1"/>
  <c r="C34" i="47"/>
  <c r="U9" i="48"/>
  <c r="H337" i="12"/>
  <c r="O32" i="48"/>
  <c r="H331" i="33"/>
  <c r="T29" i="48"/>
  <c r="H336" i="31"/>
  <c r="H324" i="33"/>
  <c r="C32" i="48"/>
  <c r="H319" i="33"/>
  <c r="D29" i="48"/>
  <c r="H320" i="31"/>
  <c r="H336" i="32"/>
  <c r="T30" i="48"/>
  <c r="H333" i="12"/>
  <c r="Q9" i="48"/>
  <c r="C313" i="9"/>
  <c r="C363" i="9" s="1"/>
  <c r="H288" i="9"/>
  <c r="O37" i="48"/>
  <c r="H331" i="38"/>
  <c r="T9" i="48"/>
  <c r="H336" i="12"/>
  <c r="H320" i="18"/>
  <c r="H333" i="14"/>
  <c r="H318" i="59"/>
  <c r="H326" i="21"/>
  <c r="H337" i="14"/>
  <c r="H333" i="39"/>
  <c r="H336" i="39"/>
  <c r="H322" i="11"/>
  <c r="H319" i="17"/>
  <c r="H323" i="41"/>
  <c r="H321" i="16"/>
  <c r="H322" i="41"/>
  <c r="H336" i="62"/>
  <c r="H331" i="22"/>
  <c r="AK29" i="49"/>
  <c r="AR22" i="49"/>
  <c r="AR23" i="49"/>
  <c r="AR7" i="49"/>
  <c r="D233" i="44"/>
  <c r="D257" i="44" s="1"/>
  <c r="D305" i="44" s="1"/>
  <c r="D237" i="44"/>
  <c r="D285" i="44" s="1"/>
  <c r="C35" i="56"/>
  <c r="H363" i="39"/>
  <c r="D38" i="47" s="1"/>
  <c r="C38" i="47"/>
  <c r="H313" i="39"/>
  <c r="C73" i="46"/>
  <c r="H193" i="46"/>
  <c r="H358" i="37"/>
  <c r="H308" i="37"/>
  <c r="Q36" i="48" s="1"/>
  <c r="H347" i="36"/>
  <c r="H297" i="36"/>
  <c r="F35" i="48" s="1"/>
  <c r="H347" i="37"/>
  <c r="H297" i="37"/>
  <c r="F36" i="48" s="1"/>
  <c r="C250" i="44"/>
  <c r="C298" i="44" s="1"/>
  <c r="H226" i="44"/>
  <c r="C65" i="46"/>
  <c r="H65" i="46" s="1"/>
  <c r="H41" i="46" s="1"/>
  <c r="H185" i="46"/>
  <c r="H322" i="17"/>
  <c r="C20" i="47"/>
  <c r="C17" i="56"/>
  <c r="H363" i="62"/>
  <c r="D20" i="47" s="1"/>
  <c r="H313" i="62"/>
  <c r="E237" i="44"/>
  <c r="E285" i="44" s="1"/>
  <c r="E233" i="44"/>
  <c r="E257" i="44" s="1"/>
  <c r="E305" i="44" s="1"/>
  <c r="H318" i="16"/>
  <c r="H320" i="16"/>
  <c r="C57" i="46"/>
  <c r="H177" i="46"/>
  <c r="H344" i="36"/>
  <c r="H294" i="36"/>
  <c r="C35" i="48" s="1"/>
  <c r="H182" i="46"/>
  <c r="C62" i="46"/>
  <c r="H225" i="44"/>
  <c r="C249" i="44"/>
  <c r="C297" i="44" s="1"/>
  <c r="H333" i="18"/>
  <c r="D322" i="37"/>
  <c r="G333" i="37"/>
  <c r="E318" i="37"/>
  <c r="E330" i="37"/>
  <c r="G318" i="37"/>
  <c r="G331" i="37"/>
  <c r="D320" i="37"/>
  <c r="G330" i="37"/>
  <c r="G321" i="37"/>
  <c r="D334" i="37"/>
  <c r="C324" i="37"/>
  <c r="E334" i="37"/>
  <c r="C323" i="37"/>
  <c r="E333" i="37"/>
  <c r="E323" i="37"/>
  <c r="H334" i="37"/>
  <c r="C321" i="37"/>
  <c r="F331" i="37"/>
  <c r="E321" i="37"/>
  <c r="H332" i="37"/>
  <c r="F321" i="37"/>
  <c r="C334" i="37"/>
  <c r="C325" i="37"/>
  <c r="E335" i="37"/>
  <c r="D325" i="37"/>
  <c r="F335" i="37"/>
  <c r="D324" i="37"/>
  <c r="F334" i="37"/>
  <c r="C320" i="37"/>
  <c r="F324" i="37"/>
  <c r="C337" i="37"/>
  <c r="E322" i="37"/>
  <c r="G332" i="37"/>
  <c r="F322" i="37"/>
  <c r="C335" i="37"/>
  <c r="G322" i="37"/>
  <c r="D335" i="37"/>
  <c r="D326" i="37"/>
  <c r="F336" i="37"/>
  <c r="E326" i="37"/>
  <c r="G336" i="37"/>
  <c r="E325" i="37"/>
  <c r="G335" i="37"/>
  <c r="D321" i="37"/>
  <c r="G325" i="37"/>
  <c r="D338" i="37"/>
  <c r="F323" i="37"/>
  <c r="C336" i="37"/>
  <c r="G323" i="37"/>
  <c r="D336" i="37"/>
  <c r="E336" i="37"/>
  <c r="E327" i="37"/>
  <c r="G337" i="37"/>
  <c r="F327" i="37"/>
  <c r="C318" i="37"/>
  <c r="F326" i="37"/>
  <c r="F318" i="37"/>
  <c r="C329" i="37"/>
  <c r="E319" i="37"/>
  <c r="G324" i="37"/>
  <c r="D337" i="37"/>
  <c r="C327" i="37"/>
  <c r="E337" i="37"/>
  <c r="C326" i="37"/>
  <c r="F337" i="37"/>
  <c r="F328" i="37"/>
  <c r="F325" i="37"/>
  <c r="G328" i="37"/>
  <c r="G326" i="37"/>
  <c r="G327" i="37"/>
  <c r="C343" i="37"/>
  <c r="G319" i="37"/>
  <c r="D330" i="37"/>
  <c r="E324" i="37"/>
  <c r="H325" i="37"/>
  <c r="E338" i="37"/>
  <c r="D328" i="37"/>
  <c r="F338" i="37"/>
  <c r="D327" i="37"/>
  <c r="G338" i="37"/>
  <c r="G329" i="37"/>
  <c r="F333" i="37"/>
  <c r="H329" i="37"/>
  <c r="H335" i="37"/>
  <c r="H328" i="37"/>
  <c r="C330" i="37"/>
  <c r="D318" i="37"/>
  <c r="E331" i="37"/>
  <c r="C328" i="37"/>
  <c r="D323" i="37"/>
  <c r="E329" i="37"/>
  <c r="C322" i="37"/>
  <c r="E328" i="37"/>
  <c r="E332" i="37"/>
  <c r="H330" i="37"/>
  <c r="C319" i="37"/>
  <c r="C332" i="37"/>
  <c r="D319" i="37"/>
  <c r="C331" i="37"/>
  <c r="F319" i="37"/>
  <c r="F332" i="37"/>
  <c r="G334" i="37"/>
  <c r="D329" i="37"/>
  <c r="D331" i="37"/>
  <c r="F330" i="37"/>
  <c r="F329" i="37"/>
  <c r="E320" i="37"/>
  <c r="C333" i="37"/>
  <c r="F320" i="37"/>
  <c r="D333" i="37"/>
  <c r="G320" i="37"/>
  <c r="D332" i="37"/>
  <c r="G58" i="49"/>
  <c r="G97" i="49" s="1"/>
  <c r="I14" i="49"/>
  <c r="H214" i="44"/>
  <c r="C238" i="44"/>
  <c r="C286" i="44" s="1"/>
  <c r="H333" i="21"/>
  <c r="C195" i="46"/>
  <c r="H175" i="46"/>
  <c r="C55" i="46"/>
  <c r="H348" i="36"/>
  <c r="H298" i="36"/>
  <c r="G35" i="48" s="1"/>
  <c r="H321" i="14"/>
  <c r="H318" i="14"/>
  <c r="H331" i="39"/>
  <c r="C338" i="39"/>
  <c r="H320" i="15"/>
  <c r="H330" i="15"/>
  <c r="H323" i="15"/>
  <c r="V37" i="49"/>
  <c r="B81" i="49"/>
  <c r="B120" i="49" s="1"/>
  <c r="H323" i="34"/>
  <c r="C72" i="46"/>
  <c r="H192" i="46"/>
  <c r="H331" i="59"/>
  <c r="H216" i="44"/>
  <c r="C240" i="44"/>
  <c r="C288" i="44" s="1"/>
  <c r="H288" i="36"/>
  <c r="C313" i="36"/>
  <c r="C363" i="36" s="1"/>
  <c r="H363" i="57"/>
  <c r="D17" i="47" s="1"/>
  <c r="C17" i="47"/>
  <c r="H313" i="57"/>
  <c r="C14" i="56"/>
  <c r="G60" i="49"/>
  <c r="G99" i="49" s="1"/>
  <c r="I16" i="49"/>
  <c r="H336" i="22"/>
  <c r="H321" i="22"/>
  <c r="H351" i="6"/>
  <c r="H301" i="6"/>
  <c r="J5" i="48" s="1"/>
  <c r="H224" i="44"/>
  <c r="C248" i="44"/>
  <c r="C296" i="44" s="1"/>
  <c r="H351" i="37"/>
  <c r="H301" i="37"/>
  <c r="J36" i="48" s="1"/>
  <c r="C245" i="44"/>
  <c r="C293" i="44" s="1"/>
  <c r="H221" i="44"/>
  <c r="AD23" i="49"/>
  <c r="AD21" i="49"/>
  <c r="AD28" i="49"/>
  <c r="AD14" i="49"/>
  <c r="AD43" i="49"/>
  <c r="AD9" i="49"/>
  <c r="AD35" i="49"/>
  <c r="AD18" i="49"/>
  <c r="AD25" i="49"/>
  <c r="AD22" i="49"/>
  <c r="AD10" i="49"/>
  <c r="AD36" i="49"/>
  <c r="AD24" i="49"/>
  <c r="AD11" i="49"/>
  <c r="AD15" i="49"/>
  <c r="AD16" i="49"/>
  <c r="AD29" i="49"/>
  <c r="AD42" i="49"/>
  <c r="AD41" i="49"/>
  <c r="AD40" i="49"/>
  <c r="AD33" i="49"/>
  <c r="AD20" i="49"/>
  <c r="AD8" i="49"/>
  <c r="AD38" i="49"/>
  <c r="AD30" i="49"/>
  <c r="AD17" i="49"/>
  <c r="AD27" i="49"/>
  <c r="AD13" i="49"/>
  <c r="AD12" i="49"/>
  <c r="AD26" i="49"/>
  <c r="AD19" i="49"/>
  <c r="AD39" i="49"/>
  <c r="AD34" i="49"/>
  <c r="AD37" i="49"/>
  <c r="AD32" i="49"/>
  <c r="AD31" i="49"/>
  <c r="H333" i="11"/>
  <c r="H336" i="27"/>
  <c r="H320" i="17"/>
  <c r="H327" i="16"/>
  <c r="H215" i="44"/>
  <c r="C239" i="44"/>
  <c r="C287" i="44" s="1"/>
  <c r="C7" i="56"/>
  <c r="C10" i="47"/>
  <c r="H363" i="14"/>
  <c r="D10" i="47" s="1"/>
  <c r="H313" i="14"/>
  <c r="H355" i="6"/>
  <c r="H305" i="6"/>
  <c r="N5" i="48" s="1"/>
  <c r="H293" i="37"/>
  <c r="B36" i="48" s="1"/>
  <c r="H343" i="37"/>
  <c r="H176" i="46"/>
  <c r="C56" i="46"/>
  <c r="H319" i="21"/>
  <c r="H213" i="44"/>
  <c r="C237" i="44"/>
  <c r="C233" i="44"/>
  <c r="H228" i="44"/>
  <c r="C252" i="44"/>
  <c r="C300" i="44" s="1"/>
  <c r="H320" i="39"/>
  <c r="H333" i="34"/>
  <c r="H230" i="44"/>
  <c r="C254" i="44"/>
  <c r="C302" i="44" s="1"/>
  <c r="H362" i="36"/>
  <c r="H312" i="36"/>
  <c r="U35" i="48" s="1"/>
  <c r="H302" i="37"/>
  <c r="K36" i="48" s="1"/>
  <c r="H352" i="37"/>
  <c r="C58" i="46"/>
  <c r="H178" i="46"/>
  <c r="H313" i="34"/>
  <c r="C30" i="56"/>
  <c r="C33" i="47"/>
  <c r="H363" i="34"/>
  <c r="D33" i="47" s="1"/>
  <c r="H348" i="37"/>
  <c r="H298" i="37"/>
  <c r="G36" i="48" s="1"/>
  <c r="C63" i="46"/>
  <c r="H183" i="46"/>
  <c r="G56" i="49"/>
  <c r="G95" i="49" s="1"/>
  <c r="I12" i="49"/>
  <c r="H356" i="6"/>
  <c r="H306" i="6"/>
  <c r="O5" i="48" s="1"/>
  <c r="H318" i="57"/>
  <c r="H186" i="46"/>
  <c r="C66" i="46"/>
  <c r="H346" i="36"/>
  <c r="H296" i="36"/>
  <c r="E35" i="48" s="1"/>
  <c r="H232" i="44"/>
  <c r="C256" i="44"/>
  <c r="C304" i="44" s="1"/>
  <c r="G59" i="49"/>
  <c r="G98" i="49" s="1"/>
  <c r="I15" i="49"/>
  <c r="G65" i="49"/>
  <c r="G104" i="49" s="1"/>
  <c r="I20" i="49"/>
  <c r="H351" i="36"/>
  <c r="H301" i="36"/>
  <c r="J35" i="48" s="1"/>
  <c r="H345" i="6"/>
  <c r="H295" i="6"/>
  <c r="D5" i="48" s="1"/>
  <c r="H218" i="44"/>
  <c r="C242" i="44"/>
  <c r="C290" i="44" s="1"/>
  <c r="H345" i="36"/>
  <c r="H295" i="36"/>
  <c r="D35" i="48" s="1"/>
  <c r="H362" i="37"/>
  <c r="H312" i="37"/>
  <c r="U36" i="48" s="1"/>
  <c r="H301" i="44"/>
  <c r="H253" i="44"/>
  <c r="R41" i="48" s="1"/>
  <c r="H330" i="18"/>
  <c r="H288" i="37"/>
  <c r="C313" i="37"/>
  <c r="C363" i="37" s="1"/>
  <c r="I27" i="49"/>
  <c r="G71" i="49"/>
  <c r="G110" i="49" s="1"/>
  <c r="H344" i="6"/>
  <c r="H294" i="6"/>
  <c r="C5" i="48" s="1"/>
  <c r="H336" i="21"/>
  <c r="H343" i="6"/>
  <c r="H293" i="6"/>
  <c r="B5" i="48" s="1"/>
  <c r="C338" i="14"/>
  <c r="H336" i="14"/>
  <c r="C70" i="46"/>
  <c r="H190" i="46"/>
  <c r="H320" i="34"/>
  <c r="H360" i="6"/>
  <c r="H310" i="6"/>
  <c r="S5" i="48" s="1"/>
  <c r="I33" i="49"/>
  <c r="G77" i="49"/>
  <c r="G116" i="49" s="1"/>
  <c r="H319" i="59"/>
  <c r="H338" i="29"/>
  <c r="I10" i="49"/>
  <c r="G54" i="49"/>
  <c r="G93" i="49" s="1"/>
  <c r="F237" i="44"/>
  <c r="F285" i="44" s="1"/>
  <c r="F233" i="44"/>
  <c r="F257" i="44" s="1"/>
  <c r="F305" i="44" s="1"/>
  <c r="H296" i="37"/>
  <c r="E36" i="48" s="1"/>
  <c r="H346" i="37"/>
  <c r="H330" i="22"/>
  <c r="H335" i="22"/>
  <c r="AR17" i="49"/>
  <c r="AR24" i="49"/>
  <c r="AR31" i="49"/>
  <c r="AR43" i="49"/>
  <c r="AR34" i="49"/>
  <c r="AR40" i="49"/>
  <c r="AR18" i="49"/>
  <c r="AR26" i="49"/>
  <c r="AR9" i="49"/>
  <c r="AR28" i="49"/>
  <c r="AR36" i="49"/>
  <c r="AR39" i="49"/>
  <c r="AR33" i="49"/>
  <c r="AR29" i="49"/>
  <c r="AR8" i="49"/>
  <c r="AR11" i="49"/>
  <c r="AR10" i="49"/>
  <c r="AR19" i="49"/>
  <c r="AR20" i="49"/>
  <c r="AR38" i="49"/>
  <c r="AR13" i="49"/>
  <c r="AR35" i="49"/>
  <c r="AR21" i="49"/>
  <c r="AR12" i="49"/>
  <c r="AR15" i="49"/>
  <c r="AR25" i="49"/>
  <c r="AR42" i="49"/>
  <c r="AR14" i="49"/>
  <c r="AR32" i="49"/>
  <c r="AR30" i="49"/>
  <c r="AR41" i="49"/>
  <c r="AR16" i="49"/>
  <c r="AR27" i="49"/>
  <c r="H346" i="6"/>
  <c r="H296" i="6"/>
  <c r="E5" i="48" s="1"/>
  <c r="F55" i="46"/>
  <c r="F195" i="46"/>
  <c r="F51" i="46" s="1"/>
  <c r="H327" i="22"/>
  <c r="D55" i="46"/>
  <c r="D195" i="46"/>
  <c r="D51" i="46" s="1"/>
  <c r="H184" i="46"/>
  <c r="C64" i="46"/>
  <c r="H331" i="21"/>
  <c r="C313" i="6"/>
  <c r="C363" i="6" s="1"/>
  <c r="H288" i="6"/>
  <c r="C2" i="56" s="1"/>
  <c r="H179" i="46"/>
  <c r="C59" i="46"/>
  <c r="C243" i="44"/>
  <c r="C291" i="44" s="1"/>
  <c r="H219" i="44"/>
  <c r="H358" i="6"/>
  <c r="H308" i="6"/>
  <c r="Q5" i="48" s="1"/>
  <c r="H330" i="39"/>
  <c r="H329" i="39"/>
  <c r="H306" i="36"/>
  <c r="O35" i="48" s="1"/>
  <c r="H356" i="36"/>
  <c r="H189" i="46"/>
  <c r="H320" i="59"/>
  <c r="H313" i="18"/>
  <c r="H363" i="18"/>
  <c r="D14" i="47" s="1"/>
  <c r="C11" i="56"/>
  <c r="C14" i="47"/>
  <c r="F46" i="49"/>
  <c r="F48" i="49" s="1"/>
  <c r="F87" i="49"/>
  <c r="F126" i="49" s="1"/>
  <c r="H323" i="22"/>
  <c r="H329" i="22"/>
  <c r="C74" i="46"/>
  <c r="H194" i="46"/>
  <c r="G84" i="49"/>
  <c r="G123" i="49" s="1"/>
  <c r="I40" i="49"/>
  <c r="C60" i="46"/>
  <c r="H180" i="46"/>
  <c r="H217" i="44"/>
  <c r="C241" i="44"/>
  <c r="C289" i="44" s="1"/>
  <c r="C251" i="44"/>
  <c r="C299" i="44" s="1"/>
  <c r="H227" i="44"/>
  <c r="G86" i="49"/>
  <c r="G125" i="49" s="1"/>
  <c r="I42" i="49"/>
  <c r="I21" i="49"/>
  <c r="G66" i="49"/>
  <c r="G105" i="49" s="1"/>
  <c r="H324" i="30"/>
  <c r="H333" i="30"/>
  <c r="H337" i="11"/>
  <c r="H333" i="57"/>
  <c r="H299" i="37"/>
  <c r="H36" i="48" s="1"/>
  <c r="H349" i="37"/>
  <c r="H321" i="17"/>
  <c r="C25" i="56"/>
  <c r="H313" i="30"/>
  <c r="C28" i="47"/>
  <c r="H363" i="30"/>
  <c r="D28" i="47" s="1"/>
  <c r="I30" i="49"/>
  <c r="G74" i="49"/>
  <c r="G113" i="49" s="1"/>
  <c r="C338" i="41"/>
  <c r="H320" i="62"/>
  <c r="C338" i="62"/>
  <c r="H348" i="6"/>
  <c r="H298" i="6"/>
  <c r="G5" i="48" s="1"/>
  <c r="I22" i="49"/>
  <c r="G67" i="49"/>
  <c r="G106" i="49" s="1"/>
  <c r="C246" i="44"/>
  <c r="C294" i="44" s="1"/>
  <c r="H222" i="44"/>
  <c r="H306" i="37"/>
  <c r="O36" i="48" s="1"/>
  <c r="H356" i="37"/>
  <c r="H361" i="36"/>
  <c r="H311" i="36"/>
  <c r="T35" i="48" s="1"/>
  <c r="H323" i="21"/>
  <c r="H321" i="21"/>
  <c r="H337" i="21"/>
  <c r="C338" i="21"/>
  <c r="C61" i="46"/>
  <c r="H181" i="46"/>
  <c r="H319" i="14"/>
  <c r="H319" i="39"/>
  <c r="H331" i="34"/>
  <c r="H333" i="59"/>
  <c r="E87" i="49"/>
  <c r="E126" i="49" s="1"/>
  <c r="E46" i="49"/>
  <c r="E48" i="49" s="1"/>
  <c r="G79" i="49"/>
  <c r="G118" i="49" s="1"/>
  <c r="I35" i="49"/>
  <c r="H305" i="36"/>
  <c r="N35" i="48" s="1"/>
  <c r="H355" i="36"/>
  <c r="H326" i="22"/>
  <c r="H320" i="22"/>
  <c r="C338" i="22"/>
  <c r="G55" i="46"/>
  <c r="G75" i="46" s="1"/>
  <c r="G195" i="46"/>
  <c r="G51" i="46" s="1"/>
  <c r="H349" i="36"/>
  <c r="H299" i="36"/>
  <c r="H35" i="48" s="1"/>
  <c r="C336" i="6"/>
  <c r="G320" i="6"/>
  <c r="C323" i="6"/>
  <c r="G329" i="6"/>
  <c r="D327" i="6"/>
  <c r="F320" i="6"/>
  <c r="E321" i="6"/>
  <c r="C343" i="6"/>
  <c r="G324" i="6"/>
  <c r="C328" i="6"/>
  <c r="C320" i="6"/>
  <c r="H328" i="6"/>
  <c r="C332" i="6"/>
  <c r="D338" i="6"/>
  <c r="C331" i="6"/>
  <c r="E320" i="6"/>
  <c r="F322" i="6"/>
  <c r="G322" i="6"/>
  <c r="C324" i="6"/>
  <c r="E325" i="6"/>
  <c r="D323" i="6"/>
  <c r="F326" i="6"/>
  <c r="F321" i="6"/>
  <c r="C325" i="6"/>
  <c r="G326" i="6"/>
  <c r="E329" i="6"/>
  <c r="G318" i="6"/>
  <c r="H329" i="6"/>
  <c r="F338" i="6"/>
  <c r="C326" i="6"/>
  <c r="D318" i="6"/>
  <c r="E330" i="6"/>
  <c r="E319" i="6"/>
  <c r="E332" i="6"/>
  <c r="D326" i="6"/>
  <c r="C318" i="6"/>
  <c r="E318" i="6"/>
  <c r="C335" i="6"/>
  <c r="E334" i="6"/>
  <c r="D332" i="6"/>
  <c r="F337" i="6"/>
  <c r="D336" i="6"/>
  <c r="D333" i="6"/>
  <c r="C322" i="6"/>
  <c r="C337" i="6"/>
  <c r="C334" i="6"/>
  <c r="C329" i="6"/>
  <c r="D330" i="6"/>
  <c r="E333" i="6"/>
  <c r="E324" i="6"/>
  <c r="G334" i="6"/>
  <c r="H332" i="6"/>
  <c r="C327" i="6"/>
  <c r="C321" i="6"/>
  <c r="H325" i="6"/>
  <c r="F328" i="6"/>
  <c r="G335" i="6"/>
  <c r="G325" i="6"/>
  <c r="C330" i="6"/>
  <c r="G331" i="6"/>
  <c r="F334" i="6"/>
  <c r="D337" i="6"/>
  <c r="G327" i="6"/>
  <c r="F329" i="6"/>
  <c r="H322" i="6"/>
  <c r="G336" i="6"/>
  <c r="E335" i="6"/>
  <c r="F333" i="6"/>
  <c r="E336" i="6"/>
  <c r="D335" i="6"/>
  <c r="D322" i="6"/>
  <c r="F324" i="6"/>
  <c r="D321" i="6"/>
  <c r="F330" i="6"/>
  <c r="G332" i="6"/>
  <c r="D331" i="6"/>
  <c r="C333" i="6"/>
  <c r="F331" i="6"/>
  <c r="C319" i="6"/>
  <c r="G333" i="6"/>
  <c r="G330" i="6"/>
  <c r="D320" i="6"/>
  <c r="H334" i="6"/>
  <c r="G338" i="6"/>
  <c r="E327" i="6"/>
  <c r="F323" i="6"/>
  <c r="E338" i="6"/>
  <c r="G337" i="6"/>
  <c r="D334" i="6"/>
  <c r="G323" i="6"/>
  <c r="E331" i="6"/>
  <c r="F318" i="6"/>
  <c r="E328" i="6"/>
  <c r="D328" i="6"/>
  <c r="D324" i="6"/>
  <c r="G319" i="6"/>
  <c r="F336" i="6"/>
  <c r="D319" i="6"/>
  <c r="G321" i="6"/>
  <c r="F325" i="6"/>
  <c r="E326" i="6"/>
  <c r="F319" i="6"/>
  <c r="F332" i="6"/>
  <c r="E337" i="6"/>
  <c r="D325" i="6"/>
  <c r="F335" i="6"/>
  <c r="E323" i="6"/>
  <c r="F327" i="6"/>
  <c r="D329" i="6"/>
  <c r="E322" i="6"/>
  <c r="G328" i="6"/>
  <c r="H362" i="6"/>
  <c r="H312" i="6"/>
  <c r="U5" i="48" s="1"/>
  <c r="H336" i="30"/>
  <c r="H344" i="37"/>
  <c r="H294" i="37"/>
  <c r="C36" i="48" s="1"/>
  <c r="V38" i="49"/>
  <c r="B82" i="49"/>
  <c r="B121" i="49" s="1"/>
  <c r="H231" i="44"/>
  <c r="C255" i="44"/>
  <c r="C303" i="44" s="1"/>
  <c r="E195" i="46"/>
  <c r="E51" i="46" s="1"/>
  <c r="E55" i="46"/>
  <c r="D46" i="49"/>
  <c r="D48" i="49" s="1"/>
  <c r="D87" i="49"/>
  <c r="D126" i="49" s="1"/>
  <c r="H361" i="37"/>
  <c r="H311" i="37"/>
  <c r="T36" i="48" s="1"/>
  <c r="C25" i="47"/>
  <c r="C22" i="56"/>
  <c r="H363" i="27"/>
  <c r="D25" i="47" s="1"/>
  <c r="H313" i="27"/>
  <c r="H331" i="62"/>
  <c r="C15" i="56"/>
  <c r="H313" i="21"/>
  <c r="H363" i="21"/>
  <c r="D18" i="47" s="1"/>
  <c r="C18" i="47"/>
  <c r="H302" i="6"/>
  <c r="K5" i="48" s="1"/>
  <c r="H352" i="6"/>
  <c r="H331" i="18"/>
  <c r="H322" i="21"/>
  <c r="C19" i="47"/>
  <c r="H363" i="22"/>
  <c r="D19" i="47" s="1"/>
  <c r="H349" i="6"/>
  <c r="H299" i="6"/>
  <c r="H5" i="48" s="1"/>
  <c r="H322" i="39"/>
  <c r="H337" i="39"/>
  <c r="H336" i="15"/>
  <c r="H331" i="15"/>
  <c r="H321" i="59"/>
  <c r="C8" i="56"/>
  <c r="H363" i="15"/>
  <c r="D11" i="47" s="1"/>
  <c r="H313" i="15"/>
  <c r="C11" i="47"/>
  <c r="H293" i="36"/>
  <c r="B35" i="48" s="1"/>
  <c r="H343" i="36"/>
  <c r="H363" i="11"/>
  <c r="D8" i="47" s="1"/>
  <c r="C5" i="56"/>
  <c r="H313" i="11"/>
  <c r="H333" i="22"/>
  <c r="H324" i="22"/>
  <c r="AK10" i="49"/>
  <c r="AK21" i="49"/>
  <c r="AK34" i="49"/>
  <c r="AK20" i="49"/>
  <c r="AK22" i="49"/>
  <c r="AK30" i="49"/>
  <c r="AK35" i="49"/>
  <c r="AK31" i="49"/>
  <c r="AK16" i="49"/>
  <c r="AK41" i="49"/>
  <c r="AK17" i="49"/>
  <c r="AK43" i="49"/>
  <c r="AK13" i="49"/>
  <c r="AK26" i="49"/>
  <c r="AK8" i="49"/>
  <c r="AK23" i="49"/>
  <c r="AK40" i="49"/>
  <c r="AK24" i="49"/>
  <c r="AK32" i="49"/>
  <c r="AK15" i="49"/>
  <c r="AK12" i="49"/>
  <c r="AK38" i="49"/>
  <c r="AK14" i="49"/>
  <c r="AK19" i="49"/>
  <c r="AK9" i="49"/>
  <c r="AK33" i="49"/>
  <c r="AK28" i="49"/>
  <c r="AK25" i="49"/>
  <c r="AK27" i="49"/>
  <c r="AK42" i="49"/>
  <c r="AK11" i="49"/>
  <c r="AK39" i="49"/>
  <c r="AK36" i="49"/>
  <c r="AK37" i="49"/>
  <c r="AK18" i="49"/>
  <c r="C71" i="46"/>
  <c r="H71" i="46" s="1"/>
  <c r="H47" i="46" s="1"/>
  <c r="H191" i="46"/>
  <c r="C46" i="49"/>
  <c r="C48" i="49" s="1"/>
  <c r="C87" i="49"/>
  <c r="C126" i="49" s="1"/>
  <c r="H345" i="37"/>
  <c r="H295" i="37"/>
  <c r="D36" i="48" s="1"/>
  <c r="C37" i="56"/>
  <c r="H363" i="41"/>
  <c r="D40" i="47" s="1"/>
  <c r="H313" i="41"/>
  <c r="C40" i="47"/>
  <c r="H313" i="16"/>
  <c r="H363" i="16"/>
  <c r="D12" i="47" s="1"/>
  <c r="C9" i="56"/>
  <c r="C68" i="46"/>
  <c r="H188" i="46"/>
  <c r="H361" i="6"/>
  <c r="H311" i="6"/>
  <c r="T5" i="48" s="1"/>
  <c r="H331" i="16"/>
  <c r="H333" i="16"/>
  <c r="H318" i="41"/>
  <c r="H320" i="41"/>
  <c r="C67" i="46"/>
  <c r="H187" i="46"/>
  <c r="H308" i="36"/>
  <c r="Q35" i="48" s="1"/>
  <c r="H358" i="36"/>
  <c r="I19" i="49"/>
  <c r="G63" i="49"/>
  <c r="G102" i="49" s="1"/>
  <c r="H330" i="14"/>
  <c r="H324" i="14"/>
  <c r="H321" i="15"/>
  <c r="H324" i="15"/>
  <c r="H333" i="15"/>
  <c r="H326" i="34"/>
  <c r="G57" i="49"/>
  <c r="G96" i="49" s="1"/>
  <c r="I13" i="49"/>
  <c r="V7" i="49"/>
  <c r="Q43" i="49"/>
  <c r="B51" i="49"/>
  <c r="B90" i="49" s="1"/>
  <c r="H323" i="59"/>
  <c r="H327" i="36"/>
  <c r="E319" i="36"/>
  <c r="D322" i="36"/>
  <c r="G320" i="36"/>
  <c r="G327" i="36"/>
  <c r="F330" i="36"/>
  <c r="E333" i="36"/>
  <c r="D336" i="36"/>
  <c r="E318" i="36"/>
  <c r="G324" i="36"/>
  <c r="C328" i="36"/>
  <c r="G330" i="36"/>
  <c r="F333" i="36"/>
  <c r="G336" i="36"/>
  <c r="G319" i="36"/>
  <c r="F322" i="36"/>
  <c r="D321" i="36"/>
  <c r="C325" i="36"/>
  <c r="D328" i="36"/>
  <c r="C331" i="36"/>
  <c r="G333" i="36"/>
  <c r="F336" i="36"/>
  <c r="F319" i="36"/>
  <c r="D325" i="36"/>
  <c r="E328" i="36"/>
  <c r="D331" i="36"/>
  <c r="C334" i="36"/>
  <c r="D337" i="36"/>
  <c r="D320" i="36"/>
  <c r="C323" i="36"/>
  <c r="C322" i="36"/>
  <c r="E325" i="36"/>
  <c r="F328" i="36"/>
  <c r="E331" i="36"/>
  <c r="D334" i="36"/>
  <c r="C337" i="36"/>
  <c r="E320" i="36"/>
  <c r="F325" i="36"/>
  <c r="G328" i="36"/>
  <c r="F331" i="36"/>
  <c r="E334" i="36"/>
  <c r="F337" i="36"/>
  <c r="F320" i="36"/>
  <c r="E323" i="36"/>
  <c r="G322" i="36"/>
  <c r="G325" i="36"/>
  <c r="H328" i="36"/>
  <c r="G331" i="36"/>
  <c r="F334" i="36"/>
  <c r="E337" i="36"/>
  <c r="F321" i="36"/>
  <c r="C326" i="36"/>
  <c r="D329" i="36"/>
  <c r="G334" i="36"/>
  <c r="G338" i="36"/>
  <c r="H335" i="36"/>
  <c r="C318" i="36"/>
  <c r="D323" i="36"/>
  <c r="D326" i="36"/>
  <c r="C329" i="36"/>
  <c r="D332" i="36"/>
  <c r="H334" i="36"/>
  <c r="G337" i="36"/>
  <c r="E322" i="36"/>
  <c r="E326" i="36"/>
  <c r="F329" i="36"/>
  <c r="C332" i="36"/>
  <c r="D335" i="36"/>
  <c r="D318" i="36"/>
  <c r="C321" i="36"/>
  <c r="G318" i="36"/>
  <c r="G323" i="36"/>
  <c r="F326" i="36"/>
  <c r="E329" i="36"/>
  <c r="F332" i="36"/>
  <c r="C335" i="36"/>
  <c r="D338" i="36"/>
  <c r="F323" i="36"/>
  <c r="G326" i="36"/>
  <c r="H329" i="36"/>
  <c r="E332" i="36"/>
  <c r="F335" i="36"/>
  <c r="C319" i="36"/>
  <c r="G321" i="36"/>
  <c r="C320" i="36"/>
  <c r="F324" i="36"/>
  <c r="E327" i="36"/>
  <c r="D330" i="36"/>
  <c r="C333" i="36"/>
  <c r="G335" i="36"/>
  <c r="C343" i="36"/>
  <c r="E324" i="36"/>
  <c r="F327" i="36"/>
  <c r="E330" i="36"/>
  <c r="D333" i="36"/>
  <c r="E336" i="36"/>
  <c r="E335" i="36"/>
  <c r="E338" i="36"/>
  <c r="F318" i="36"/>
  <c r="F338" i="36"/>
  <c r="E321" i="36"/>
  <c r="C324" i="36"/>
  <c r="D319" i="36"/>
  <c r="D327" i="36"/>
  <c r="H325" i="36"/>
  <c r="D324" i="36"/>
  <c r="C330" i="36"/>
  <c r="C327" i="36"/>
  <c r="G332" i="36"/>
  <c r="G329" i="36"/>
  <c r="C336" i="36"/>
  <c r="H332" i="36"/>
  <c r="H319" i="22"/>
  <c r="H318" i="22"/>
  <c r="H322" i="22"/>
  <c r="H323" i="11" l="1"/>
  <c r="H313" i="33"/>
  <c r="H338" i="33" s="1"/>
  <c r="H329" i="28"/>
  <c r="C338" i="15"/>
  <c r="H323" i="39"/>
  <c r="H319" i="15"/>
  <c r="C16" i="56"/>
  <c r="H247" i="44"/>
  <c r="L41" i="48" s="1"/>
  <c r="H321" i="24"/>
  <c r="H313" i="23"/>
  <c r="H363" i="23"/>
  <c r="D21" i="47" s="1"/>
  <c r="H318" i="23"/>
  <c r="C18" i="56"/>
  <c r="C21" i="47"/>
  <c r="C29" i="56"/>
  <c r="H313" i="17"/>
  <c r="V13" i="48" s="1"/>
  <c r="C10" i="56"/>
  <c r="C13" i="47"/>
  <c r="B13" i="47" s="1"/>
  <c r="H363" i="59"/>
  <c r="D31" i="47" s="1"/>
  <c r="C31" i="47"/>
  <c r="C28" i="56"/>
  <c r="H318" i="15"/>
  <c r="H313" i="19"/>
  <c r="V15" i="48" s="1"/>
  <c r="C15" i="47"/>
  <c r="B15" i="47" s="1"/>
  <c r="B15" i="48"/>
  <c r="H318" i="19"/>
  <c r="H313" i="25"/>
  <c r="H338" i="25" s="1"/>
  <c r="H363" i="25"/>
  <c r="D23" i="47" s="1"/>
  <c r="C23" i="47"/>
  <c r="H325" i="9"/>
  <c r="J325" i="9" s="1"/>
  <c r="J300" i="9"/>
  <c r="H22" i="48"/>
  <c r="H324" i="24"/>
  <c r="H324" i="40"/>
  <c r="O22" i="48"/>
  <c r="H331" i="24"/>
  <c r="H322" i="36"/>
  <c r="H363" i="24"/>
  <c r="D22" i="47" s="1"/>
  <c r="C22" i="47"/>
  <c r="C19" i="56"/>
  <c r="H313" i="24"/>
  <c r="B22" i="48"/>
  <c r="H318" i="24"/>
  <c r="M45" i="48" a="1"/>
  <c r="M45" i="48" s="1"/>
  <c r="H329" i="40"/>
  <c r="H337" i="40"/>
  <c r="H336" i="10"/>
  <c r="H323" i="10"/>
  <c r="H321" i="10"/>
  <c r="E7" i="48"/>
  <c r="C7" i="48"/>
  <c r="H319" i="10"/>
  <c r="H244" i="44"/>
  <c r="I41" i="48" s="1"/>
  <c r="C22" i="48"/>
  <c r="H319" i="24"/>
  <c r="C338" i="10"/>
  <c r="Q7" i="48"/>
  <c r="H333" i="10"/>
  <c r="N7" i="48"/>
  <c r="H330" i="10"/>
  <c r="G70" i="49"/>
  <c r="G109" i="49" s="1"/>
  <c r="I24" i="49"/>
  <c r="O7" i="48"/>
  <c r="H331" i="10"/>
  <c r="H318" i="10"/>
  <c r="D7" i="48"/>
  <c r="H320" i="10"/>
  <c r="K7" i="48"/>
  <c r="H327" i="10"/>
  <c r="H313" i="10"/>
  <c r="H363" i="10"/>
  <c r="D7" i="47" s="1"/>
  <c r="C7" i="47"/>
  <c r="C4" i="56"/>
  <c r="H320" i="36"/>
  <c r="H62" i="46"/>
  <c r="H38" i="46" s="1"/>
  <c r="C38" i="46"/>
  <c r="H333" i="40"/>
  <c r="H333" i="28"/>
  <c r="H322" i="28"/>
  <c r="C338" i="40"/>
  <c r="H326" i="36"/>
  <c r="H335" i="40"/>
  <c r="S39" i="48"/>
  <c r="S44" i="48" s="1" a="1"/>
  <c r="S44" i="48" s="1"/>
  <c r="H320" i="28"/>
  <c r="O26" i="48"/>
  <c r="H331" i="28"/>
  <c r="H313" i="40"/>
  <c r="H363" i="40"/>
  <c r="D39" i="47" s="1"/>
  <c r="C36" i="56"/>
  <c r="C39" i="47"/>
  <c r="G26" i="48"/>
  <c r="H323" i="28"/>
  <c r="H330" i="40"/>
  <c r="B26" i="48"/>
  <c r="H318" i="28"/>
  <c r="C39" i="48"/>
  <c r="H319" i="40"/>
  <c r="C23" i="56"/>
  <c r="C26" i="47"/>
  <c r="H313" i="28"/>
  <c r="H363" i="28"/>
  <c r="D26" i="47" s="1"/>
  <c r="D39" i="48"/>
  <c r="H320" i="40"/>
  <c r="E26" i="48"/>
  <c r="H321" i="28"/>
  <c r="H326" i="28"/>
  <c r="G39" i="48"/>
  <c r="H323" i="40"/>
  <c r="C363" i="28"/>
  <c r="C338" i="28"/>
  <c r="E39" i="48"/>
  <c r="H321" i="40"/>
  <c r="H322" i="40"/>
  <c r="F39" i="48"/>
  <c r="F44" i="48" s="1" a="1"/>
  <c r="F44" i="48" s="1"/>
  <c r="T39" i="48"/>
  <c r="H336" i="40"/>
  <c r="T26" i="48"/>
  <c r="H336" i="28"/>
  <c r="C26" i="48"/>
  <c r="H319" i="28"/>
  <c r="H318" i="40"/>
  <c r="B39" i="48"/>
  <c r="H26" i="48"/>
  <c r="H324" i="28"/>
  <c r="H318" i="6"/>
  <c r="H337" i="36"/>
  <c r="B33" i="47"/>
  <c r="B16" i="47"/>
  <c r="M44" i="48" a="1"/>
  <c r="M44" i="48" s="1"/>
  <c r="B24" i="47"/>
  <c r="B34" i="47"/>
  <c r="B37" i="47"/>
  <c r="H337" i="9"/>
  <c r="J337" i="9" s="1"/>
  <c r="J312" i="9"/>
  <c r="U6" i="48"/>
  <c r="U43" i="48" s="1"/>
  <c r="J299" i="9"/>
  <c r="H6" i="48"/>
  <c r="H321" i="36"/>
  <c r="C3" i="56"/>
  <c r="H363" i="9"/>
  <c r="D6" i="47" s="1"/>
  <c r="C6" i="47"/>
  <c r="H313" i="9"/>
  <c r="B9" i="47"/>
  <c r="C338" i="6"/>
  <c r="M42" i="48" a="1"/>
  <c r="M42" i="48" s="1"/>
  <c r="B17" i="47"/>
  <c r="H318" i="9"/>
  <c r="J318" i="9" s="1"/>
  <c r="J293" i="9"/>
  <c r="B6" i="48"/>
  <c r="G52" i="49"/>
  <c r="G91" i="49" s="1"/>
  <c r="I8" i="49"/>
  <c r="D6" i="48"/>
  <c r="J295" i="9"/>
  <c r="H336" i="36"/>
  <c r="H324" i="36"/>
  <c r="B20" i="47"/>
  <c r="M43" i="48"/>
  <c r="V34" i="48"/>
  <c r="H338" i="35"/>
  <c r="J307" i="9"/>
  <c r="P6" i="48"/>
  <c r="B32" i="47"/>
  <c r="V30" i="48"/>
  <c r="H338" i="32"/>
  <c r="O6" i="48"/>
  <c r="J306" i="9"/>
  <c r="V29" i="48"/>
  <c r="H338" i="31"/>
  <c r="H330" i="36"/>
  <c r="V16" i="48"/>
  <c r="H338" i="20"/>
  <c r="E6" i="48"/>
  <c r="J296" i="9"/>
  <c r="H320" i="9"/>
  <c r="J320" i="9" s="1"/>
  <c r="B30" i="47"/>
  <c r="V24" i="48"/>
  <c r="H338" i="26"/>
  <c r="B29" i="47"/>
  <c r="J6" i="48"/>
  <c r="J42" i="48" s="1" a="1"/>
  <c r="J42" i="48" s="1"/>
  <c r="J301" i="9"/>
  <c r="J308" i="9"/>
  <c r="Q6" i="48"/>
  <c r="H324" i="9"/>
  <c r="J324" i="9" s="1"/>
  <c r="H323" i="9"/>
  <c r="J323" i="9" s="1"/>
  <c r="G6" i="48"/>
  <c r="J298" i="9"/>
  <c r="J305" i="9"/>
  <c r="N6" i="48"/>
  <c r="H330" i="9"/>
  <c r="J330" i="9" s="1"/>
  <c r="I42" i="48" a="1"/>
  <c r="I42" i="48" s="1"/>
  <c r="I43" i="48"/>
  <c r="I44" i="48" a="1"/>
  <c r="I44" i="48" s="1"/>
  <c r="I45" i="48" a="1"/>
  <c r="I45" i="48" s="1"/>
  <c r="H338" i="38"/>
  <c r="V37" i="48"/>
  <c r="B18" i="47"/>
  <c r="J302" i="9"/>
  <c r="K6" i="48"/>
  <c r="V32" i="48"/>
  <c r="C338" i="9"/>
  <c r="H332" i="9"/>
  <c r="J332" i="9" s="1"/>
  <c r="H338" i="12"/>
  <c r="V9" i="48"/>
  <c r="J294" i="9"/>
  <c r="C6" i="48"/>
  <c r="H336" i="9"/>
  <c r="J336" i="9" s="1"/>
  <c r="J311" i="9"/>
  <c r="T6" i="48"/>
  <c r="H318" i="36"/>
  <c r="H327" i="37"/>
  <c r="H333" i="36"/>
  <c r="C338" i="37"/>
  <c r="B14" i="47"/>
  <c r="B25" i="47"/>
  <c r="H320" i="6"/>
  <c r="H326" i="6"/>
  <c r="H330" i="6"/>
  <c r="H319" i="6"/>
  <c r="H323" i="6"/>
  <c r="H336" i="6"/>
  <c r="H327" i="6"/>
  <c r="H333" i="6"/>
  <c r="H324" i="6"/>
  <c r="H331" i="6"/>
  <c r="H321" i="6"/>
  <c r="C42" i="46"/>
  <c r="H66" i="46"/>
  <c r="H42" i="46" s="1"/>
  <c r="C32" i="46"/>
  <c r="H56" i="46"/>
  <c r="H32" i="46" s="1"/>
  <c r="H286" i="44"/>
  <c r="H238" i="44"/>
  <c r="C41" i="48" s="1"/>
  <c r="C44" i="46"/>
  <c r="H68" i="46"/>
  <c r="H44" i="46" s="1"/>
  <c r="H290" i="44"/>
  <c r="H242" i="44"/>
  <c r="G41" i="48" s="1"/>
  <c r="H323" i="36"/>
  <c r="V40" i="48"/>
  <c r="H338" i="41"/>
  <c r="H337" i="6"/>
  <c r="H74" i="46"/>
  <c r="H50" i="46" s="1"/>
  <c r="C50" i="46"/>
  <c r="H69" i="46"/>
  <c r="H45" i="46" s="1"/>
  <c r="H64" i="46"/>
  <c r="H40" i="46" s="1"/>
  <c r="C40" i="46"/>
  <c r="V33" i="48"/>
  <c r="H338" i="34"/>
  <c r="H302" i="44"/>
  <c r="H254" i="44"/>
  <c r="S41" i="48" s="1"/>
  <c r="S42" i="48" a="1"/>
  <c r="S42" i="48" s="1"/>
  <c r="C49" i="46"/>
  <c r="H73" i="46"/>
  <c r="H49" i="46" s="1"/>
  <c r="C39" i="46"/>
  <c r="H63" i="46"/>
  <c r="H39" i="46" s="1"/>
  <c r="I37" i="49"/>
  <c r="G81" i="49"/>
  <c r="G120" i="49" s="1"/>
  <c r="V38" i="48"/>
  <c r="H338" i="39"/>
  <c r="V18" i="48"/>
  <c r="H338" i="21"/>
  <c r="I38" i="49"/>
  <c r="G82" i="49"/>
  <c r="G121" i="49" s="1"/>
  <c r="H335" i="6"/>
  <c r="H60" i="46"/>
  <c r="H36" i="46" s="1"/>
  <c r="C36" i="46"/>
  <c r="H59" i="46"/>
  <c r="H35" i="46" s="1"/>
  <c r="C35" i="46"/>
  <c r="D31" i="46"/>
  <c r="D75" i="46"/>
  <c r="B10" i="47"/>
  <c r="H337" i="37"/>
  <c r="H321" i="37"/>
  <c r="B38" i="47"/>
  <c r="V31" i="48"/>
  <c r="H338" i="59"/>
  <c r="H300" i="44"/>
  <c r="H252" i="44"/>
  <c r="Q41" i="48" s="1"/>
  <c r="H288" i="44"/>
  <c r="H240" i="44"/>
  <c r="E41" i="48" s="1"/>
  <c r="H55" i="46"/>
  <c r="H31" i="46" s="1"/>
  <c r="C31" i="46"/>
  <c r="C75" i="46"/>
  <c r="H318" i="37"/>
  <c r="H320" i="37"/>
  <c r="C33" i="46"/>
  <c r="H57" i="46"/>
  <c r="H33" i="46" s="1"/>
  <c r="H298" i="44"/>
  <c r="H250" i="44"/>
  <c r="O41" i="48" s="1"/>
  <c r="H303" i="44"/>
  <c r="H255" i="44"/>
  <c r="T41" i="48" s="1"/>
  <c r="H241" i="44"/>
  <c r="F41" i="48" s="1"/>
  <c r="H289" i="44"/>
  <c r="V10" i="48"/>
  <c r="H338" i="14"/>
  <c r="V19" i="48"/>
  <c r="H338" i="22"/>
  <c r="B46" i="49"/>
  <c r="B87" i="49"/>
  <c r="B126" i="49" s="1"/>
  <c r="V12" i="48"/>
  <c r="H338" i="16"/>
  <c r="B11" i="47"/>
  <c r="B28" i="47"/>
  <c r="V14" i="48"/>
  <c r="H338" i="18"/>
  <c r="C5" i="47"/>
  <c r="H363" i="6"/>
  <c r="D5" i="47" s="1"/>
  <c r="H313" i="6"/>
  <c r="C46" i="46"/>
  <c r="H70" i="46"/>
  <c r="H46" i="46" s="1"/>
  <c r="H233" i="44"/>
  <c r="C257" i="44"/>
  <c r="C305" i="44" s="1"/>
  <c r="H324" i="37"/>
  <c r="H333" i="37"/>
  <c r="H326" i="37"/>
  <c r="H319" i="37"/>
  <c r="V20" i="48"/>
  <c r="H338" i="62"/>
  <c r="H58" i="46"/>
  <c r="H34" i="46" s="1"/>
  <c r="C34" i="46"/>
  <c r="H331" i="36"/>
  <c r="V43" i="49"/>
  <c r="W7" i="49" s="1"/>
  <c r="I7" i="49"/>
  <c r="G51" i="49"/>
  <c r="G90" i="49" s="1"/>
  <c r="H67" i="46"/>
  <c r="H43" i="46" s="1"/>
  <c r="C43" i="46"/>
  <c r="B12" i="47"/>
  <c r="V8" i="48"/>
  <c r="H338" i="11"/>
  <c r="V11" i="48"/>
  <c r="H338" i="15"/>
  <c r="V25" i="48"/>
  <c r="H338" i="27"/>
  <c r="E31" i="46"/>
  <c r="E75" i="46"/>
  <c r="H61" i="46"/>
  <c r="H37" i="46" s="1"/>
  <c r="C37" i="46"/>
  <c r="V28" i="48"/>
  <c r="H338" i="30"/>
  <c r="H251" i="44"/>
  <c r="P41" i="48" s="1"/>
  <c r="H299" i="44"/>
  <c r="F75" i="46"/>
  <c r="F31" i="46"/>
  <c r="H304" i="44"/>
  <c r="H256" i="44"/>
  <c r="U41" i="48" s="1"/>
  <c r="G280" i="44"/>
  <c r="G273" i="44"/>
  <c r="C275" i="44"/>
  <c r="C265" i="44"/>
  <c r="C266" i="44"/>
  <c r="D261" i="44"/>
  <c r="F278" i="44"/>
  <c r="E272" i="44"/>
  <c r="C279" i="44"/>
  <c r="E280" i="44"/>
  <c r="F267" i="44"/>
  <c r="D265" i="44"/>
  <c r="C262" i="44"/>
  <c r="F279" i="44"/>
  <c r="D264" i="44"/>
  <c r="E277" i="44"/>
  <c r="E263" i="44"/>
  <c r="F273" i="44"/>
  <c r="D269" i="44"/>
  <c r="D276" i="44"/>
  <c r="D275" i="44"/>
  <c r="C272" i="44"/>
  <c r="G279" i="44"/>
  <c r="F268" i="44"/>
  <c r="D268" i="44"/>
  <c r="G269" i="44"/>
  <c r="G267" i="44"/>
  <c r="E266" i="44"/>
  <c r="E275" i="44"/>
  <c r="G261" i="44"/>
  <c r="G272" i="44"/>
  <c r="E264" i="44"/>
  <c r="E274" i="44"/>
  <c r="D281" i="44"/>
  <c r="F269" i="44"/>
  <c r="F274" i="44"/>
  <c r="D270" i="44"/>
  <c r="F265" i="44"/>
  <c r="F277" i="44"/>
  <c r="F281" i="44"/>
  <c r="C277" i="44"/>
  <c r="F276" i="44"/>
  <c r="G271" i="44"/>
  <c r="E279" i="44"/>
  <c r="C271" i="44"/>
  <c r="D271" i="44"/>
  <c r="G264" i="44"/>
  <c r="F263" i="44"/>
  <c r="E273" i="44"/>
  <c r="E278" i="44"/>
  <c r="E271" i="44"/>
  <c r="D273" i="44"/>
  <c r="C264" i="44"/>
  <c r="C280" i="44"/>
  <c r="G281" i="44"/>
  <c r="G266" i="44"/>
  <c r="E276" i="44"/>
  <c r="C278" i="44"/>
  <c r="D272" i="44"/>
  <c r="D262" i="44"/>
  <c r="G275" i="44"/>
  <c r="E269" i="44"/>
  <c r="F275" i="44"/>
  <c r="D280" i="44"/>
  <c r="D279" i="44"/>
  <c r="C270" i="44"/>
  <c r="C263" i="44"/>
  <c r="G268" i="44"/>
  <c r="D274" i="44"/>
  <c r="F272" i="44"/>
  <c r="G262" i="44"/>
  <c r="F261" i="44"/>
  <c r="E270" i="44"/>
  <c r="G265" i="44"/>
  <c r="C268" i="44"/>
  <c r="E267" i="44"/>
  <c r="E281" i="44"/>
  <c r="E262" i="44"/>
  <c r="C261" i="44"/>
  <c r="G270" i="44"/>
  <c r="G278" i="44"/>
  <c r="C269" i="44"/>
  <c r="C267" i="44"/>
  <c r="F266" i="44"/>
  <c r="E261" i="44"/>
  <c r="D266" i="44"/>
  <c r="C285" i="44"/>
  <c r="D278" i="44"/>
  <c r="D267" i="44"/>
  <c r="F264" i="44"/>
  <c r="D263" i="44"/>
  <c r="H277" i="44"/>
  <c r="G276" i="44"/>
  <c r="G277" i="44"/>
  <c r="E268" i="44"/>
  <c r="F270" i="44"/>
  <c r="G274" i="44"/>
  <c r="E265" i="44"/>
  <c r="C274" i="44"/>
  <c r="C273" i="44"/>
  <c r="F262" i="44"/>
  <c r="F280" i="44"/>
  <c r="D277" i="44"/>
  <c r="F271" i="44"/>
  <c r="G263" i="44"/>
  <c r="C276" i="44"/>
  <c r="H287" i="44"/>
  <c r="H239" i="44"/>
  <c r="D41" i="48" s="1"/>
  <c r="H296" i="44"/>
  <c r="H248" i="44"/>
  <c r="M41" i="48" s="1"/>
  <c r="V17" i="48"/>
  <c r="H338" i="57"/>
  <c r="H195" i="46"/>
  <c r="C51" i="46"/>
  <c r="H322" i="37"/>
  <c r="H323" i="37"/>
  <c r="H331" i="37"/>
  <c r="H297" i="44"/>
  <c r="H249" i="44"/>
  <c r="N41" i="48" s="1"/>
  <c r="H291" i="44"/>
  <c r="H243" i="44"/>
  <c r="H41" i="48" s="1"/>
  <c r="C36" i="47"/>
  <c r="C33" i="56"/>
  <c r="H363" i="37"/>
  <c r="D36" i="47" s="1"/>
  <c r="H313" i="37"/>
  <c r="H293" i="44"/>
  <c r="H245" i="44"/>
  <c r="J41" i="48" s="1"/>
  <c r="B19" i="47"/>
  <c r="C35" i="47"/>
  <c r="H363" i="36"/>
  <c r="D35" i="47" s="1"/>
  <c r="C32" i="56"/>
  <c r="H313" i="36"/>
  <c r="C338" i="36"/>
  <c r="H319" i="36"/>
  <c r="B40" i="47"/>
  <c r="B8" i="47"/>
  <c r="H294" i="44"/>
  <c r="H246" i="44"/>
  <c r="K41" i="48" s="1"/>
  <c r="H237" i="44"/>
  <c r="B41" i="48" s="1"/>
  <c r="H285" i="44"/>
  <c r="C48" i="46"/>
  <c r="H72" i="46"/>
  <c r="H48" i="46" s="1"/>
  <c r="H336" i="37"/>
  <c r="H271" i="44" l="1"/>
  <c r="H338" i="17"/>
  <c r="B21" i="47"/>
  <c r="V21" i="48"/>
  <c r="H338" i="23"/>
  <c r="S43" i="48"/>
  <c r="B31" i="47"/>
  <c r="H44" i="48" a="1"/>
  <c r="H44" i="48" s="1"/>
  <c r="H43" i="48"/>
  <c r="H338" i="19"/>
  <c r="V23" i="48"/>
  <c r="N42" i="48" a="1"/>
  <c r="N42" i="48" s="1"/>
  <c r="Q43" i="48"/>
  <c r="B23" i="47"/>
  <c r="H42" i="48" a="1"/>
  <c r="H42" i="48" s="1"/>
  <c r="H45" i="48" a="1"/>
  <c r="H45" i="48" s="1"/>
  <c r="G44" i="48" a="1"/>
  <c r="G44" i="48" s="1"/>
  <c r="S45" i="48" a="1"/>
  <c r="S45" i="48" s="1"/>
  <c r="T45" i="48" a="1"/>
  <c r="T45" i="48" s="1"/>
  <c r="H268" i="44"/>
  <c r="G42" i="48" a="1"/>
  <c r="G42" i="48" s="1"/>
  <c r="K42" i="48" a="1"/>
  <c r="K42" i="48" s="1"/>
  <c r="V22" i="48"/>
  <c r="H338" i="24"/>
  <c r="B22" i="47"/>
  <c r="B7" i="47"/>
  <c r="O42" i="48" a="1"/>
  <c r="O42" i="48" s="1"/>
  <c r="H338" i="10"/>
  <c r="V7" i="48"/>
  <c r="G45" i="48" a="1"/>
  <c r="G45" i="48" s="1"/>
  <c r="C42" i="48" a="1"/>
  <c r="C42" i="48" s="1"/>
  <c r="O44" i="48" a="1"/>
  <c r="O44" i="48" s="1"/>
  <c r="J43" i="48"/>
  <c r="T43" i="48"/>
  <c r="T44" i="48" a="1"/>
  <c r="T44" i="48" s="1"/>
  <c r="B26" i="47"/>
  <c r="B39" i="47"/>
  <c r="F43" i="48"/>
  <c r="O45" i="48" a="1"/>
  <c r="O45" i="48" s="1"/>
  <c r="E42" i="48" a="1"/>
  <c r="E42" i="48" s="1"/>
  <c r="F45" i="48" a="1"/>
  <c r="F45" i="48" s="1"/>
  <c r="B43" i="48"/>
  <c r="F42" i="48" a="1"/>
  <c r="F42" i="48" s="1"/>
  <c r="O43" i="48"/>
  <c r="E44" i="48" a="1"/>
  <c r="E44" i="48" s="1"/>
  <c r="N45" i="48" a="1"/>
  <c r="N45" i="48" s="1"/>
  <c r="V39" i="48"/>
  <c r="H338" i="40"/>
  <c r="N44" i="48" a="1"/>
  <c r="N44" i="48" s="1"/>
  <c r="G43" i="48"/>
  <c r="E43" i="48"/>
  <c r="B44" i="48" a="1"/>
  <c r="B44" i="48" s="1"/>
  <c r="E45" i="48" a="1"/>
  <c r="E45" i="48" s="1"/>
  <c r="B45" i="48" a="1"/>
  <c r="B45" i="48" s="1"/>
  <c r="D45" i="48" a="1"/>
  <c r="D45" i="48" s="1"/>
  <c r="V26" i="48"/>
  <c r="H338" i="28"/>
  <c r="U44" i="48" a="1"/>
  <c r="U44" i="48" s="1"/>
  <c r="C43" i="48"/>
  <c r="Q44" i="48" a="1"/>
  <c r="Q44" i="48" s="1"/>
  <c r="U42" i="48" a="1"/>
  <c r="U42" i="48" s="1"/>
  <c r="Q45" i="48" a="1"/>
  <c r="Q45" i="48" s="1"/>
  <c r="U45" i="48" a="1"/>
  <c r="U45" i="48" s="1"/>
  <c r="Q42" i="48" a="1"/>
  <c r="Q42" i="48" s="1"/>
  <c r="K43" i="48"/>
  <c r="C45" i="48" a="1"/>
  <c r="C45" i="48" s="1"/>
  <c r="N43" i="48"/>
  <c r="B42" i="48" a="1"/>
  <c r="B42" i="48" s="1"/>
  <c r="T42" i="48" a="1"/>
  <c r="T42" i="48" s="1"/>
  <c r="C44" i="48" a="1"/>
  <c r="C44" i="48" s="1"/>
  <c r="K45" i="48" a="1"/>
  <c r="K45" i="48" s="1"/>
  <c r="D44" i="48" a="1"/>
  <c r="D44" i="48" s="1"/>
  <c r="D43" i="48"/>
  <c r="D42" i="48" a="1"/>
  <c r="D42" i="48" s="1"/>
  <c r="K44" i="48" a="1"/>
  <c r="K44" i="48" s="1"/>
  <c r="H276" i="44"/>
  <c r="P42" i="48" a="1"/>
  <c r="P42" i="48" s="1"/>
  <c r="P45" i="48" a="1"/>
  <c r="P45" i="48" s="1"/>
  <c r="P43" i="48"/>
  <c r="P44" i="48" a="1"/>
  <c r="P44" i="48" s="1"/>
  <c r="J45" i="48" a="1"/>
  <c r="J45" i="48" s="1"/>
  <c r="J44" i="48" a="1"/>
  <c r="J44" i="48" s="1"/>
  <c r="J313" i="9"/>
  <c r="V6" i="48"/>
  <c r="H338" i="9"/>
  <c r="J338" i="9" s="1"/>
  <c r="B36" i="47"/>
  <c r="B6" i="47"/>
  <c r="H262" i="44"/>
  <c r="H274" i="44"/>
  <c r="H278" i="44"/>
  <c r="H265" i="44"/>
  <c r="H269" i="44"/>
  <c r="H266" i="44"/>
  <c r="H264" i="44"/>
  <c r="H273" i="44"/>
  <c r="H275" i="44"/>
  <c r="H75" i="46"/>
  <c r="H51" i="46" s="1"/>
  <c r="H26" i="46" s="1"/>
  <c r="C40" i="56"/>
  <c r="C39" i="56"/>
  <c r="V35" i="48"/>
  <c r="H338" i="36"/>
  <c r="H263" i="44"/>
  <c r="H279" i="44"/>
  <c r="C41" i="47"/>
  <c r="B5" i="47"/>
  <c r="W16" i="49"/>
  <c r="W31" i="49"/>
  <c r="W26" i="49"/>
  <c r="W36" i="49"/>
  <c r="W23" i="49"/>
  <c r="W9" i="49"/>
  <c r="W11" i="49"/>
  <c r="W41" i="49"/>
  <c r="W17" i="49"/>
  <c r="W34" i="49"/>
  <c r="W25" i="49"/>
  <c r="W29" i="49"/>
  <c r="W32" i="49"/>
  <c r="W8" i="49"/>
  <c r="W43" i="49"/>
  <c r="W18" i="49"/>
  <c r="W39" i="49"/>
  <c r="I43" i="49"/>
  <c r="W28" i="49"/>
  <c r="G87" i="49"/>
  <c r="G126" i="49" s="1"/>
  <c r="W24" i="49"/>
  <c r="W27" i="49"/>
  <c r="W21" i="49"/>
  <c r="W35" i="49"/>
  <c r="W42" i="49"/>
  <c r="W30" i="49"/>
  <c r="W14" i="49"/>
  <c r="W15" i="49"/>
  <c r="W40" i="49"/>
  <c r="W10" i="49"/>
  <c r="W22" i="49"/>
  <c r="W20" i="49"/>
  <c r="W12" i="49"/>
  <c r="W33" i="49"/>
  <c r="W19" i="49"/>
  <c r="W13" i="49"/>
  <c r="B48" i="49"/>
  <c r="G46" i="49"/>
  <c r="G48" i="49" s="1"/>
  <c r="F24" i="46"/>
  <c r="C18" i="46"/>
  <c r="D17" i="46"/>
  <c r="E13" i="46"/>
  <c r="H22" i="46"/>
  <c r="E6" i="46"/>
  <c r="H8" i="46"/>
  <c r="F10" i="46"/>
  <c r="E8" i="46"/>
  <c r="F20" i="46"/>
  <c r="G10" i="46"/>
  <c r="E7" i="46"/>
  <c r="F23" i="46"/>
  <c r="E12" i="46"/>
  <c r="D21" i="46"/>
  <c r="C19" i="46"/>
  <c r="D11" i="46"/>
  <c r="C25" i="46"/>
  <c r="H13" i="46"/>
  <c r="C8" i="46"/>
  <c r="C7" i="46"/>
  <c r="U5" i="60" s="1"/>
  <c r="AQ5" i="60" s="1"/>
  <c r="F12" i="46"/>
  <c r="G25" i="46"/>
  <c r="F15" i="46"/>
  <c r="F22" i="46"/>
  <c r="C22" i="46"/>
  <c r="G20" i="46"/>
  <c r="D20" i="46"/>
  <c r="E15" i="46"/>
  <c r="E9" i="46"/>
  <c r="E16" i="46"/>
  <c r="G6" i="46"/>
  <c r="H19" i="46"/>
  <c r="H17" i="46"/>
  <c r="E14" i="46"/>
  <c r="C16" i="46"/>
  <c r="F6" i="46"/>
  <c r="F26" i="46"/>
  <c r="G17" i="46"/>
  <c r="F17" i="46"/>
  <c r="D22" i="46"/>
  <c r="G15" i="46"/>
  <c r="G14" i="46"/>
  <c r="E10" i="46"/>
  <c r="C26" i="46"/>
  <c r="G22" i="46"/>
  <c r="F18" i="46"/>
  <c r="G11" i="46"/>
  <c r="H18" i="46"/>
  <c r="G16" i="46"/>
  <c r="F16" i="46"/>
  <c r="D19" i="46"/>
  <c r="D12" i="46"/>
  <c r="H15" i="46"/>
  <c r="D6" i="46"/>
  <c r="D23" i="46"/>
  <c r="E24" i="46"/>
  <c r="E25" i="46"/>
  <c r="G9" i="46"/>
  <c r="C23" i="46"/>
  <c r="C17" i="46"/>
  <c r="D15" i="46"/>
  <c r="G19" i="46"/>
  <c r="C20" i="46"/>
  <c r="F7" i="46"/>
  <c r="H24" i="46"/>
  <c r="D13" i="46"/>
  <c r="H11" i="46"/>
  <c r="H16" i="46"/>
  <c r="H23" i="46"/>
  <c r="F8" i="46"/>
  <c r="C12" i="46"/>
  <c r="D24" i="46"/>
  <c r="E21" i="46"/>
  <c r="D26" i="46"/>
  <c r="E26" i="46"/>
  <c r="G18" i="46"/>
  <c r="F9" i="46"/>
  <c r="C13" i="46"/>
  <c r="G24" i="46"/>
  <c r="D18" i="46"/>
  <c r="G8" i="46"/>
  <c r="D16" i="46"/>
  <c r="F25" i="46"/>
  <c r="H21" i="46"/>
  <c r="D10" i="46"/>
  <c r="E11" i="46"/>
  <c r="C6" i="46"/>
  <c r="E22" i="46"/>
  <c r="E17" i="46"/>
  <c r="G12" i="46"/>
  <c r="H14" i="46"/>
  <c r="G13" i="46"/>
  <c r="H6" i="46"/>
  <c r="F11" i="46"/>
  <c r="H7" i="46"/>
  <c r="H12" i="46"/>
  <c r="D14" i="46"/>
  <c r="E19" i="46"/>
  <c r="D8" i="46"/>
  <c r="D25" i="46"/>
  <c r="G21" i="46"/>
  <c r="G7" i="46"/>
  <c r="C21" i="46"/>
  <c r="C10" i="46"/>
  <c r="H20" i="46"/>
  <c r="F21" i="46"/>
  <c r="E20" i="46"/>
  <c r="H9" i="46"/>
  <c r="F13" i="46"/>
  <c r="F14" i="46"/>
  <c r="F19" i="46"/>
  <c r="D7" i="46"/>
  <c r="C24" i="46"/>
  <c r="H25" i="46"/>
  <c r="C9" i="46"/>
  <c r="H10" i="46"/>
  <c r="C11" i="46"/>
  <c r="E23" i="46"/>
  <c r="D9" i="46"/>
  <c r="C15" i="46"/>
  <c r="C14" i="46"/>
  <c r="E18" i="46"/>
  <c r="G26" i="46"/>
  <c r="G23" i="46"/>
  <c r="H280" i="44"/>
  <c r="H234" i="44"/>
  <c r="H305" i="44"/>
  <c r="H257" i="44"/>
  <c r="H261" i="44"/>
  <c r="B35" i="47"/>
  <c r="H270" i="44"/>
  <c r="V36" i="48"/>
  <c r="H338" i="37"/>
  <c r="C281" i="44"/>
  <c r="H267" i="44"/>
  <c r="V5" i="48"/>
  <c r="H338" i="6"/>
  <c r="W37" i="49"/>
  <c r="H272" i="44"/>
  <c r="W38" i="49"/>
  <c r="AN62" i="60" l="1"/>
  <c r="U62" i="60"/>
  <c r="AQ62" i="60" s="1"/>
  <c r="AN52" i="60"/>
  <c r="U52" i="60"/>
  <c r="AQ52" i="60" s="1"/>
  <c r="AN22" i="60"/>
  <c r="U22" i="60"/>
  <c r="AQ22" i="60" s="1"/>
  <c r="AN59" i="60"/>
  <c r="U59" i="60"/>
  <c r="AQ59" i="60" s="1"/>
  <c r="AN94" i="60"/>
  <c r="U94" i="60"/>
  <c r="AQ94" i="60" s="1"/>
  <c r="AN63" i="60"/>
  <c r="U63" i="60"/>
  <c r="AQ63" i="60" s="1"/>
  <c r="AN67" i="60"/>
  <c r="U67" i="60"/>
  <c r="AQ67" i="60" s="1"/>
  <c r="AN102" i="60"/>
  <c r="U102" i="60"/>
  <c r="AQ102" i="60" s="1"/>
  <c r="AN101" i="60"/>
  <c r="U101" i="60"/>
  <c r="AQ101" i="60" s="1"/>
  <c r="AN20" i="60"/>
  <c r="U20" i="60"/>
  <c r="AQ20" i="60" s="1"/>
  <c r="AN23" i="60"/>
  <c r="U23" i="60"/>
  <c r="AQ23" i="60" s="1"/>
  <c r="AN84" i="60"/>
  <c r="U84" i="60"/>
  <c r="AQ84" i="60" s="1"/>
  <c r="AN16" i="60"/>
  <c r="U16" i="60"/>
  <c r="AQ16" i="60" s="1"/>
  <c r="AN29" i="60"/>
  <c r="U29" i="60"/>
  <c r="AQ29" i="60" s="1"/>
  <c r="AN27" i="60"/>
  <c r="U27" i="60"/>
  <c r="AQ27" i="60" s="1"/>
  <c r="AN8" i="60"/>
  <c r="U8" i="60"/>
  <c r="AQ8" i="60" s="1"/>
  <c r="AN64" i="60"/>
  <c r="U64" i="60"/>
  <c r="AQ64" i="60" s="1"/>
  <c r="AN38" i="60"/>
  <c r="U38" i="60"/>
  <c r="AQ38" i="60" s="1"/>
  <c r="AN44" i="60"/>
  <c r="U44" i="60"/>
  <c r="AQ44" i="60" s="1"/>
  <c r="AN71" i="60"/>
  <c r="U71" i="60"/>
  <c r="AQ71" i="60" s="1"/>
  <c r="AN66" i="60"/>
  <c r="U66" i="60"/>
  <c r="AQ66" i="60" s="1"/>
  <c r="AN42" i="60"/>
  <c r="U42" i="60"/>
  <c r="AQ42" i="60" s="1"/>
  <c r="AN86" i="60"/>
  <c r="U86" i="60"/>
  <c r="AQ86" i="60" s="1"/>
  <c r="AN31" i="60"/>
  <c r="U31" i="60"/>
  <c r="AQ31" i="60" s="1"/>
  <c r="AN50" i="60"/>
  <c r="U50" i="60"/>
  <c r="AQ50" i="60" s="1"/>
  <c r="AN88" i="60"/>
  <c r="U88" i="60"/>
  <c r="AQ88" i="60" s="1"/>
  <c r="AN21" i="60"/>
  <c r="U21" i="60"/>
  <c r="AQ21" i="60" s="1"/>
  <c r="AN13" i="60"/>
  <c r="U13" i="60"/>
  <c r="AQ13" i="60" s="1"/>
  <c r="AN34" i="60"/>
  <c r="U34" i="60"/>
  <c r="AQ34" i="60" s="1"/>
  <c r="AN83" i="60"/>
  <c r="U83" i="60"/>
  <c r="AQ83" i="60" s="1"/>
  <c r="AN19" i="60"/>
  <c r="U19" i="60"/>
  <c r="AQ19" i="60" s="1"/>
  <c r="AN110" i="60"/>
  <c r="U110" i="60"/>
  <c r="AQ110" i="60" s="1"/>
  <c r="AN10" i="60"/>
  <c r="U10" i="60"/>
  <c r="AQ10" i="60" s="1"/>
  <c r="AN18" i="60"/>
  <c r="U18" i="60"/>
  <c r="AN43" i="60"/>
  <c r="U43" i="60"/>
  <c r="AQ43" i="60" s="1"/>
  <c r="AN97" i="60"/>
  <c r="U97" i="60"/>
  <c r="AQ97" i="60" s="1"/>
  <c r="AN81" i="60"/>
  <c r="U81" i="60"/>
  <c r="AQ81" i="60" s="1"/>
  <c r="AN92" i="60"/>
  <c r="U92" i="60"/>
  <c r="AQ92" i="60" s="1"/>
  <c r="AN79" i="60"/>
  <c r="U79" i="60"/>
  <c r="AQ79" i="60" s="1"/>
  <c r="AN17" i="60"/>
  <c r="U17" i="60"/>
  <c r="AQ17" i="60" s="1"/>
  <c r="AN74" i="60"/>
  <c r="U74" i="60"/>
  <c r="AQ74" i="60" s="1"/>
  <c r="AN93" i="60"/>
  <c r="U93" i="60"/>
  <c r="AQ93" i="60" s="1"/>
  <c r="AN105" i="60"/>
  <c r="U105" i="60"/>
  <c r="AQ105" i="60" s="1"/>
  <c r="AN41" i="60"/>
  <c r="U41" i="60"/>
  <c r="AQ41" i="60" s="1"/>
  <c r="AN28" i="60"/>
  <c r="U28" i="60"/>
  <c r="AQ28" i="60" s="1"/>
  <c r="AN78" i="60"/>
  <c r="U78" i="60"/>
  <c r="AQ78" i="60" s="1"/>
  <c r="AN53" i="60"/>
  <c r="U53" i="60"/>
  <c r="AQ53" i="60" s="1"/>
  <c r="AN72" i="60"/>
  <c r="U72" i="60"/>
  <c r="AQ72" i="60" s="1"/>
  <c r="AN82" i="60"/>
  <c r="U82" i="60"/>
  <c r="AQ82" i="60" s="1"/>
  <c r="AN111" i="60"/>
  <c r="U111" i="60"/>
  <c r="AQ111" i="60" s="1"/>
  <c r="AN109" i="60"/>
  <c r="U109" i="60"/>
  <c r="AQ109" i="60" s="1"/>
  <c r="AN77" i="60"/>
  <c r="U77" i="60"/>
  <c r="AQ77" i="60" s="1"/>
  <c r="AN76" i="60"/>
  <c r="U76" i="60"/>
  <c r="AQ76" i="60" s="1"/>
  <c r="AN48" i="60"/>
  <c r="U48" i="60"/>
  <c r="AQ48" i="60" s="1"/>
  <c r="AN89" i="60"/>
  <c r="U89" i="60"/>
  <c r="AQ89" i="60" s="1"/>
  <c r="AN65" i="60"/>
  <c r="U65" i="60"/>
  <c r="AQ65" i="60" s="1"/>
  <c r="AN75" i="60"/>
  <c r="U75" i="60"/>
  <c r="AQ75" i="60" s="1"/>
  <c r="AN11" i="60"/>
  <c r="U11" i="60"/>
  <c r="AQ11" i="60" s="1"/>
  <c r="AN26" i="60"/>
  <c r="U26" i="60"/>
  <c r="AQ26" i="60" s="1"/>
  <c r="AN103" i="60"/>
  <c r="U103" i="60"/>
  <c r="AQ103" i="60" s="1"/>
  <c r="AN58" i="60"/>
  <c r="U58" i="60"/>
  <c r="AQ58" i="60" s="1"/>
  <c r="AN9" i="60"/>
  <c r="U9" i="60"/>
  <c r="AQ9" i="60" s="1"/>
  <c r="AN107" i="60"/>
  <c r="U107" i="60"/>
  <c r="AQ107" i="60" s="1"/>
  <c r="AN30" i="60"/>
  <c r="U30" i="60"/>
  <c r="AQ30" i="60" s="1"/>
  <c r="AN73" i="60"/>
  <c r="U73" i="60"/>
  <c r="AQ73" i="60" s="1"/>
  <c r="AN35" i="60"/>
  <c r="U35" i="60"/>
  <c r="AQ35" i="60" s="1"/>
  <c r="AN108" i="60"/>
  <c r="U108" i="60"/>
  <c r="AQ108" i="60" s="1"/>
  <c r="AN51" i="60"/>
  <c r="U51" i="60"/>
  <c r="AQ51" i="60" s="1"/>
  <c r="AN54" i="60"/>
  <c r="U54" i="60"/>
  <c r="AQ54" i="60" s="1"/>
  <c r="AN45" i="60"/>
  <c r="U45" i="60"/>
  <c r="AQ45" i="60" s="1"/>
  <c r="AN99" i="60"/>
  <c r="U99" i="60"/>
  <c r="AQ99" i="60" s="1"/>
  <c r="AN104" i="60"/>
  <c r="U104" i="60"/>
  <c r="AQ104" i="60" s="1"/>
  <c r="AN15" i="60"/>
  <c r="U15" i="60"/>
  <c r="AQ15" i="60" s="1"/>
  <c r="AN32" i="60"/>
  <c r="U32" i="60"/>
  <c r="AQ32" i="60" s="1"/>
  <c r="AN70" i="60"/>
  <c r="U70" i="60"/>
  <c r="AQ70" i="60" s="1"/>
  <c r="AN57" i="60"/>
  <c r="U57" i="60"/>
  <c r="AQ57" i="60" s="1"/>
  <c r="AN87" i="60"/>
  <c r="U87" i="60"/>
  <c r="AQ87" i="60" s="1"/>
  <c r="AN60" i="60"/>
  <c r="U60" i="60"/>
  <c r="AQ60" i="60" s="1"/>
  <c r="AN39" i="60"/>
  <c r="U39" i="60"/>
  <c r="AQ39" i="60" s="1"/>
  <c r="AN14" i="60"/>
  <c r="U14" i="60"/>
  <c r="AQ14" i="60" s="1"/>
  <c r="AN6" i="60"/>
  <c r="U6" i="60"/>
  <c r="AQ6" i="60" s="1"/>
  <c r="AN49" i="60"/>
  <c r="U49" i="60"/>
  <c r="AQ49" i="60" s="1"/>
  <c r="AN55" i="60"/>
  <c r="U55" i="60"/>
  <c r="AQ55" i="60" s="1"/>
  <c r="AN7" i="60"/>
  <c r="U7" i="60"/>
  <c r="AQ7" i="60" s="1"/>
  <c r="AN40" i="60"/>
  <c r="U40" i="60"/>
  <c r="AQ40" i="60" s="1"/>
  <c r="AN12" i="60"/>
  <c r="U12" i="60"/>
  <c r="AQ12" i="60" s="1"/>
  <c r="AN85" i="60"/>
  <c r="U85" i="60"/>
  <c r="AQ85" i="60" s="1"/>
  <c r="AN61" i="60"/>
  <c r="U61" i="60"/>
  <c r="AQ61" i="60" s="1"/>
  <c r="AN98" i="60"/>
  <c r="U98" i="60"/>
  <c r="AQ98" i="60" s="1"/>
  <c r="AN36" i="60"/>
  <c r="U36" i="60"/>
  <c r="AQ36" i="60" s="1"/>
  <c r="AN33" i="60"/>
  <c r="U33" i="60"/>
  <c r="AQ33" i="60" s="1"/>
  <c r="AN95" i="60"/>
  <c r="U95" i="60"/>
  <c r="AQ95" i="60" s="1"/>
  <c r="AN80" i="60"/>
  <c r="U80" i="60"/>
  <c r="AQ80" i="60" s="1"/>
  <c r="AN100" i="60"/>
  <c r="U100" i="60"/>
  <c r="AQ100" i="60" s="1"/>
  <c r="AN56" i="60"/>
  <c r="U56" i="60"/>
  <c r="AQ56" i="60" s="1"/>
  <c r="AN106" i="60"/>
  <c r="U106" i="60"/>
  <c r="AQ106" i="60" s="1"/>
  <c r="AN96" i="60"/>
  <c r="U96" i="60"/>
  <c r="AQ96" i="60" s="1"/>
  <c r="AN37" i="60"/>
  <c r="U37" i="60"/>
  <c r="AQ37" i="60" s="1"/>
  <c r="V43" i="48"/>
  <c r="V42" i="48" a="1"/>
  <c r="V42" i="48" s="1"/>
  <c r="V45" i="48" a="1"/>
  <c r="V45" i="48" s="1"/>
  <c r="V44" i="48" a="1"/>
  <c r="V44" i="48" s="1"/>
  <c r="V41" i="48"/>
  <c r="H281" i="44"/>
  <c r="B41" i="47"/>
  <c r="D41" i="47" s="1"/>
  <c r="AN116" i="60"/>
  <c r="AN114" i="60"/>
  <c r="AN115" i="60"/>
  <c r="AQ18" i="60" l="1"/>
  <c r="U114" i="60"/>
  <c r="AQ114" i="60" s="1"/>
  <c r="U116" i="60" a="1"/>
  <c r="U116" i="60" s="1"/>
  <c r="AQ116" i="60" s="1"/>
  <c r="U115" i="60" a="1"/>
  <c r="U115" i="60" s="1"/>
  <c r="AQ115" i="60" s="1"/>
</calcChain>
</file>

<file path=xl/sharedStrings.xml><?xml version="1.0" encoding="utf-8"?>
<sst xmlns="http://schemas.openxmlformats.org/spreadsheetml/2006/main" count="8336" uniqueCount="959">
  <si>
    <t>Nursing</t>
  </si>
  <si>
    <t>Total</t>
  </si>
  <si>
    <t>Faculty Salaries</t>
  </si>
  <si>
    <t>Semester Credit Hours</t>
  </si>
  <si>
    <t>Departmental Operating Expense (all fund sources):</t>
  </si>
  <si>
    <t>Teaching Assistant Salaries</t>
  </si>
  <si>
    <t>All Other DOE Expenses</t>
  </si>
  <si>
    <t>Department Operating Expense</t>
  </si>
  <si>
    <t>The model distributes Instruction and Research expenses by subtracting the Faculty Salaries and Teaching Assistant Salaries.  The difference is allocated as Department Operating Expenses.</t>
  </si>
  <si>
    <t xml:space="preserve">Semester Credit Hours Reported on the CBM004 Report - For your reference only - No data entry required.  </t>
  </si>
  <si>
    <t xml:space="preserve">Faculty Salaries on the CBM008 Report - For your reference only - No data entry required.  </t>
  </si>
  <si>
    <t>Input in blue shaded areas - All other cells are linked</t>
  </si>
  <si>
    <t>Student Services Operating Expense Subtotal (all fund sources)</t>
  </si>
  <si>
    <t>Instruction</t>
  </si>
  <si>
    <t>Research</t>
  </si>
  <si>
    <t>Academic Support</t>
  </si>
  <si>
    <t>Institutional Support</t>
  </si>
  <si>
    <t>Element</t>
  </si>
  <si>
    <t>Amount</t>
  </si>
  <si>
    <t>Student Services (Adjusted for Student Loan Funds)</t>
  </si>
  <si>
    <t>Adjusted Amount</t>
  </si>
  <si>
    <t>Fund Group Detail (FDG)</t>
  </si>
  <si>
    <t>Sources and Uses Point of Contact</t>
  </si>
  <si>
    <t>Name</t>
  </si>
  <si>
    <t>Phone</t>
  </si>
  <si>
    <t>Email</t>
  </si>
  <si>
    <t>UGL</t>
  </si>
  <si>
    <t>UGU</t>
  </si>
  <si>
    <t>MAS</t>
  </si>
  <si>
    <t>DOC</t>
  </si>
  <si>
    <t>SP</t>
  </si>
  <si>
    <t>TOT</t>
  </si>
  <si>
    <t>Discipline</t>
  </si>
  <si>
    <t>Instruction and Research (all fund sources)</t>
  </si>
  <si>
    <t>Totals</t>
  </si>
  <si>
    <t>Academic Support Operating Expense (all fund sources)</t>
  </si>
  <si>
    <t>Institutional Support Operating Expense (all fund sources)</t>
  </si>
  <si>
    <t>No action required. The model allocates Academic Support and Other Departmental Operating Expense using Total Faculty Salaries.</t>
  </si>
  <si>
    <t>Relative Weight</t>
  </si>
  <si>
    <t>CBM001 Point of Contact</t>
  </si>
  <si>
    <t>CBM004 Point of Contact</t>
  </si>
  <si>
    <t>CBM008 Point of Contact</t>
  </si>
  <si>
    <t>Institutions report Teaching Load Credits and salary information for each faculty member on the CBM008 report. This model uses Teaching Load Credits to allocate faculty salaries.</t>
  </si>
  <si>
    <t>No action required. The model allocates Academic Support and Other Departmental Operating Expense using Total Faculty Salaries or Semester Credit Hours.</t>
  </si>
  <si>
    <t>Instructions:
1. Review the data on the FGD table validating it is the correct data for this fiscal year.
2. Update the TA table.
3. Update the DOE table.
4. Explain reconciliation and variance items in the space at the bottom of this form.
5. Return the survey for the THECB staff.</t>
  </si>
  <si>
    <t>Liberal Arts</t>
  </si>
  <si>
    <t>Science</t>
  </si>
  <si>
    <t>Fine Arts</t>
  </si>
  <si>
    <t>Teacher Education</t>
  </si>
  <si>
    <t>Agriculture</t>
  </si>
  <si>
    <t>Engineering</t>
  </si>
  <si>
    <t>Home Economics</t>
  </si>
  <si>
    <t>Law</t>
  </si>
  <si>
    <t>Social Service</t>
  </si>
  <si>
    <t>Library Science</t>
  </si>
  <si>
    <t>Veterinary Science</t>
  </si>
  <si>
    <t>Vocational Training</t>
  </si>
  <si>
    <t>Physical Training</t>
  </si>
  <si>
    <t>Health Services</t>
  </si>
  <si>
    <t>Pharmacy</t>
  </si>
  <si>
    <t>Business Administration</t>
  </si>
  <si>
    <t>Optometry</t>
  </si>
  <si>
    <t>Teacher Ed-Practice Teaching</t>
  </si>
  <si>
    <t>Technology</t>
  </si>
  <si>
    <t>Intercollegiate Athletics</t>
  </si>
  <si>
    <t>Total Faculty Salaries (CBM008 Report and TA Salaries Summed)</t>
  </si>
  <si>
    <t>Student Enrollment Headcount on the CBM001 Report - No data entry required</t>
  </si>
  <si>
    <t>Final Departmental Operating Expense (Other Departmental Operating Expense Allocated)</t>
  </si>
  <si>
    <t>University of Houston - Clear Lake</t>
  </si>
  <si>
    <t>011711</t>
  </si>
  <si>
    <t>FICE</t>
  </si>
  <si>
    <t>S-A</t>
  </si>
  <si>
    <t>The University of Texas at San Antonio</t>
  </si>
  <si>
    <t>TAMUG</t>
  </si>
  <si>
    <t>Texas A&amp;M University at Galveston</t>
  </si>
  <si>
    <t>TAMUCC</t>
  </si>
  <si>
    <t>Texas A&amp;M University - Corpus Christi</t>
  </si>
  <si>
    <t>The University of Texas at Tyler</t>
  </si>
  <si>
    <t>UHCL</t>
  </si>
  <si>
    <t>UHD</t>
  </si>
  <si>
    <t>University of Houston - Downtown</t>
  </si>
  <si>
    <t>UHV</t>
  </si>
  <si>
    <t>University of Houston - Victoria</t>
  </si>
  <si>
    <t>SRSU</t>
  </si>
  <si>
    <t>Sul Ross State University</t>
  </si>
  <si>
    <t>TAMUT</t>
  </si>
  <si>
    <t>Texas A&amp;M University - Texarkana</t>
  </si>
  <si>
    <t>ASU</t>
  </si>
  <si>
    <t>Angelo State University</t>
  </si>
  <si>
    <t>TAMUC</t>
  </si>
  <si>
    <t>Texas A&amp;M University - Commerce</t>
  </si>
  <si>
    <t>LU</t>
  </si>
  <si>
    <t>Lamar University</t>
  </si>
  <si>
    <t>MIDWST</t>
  </si>
  <si>
    <t>Midwestern State University</t>
  </si>
  <si>
    <t>UNT</t>
  </si>
  <si>
    <t>University of North Texas</t>
  </si>
  <si>
    <t>SHSU</t>
  </si>
  <si>
    <t>Sam Houston State University</t>
  </si>
  <si>
    <t>TXST</t>
  </si>
  <si>
    <t>Texas State University - San Marcos</t>
  </si>
  <si>
    <t>SFA</t>
  </si>
  <si>
    <t>Stephen F. Austin State University</t>
  </si>
  <si>
    <t>PVAMU</t>
  </si>
  <si>
    <t>Prairie View A&amp;M University</t>
  </si>
  <si>
    <t>TARLST</t>
  </si>
  <si>
    <t>Tarleton State University</t>
  </si>
  <si>
    <t>TAMU</t>
  </si>
  <si>
    <t>Texas A&amp;M University</t>
  </si>
  <si>
    <t>TAMUK</t>
  </si>
  <si>
    <t>Texas A&amp;M University - Kingsville</t>
  </si>
  <si>
    <t>TSU</t>
  </si>
  <si>
    <t>Texas Southern University</t>
  </si>
  <si>
    <t>TTU</t>
  </si>
  <si>
    <t>Texas Tech University</t>
  </si>
  <si>
    <t>TWU</t>
  </si>
  <si>
    <t>Texas Woman's University</t>
  </si>
  <si>
    <t>UH</t>
  </si>
  <si>
    <t>University of Houston</t>
  </si>
  <si>
    <t>ARL</t>
  </si>
  <si>
    <t>The University of Texas at Arlington</t>
  </si>
  <si>
    <t>AUS</t>
  </si>
  <si>
    <t>The University of Texas at Austin</t>
  </si>
  <si>
    <t>E-P</t>
  </si>
  <si>
    <t>The University of Texas at El Paso</t>
  </si>
  <si>
    <t>WTAMU</t>
  </si>
  <si>
    <t>West Texas A&amp;M University</t>
  </si>
  <si>
    <t>TAMIU</t>
  </si>
  <si>
    <t>Texas A&amp;M International University</t>
  </si>
  <si>
    <t>DAL</t>
  </si>
  <si>
    <t>The University of Texas at Dallas</t>
  </si>
  <si>
    <t>P-B</t>
  </si>
  <si>
    <t>The University of Texas of the Permian Basin</t>
  </si>
  <si>
    <t>003656</t>
  </si>
  <si>
    <t>CS ABBR</t>
  </si>
  <si>
    <t>DFDG ABBR</t>
  </si>
  <si>
    <t>003658</t>
  </si>
  <si>
    <t>009741</t>
  </si>
  <si>
    <t>003661</t>
  </si>
  <si>
    <t>003599</t>
  </si>
  <si>
    <t>009930</t>
  </si>
  <si>
    <t>010115</t>
  </si>
  <si>
    <t>011163</t>
  </si>
  <si>
    <t>003632</t>
  </si>
  <si>
    <t>010298</t>
  </si>
  <si>
    <t>003630</t>
  </si>
  <si>
    <t>003631</t>
  </si>
  <si>
    <t>011161</t>
  </si>
  <si>
    <t>003639</t>
  </si>
  <si>
    <t>009651</t>
  </si>
  <si>
    <t>003665</t>
  </si>
  <si>
    <t>003565</t>
  </si>
  <si>
    <t>029269</t>
  </si>
  <si>
    <t>003652</t>
  </si>
  <si>
    <t>012826</t>
  </si>
  <si>
    <t>013231</t>
  </si>
  <si>
    <t>003592</t>
  </si>
  <si>
    <t>003594</t>
  </si>
  <si>
    <t>003624</t>
  </si>
  <si>
    <t>003642</t>
  </si>
  <si>
    <t>003644</t>
  </si>
  <si>
    <t>003541</t>
  </si>
  <si>
    <t>003646</t>
  </si>
  <si>
    <t>003581</t>
  </si>
  <si>
    <t>003606</t>
  </si>
  <si>
    <t>003615</t>
  </si>
  <si>
    <t>003625</t>
  </si>
  <si>
    <t>000020</t>
  </si>
  <si>
    <t>UTA</t>
  </si>
  <si>
    <t>UT</t>
  </si>
  <si>
    <t>UTD</t>
  </si>
  <si>
    <t>UTEP</t>
  </si>
  <si>
    <t>UTPB</t>
  </si>
  <si>
    <t>UTSA</t>
  </si>
  <si>
    <t>UTT</t>
  </si>
  <si>
    <t>TAR</t>
  </si>
  <si>
    <t>MID</t>
  </si>
  <si>
    <t>SFASU</t>
  </si>
  <si>
    <t>SRSURG</t>
  </si>
  <si>
    <t>TXSUSM</t>
  </si>
  <si>
    <t>Institution</t>
  </si>
  <si>
    <t>LAW</t>
  </si>
  <si>
    <t>INSTITUTION</t>
  </si>
  <si>
    <t>Total/Total/Average</t>
  </si>
  <si>
    <t>AG</t>
  </si>
  <si>
    <t>LA</t>
  </si>
  <si>
    <t>SCI</t>
  </si>
  <si>
    <t>FA</t>
  </si>
  <si>
    <t>TE</t>
  </si>
  <si>
    <t>ENG</t>
  </si>
  <si>
    <t>HE</t>
  </si>
  <si>
    <t>SS</t>
  </si>
  <si>
    <t>LS</t>
  </si>
  <si>
    <t>VT</t>
  </si>
  <si>
    <t>PT</t>
  </si>
  <si>
    <t>HS</t>
  </si>
  <si>
    <t>PH</t>
  </si>
  <si>
    <t>BA</t>
  </si>
  <si>
    <t>OPT</t>
  </si>
  <si>
    <t>TEP</t>
  </si>
  <si>
    <t>TEC</t>
  </si>
  <si>
    <t>NUR</t>
  </si>
  <si>
    <t>High</t>
  </si>
  <si>
    <t>Academic</t>
  </si>
  <si>
    <t>Institutional</t>
  </si>
  <si>
    <t>Student</t>
  </si>
  <si>
    <t>SCHs</t>
  </si>
  <si>
    <t>Salaries</t>
  </si>
  <si>
    <t>Support</t>
  </si>
  <si>
    <t>Services</t>
  </si>
  <si>
    <t>DOE</t>
  </si>
  <si>
    <t>LDUG</t>
  </si>
  <si>
    <t>UDUG</t>
  </si>
  <si>
    <t>MAST</t>
  </si>
  <si>
    <t>DOCT</t>
  </si>
  <si>
    <t>SPPR</t>
  </si>
  <si>
    <t>$/SCH</t>
  </si>
  <si>
    <t>PCT</t>
  </si>
  <si>
    <t>Level</t>
  </si>
  <si>
    <t>SCH</t>
  </si>
  <si>
    <t>Reconciling Difference</t>
  </si>
  <si>
    <t>Index</t>
  </si>
  <si>
    <t>Teacher Education-Practical</t>
  </si>
  <si>
    <t>Low (Excluding zero values)</t>
  </si>
  <si>
    <t>Median (Excluding zero values)</t>
  </si>
  <si>
    <t>Average (Excluding zero values)</t>
  </si>
  <si>
    <t>Expenditure Per SCH</t>
  </si>
  <si>
    <t>Total Expenditure (in Millions)</t>
  </si>
  <si>
    <t>Avg Expenditure per FTSE</t>
  </si>
  <si>
    <t>Expenditure per Semester Credit Hour (All levels)</t>
  </si>
  <si>
    <t>Expenditures</t>
  </si>
  <si>
    <t xml:space="preserve">Each year, the Texas Higher Education Coordinating Board revises the Texas Public Universities Relative Expenditure Matrix used in its Instruction and Operations Formula Funding Recommendation to the Legislative Budget Board (LBB).  This survey form is designed to collect Instruction, Research, Academic Support, Institutional Support, and Student Services Expenditures for input into the Public University Expenditure Study using the Fund Group Detail (FDG) reconciled to the Statement of Revenues, Expenses and Changes in Net Assets (SRECNA) from the institution's Annual Financial Report (AFR) provided to the THECB in the Sources and Uses Survey. This survey form collects additional details relating to Teaching Assistants (TA) and Department Operating Expenses (DOE).  The Expenditure items are then inserted into the Expenditure Study Model to assign a state-wide relative weight to each discipline and level of instruction.  The product of these relative weights, each institution's semester credit hours, and a base rate determines the level of formula funding recommended for each institution. </t>
  </si>
  <si>
    <t>1. Enter TA Salaries to an academic discipline using departmental budget designations and the faculty member of record (where salaries cannot be directly charged to an academic discipline, allocate them using the non-weighted semester credit hours associated with the Expenditures).
2. Next, directly charge the salaries to the level of instruction (where unknown, allocate Expenditures using the applicable non-weighted semester credit hours associated with the Expenditures).
3. Enter Developmental Education expenses as Undergraduate Lower Level (UGL) Liberal Arts.</t>
  </si>
  <si>
    <t>No action required. The model allocates Academic Support Expenditures to the appropriate academic discipline and level of instruction using the institution's Faculty Salaries distribution reported on the CBM008 reports.</t>
  </si>
  <si>
    <t>No action required. The model allocates Institutional Support Expenditures to the appropriate levels of instruction using the institution's fall semester headcounts reported on the CBM001 report.  Expenditures are then distributed to academic disciplines using the fiscal year's non-weighted Semester Credit Hours reported in the CBM004 report.</t>
  </si>
  <si>
    <t>The model allocates Student Services Expenditures to the appropriate levels of instruction using the institution's fall semester student headcount reported on the CBM001 report. Expenditures are then distributed to academic disciplines using the fiscal year's non-weighted Semester Credit Hours reported on the CBM004 report.</t>
  </si>
  <si>
    <t>All Expenditures</t>
  </si>
  <si>
    <t>No action required. All Expenditures is the sum of Total Faculty Salaries, Departmental Operating Expense, Academic Support, Institutional Support , and Student Services Operating Expense.</t>
  </si>
  <si>
    <t>No action required. Expenditure Per SCH is All Expenditures divided by reported Semester Credit Hours.</t>
  </si>
  <si>
    <t>No action required. The Relative Weight is the Expenditure Per SCH divided by Undergraduate Lower Level Liberal Arts. For example, if the Expenditure per semester credit hour of Masters Teacher Education is 611 and the Undergraduate Lower Level Liberal Arts Expenditure per semester credit hour is 184, then the relative weight would be 611 divided by 184 or 3.32.</t>
  </si>
  <si>
    <t>Expenditure Per FTSE</t>
  </si>
  <si>
    <t>No action required. The Expenditure per Full Time Student Equivalent is calculated by dividing the total Expenditures by full time student equivalents. Semester Credit Hours are converted into equivalents using the following conversion factors:  UGL = 30, UGU = 30, MAS = 24, DOC = 18, SP = 24.</t>
  </si>
  <si>
    <t>TAS LA UGL</t>
  </si>
  <si>
    <t>TAS SCI UGL</t>
  </si>
  <si>
    <t>TAS FA UGL</t>
  </si>
  <si>
    <t>TAS TE UGL</t>
  </si>
  <si>
    <t>TAS AG UGL</t>
  </si>
  <si>
    <t>TAS ENG UGL</t>
  </si>
  <si>
    <t>TAS HE UGL</t>
  </si>
  <si>
    <t>TAS LAW UGL</t>
  </si>
  <si>
    <t>TAS SS UGL</t>
  </si>
  <si>
    <t>TAS LS UGL</t>
  </si>
  <si>
    <t>TAS VS UGL</t>
  </si>
  <si>
    <t>TAS VT UGL</t>
  </si>
  <si>
    <t>TAS PT UGL</t>
  </si>
  <si>
    <t>TAS HS UGL</t>
  </si>
  <si>
    <t>TAS PH UGL</t>
  </si>
  <si>
    <t>TAS BA UGL</t>
  </si>
  <si>
    <t>TAS OP UGL</t>
  </si>
  <si>
    <t>TAS TEP UGL</t>
  </si>
  <si>
    <t>TAS TEC UGL</t>
  </si>
  <si>
    <t>TAS NUR UGL</t>
  </si>
  <si>
    <t>TAS LA UGU</t>
  </si>
  <si>
    <t>TAS SCI UGU</t>
  </si>
  <si>
    <t>TAS FA UGU</t>
  </si>
  <si>
    <t>TAS TE UGU</t>
  </si>
  <si>
    <t>TAS AG UGU</t>
  </si>
  <si>
    <t>TAS ENG UGU</t>
  </si>
  <si>
    <t>TAS HE UGU</t>
  </si>
  <si>
    <t>TAS LAW UGU</t>
  </si>
  <si>
    <t>TAS SS UGU</t>
  </si>
  <si>
    <t>TAS LS UGU</t>
  </si>
  <si>
    <t>TAS VS UGU</t>
  </si>
  <si>
    <t>TAS VT UGU</t>
  </si>
  <si>
    <t>TAS PT UGU</t>
  </si>
  <si>
    <t>TAS HS UGU</t>
  </si>
  <si>
    <t>TAS PH UGU</t>
  </si>
  <si>
    <t>TAS BA UGU</t>
  </si>
  <si>
    <t>TAS OP UGU</t>
  </si>
  <si>
    <t>TAS TEP UGU</t>
  </si>
  <si>
    <t>TAS TEC UGU</t>
  </si>
  <si>
    <t>TAS NUR UGU</t>
  </si>
  <si>
    <t>TAS LA MAS</t>
  </si>
  <si>
    <t>TAS SCI MAS</t>
  </si>
  <si>
    <t>TAS FA MAS</t>
  </si>
  <si>
    <t>TAS TE MAS</t>
  </si>
  <si>
    <t>TAS AG MAS</t>
  </si>
  <si>
    <t>TAS ENG MAS</t>
  </si>
  <si>
    <t>TAS HE MAS</t>
  </si>
  <si>
    <t>TAS LAW MAS</t>
  </si>
  <si>
    <t>TAS SS MAS</t>
  </si>
  <si>
    <t>TAS LS MAS</t>
  </si>
  <si>
    <t>TAS VS MAS</t>
  </si>
  <si>
    <t>TAS VT MAS</t>
  </si>
  <si>
    <t>TAS PT MAS</t>
  </si>
  <si>
    <t>TAS HS MAS</t>
  </si>
  <si>
    <t>TAS PH MAS</t>
  </si>
  <si>
    <t>TAS BA MAS</t>
  </si>
  <si>
    <t>TAS OP MAS</t>
  </si>
  <si>
    <t>TAS TEP MAS</t>
  </si>
  <si>
    <t>TAS TEC MAS</t>
  </si>
  <si>
    <t>TAS NUR MAS</t>
  </si>
  <si>
    <t>TAS LA DOC</t>
  </si>
  <si>
    <t>TAS SCI DOC</t>
  </si>
  <si>
    <t>TAS FA DOC</t>
  </si>
  <si>
    <t>TAS TE DOC</t>
  </si>
  <si>
    <t>TAS AG DOC</t>
  </si>
  <si>
    <t>TAS ENG DOC</t>
  </si>
  <si>
    <t>TAS HE DOC</t>
  </si>
  <si>
    <t>TAS LAW DOC</t>
  </si>
  <si>
    <t>TAS SS DOC</t>
  </si>
  <si>
    <t>TAS LS DOC</t>
  </si>
  <si>
    <t>TAS VS DOC</t>
  </si>
  <si>
    <t>TAS VT DOC</t>
  </si>
  <si>
    <t>TAS PT DOC</t>
  </si>
  <si>
    <t>TAS HS DOC</t>
  </si>
  <si>
    <t>TAS PH DOC</t>
  </si>
  <si>
    <t>TAS BA DOC</t>
  </si>
  <si>
    <t>TAS OP DOC</t>
  </si>
  <si>
    <t>TAS TEP DOC</t>
  </si>
  <si>
    <t>TAS TEC DOC</t>
  </si>
  <si>
    <t>TAS NUR DOC</t>
  </si>
  <si>
    <t>TAS LA SP</t>
  </si>
  <si>
    <t>TAS SCI SP</t>
  </si>
  <si>
    <t>TAS FA SP</t>
  </si>
  <si>
    <t>TAS TE SP</t>
  </si>
  <si>
    <t>TAS AG SP</t>
  </si>
  <si>
    <t>TAS ENG SP</t>
  </si>
  <si>
    <t>TAS HE SP</t>
  </si>
  <si>
    <t>TAS LAW SP</t>
  </si>
  <si>
    <t>TAS SS SP</t>
  </si>
  <si>
    <t>TAS LS SP</t>
  </si>
  <si>
    <t>TAS VS SP</t>
  </si>
  <si>
    <t>TAS VT SP</t>
  </si>
  <si>
    <t>TAS PT SP</t>
  </si>
  <si>
    <t>TAS HS SP</t>
  </si>
  <si>
    <t>TAS PH SP</t>
  </si>
  <si>
    <t>TAS BA SP</t>
  </si>
  <si>
    <t>TAS OP SP</t>
  </si>
  <si>
    <t>TAS TEP SP</t>
  </si>
  <si>
    <t>TAS TEC SP</t>
  </si>
  <si>
    <t>TAS NUR SP</t>
  </si>
  <si>
    <t>DOE LA UGL</t>
  </si>
  <si>
    <t>DOE SCI UGL</t>
  </si>
  <si>
    <t>DOE FA UGL</t>
  </si>
  <si>
    <t>DOE TE UGL</t>
  </si>
  <si>
    <t>DOE AG UGL</t>
  </si>
  <si>
    <t>DOE ENG UGL</t>
  </si>
  <si>
    <t>DOE HE UGL</t>
  </si>
  <si>
    <t>DOE LAW UGL</t>
  </si>
  <si>
    <t>DOE SS UGL</t>
  </si>
  <si>
    <t>DOE LS UGL</t>
  </si>
  <si>
    <t>DOE VS UGL</t>
  </si>
  <si>
    <t>DOE VT UGL</t>
  </si>
  <si>
    <t>DOE PT UGL</t>
  </si>
  <si>
    <t>DOE HS UGL</t>
  </si>
  <si>
    <t>DOE PH UGL</t>
  </si>
  <si>
    <t>DOE BA UGL</t>
  </si>
  <si>
    <t>DOE OP UGL</t>
  </si>
  <si>
    <t>DOE TEP UGL</t>
  </si>
  <si>
    <t>DOE TEC UGL</t>
  </si>
  <si>
    <t>DOE NUR UGL</t>
  </si>
  <si>
    <t>DOE LA UGU</t>
  </si>
  <si>
    <t>DOE SCI UGU</t>
  </si>
  <si>
    <t>DOE FA UGU</t>
  </si>
  <si>
    <t>DOE TE UGU</t>
  </si>
  <si>
    <t>DOE AG UGU</t>
  </si>
  <si>
    <t>DOE ENG UGU</t>
  </si>
  <si>
    <t>DOE HE UGU</t>
  </si>
  <si>
    <t>DOE LAW UGU</t>
  </si>
  <si>
    <t>DOE SS UGU</t>
  </si>
  <si>
    <t>DOE LS UGU</t>
  </si>
  <si>
    <t>DOE VS UGU</t>
  </si>
  <si>
    <t>DOE VT UGU</t>
  </si>
  <si>
    <t>DOE PT UGU</t>
  </si>
  <si>
    <t>DOE HS UGU</t>
  </si>
  <si>
    <t>DOE PH UGU</t>
  </si>
  <si>
    <t>DOE BA UGU</t>
  </si>
  <si>
    <t>DOE OP UGU</t>
  </si>
  <si>
    <t>DOE TEP UGU</t>
  </si>
  <si>
    <t>DOE TEC UGU</t>
  </si>
  <si>
    <t>DOE NUR UGU</t>
  </si>
  <si>
    <t>DOE LA MAS</t>
  </si>
  <si>
    <t>DOE SCI MAS</t>
  </si>
  <si>
    <t>DOE FA MAS</t>
  </si>
  <si>
    <t>DOE TE MAS</t>
  </si>
  <si>
    <t>DOE AG MAS</t>
  </si>
  <si>
    <t>DOE ENG MAS</t>
  </si>
  <si>
    <t>DOE HE MAS</t>
  </si>
  <si>
    <t>DOE LAW MAS</t>
  </si>
  <si>
    <t>DOE SS MAS</t>
  </si>
  <si>
    <t>DOE LS MAS</t>
  </si>
  <si>
    <t>DOE VS MAS</t>
  </si>
  <si>
    <t>DOE VT MAS</t>
  </si>
  <si>
    <t>DOE PT MAS</t>
  </si>
  <si>
    <t>DOE HS MAS</t>
  </si>
  <si>
    <t>DOE PH MAS</t>
  </si>
  <si>
    <t>DOE BA MAS</t>
  </si>
  <si>
    <t>DOE OP MAS</t>
  </si>
  <si>
    <t>DOE TEP MAS</t>
  </si>
  <si>
    <t>DOE TEC MAS</t>
  </si>
  <si>
    <t>DOE NUR MAS</t>
  </si>
  <si>
    <t>DOE LA DOC</t>
  </si>
  <si>
    <t>DOE SCI DOC</t>
  </si>
  <si>
    <t>DOE FA DOC</t>
  </si>
  <si>
    <t>DOE TE DOC</t>
  </si>
  <si>
    <t>DOE AG DOC</t>
  </si>
  <si>
    <t>DOE ENG DOC</t>
  </si>
  <si>
    <t>DOE HE DOC</t>
  </si>
  <si>
    <t>DOE LAW DOC</t>
  </si>
  <si>
    <t>DOE SS DOC</t>
  </si>
  <si>
    <t>DOE LS DOC</t>
  </si>
  <si>
    <t>DOE VS DOC</t>
  </si>
  <si>
    <t>DOE VT DOC</t>
  </si>
  <si>
    <t>DOE PT DOC</t>
  </si>
  <si>
    <t>DOE HS DOC</t>
  </si>
  <si>
    <t>DOE PH DOC</t>
  </si>
  <si>
    <t>DOE BA DOC</t>
  </si>
  <si>
    <t>DOE OP DOC</t>
  </si>
  <si>
    <t>DOE TEP DOC</t>
  </si>
  <si>
    <t>DOE TEC DOC</t>
  </si>
  <si>
    <t>DOE NUR DOC</t>
  </si>
  <si>
    <t>DOE LA SP</t>
  </si>
  <si>
    <t>DOE SCI SP</t>
  </si>
  <si>
    <t>DOE FA SP</t>
  </si>
  <si>
    <t>DOE TE SP</t>
  </si>
  <si>
    <t>DOE AG SP</t>
  </si>
  <si>
    <t>DOE ENG SP</t>
  </si>
  <si>
    <t>DOE HE SP</t>
  </si>
  <si>
    <t>DOE LAW SP</t>
  </si>
  <si>
    <t>DOE SS SP</t>
  </si>
  <si>
    <t>DOE LS SP</t>
  </si>
  <si>
    <t>DOE VS SP</t>
  </si>
  <si>
    <t>DOE VT SP</t>
  </si>
  <si>
    <t>DOE PT SP</t>
  </si>
  <si>
    <t>DOE HS SP</t>
  </si>
  <si>
    <t>DOE PH SP</t>
  </si>
  <si>
    <t>DOE BA SP</t>
  </si>
  <si>
    <t>DOE OP SP</t>
  </si>
  <si>
    <t>DOE TEP SP</t>
  </si>
  <si>
    <t>DOE TEC SP</t>
  </si>
  <si>
    <t>DOE NUR SP</t>
  </si>
  <si>
    <t>DOE LA ALL</t>
  </si>
  <si>
    <t>DOE SCI ALL</t>
  </si>
  <si>
    <t>DOE FA ALL</t>
  </si>
  <si>
    <t>DOE AG ALL</t>
  </si>
  <si>
    <t>DOE TE ALL</t>
  </si>
  <si>
    <t>DOE ENG ALL</t>
  </si>
  <si>
    <t>DOE HE ALL</t>
  </si>
  <si>
    <t>DOE LAW ALL</t>
  </si>
  <si>
    <t>DOE SS ALL</t>
  </si>
  <si>
    <t>DOE LS ALL</t>
  </si>
  <si>
    <t>DOE VS ALL</t>
  </si>
  <si>
    <t>DOE VT ALL</t>
  </si>
  <si>
    <t>DOE PT ALL</t>
  </si>
  <si>
    <t>DOE HS ALL</t>
  </si>
  <si>
    <t>DOE PH ALL</t>
  </si>
  <si>
    <t>DOE BA ALL</t>
  </si>
  <si>
    <t>DOE OP ALL</t>
  </si>
  <si>
    <t>DOE TEP ALL</t>
  </si>
  <si>
    <t>DOE TEC ALL</t>
  </si>
  <si>
    <t>DOE NUR ALL</t>
  </si>
  <si>
    <t>DOE PERCENT</t>
  </si>
  <si>
    <t>InstitutionName</t>
  </si>
  <si>
    <t>FiscalYear</t>
  </si>
  <si>
    <t>AcademicSupport</t>
  </si>
  <si>
    <t>StudentServices</t>
  </si>
  <si>
    <t>InstitutionalSupport</t>
  </si>
  <si>
    <t>SUName</t>
  </si>
  <si>
    <t>SUPhone</t>
  </si>
  <si>
    <t>SUEmail</t>
  </si>
  <si>
    <t>HeadcountUGL</t>
  </si>
  <si>
    <t>HeadcountUGU</t>
  </si>
  <si>
    <t>HeadcountMAS</t>
  </si>
  <si>
    <t>HeadcountDOC</t>
  </si>
  <si>
    <t>HeadcountSP</t>
  </si>
  <si>
    <t>CBMName</t>
  </si>
  <si>
    <t>CBMPhone</t>
  </si>
  <si>
    <t>CBMEmail</t>
  </si>
  <si>
    <t>SCH_LA_UGL</t>
  </si>
  <si>
    <t>SCH_SCI_UGL</t>
  </si>
  <si>
    <t>SCH_FA_UGL</t>
  </si>
  <si>
    <t>SCH_TE_UGL</t>
  </si>
  <si>
    <t>SCH_AG_UGL</t>
  </si>
  <si>
    <t>SCH_ENG_UGL</t>
  </si>
  <si>
    <t>SCH_HE_UGL</t>
  </si>
  <si>
    <t>SCH_LAW_UGL</t>
  </si>
  <si>
    <t>SCH_SS_UGL</t>
  </si>
  <si>
    <t>SCH_LS_UGL</t>
  </si>
  <si>
    <t>SCH_VS_UGL</t>
  </si>
  <si>
    <t>SCH_VT_UGL</t>
  </si>
  <si>
    <t>SCH_PT_UGL</t>
  </si>
  <si>
    <t>SCH_HS_UGL</t>
  </si>
  <si>
    <t>SCH_PH_UGL</t>
  </si>
  <si>
    <t>SCH_BA_UGL</t>
  </si>
  <si>
    <t>SCH_OP_UGL</t>
  </si>
  <si>
    <t>SCH_TEP_UGL</t>
  </si>
  <si>
    <t>SCH_TEC_UGL</t>
  </si>
  <si>
    <t>SCH_NUR_UGL</t>
  </si>
  <si>
    <t>SCH_LA_UGU</t>
  </si>
  <si>
    <t>SCH_SCI_UGU</t>
  </si>
  <si>
    <t>SCH_FA_UGU</t>
  </si>
  <si>
    <t>SCH_TE_UGU</t>
  </si>
  <si>
    <t>SCH_AG_UGU</t>
  </si>
  <si>
    <t>SCH_ENG_UGU</t>
  </si>
  <si>
    <t>SCH_HE_UGU</t>
  </si>
  <si>
    <t>SCH_LAW_UGU</t>
  </si>
  <si>
    <t>SCH_SS_UGU</t>
  </si>
  <si>
    <t>SCH_LS_UGU</t>
  </si>
  <si>
    <t>SCH_VS_UGU</t>
  </si>
  <si>
    <t>SCH_VT_UGU</t>
  </si>
  <si>
    <t>SCH_PT_UGU</t>
  </si>
  <si>
    <t>SCH_HS_UGU</t>
  </si>
  <si>
    <t>SCH_PH_UGU</t>
  </si>
  <si>
    <t>SCH_BA_UGU</t>
  </si>
  <si>
    <t>SCH_OP_UGU</t>
  </si>
  <si>
    <t>SCH_TEP_UGU</t>
  </si>
  <si>
    <t>SCH_TEC_UGU</t>
  </si>
  <si>
    <t>SCH_NUR_UGU</t>
  </si>
  <si>
    <t>SCH_LA_MAS</t>
  </si>
  <si>
    <t>SCH_SCI_MAS</t>
  </si>
  <si>
    <t>SCH_FA_MAS</t>
  </si>
  <si>
    <t>SCH_TE_MAS</t>
  </si>
  <si>
    <t>SCH_AG_MAS</t>
  </si>
  <si>
    <t>SCH_ENG_MAS</t>
  </si>
  <si>
    <t>SCH_HE_MAS</t>
  </si>
  <si>
    <t>SCH_LAW_MAS</t>
  </si>
  <si>
    <t>SCH_SS_MAS</t>
  </si>
  <si>
    <t>SCH_LS_MAS</t>
  </si>
  <si>
    <t>SCH_VS_MAS</t>
  </si>
  <si>
    <t>SCH_VT_MAS</t>
  </si>
  <si>
    <t>SCH_PT_MAS</t>
  </si>
  <si>
    <t>SCH_HS_MAS</t>
  </si>
  <si>
    <t>SCH_PH_MAS</t>
  </si>
  <si>
    <t>SCH_BA_MAS</t>
  </si>
  <si>
    <t>SCH_OP_MAS</t>
  </si>
  <si>
    <t>SCH_TEP_MAS</t>
  </si>
  <si>
    <t>SCH_TEC_MAS</t>
  </si>
  <si>
    <t>SCH_NUR_MAS</t>
  </si>
  <si>
    <t>SCH_LA_DOC</t>
  </si>
  <si>
    <t>SCH_SCI_DOC</t>
  </si>
  <si>
    <t>SCH_FA_DOC</t>
  </si>
  <si>
    <t>SCH_TE_DOC</t>
  </si>
  <si>
    <t>SCH_AG_DOC</t>
  </si>
  <si>
    <t>SCH_ENG_DOC</t>
  </si>
  <si>
    <t>SCH_HE_DOC</t>
  </si>
  <si>
    <t>SCH_LAW_DOC</t>
  </si>
  <si>
    <t>SCH_SS_DOC</t>
  </si>
  <si>
    <t>SCH_LS_DOC</t>
  </si>
  <si>
    <t>SCH_VS_DOC</t>
  </si>
  <si>
    <t>SCH_VT_DOC</t>
  </si>
  <si>
    <t>SCH_PT_DOC</t>
  </si>
  <si>
    <t>SCH_HS_DOC</t>
  </si>
  <si>
    <t>SCH_PH_DOC</t>
  </si>
  <si>
    <t>SCH_BA_DOC</t>
  </si>
  <si>
    <t>SCH_OP_DOC</t>
  </si>
  <si>
    <t>SCH_TEP_DOC</t>
  </si>
  <si>
    <t>SCH_TEC_DOC</t>
  </si>
  <si>
    <t>SCH_NUR_DOC</t>
  </si>
  <si>
    <t>SCH_LA_SP</t>
  </si>
  <si>
    <t>SCH_SCI_SP</t>
  </si>
  <si>
    <t>SCH_FA_SP</t>
  </si>
  <si>
    <t>SCH_TE_SP</t>
  </si>
  <si>
    <t>SCH_AG_SP</t>
  </si>
  <si>
    <t>SCH_ENG_SP</t>
  </si>
  <si>
    <t>SCH_HE_SP</t>
  </si>
  <si>
    <t>SCH_LAW_SP</t>
  </si>
  <si>
    <t>SCH_SS_SP</t>
  </si>
  <si>
    <t>SCH_LS_SP</t>
  </si>
  <si>
    <t>SCH_VS_SP</t>
  </si>
  <si>
    <t>SCH_VT_SP</t>
  </si>
  <si>
    <t>SCH_PT_SP</t>
  </si>
  <si>
    <t>SCH_HS_SP</t>
  </si>
  <si>
    <t>SCH_PH_SP</t>
  </si>
  <si>
    <t>SCH_BA_SP</t>
  </si>
  <si>
    <t>SCH_OP_SP</t>
  </si>
  <si>
    <t>SCH_TEP_SP</t>
  </si>
  <si>
    <t>SCH_TEC_SP</t>
  </si>
  <si>
    <t>SCH_NUR_SP</t>
  </si>
  <si>
    <t>SAL_LA_UGL</t>
  </si>
  <si>
    <t>SAL_SCI_UGL</t>
  </si>
  <si>
    <t>SAL_FA_UGL</t>
  </si>
  <si>
    <t>SAL_TE_UGL</t>
  </si>
  <si>
    <t>SAL_AG_UGL</t>
  </si>
  <si>
    <t>SAL_ENG_UGL</t>
  </si>
  <si>
    <t>SAL_HE_UGL</t>
  </si>
  <si>
    <t>SAL_LAW_UGL</t>
  </si>
  <si>
    <t>SAL_SS_UGL</t>
  </si>
  <si>
    <t>SAL_LS_UGL</t>
  </si>
  <si>
    <t>SAL_VS_UGL</t>
  </si>
  <si>
    <t>SAL_VT_UGL</t>
  </si>
  <si>
    <t>SAL_PT_UGL</t>
  </si>
  <si>
    <t>SAL_HS_UGL</t>
  </si>
  <si>
    <t>SAL_PH_UGL</t>
  </si>
  <si>
    <t>SAL_BA_UGL</t>
  </si>
  <si>
    <t>SAL_OP_UGL</t>
  </si>
  <si>
    <t>SAL_TEP_UGL</t>
  </si>
  <si>
    <t>SAL_TEC_UGL</t>
  </si>
  <si>
    <t>SAL_NUR_UGL</t>
  </si>
  <si>
    <t>SAL_LA_UGU</t>
  </si>
  <si>
    <t>SAL_SCI_UGU</t>
  </si>
  <si>
    <t>SAL_FA_UGU</t>
  </si>
  <si>
    <t>SAL_TE_UGU</t>
  </si>
  <si>
    <t>SAL_AG_UGU</t>
  </si>
  <si>
    <t>SAL_ENG_UGU</t>
  </si>
  <si>
    <t>SAL_HE_UGU</t>
  </si>
  <si>
    <t>SAL_LAW_UGU</t>
  </si>
  <si>
    <t>SAL_SS_UGU</t>
  </si>
  <si>
    <t>SAL_LS_UGU</t>
  </si>
  <si>
    <t>SAL_VS_UGU</t>
  </si>
  <si>
    <t>SAL_VT_UGU</t>
  </si>
  <si>
    <t>SAL_PT_UGU</t>
  </si>
  <si>
    <t>SAL_HS_UGU</t>
  </si>
  <si>
    <t>SAL_PH_UGU</t>
  </si>
  <si>
    <t>SAL_BA_UGU</t>
  </si>
  <si>
    <t>SAL_OP_UGU</t>
  </si>
  <si>
    <t>SAL_TEP_UGU</t>
  </si>
  <si>
    <t>SAL_TEC_UGU</t>
  </si>
  <si>
    <t>SAL_NUR_UGU</t>
  </si>
  <si>
    <t>SAL_LA_MAS</t>
  </si>
  <si>
    <t>SAL_SCI_MAS</t>
  </si>
  <si>
    <t>SAL_FA_MAS</t>
  </si>
  <si>
    <t>SAL_TE_MAS</t>
  </si>
  <si>
    <t>SAL_AG_MAS</t>
  </si>
  <si>
    <t>SAL_ENG_MAS</t>
  </si>
  <si>
    <t>SAL_HE_MAS</t>
  </si>
  <si>
    <t>SAL_LAW_MAS</t>
  </si>
  <si>
    <t>SAL_SS_MAS</t>
  </si>
  <si>
    <t>SAL_LS_MAS</t>
  </si>
  <si>
    <t>SAL_VS_MAS</t>
  </si>
  <si>
    <t>SAL_VT_MAS</t>
  </si>
  <si>
    <t>SAL_PT_MAS</t>
  </si>
  <si>
    <t>SAL_HS_MAS</t>
  </si>
  <si>
    <t>SAL_PH_MAS</t>
  </si>
  <si>
    <t>SAL_BA_MAS</t>
  </si>
  <si>
    <t>SAL_OP_MAS</t>
  </si>
  <si>
    <t>SAL_TEP_MAS</t>
  </si>
  <si>
    <t>SAL_TEC_MAS</t>
  </si>
  <si>
    <t>SAL_NUR_MAS</t>
  </si>
  <si>
    <t>SAL_LA_DOC</t>
  </si>
  <si>
    <t>SAL_SCI_DOC</t>
  </si>
  <si>
    <t>SAL_FA_DOC</t>
  </si>
  <si>
    <t>SAL_TE_DOC</t>
  </si>
  <si>
    <t>SAL_AG_DOC</t>
  </si>
  <si>
    <t>SAL_ENG_DOC</t>
  </si>
  <si>
    <t>SAL_HE_DOC</t>
  </si>
  <si>
    <t>SAL_LAW_DOC</t>
  </si>
  <si>
    <t>SAL_SS_DOC</t>
  </si>
  <si>
    <t>SAL_LS_DOC</t>
  </si>
  <si>
    <t>SAL_VS_DOC</t>
  </si>
  <si>
    <t>SAL_VT_DOC</t>
  </si>
  <si>
    <t>SAL_PT_DOC</t>
  </si>
  <si>
    <t>SAL_HS_DOC</t>
  </si>
  <si>
    <t>SAL_PH_DOC</t>
  </si>
  <si>
    <t>SAL_BA_DOC</t>
  </si>
  <si>
    <t>SAL_OP_DOC</t>
  </si>
  <si>
    <t>SAL_TEP_DOC</t>
  </si>
  <si>
    <t>SAL_TEC_DOC</t>
  </si>
  <si>
    <t>SAL_NUR_DOC</t>
  </si>
  <si>
    <t>SAL_LA_SP</t>
  </si>
  <si>
    <t>SAL_SCI_SP</t>
  </si>
  <si>
    <t>SAL_FA_SP</t>
  </si>
  <si>
    <t>SAL_TE_SP</t>
  </si>
  <si>
    <t>SAL_AG_SP</t>
  </si>
  <si>
    <t>SAL_ENG_SP</t>
  </si>
  <si>
    <t>SAL_HE_SP</t>
  </si>
  <si>
    <t>SAL_LAW_SP</t>
  </si>
  <si>
    <t>SAL_SS_SP</t>
  </si>
  <si>
    <t>SAL_LS_SP</t>
  </si>
  <si>
    <t>SAL_VS_SP</t>
  </si>
  <si>
    <t>SAL_VT_SP</t>
  </si>
  <si>
    <t>SAL_PT_SP</t>
  </si>
  <si>
    <t>SAL_HS_SP</t>
  </si>
  <si>
    <t>SAL_PH_SP</t>
  </si>
  <si>
    <t>SAL_BA_SP</t>
  </si>
  <si>
    <t>SAL_OP_SP</t>
  </si>
  <si>
    <t>SAL_TEP_SP</t>
  </si>
  <si>
    <t>SAL_TEC_SP</t>
  </si>
  <si>
    <t>SAL_NUR_SP</t>
  </si>
  <si>
    <t>UNTD</t>
  </si>
  <si>
    <t>TAMUSA</t>
  </si>
  <si>
    <t>TAMUCT</t>
  </si>
  <si>
    <t>Texas A&amp;M University - Central Texas</t>
  </si>
  <si>
    <t>University of North Texas at Dallas</t>
  </si>
  <si>
    <t>Fall Headcount</t>
  </si>
  <si>
    <t>VS</t>
  </si>
  <si>
    <t>Cost per Semester Credit Hour</t>
  </si>
  <si>
    <t>Angelo</t>
  </si>
  <si>
    <t>Lamar</t>
  </si>
  <si>
    <t>Midwestern</t>
  </si>
  <si>
    <t>Prairie View</t>
  </si>
  <si>
    <t>Sam Houston</t>
  </si>
  <si>
    <t>Sul Ross</t>
  </si>
  <si>
    <t>Tarleton</t>
  </si>
  <si>
    <t>TAMU-Galveston</t>
  </si>
  <si>
    <t>TAMU-Commerce</t>
  </si>
  <si>
    <t>TAMU-CC</t>
  </si>
  <si>
    <t>TAMU-Kingsville</t>
  </si>
  <si>
    <t>TAMU-San Antonio</t>
  </si>
  <si>
    <t>TAMU-Texarkana</t>
  </si>
  <si>
    <t>TAMU-Central Texas</t>
  </si>
  <si>
    <t>TxStU-SM</t>
  </si>
  <si>
    <t>UT-Arlington</t>
  </si>
  <si>
    <t>UT-Austin</t>
  </si>
  <si>
    <t>UT-Dallas</t>
  </si>
  <si>
    <t>UT-El Paso</t>
  </si>
  <si>
    <t>UT-Permian Basin</t>
  </si>
  <si>
    <t>UT-San Antonio</t>
  </si>
  <si>
    <t>UT-Tyler</t>
  </si>
  <si>
    <t>UH-Clear Lake</t>
  </si>
  <si>
    <t>UH-Downtown</t>
  </si>
  <si>
    <t>UH-Victoria</t>
  </si>
  <si>
    <t>UNT-Dallas</t>
  </si>
  <si>
    <t>TAMI</t>
  </si>
  <si>
    <t>Sul Ross-Rio Grande</t>
  </si>
  <si>
    <t>Relative Weight History</t>
  </si>
  <si>
    <t>Relative Weights</t>
  </si>
  <si>
    <t>Undergraduate Lower Level</t>
  </si>
  <si>
    <t>Undergraduate Upper Level</t>
  </si>
  <si>
    <t>Masters</t>
  </si>
  <si>
    <t>Doctoral</t>
  </si>
  <si>
    <t>Special Professional</t>
  </si>
  <si>
    <t>Average</t>
  </si>
  <si>
    <t>Standard Deviation</t>
  </si>
  <si>
    <t>Year over Year Percent Change</t>
  </si>
  <si>
    <t>Zero Line</t>
  </si>
  <si>
    <t>VetMed calculated with estimated SCH (Headcount X 24).</t>
  </si>
  <si>
    <t>Veterinary Sciences</t>
  </si>
  <si>
    <t>TxStU</t>
  </si>
  <si>
    <t>042295</t>
  </si>
  <si>
    <t>Marcy Lowther</t>
  </si>
  <si>
    <t>512-471-2808</t>
  </si>
  <si>
    <t>mlowther@austin.utexas.edu</t>
  </si>
  <si>
    <t>Cindy Milligan</t>
  </si>
  <si>
    <t>(972) 883-2632</t>
  </si>
  <si>
    <t>cxm133830@utdallas.edu</t>
  </si>
  <si>
    <t>210-458-6914</t>
  </si>
  <si>
    <t>903-566-7222</t>
  </si>
  <si>
    <t>Monica Poehl</t>
  </si>
  <si>
    <t>979-458-6090</t>
  </si>
  <si>
    <t>mpoehl@tamus.edu</t>
  </si>
  <si>
    <t>713-743-8754</t>
  </si>
  <si>
    <t>713-221-8098</t>
  </si>
  <si>
    <t>June Nelson</t>
  </si>
  <si>
    <t>(361) 570-4873</t>
  </si>
  <si>
    <t>nelsonj@uhv.edu</t>
  </si>
  <si>
    <t>Chris Stovall</t>
  </si>
  <si>
    <t>(940) 397-4273</t>
  </si>
  <si>
    <t>chris.stovall@mwsu.edu</t>
  </si>
  <si>
    <t>Janet Coleman</t>
  </si>
  <si>
    <t>325-942-2014</t>
  </si>
  <si>
    <t>janet.coleman@angelo.edu</t>
  </si>
  <si>
    <t>940-898-3522</t>
  </si>
  <si>
    <t>Lisa Braun</t>
  </si>
  <si>
    <t>(512)245-2770</t>
  </si>
  <si>
    <t>lb22@txstate.edu</t>
  </si>
  <si>
    <t>Redlinger, Lawrence</t>
  </si>
  <si>
    <t>(972) 883-6188</t>
  </si>
  <si>
    <t>redling@utdallas.edu</t>
  </si>
  <si>
    <t>Lester, Cathe</t>
  </si>
  <si>
    <t>(915) 747-5117</t>
  </si>
  <si>
    <t>clester@utep.edu</t>
  </si>
  <si>
    <t>Paredes, Marcelo</t>
  </si>
  <si>
    <t>Haneda, Miki</t>
  </si>
  <si>
    <t>(432) 552-2116</t>
  </si>
  <si>
    <t>haneda_m@utpb.edu</t>
  </si>
  <si>
    <t>Wilkerson, Steve</t>
  </si>
  <si>
    <t>(210) 458-4939</t>
  </si>
  <si>
    <t>Steve.Wilkerson@utsa.edu</t>
  </si>
  <si>
    <t>Lang, Donna</t>
  </si>
  <si>
    <t>(409) 740-4419</t>
  </si>
  <si>
    <t>langd@tamug.edu</t>
  </si>
  <si>
    <t>Williamson, Dean</t>
  </si>
  <si>
    <t>(936) 261-2187</t>
  </si>
  <si>
    <t>CDwilliamson@pvamu.edu</t>
  </si>
  <si>
    <t>(254) 968-9598</t>
  </si>
  <si>
    <t>Weir, George W.</t>
  </si>
  <si>
    <t>(361) 593-2315</t>
  </si>
  <si>
    <t>kagww00@tamuk.edu</t>
  </si>
  <si>
    <t>(806) 651-3451</t>
  </si>
  <si>
    <t>Bussell, Paige</t>
  </si>
  <si>
    <t>(903) 468-3209</t>
  </si>
  <si>
    <t>(903) 223-3047</t>
  </si>
  <si>
    <t>jana.boatright@tamut.edu</t>
  </si>
  <si>
    <t>Moreno, Susan E.</t>
  </si>
  <si>
    <t>(713) 743-0640</t>
  </si>
  <si>
    <t>Qumsieh, Miriam</t>
  </si>
  <si>
    <t>(281) 283-3005</t>
  </si>
  <si>
    <t>Qumsieh@uhcl.edu</t>
  </si>
  <si>
    <t>Tucker, Carol M.</t>
  </si>
  <si>
    <t>(713) 221-8269</t>
  </si>
  <si>
    <t>TuckerCa@uhd.edu</t>
  </si>
  <si>
    <t>Wortham, Trudy</t>
  </si>
  <si>
    <t>(361) 570-4121</t>
  </si>
  <si>
    <t>worthamt@uhv.edu</t>
  </si>
  <si>
    <t>Hall, Karyn</t>
  </si>
  <si>
    <t>(936) 468-3806</t>
  </si>
  <si>
    <t>khall@sfasu.edu</t>
  </si>
  <si>
    <t>(806) 742-2166</t>
  </si>
  <si>
    <t>Chalon, Grace</t>
  </si>
  <si>
    <t>(940) 898-3298</t>
  </si>
  <si>
    <t>gchalon@twu.edu</t>
  </si>
  <si>
    <t>(409) 880-2100</t>
  </si>
  <si>
    <t>House, Shanna</t>
  </si>
  <si>
    <t>(936) 294-1061</t>
  </si>
  <si>
    <t>shouse@shsu.edu</t>
  </si>
  <si>
    <t>Pipes, Pamela</t>
  </si>
  <si>
    <t>(432) 837-8049</t>
  </si>
  <si>
    <t>ppipes@sulross.edu</t>
  </si>
  <si>
    <t>Wright, Claudia</t>
  </si>
  <si>
    <t>(830) 773-8974 x 17</t>
  </si>
  <si>
    <t>crwright@sulross.edu</t>
  </si>
  <si>
    <t>042421</t>
  </si>
  <si>
    <t>The University of Texas - Rio Grande Valley</t>
  </si>
  <si>
    <t>042485</t>
  </si>
  <si>
    <t>UT-Rio Grande Valley</t>
  </si>
  <si>
    <t>UTRGV</t>
  </si>
  <si>
    <t>RGV</t>
  </si>
  <si>
    <t>Sheri Hardison</t>
  </si>
  <si>
    <t>281.283.2131</t>
  </si>
  <si>
    <t>940-369-5095</t>
  </si>
  <si>
    <t>806-834-1428</t>
  </si>
  <si>
    <t>June Orth</t>
  </si>
  <si>
    <t>borth@twu.edu</t>
  </si>
  <si>
    <t>Cynthia Brown</t>
  </si>
  <si>
    <t>409-880-7925</t>
  </si>
  <si>
    <t>cynthia.brown@lamar.edu</t>
  </si>
  <si>
    <t>42295</t>
  </si>
  <si>
    <t>Texas A&amp;M University - San Antonio</t>
  </si>
  <si>
    <t>936-294-1074</t>
  </si>
  <si>
    <t>Joanne Richardson</t>
  </si>
  <si>
    <t>(915) 747-7892</t>
  </si>
  <si>
    <t>jrichardson@utep.edu</t>
  </si>
  <si>
    <r>
      <t xml:space="preserve">                     </t>
    </r>
    <r>
      <rPr>
        <b/>
        <sz val="11"/>
        <rFont val="Tahoma"/>
        <family val="2"/>
      </rPr>
      <t>Use this drop down to filter by discipline.</t>
    </r>
  </si>
  <si>
    <t>956-665-7906</t>
  </si>
  <si>
    <t>(956) 665-2383</t>
  </si>
  <si>
    <t>marcelo.paredes@utrgv.edu</t>
  </si>
  <si>
    <t>Information on Tabs Within This Workbook</t>
  </si>
  <si>
    <r>
      <rPr>
        <b/>
        <sz val="11"/>
        <rFont val="Tahoma"/>
        <family val="2"/>
      </rPr>
      <t xml:space="preserve">Total </t>
    </r>
    <r>
      <rPr>
        <sz val="11"/>
        <rFont val="Tahoma"/>
        <family val="2"/>
      </rPr>
      <t>-</t>
    </r>
  </si>
  <si>
    <r>
      <rPr>
        <b/>
        <sz val="11"/>
        <rFont val="Tahoma"/>
        <family val="2"/>
      </rPr>
      <t xml:space="preserve">Data </t>
    </r>
    <r>
      <rPr>
        <sz val="11"/>
        <rFont val="Tahoma"/>
        <family val="2"/>
      </rPr>
      <t>-</t>
    </r>
  </si>
  <si>
    <r>
      <rPr>
        <b/>
        <sz val="11"/>
        <rFont val="Tahoma"/>
        <family val="2"/>
      </rPr>
      <t>RW History</t>
    </r>
    <r>
      <rPr>
        <sz val="11"/>
        <rFont val="Tahoma"/>
        <family val="2"/>
      </rPr>
      <t xml:space="preserve"> </t>
    </r>
  </si>
  <si>
    <t>FTSE Summary</t>
  </si>
  <si>
    <r>
      <rPr>
        <b/>
        <sz val="11"/>
        <rFont val="Tahoma"/>
        <family val="2"/>
      </rPr>
      <t>Discipline Analysis</t>
    </r>
    <r>
      <rPr>
        <sz val="11"/>
        <rFont val="Tahoma"/>
        <family val="2"/>
      </rPr>
      <t xml:space="preserve"> </t>
    </r>
  </si>
  <si>
    <t>Institution Tabs</t>
  </si>
  <si>
    <t>Discipline Summary</t>
  </si>
  <si>
    <t xml:space="preserve">Green tabs are summary tabs and contain multi-year and historical data. </t>
  </si>
  <si>
    <t xml:space="preserve">Previous year's studies as well as an overview and presentation can be found on the THECB website at: </t>
  </si>
  <si>
    <t>These tables hold all the pertinent data, both from THECB sources (headcount, SCH, and faculty salaries) as well as institutional inputs (teaching assistant salaries and departmental operating expenses).</t>
  </si>
  <si>
    <t>This table indicates the expenditures per SCH by institution and discipline for the year of collection.</t>
  </si>
  <si>
    <t xml:space="preserve">This is the summary page of the 3-year average expenditures and semester credit hours. The Relative Weights table at the top of the page feed to the Formula Funding Model. </t>
  </si>
  <si>
    <t xml:space="preserve"> This tab displays the Average Total Expenditures per Full-Time Student Equivalent (FTSE) for the year of collection. </t>
  </si>
  <si>
    <t>These tabs serve as the means by which the THECB both sends out and collects data from the individual institutions (with the green highlighted cells indicating pre-populated data and the blue cells indicating institutionally-input data). The relative weights provided toward the bottom of the individual tabs are not the published relative weights seen in the General Appropriations Act and are not used in the formula, but indicate the relative weights for the institution. They provide an interesting reference and nothing more.</t>
  </si>
  <si>
    <t>This tab combines all the institutional numbers for the year of collection (note: the relative weights will not match the weights in the Relative Weights tab as this tab contains only data for the current year of collection).</t>
  </si>
  <si>
    <r>
      <t xml:space="preserve">This tab displays the summary of the data by level and by institution for various disciplines. </t>
    </r>
    <r>
      <rPr>
        <b/>
        <sz val="11"/>
        <rFont val="Tahoma"/>
        <family val="2"/>
      </rPr>
      <t>A dropdown box is available at the top to change the data view based on a single discipline or by the total.</t>
    </r>
  </si>
  <si>
    <t xml:space="preserve">These tables show the changes in the relative weights over time by each discipline and level, as well as year-over-year comparisons. </t>
  </si>
  <si>
    <t/>
  </si>
  <si>
    <t>Total Calculated FTSE</t>
  </si>
  <si>
    <r>
      <t>TYL</t>
    </r>
    <r>
      <rPr>
        <vertAlign val="superscript"/>
        <sz val="10"/>
        <color indexed="8"/>
        <rFont val="Tahoma"/>
        <family val="2"/>
      </rPr>
      <t>1</t>
    </r>
  </si>
  <si>
    <t>FTSE</t>
  </si>
  <si>
    <t>Jane Mims</t>
  </si>
  <si>
    <t>(210) 784-1205</t>
  </si>
  <si>
    <t>Jane.Mims@tamusa.edu</t>
  </si>
  <si>
    <t>Cindy Strawn</t>
  </si>
  <si>
    <t>cstrawn@uttyler.edu</t>
  </si>
  <si>
    <t>shari.hardison@utsa.edu</t>
  </si>
  <si>
    <t>Amanda Withers</t>
  </si>
  <si>
    <t>withers@shsu.edu</t>
  </si>
  <si>
    <t>Leyda Carter</t>
  </si>
  <si>
    <t>Leydi Carter</t>
  </si>
  <si>
    <t>leydi.carter@untsystem.edu</t>
  </si>
  <si>
    <t>972-338-1405</t>
  </si>
  <si>
    <t>Mulligan-Nguyen, Erin</t>
  </si>
  <si>
    <t>(361) 825-5989</t>
  </si>
  <si>
    <t>Erin.Mulligan-Nguyen@tamucc.edu</t>
  </si>
  <si>
    <t>http://www.thecb.state.tx.us/ExpenditureStudy</t>
  </si>
  <si>
    <t>Danielle McDonald</t>
  </si>
  <si>
    <t>903-566-7405</t>
  </si>
  <si>
    <t>daniellemcdonald@uttyler.edu</t>
  </si>
  <si>
    <t>Fund Code</t>
  </si>
  <si>
    <t>Orange tabs are related specifically to the most recent year of collection.</t>
  </si>
  <si>
    <t>Lilia St. Clair</t>
  </si>
  <si>
    <t>lilia.stclair@utrgv.edu</t>
  </si>
  <si>
    <t>joanna.demurat@uta.edu</t>
  </si>
  <si>
    <t>Joanna Demurat</t>
  </si>
  <si>
    <t>(817) 272-6753</t>
  </si>
  <si>
    <t>A. Cris Hamilton</t>
  </si>
  <si>
    <t>512-475-9254</t>
  </si>
  <si>
    <t>Felecia Burns</t>
  </si>
  <si>
    <t>432-552-2712</t>
  </si>
  <si>
    <t>burns_f@utpb.edu</t>
  </si>
  <si>
    <t>Milam Hefner</t>
  </si>
  <si>
    <t>mhefner@tarleton.edu</t>
  </si>
  <si>
    <t>Paige.Bussell@tamuc.edu</t>
  </si>
  <si>
    <t>Hampton, Jarvis</t>
  </si>
  <si>
    <t>jhampton@wtamu.edu</t>
  </si>
  <si>
    <t>KLDraper@Central.uh.edu</t>
  </si>
  <si>
    <t>Draper, Kevin</t>
  </si>
  <si>
    <t>semoreno@Central.uh.edu</t>
  </si>
  <si>
    <t>(972) 780-3038</t>
  </si>
  <si>
    <t>lori.eppler@ttu.edu</t>
  </si>
  <si>
    <t>Eppler, Lori</t>
  </si>
  <si>
    <t>Rosalinda Castro</t>
  </si>
  <si>
    <t>(325) 942-2043</t>
  </si>
  <si>
    <t>Rosalinda.Castro@angelo.edu</t>
  </si>
  <si>
    <t>Du, Brody</t>
  </si>
  <si>
    <t>brody.du@untdallas.edu</t>
  </si>
  <si>
    <t>Departmental Operating Expense includes all Instruction and Research expenses less Faculty and Teaching Assistant Salaries. ([Instruction Expenses] + [Research Expenses] - [CBM008] - [TA Salaries])
1. Assign Instructional and Research Expenditures (including all non-research related capitalized equipment) to an academic discipline and level of instruction using the institution's departmental budget designations.
2. Enter Expenditures that cannot be directly charged to a level of instruction into the "All Other DOE Expenses" column. The Expenditure Study Model allocates these expenses by default according to Faculty Salary.  Your institution can opt to have a portion or all these expenses allocated by semester credit hours distribution by updating the cells below.
3. Enter Developmental Education Expenses as Liberal Arts.</t>
  </si>
  <si>
    <t>The information below is derived from the Sources and Uses Fund Group Detail.</t>
  </si>
  <si>
    <t>All Other DOE Expense Methodology: Expenses will default to be allocated to a level of instruction by Faculty Salaries (as recommended by the GAI Formula Advisory Committee for consistency). You can opt to have a portion or all of these expenses allocated by semester credit hours by changing the percent allocation in cell H140. The Semester Credit Hour Percentage is a calculated field based on the balance of the percentage listed in H140.</t>
  </si>
  <si>
    <t>Buckminster@uhcl.edu</t>
  </si>
  <si>
    <t>Kristi Buckminster</t>
  </si>
  <si>
    <t>Proff, Kate</t>
  </si>
  <si>
    <t>(512) 245-2386</t>
  </si>
  <si>
    <t>kproff@txstate.edu</t>
  </si>
  <si>
    <t>Valcik, Nicolas</t>
  </si>
  <si>
    <t>nicolas.valcik@ttu.edu</t>
  </si>
  <si>
    <t>Shari Schwartz</t>
  </si>
  <si>
    <t>(940) 565-4616</t>
  </si>
  <si>
    <t>shari.schwartz@unt.edu</t>
  </si>
  <si>
    <t>Victor Aimuyo</t>
  </si>
  <si>
    <t>victor.aimuyo@untsystem.edu</t>
  </si>
  <si>
    <t xml:space="preserve"> </t>
  </si>
  <si>
    <t>Boatright, Jana</t>
  </si>
  <si>
    <t>Alice Tsai</t>
  </si>
  <si>
    <t>tsaia@uhd.edu</t>
  </si>
  <si>
    <t>Wilkinson, Robert B</t>
  </si>
  <si>
    <t>robert.wilkinson@tamiu.edu</t>
  </si>
  <si>
    <t>(956) 326-2276</t>
  </si>
  <si>
    <t xml:space="preserve">Cris.Hamilton@austin.utexas.edu </t>
  </si>
  <si>
    <t xml:space="preserve">   it was added to the "All Other DOE Expenses" table. The total for the TA would be $11,078,013.</t>
  </si>
  <si>
    <t xml:space="preserve"> * The amount of $2,846,013 for Vet. Med. it is not reported here. As per Jennnifer Gonzales,</t>
  </si>
  <si>
    <t>O'Brien, Cassie</t>
  </si>
  <si>
    <t>(940) 397-6217</t>
  </si>
  <si>
    <t>cassandra.obrien@msutexas.edu</t>
  </si>
  <si>
    <t>Carol Chen</t>
  </si>
  <si>
    <t>817-272-7489</t>
  </si>
  <si>
    <t>ting.chen@uta.edu</t>
  </si>
  <si>
    <t>Goff, Margot H</t>
  </si>
  <si>
    <t>979-845-7293</t>
  </si>
  <si>
    <t>margot_goff@tamu.edu</t>
  </si>
  <si>
    <t>Jackson, Worrick</t>
  </si>
  <si>
    <t>jacksonwl@lamar.edu</t>
  </si>
  <si>
    <t>432-837-8078</t>
  </si>
  <si>
    <t>bonnie.albright@sulross.edu</t>
  </si>
  <si>
    <t>Bonnie Albright</t>
  </si>
  <si>
    <t>(713)- 313-6890</t>
  </si>
  <si>
    <t>Bobbie.Phelps@tsu.edu</t>
  </si>
  <si>
    <t>Bobbie Phelps</t>
  </si>
  <si>
    <t>(713) 313-1066</t>
  </si>
  <si>
    <t>raijanel.crockem@tsu.edu</t>
  </si>
  <si>
    <t>Cockrem, Raijanel</t>
  </si>
  <si>
    <t>936-468-4541</t>
  </si>
  <si>
    <t>kruwelljf@sfasu.edu</t>
  </si>
  <si>
    <t>Judith Kruwell</t>
  </si>
  <si>
    <t xml:space="preserve">UT-Tyler's number will not reconcile because it includes $4,036,420 for an Unfunded Pharmacy Program. </t>
  </si>
  <si>
    <t>TTU's number will not reconcile because it includes $2,846,013 for TTU-CVM in FY 2021, however, there were no students until Fall 2021. This is a first-year program issue and will rectify itself next year when there are SCH to pair against the expenses.</t>
  </si>
  <si>
    <t>(254) 501-5922</t>
  </si>
  <si>
    <t>j.carroll@tamuct.edu</t>
  </si>
  <si>
    <t>Carroll, John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</si>
</sst>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
    <numFmt numFmtId="167" formatCode="_(&quot;$&quot;* #,##0_);_(&quot;$&quot;* \(#,##0\);_(&quot;$&quot;* &quot;0&quot;_);_(@_)"/>
    <numFmt numFmtId="168" formatCode="_(* #,##0_);_(* \(#,##0\);_(* &quot;0&quot;_);_(@_)"/>
    <numFmt numFmtId="169" formatCode="_(&quot;$&quot;* #,##0_);_(&quot;$&quot;* \(#,##0\);_(&quot;$&quot;* &quot;-&quot;??_);_(@_)"/>
    <numFmt numFmtId="170" formatCode="&quot;$&quot;#,##0"/>
    <numFmt numFmtId="171" formatCode="0.0000%"/>
    <numFmt numFmtId="172" formatCode="0.0%"/>
    <numFmt numFmtId="173" formatCode="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Tahoma"/>
      <family val="2"/>
    </font>
    <font>
      <sz val="10"/>
      <name val="Arial"/>
      <family val="2"/>
    </font>
    <font>
      <sz val="10"/>
      <color indexed="24"/>
      <name val="Arial"/>
      <family val="2"/>
    </font>
    <font>
      <b/>
      <sz val="18"/>
      <color indexed="24"/>
      <name val="Arial"/>
      <family val="2"/>
    </font>
    <font>
      <b/>
      <sz val="12"/>
      <color indexed="24"/>
      <name val="Arial"/>
      <family val="2"/>
    </font>
    <font>
      <sz val="10"/>
      <name val="Arial"/>
      <family val="2"/>
    </font>
    <font>
      <b/>
      <sz val="10"/>
      <name val="Tahoma"/>
      <family val="2"/>
    </font>
    <font>
      <b/>
      <sz val="11"/>
      <name val="Tahoma"/>
      <family val="2"/>
    </font>
    <font>
      <sz val="11"/>
      <name val="Tahoma"/>
      <family val="2"/>
    </font>
    <font>
      <sz val="10"/>
      <name val="MS Sans Serif"/>
      <family val="2"/>
    </font>
    <font>
      <sz val="10"/>
      <color indexed="8"/>
      <name val="Arial"/>
      <family val="2"/>
    </font>
    <font>
      <sz val="10"/>
      <color indexed="8"/>
      <name val="Arial"/>
      <family val="2"/>
    </font>
    <font>
      <sz val="10"/>
      <name val="Arial"/>
      <family val="2"/>
    </font>
    <font>
      <sz val="11"/>
      <color theme="3" tint="0.39997558519241921"/>
      <name val="Tahoma"/>
      <family val="2"/>
    </font>
    <font>
      <b/>
      <sz val="11"/>
      <color theme="0"/>
      <name val="Tahoma"/>
      <family val="2"/>
    </font>
    <font>
      <sz val="11"/>
      <color theme="0"/>
      <name val="Tahoma"/>
      <family val="2"/>
    </font>
    <font>
      <sz val="10"/>
      <name val="Verdana"/>
      <family val="2"/>
    </font>
    <font>
      <sz val="10"/>
      <name val="Tahoma"/>
      <family val="2"/>
    </font>
    <font>
      <sz val="10"/>
      <color theme="0"/>
      <name val="Tahoma"/>
      <family val="2"/>
    </font>
    <font>
      <sz val="10"/>
      <color indexed="8"/>
      <name val="Tahoma"/>
      <family val="2"/>
    </font>
    <font>
      <u/>
      <sz val="11"/>
      <name val="Tahoma"/>
      <family val="2"/>
    </font>
    <font>
      <b/>
      <sz val="11"/>
      <color theme="1"/>
      <name val="Tahoma"/>
      <family val="2"/>
    </font>
    <font>
      <sz val="10"/>
      <color theme="0"/>
      <name val="Arial"/>
      <family val="2"/>
    </font>
    <font>
      <sz val="10"/>
      <color theme="1"/>
      <name val="Tahoma"/>
      <family val="2"/>
    </font>
    <font>
      <u/>
      <sz val="10"/>
      <color theme="10"/>
      <name val="Arial"/>
      <family val="2"/>
    </font>
    <font>
      <sz val="11"/>
      <color theme="1"/>
      <name val="Calibri"/>
      <family val="2"/>
    </font>
    <font>
      <vertAlign val="superscript"/>
      <sz val="10"/>
      <color indexed="8"/>
      <name val="Tahoma"/>
      <family val="2"/>
    </font>
    <font>
      <sz val="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b/>
      <sz val="11"/>
      <color theme="1"/>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11"/>
      <name val="Arial"/>
      <family val="2"/>
    </font>
    <font>
      <sz val="11"/>
      <color rgb="FFFFFFFF"/>
      <name val="Tahoma"/>
      <family val="2"/>
    </font>
    <font>
      <sz val="11"/>
      <color indexed="9"/>
      <name val="Tahoma"/>
      <family val="2"/>
    </font>
    <font>
      <sz val="8"/>
      <name val="Arial"/>
      <family val="2"/>
    </font>
    <font>
      <u/>
      <sz val="10"/>
      <color theme="10"/>
      <name val="Arial"/>
    </font>
  </fonts>
  <fills count="47">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67">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
      <left style="thick">
        <color rgb="FFC00000"/>
      </left>
      <right style="thick">
        <color rgb="FFC00000"/>
      </right>
      <top/>
      <bottom style="thin">
        <color indexed="64"/>
      </bottom>
      <diagonal/>
    </border>
    <border>
      <left style="thick">
        <color rgb="FFC00000"/>
      </left>
      <right style="thick">
        <color rgb="FFC00000"/>
      </right>
      <top style="thick">
        <color rgb="FFC00000"/>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ck">
        <color rgb="FFC00000"/>
      </left>
      <right/>
      <top/>
      <bottom/>
      <diagonal/>
    </border>
    <border>
      <left style="thick">
        <color rgb="FFC00000"/>
      </left>
      <right/>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style="thin">
        <color indexed="64"/>
      </right>
      <top/>
      <bottom/>
      <diagonal/>
    </border>
    <border>
      <left style="thick">
        <color rgb="FFC00000"/>
      </left>
      <right style="thick">
        <color rgb="FFC00000"/>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s>
  <cellStyleXfs count="515">
    <xf numFmtId="0" fontId="0" fillId="0" borderId="0"/>
    <xf numFmtId="43" fontId="8"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3" fontId="9"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165"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xf numFmtId="0" fontId="16" fillId="0" borderId="0"/>
    <xf numFmtId="0" fontId="17" fillId="0" borderId="0"/>
    <xf numFmtId="0" fontId="18" fillId="0" borderId="0"/>
    <xf numFmtId="9" fontId="8"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0" fontId="9" fillId="0" borderId="1" applyNumberFormat="0" applyFon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4"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23"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23"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7"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9" fillId="0" borderId="1" applyNumberFormat="0" applyFont="0" applyFill="0" applyAlignment="0" applyProtection="0"/>
    <xf numFmtId="0" fontId="31" fillId="0" borderId="0" applyNumberFormat="0" applyFill="0" applyBorder="0" applyAlignment="0" applyProtection="0"/>
    <xf numFmtId="0" fontId="6" fillId="0" borderId="0"/>
    <xf numFmtId="0" fontId="32"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applyNumberFormat="0" applyFill="0" applyBorder="0" applyAlignment="0" applyProtection="0"/>
    <xf numFmtId="0" fontId="51" fillId="0" borderId="0" applyNumberFormat="0" applyFill="0" applyBorder="0" applyAlignment="0" applyProtection="0"/>
    <xf numFmtId="0" fontId="47" fillId="0" borderId="59" applyNumberFormat="0" applyFill="0" applyAlignment="0" applyProtection="0"/>
    <xf numFmtId="0" fontId="48" fillId="0" borderId="60" applyNumberFormat="0" applyFill="0" applyAlignment="0" applyProtection="0"/>
    <xf numFmtId="0" fontId="35" fillId="0" borderId="53" applyNumberFormat="0" applyFill="0" applyAlignment="0" applyProtection="0"/>
    <xf numFmtId="0" fontId="35" fillId="0" borderId="0" applyNumberFormat="0" applyFill="0" applyBorder="0" applyAlignment="0" applyProtection="0"/>
    <xf numFmtId="0" fontId="36" fillId="15" borderId="0" applyNumberFormat="0" applyBorder="0" applyAlignment="0" applyProtection="0"/>
    <xf numFmtId="0" fontId="37" fillId="16" borderId="0" applyNumberFormat="0" applyBorder="0" applyAlignment="0" applyProtection="0"/>
    <xf numFmtId="0" fontId="49" fillId="17" borderId="0" applyNumberFormat="0" applyBorder="0" applyAlignment="0" applyProtection="0"/>
    <xf numFmtId="0" fontId="38" fillId="18" borderId="54" applyNumberFormat="0" applyAlignment="0" applyProtection="0"/>
    <xf numFmtId="0" fontId="39" fillId="19" borderId="55" applyNumberFormat="0" applyAlignment="0" applyProtection="0"/>
    <xf numFmtId="0" fontId="40" fillId="19" borderId="54" applyNumberFormat="0" applyAlignment="0" applyProtection="0"/>
    <xf numFmtId="0" fontId="41" fillId="0" borderId="56" applyNumberFormat="0" applyFill="0" applyAlignment="0" applyProtection="0"/>
    <xf numFmtId="0" fontId="42" fillId="20" borderId="57"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50" fillId="0" borderId="61" applyNumberFormat="0" applyFill="0" applyAlignment="0" applyProtection="0"/>
    <xf numFmtId="0" fontId="4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45" fillId="37" borderId="0" applyNumberFormat="0" applyBorder="0" applyAlignment="0" applyProtection="0"/>
    <xf numFmtId="0" fontId="4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45" fillId="45"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5" fillId="0" borderId="0"/>
    <xf numFmtId="0" fontId="8" fillId="0" borderId="0"/>
    <xf numFmtId="0" fontId="52" fillId="0" borderId="0"/>
    <xf numFmtId="0" fontId="5" fillId="0" borderId="0"/>
    <xf numFmtId="0" fontId="8" fillId="0" borderId="0"/>
    <xf numFmtId="0" fontId="8" fillId="0" borderId="0"/>
    <xf numFmtId="0" fontId="5" fillId="21" borderId="58" applyNumberFormat="0" applyFont="0" applyAlignment="0" applyProtection="0"/>
    <xf numFmtId="9" fontId="8" fillId="0" borderId="0" applyFont="0" applyFill="0" applyBorder="0" applyAlignment="0" applyProtection="0"/>
    <xf numFmtId="0" fontId="5" fillId="0" borderId="0"/>
    <xf numFmtId="43" fontId="52" fillId="0" borderId="0" applyFont="0" applyFill="0" applyBorder="0" applyAlignment="0" applyProtection="0"/>
    <xf numFmtId="0" fontId="5" fillId="0" borderId="0"/>
    <xf numFmtId="0" fontId="5" fillId="0" borderId="0"/>
    <xf numFmtId="0" fontId="5" fillId="21" borderId="58" applyNumberFormat="0" applyFon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 fillId="0" borderId="0"/>
    <xf numFmtId="0" fontId="52" fillId="0" borderId="0"/>
    <xf numFmtId="0" fontId="5" fillId="0" borderId="0"/>
    <xf numFmtId="0" fontId="5" fillId="0" borderId="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21" borderId="58" applyNumberFormat="0" applyFont="0" applyAlignment="0" applyProtection="0"/>
    <xf numFmtId="0" fontId="5" fillId="0" borderId="0"/>
    <xf numFmtId="0" fontId="5" fillId="0" borderId="0"/>
    <xf numFmtId="0" fontId="31" fillId="0" borderId="0" applyNumberFormat="0" applyFill="0" applyBorder="0" applyAlignment="0" applyProtection="0"/>
    <xf numFmtId="0" fontId="34" fillId="0" borderId="0"/>
    <xf numFmtId="0" fontId="46" fillId="0" borderId="0" applyNumberForma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1" borderId="58" applyNumberFormat="0" applyFont="0" applyAlignment="0" applyProtection="0"/>
    <xf numFmtId="0" fontId="4" fillId="0" borderId="0"/>
    <xf numFmtId="0" fontId="4" fillId="0" borderId="0"/>
    <xf numFmtId="0" fontId="4" fillId="0" borderId="0"/>
    <xf numFmtId="0" fontId="4" fillId="23"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21" borderId="58" applyNumberFormat="0" applyFont="0" applyAlignment="0" applyProtection="0"/>
    <xf numFmtId="0" fontId="4" fillId="0" borderId="0"/>
    <xf numFmtId="0" fontId="4" fillId="0" borderId="0"/>
    <xf numFmtId="0" fontId="52" fillId="0" borderId="0"/>
    <xf numFmtId="0" fontId="52" fillId="0" borderId="0"/>
    <xf numFmtId="0" fontId="52" fillId="0" borderId="0"/>
    <xf numFmtId="0" fontId="8"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1" borderId="58" applyNumberFormat="0" applyFont="0" applyAlignment="0" applyProtection="0"/>
    <xf numFmtId="0" fontId="3" fillId="0" borderId="0"/>
    <xf numFmtId="0" fontId="3" fillId="0" borderId="0"/>
    <xf numFmtId="0" fontId="3" fillId="0" borderId="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21" borderId="58" applyNumberFormat="0" applyFont="0" applyAlignment="0" applyProtection="0"/>
    <xf numFmtId="0" fontId="3" fillId="0" borderId="0"/>
    <xf numFmtId="0" fontId="3"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1" borderId="58" applyNumberFormat="0" applyFont="0" applyAlignment="0" applyProtection="0"/>
    <xf numFmtId="0" fontId="2" fillId="0" borderId="0"/>
    <xf numFmtId="0" fontId="2" fillId="0" borderId="0"/>
    <xf numFmtId="0" fontId="2" fillId="0" borderId="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21" borderId="58" applyNumberFormat="0" applyFont="0" applyAlignment="0" applyProtection="0"/>
    <xf numFmtId="0" fontId="2" fillId="0" borderId="0"/>
    <xf numFmtId="0" fontId="2" fillId="0" borderId="0"/>
    <xf numFmtId="0" fontId="8" fillId="0" borderId="0"/>
    <xf numFmtId="0" fontId="34"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1" borderId="58" applyNumberFormat="0" applyFont="0" applyAlignment="0" applyProtection="0"/>
    <xf numFmtId="0" fontId="1" fillId="0" borderId="0"/>
    <xf numFmtId="0" fontId="1" fillId="0" borderId="0"/>
    <xf numFmtId="0" fontId="1" fillId="0" borderId="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21" borderId="58" applyNumberFormat="0" applyFont="0" applyAlignment="0" applyProtection="0"/>
    <xf numFmtId="0" fontId="1" fillId="0" borderId="0"/>
    <xf numFmtId="0" fontId="1" fillId="0" borderId="0"/>
    <xf numFmtId="0" fontId="59" fillId="0" borderId="0" applyNumberFormat="0" applyFill="0" applyBorder="0" applyAlignment="0" applyProtection="0"/>
    <xf numFmtId="44" fontId="8" fillId="0" borderId="0" applyFont="0" applyFill="0" applyBorder="0" applyAlignment="0" applyProtection="0"/>
  </cellStyleXfs>
  <cellXfs count="415">
    <xf numFmtId="0" fontId="0" fillId="0" borderId="0" xfId="0"/>
    <xf numFmtId="0" fontId="15" fillId="0" borderId="0" xfId="0" applyFont="1"/>
    <xf numFmtId="0" fontId="15" fillId="0" borderId="0" xfId="0" applyFont="1" applyAlignment="1">
      <alignment horizontal="left"/>
    </xf>
    <xf numFmtId="0" fontId="14" fillId="0" borderId="0" xfId="0" applyFont="1"/>
    <xf numFmtId="0" fontId="15" fillId="0" borderId="0" xfId="0" applyFont="1" applyFill="1"/>
    <xf numFmtId="0" fontId="15" fillId="0" borderId="0" xfId="0" quotePrefix="1" applyFont="1" applyFill="1" applyAlignment="1">
      <alignment vertical="top" wrapText="1"/>
    </xf>
    <xf numFmtId="0" fontId="14" fillId="0" borderId="0" xfId="0" applyFont="1" applyFill="1" applyBorder="1" applyAlignment="1">
      <alignment horizontal="left" indent="1"/>
    </xf>
    <xf numFmtId="0" fontId="15" fillId="0" borderId="2" xfId="0" applyFont="1" applyBorder="1"/>
    <xf numFmtId="0" fontId="14" fillId="0" borderId="2" xfId="0" applyFont="1" applyBorder="1" applyAlignment="1">
      <alignment horizontal="right"/>
    </xf>
    <xf numFmtId="166" fontId="15" fillId="0" borderId="2" xfId="0" applyNumberFormat="1" applyFont="1" applyFill="1" applyBorder="1" applyAlignment="1">
      <alignment horizontal="left"/>
    </xf>
    <xf numFmtId="0" fontId="14" fillId="0" borderId="0" xfId="0" applyFont="1" applyFill="1" applyAlignment="1">
      <alignment horizontal="center"/>
    </xf>
    <xf numFmtId="0" fontId="15" fillId="0" borderId="0" xfId="0" applyFont="1" applyFill="1" applyAlignment="1">
      <alignment horizontal="left" indent="19"/>
    </xf>
    <xf numFmtId="0" fontId="14" fillId="0" borderId="0" xfId="0" applyFont="1" applyFill="1" applyAlignment="1">
      <alignment horizontal="left" indent="19"/>
    </xf>
    <xf numFmtId="0" fontId="14" fillId="0" borderId="0" xfId="0" applyFont="1" applyFill="1" applyAlignment="1">
      <alignment horizontal="left" indent="20"/>
    </xf>
    <xf numFmtId="0" fontId="14" fillId="0" borderId="0" xfId="0" applyFont="1" applyBorder="1" applyAlignment="1">
      <alignment horizontal="right"/>
    </xf>
    <xf numFmtId="5" fontId="14" fillId="0" borderId="0" xfId="5" applyNumberFormat="1" applyFont="1" applyFill="1" applyBorder="1"/>
    <xf numFmtId="5" fontId="14" fillId="0" borderId="0" xfId="5" applyNumberFormat="1" applyFont="1" applyBorder="1"/>
    <xf numFmtId="167" fontId="15" fillId="0" borderId="0" xfId="5" applyNumberFormat="1" applyFont="1" applyFill="1" applyBorder="1" applyAlignment="1">
      <alignment horizontal="right"/>
    </xf>
    <xf numFmtId="168" fontId="15" fillId="0" borderId="0" xfId="0" applyNumberFormat="1" applyFont="1" applyFill="1" applyBorder="1" applyAlignment="1">
      <alignment horizontal="right"/>
    </xf>
    <xf numFmtId="168" fontId="15" fillId="2" borderId="2" xfId="5" applyNumberFormat="1" applyFont="1" applyFill="1" applyBorder="1"/>
    <xf numFmtId="167" fontId="15" fillId="2" borderId="2" xfId="5" applyNumberFormat="1" applyFont="1" applyFill="1" applyBorder="1"/>
    <xf numFmtId="167" fontId="15" fillId="0" borderId="2" xfId="0" applyNumberFormat="1" applyFont="1" applyFill="1" applyBorder="1" applyAlignment="1">
      <alignment horizontal="right"/>
    </xf>
    <xf numFmtId="168" fontId="15" fillId="0" borderId="2" xfId="0" applyNumberFormat="1" applyFont="1" applyFill="1" applyBorder="1" applyAlignment="1">
      <alignment horizontal="right"/>
    </xf>
    <xf numFmtId="0" fontId="14" fillId="3" borderId="0" xfId="0" applyFont="1" applyFill="1" applyBorder="1" applyAlignment="1">
      <alignment horizontal="left" indent="1"/>
    </xf>
    <xf numFmtId="0" fontId="14" fillId="3" borderId="0" xfId="0" applyFont="1" applyFill="1" applyAlignment="1">
      <alignment horizontal="center"/>
    </xf>
    <xf numFmtId="42" fontId="15" fillId="0" borderId="0" xfId="0" applyNumberFormat="1" applyFont="1" applyFill="1" applyAlignment="1">
      <alignment horizontal="center"/>
    </xf>
    <xf numFmtId="167" fontId="15" fillId="0" borderId="0" xfId="0" applyNumberFormat="1" applyFont="1" applyFill="1"/>
    <xf numFmtId="0" fontId="20" fillId="0" borderId="0" xfId="0" applyFont="1" applyFill="1" applyAlignment="1">
      <alignment horizontal="left" vertical="top" wrapText="1"/>
    </xf>
    <xf numFmtId="0" fontId="14" fillId="0" borderId="0" xfId="0" applyFont="1" applyFill="1" applyAlignment="1">
      <alignment horizontal="left"/>
    </xf>
    <xf numFmtId="169" fontId="15" fillId="0" borderId="2" xfId="5" quotePrefix="1" applyNumberFormat="1" applyFont="1" applyFill="1" applyBorder="1" applyAlignment="1">
      <alignment vertical="top" wrapText="1"/>
    </xf>
    <xf numFmtId="164" fontId="15" fillId="0" borderId="2" xfId="5" quotePrefix="1" applyNumberFormat="1" applyFont="1" applyFill="1" applyBorder="1" applyAlignment="1">
      <alignment vertical="top" wrapText="1"/>
    </xf>
    <xf numFmtId="0" fontId="14" fillId="0" borderId="2" xfId="0" applyFont="1" applyFill="1" applyBorder="1" applyAlignment="1">
      <alignment horizontal="center" vertical="top" wrapText="1"/>
    </xf>
    <xf numFmtId="0" fontId="15" fillId="0" borderId="0" xfId="0" applyFont="1" applyFill="1" applyAlignment="1">
      <alignment horizontal="left"/>
    </xf>
    <xf numFmtId="0" fontId="15" fillId="0" borderId="0" xfId="13" applyFont="1"/>
    <xf numFmtId="0" fontId="20" fillId="0" borderId="0" xfId="0" applyFont="1" applyFill="1" applyAlignment="1">
      <alignment vertical="top" wrapText="1"/>
    </xf>
    <xf numFmtId="166" fontId="14" fillId="0" borderId="2" xfId="0" applyNumberFormat="1" applyFont="1" applyFill="1" applyBorder="1" applyAlignment="1">
      <alignment horizontal="right"/>
    </xf>
    <xf numFmtId="167" fontId="15" fillId="0" borderId="2" xfId="5" applyNumberFormat="1" applyFont="1" applyFill="1" applyBorder="1"/>
    <xf numFmtId="167" fontId="15" fillId="0" borderId="3" xfId="5" applyNumberFormat="1" applyFont="1" applyFill="1" applyBorder="1"/>
    <xf numFmtId="169" fontId="15" fillId="0" borderId="2" xfId="5" applyNumberFormat="1" applyFont="1" applyFill="1" applyBorder="1" applyAlignment="1">
      <alignment horizontal="right"/>
    </xf>
    <xf numFmtId="164" fontId="15" fillId="0" borderId="2" xfId="5" applyNumberFormat="1" applyFont="1" applyFill="1" applyBorder="1" applyAlignment="1">
      <alignment horizontal="right"/>
    </xf>
    <xf numFmtId="166" fontId="14" fillId="0" borderId="0" xfId="0" applyNumberFormat="1" applyFont="1" applyBorder="1" applyAlignment="1">
      <alignment horizontal="right"/>
    </xf>
    <xf numFmtId="169" fontId="15" fillId="0" borderId="0" xfId="5" applyNumberFormat="1" applyFont="1" applyFill="1" applyBorder="1" applyAlignment="1">
      <alignment horizontal="right"/>
    </xf>
    <xf numFmtId="167" fontId="15" fillId="0" borderId="0" xfId="5" applyNumberFormat="1" applyFont="1" applyFill="1" applyBorder="1"/>
    <xf numFmtId="167" fontId="15" fillId="0" borderId="0" xfId="5" applyNumberFormat="1" applyFont="1" applyBorder="1"/>
    <xf numFmtId="5" fontId="15" fillId="0" borderId="0" xfId="5" applyNumberFormat="1" applyFont="1" applyBorder="1"/>
    <xf numFmtId="167" fontId="15" fillId="0" borderId="6" xfId="5" applyNumberFormat="1" applyFont="1" applyBorder="1"/>
    <xf numFmtId="166" fontId="14" fillId="0" borderId="0" xfId="0" applyNumberFormat="1" applyFont="1" applyFill="1" applyBorder="1" applyAlignment="1">
      <alignment horizontal="right"/>
    </xf>
    <xf numFmtId="167" fontId="15" fillId="0" borderId="0" xfId="0" applyNumberFormat="1" applyFont="1" applyFill="1" applyBorder="1" applyAlignment="1">
      <alignment horizontal="right"/>
    </xf>
    <xf numFmtId="167" fontId="15" fillId="0" borderId="6" xfId="0" applyNumberFormat="1" applyFont="1" applyFill="1" applyBorder="1" applyAlignment="1">
      <alignment horizontal="right"/>
    </xf>
    <xf numFmtId="0" fontId="15" fillId="0" borderId="0" xfId="0" applyFont="1" applyBorder="1" applyAlignment="1">
      <alignment vertical="top" wrapText="1"/>
    </xf>
    <xf numFmtId="0" fontId="15" fillId="0" borderId="7" xfId="0" applyFont="1" applyBorder="1"/>
    <xf numFmtId="0" fontId="20" fillId="0" borderId="8" xfId="0" applyFont="1" applyFill="1" applyBorder="1" applyAlignment="1">
      <alignment vertical="top" wrapText="1"/>
    </xf>
    <xf numFmtId="5" fontId="15" fillId="0" borderId="0" xfId="0" applyNumberFormat="1" applyFont="1"/>
    <xf numFmtId="9" fontId="15" fillId="0" borderId="0" xfId="16" applyFont="1" applyFill="1"/>
    <xf numFmtId="169" fontId="15" fillId="0" borderId="0" xfId="0" applyNumberFormat="1" applyFont="1" applyFill="1"/>
    <xf numFmtId="43" fontId="15" fillId="0" borderId="2" xfId="1" applyFont="1" applyFill="1" applyBorder="1" applyAlignment="1">
      <alignment horizontal="right"/>
    </xf>
    <xf numFmtId="0" fontId="14" fillId="4" borderId="0" xfId="13" applyNumberFormat="1" applyFont="1" applyFill="1" applyBorder="1" applyAlignment="1">
      <alignment horizontal="left" indent="1"/>
    </xf>
    <xf numFmtId="0" fontId="21" fillId="4" borderId="0" xfId="0" applyFont="1" applyFill="1" applyBorder="1" applyAlignment="1">
      <alignment horizontal="center"/>
    </xf>
    <xf numFmtId="0" fontId="21" fillId="5" borderId="10" xfId="0" applyFont="1" applyFill="1" applyBorder="1" applyAlignment="1">
      <alignment horizontal="center" vertical="top" wrapText="1"/>
    </xf>
    <xf numFmtId="0" fontId="21" fillId="5" borderId="11" xfId="0" applyFont="1" applyFill="1" applyBorder="1" applyAlignment="1">
      <alignment horizontal="center" wrapText="1"/>
    </xf>
    <xf numFmtId="0" fontId="21" fillId="5" borderId="12" xfId="0" applyFont="1" applyFill="1" applyBorder="1" applyAlignment="1">
      <alignment horizontal="center" wrapText="1"/>
    </xf>
    <xf numFmtId="0" fontId="21" fillId="5" borderId="13" xfId="0" applyFont="1" applyFill="1" applyBorder="1" applyAlignment="1">
      <alignment horizontal="center" wrapText="1"/>
    </xf>
    <xf numFmtId="0" fontId="21" fillId="5" borderId="14" xfId="0" applyFont="1" applyFill="1" applyBorder="1" applyAlignment="1">
      <alignment horizontal="center"/>
    </xf>
    <xf numFmtId="0" fontId="21" fillId="5" borderId="15" xfId="0" applyFont="1" applyFill="1" applyBorder="1" applyAlignment="1">
      <alignment horizontal="center" wrapText="1"/>
    </xf>
    <xf numFmtId="0" fontId="21" fillId="5" borderId="16" xfId="0" applyFont="1" applyFill="1" applyBorder="1" applyAlignment="1">
      <alignment horizontal="center" wrapText="1"/>
    </xf>
    <xf numFmtId="0" fontId="21" fillId="5" borderId="14" xfId="0" applyFont="1" applyFill="1" applyBorder="1" applyAlignment="1">
      <alignment horizontal="center" vertical="top"/>
    </xf>
    <xf numFmtId="0" fontId="21" fillId="5" borderId="15" xfId="0" applyFont="1" applyFill="1" applyBorder="1" applyAlignment="1">
      <alignment horizontal="center" vertical="top" wrapText="1"/>
    </xf>
    <xf numFmtId="0" fontId="21" fillId="5" borderId="16" xfId="0" applyFont="1" applyFill="1" applyBorder="1" applyAlignment="1">
      <alignment horizontal="center" vertical="top" wrapText="1"/>
    </xf>
    <xf numFmtId="164" fontId="15" fillId="0" borderId="17" xfId="1" applyNumberFormat="1" applyFont="1" applyFill="1" applyBorder="1"/>
    <xf numFmtId="168" fontId="15" fillId="0" borderId="2" xfId="5" applyNumberFormat="1" applyFont="1" applyFill="1" applyBorder="1"/>
    <xf numFmtId="5" fontId="15" fillId="0" borderId="18" xfId="5" applyNumberFormat="1" applyFont="1" applyFill="1" applyBorder="1"/>
    <xf numFmtId="167" fontId="15" fillId="0" borderId="37" xfId="5" applyNumberFormat="1" applyFont="1" applyFill="1" applyBorder="1"/>
    <xf numFmtId="0" fontId="14" fillId="0" borderId="0" xfId="0" applyFont="1" applyAlignment="1">
      <alignment wrapText="1"/>
    </xf>
    <xf numFmtId="0" fontId="21" fillId="5" borderId="38" xfId="0" applyFont="1" applyFill="1" applyBorder="1" applyAlignment="1">
      <alignment horizontal="center" vertical="top" wrapText="1"/>
    </xf>
    <xf numFmtId="9" fontId="14" fillId="2" borderId="39" xfId="16" applyFont="1" applyFill="1" applyBorder="1" applyAlignment="1">
      <alignment horizontal="center" vertical="center"/>
    </xf>
    <xf numFmtId="169" fontId="15" fillId="6" borderId="5" xfId="5" quotePrefix="1" applyNumberFormat="1" applyFont="1" applyFill="1" applyBorder="1" applyAlignment="1">
      <alignment vertical="top" wrapText="1"/>
    </xf>
    <xf numFmtId="164" fontId="15" fillId="6" borderId="2" xfId="5" quotePrefix="1" applyNumberFormat="1" applyFont="1" applyFill="1" applyBorder="1" applyAlignment="1">
      <alignment vertical="top" wrapText="1"/>
    </xf>
    <xf numFmtId="169" fontId="15" fillId="6" borderId="2" xfId="5" quotePrefix="1" applyNumberFormat="1" applyFont="1" applyFill="1" applyBorder="1" applyAlignment="1">
      <alignment vertical="top" wrapText="1"/>
    </xf>
    <xf numFmtId="0" fontId="15" fillId="6" borderId="2" xfId="0" quotePrefix="1" applyFont="1" applyFill="1" applyBorder="1" applyAlignment="1">
      <alignment vertical="top" wrapText="1"/>
    </xf>
    <xf numFmtId="164" fontId="15" fillId="6" borderId="19" xfId="1" quotePrefix="1" applyNumberFormat="1" applyFont="1" applyFill="1" applyBorder="1"/>
    <xf numFmtId="164" fontId="15" fillId="6" borderId="20" xfId="1" quotePrefix="1" applyNumberFormat="1" applyFont="1" applyFill="1" applyBorder="1"/>
    <xf numFmtId="168" fontId="15" fillId="6" borderId="2" xfId="0" applyNumberFormat="1" applyFont="1" applyFill="1" applyBorder="1" applyAlignment="1">
      <alignment horizontal="right"/>
    </xf>
    <xf numFmtId="167" fontId="15" fillId="6" borderId="2" xfId="0" applyNumberFormat="1" applyFont="1" applyFill="1" applyBorder="1" applyAlignment="1">
      <alignment horizontal="right"/>
    </xf>
    <xf numFmtId="0" fontId="14" fillId="0" borderId="0" xfId="0" quotePrefix="1" applyFont="1" applyFill="1" applyBorder="1" applyAlignment="1">
      <alignment horizontal="left" indent="1"/>
    </xf>
    <xf numFmtId="0" fontId="15" fillId="6" borderId="2" xfId="0" applyFont="1" applyFill="1" applyBorder="1" applyAlignment="1">
      <alignment horizontal="left" vertical="top" wrapText="1"/>
    </xf>
    <xf numFmtId="169" fontId="15" fillId="0" borderId="7" xfId="0" applyNumberFormat="1" applyFont="1" applyBorder="1"/>
    <xf numFmtId="0" fontId="21" fillId="5" borderId="9" xfId="0" applyFont="1" applyFill="1" applyBorder="1" applyAlignment="1">
      <alignment horizontal="center" vertical="top" wrapText="1"/>
    </xf>
    <xf numFmtId="0" fontId="15" fillId="6" borderId="2" xfId="0" applyFont="1" applyFill="1" applyBorder="1" applyAlignment="1">
      <alignment horizontal="left" vertical="top" wrapText="1"/>
    </xf>
    <xf numFmtId="168" fontId="15" fillId="0" borderId="3" xfId="5" applyNumberFormat="1" applyFont="1" applyFill="1" applyBorder="1"/>
    <xf numFmtId="169" fontId="15" fillId="0" borderId="0" xfId="13" applyNumberFormat="1" applyFont="1"/>
    <xf numFmtId="164" fontId="15" fillId="0" borderId="0" xfId="1" applyNumberFormat="1" applyFont="1" applyFill="1"/>
    <xf numFmtId="43" fontId="15" fillId="0" borderId="0" xfId="1" applyFont="1" applyFill="1" applyBorder="1" applyAlignment="1">
      <alignment horizontal="right"/>
    </xf>
    <xf numFmtId="0" fontId="14" fillId="0" borderId="0" xfId="0" quotePrefix="1" applyFont="1" applyFill="1" applyAlignment="1">
      <alignment horizontal="left"/>
    </xf>
    <xf numFmtId="0" fontId="15" fillId="0" borderId="0" xfId="0" applyFont="1" applyFill="1" applyAlignment="1">
      <alignment horizontal="center"/>
    </xf>
    <xf numFmtId="3" fontId="15" fillId="0" borderId="21" xfId="0" applyNumberFormat="1" applyFont="1" applyFill="1" applyBorder="1" applyAlignment="1" applyProtection="1">
      <alignment horizontal="left"/>
    </xf>
    <xf numFmtId="164" fontId="15" fillId="0" borderId="22" xfId="3" applyNumberFormat="1" applyFont="1" applyFill="1" applyBorder="1" applyAlignment="1">
      <alignment horizontal="right"/>
    </xf>
    <xf numFmtId="3" fontId="15" fillId="0" borderId="24" xfId="0" applyNumberFormat="1" applyFont="1" applyFill="1" applyBorder="1" applyAlignment="1" applyProtection="1">
      <alignment horizontal="left"/>
    </xf>
    <xf numFmtId="3" fontId="15" fillId="0" borderId="2" xfId="0" applyNumberFormat="1" applyFont="1" applyFill="1" applyBorder="1" applyAlignment="1">
      <alignment horizontal="right"/>
    </xf>
    <xf numFmtId="3" fontId="15" fillId="0" borderId="2" xfId="0" applyNumberFormat="1" applyFont="1" applyFill="1" applyBorder="1"/>
    <xf numFmtId="3" fontId="15" fillId="0" borderId="25" xfId="0" applyNumberFormat="1" applyFont="1" applyFill="1" applyBorder="1"/>
    <xf numFmtId="3" fontId="14" fillId="0" borderId="19" xfId="0" applyNumberFormat="1" applyFont="1" applyFill="1" applyBorder="1" applyAlignment="1" applyProtection="1">
      <alignment horizontal="left"/>
    </xf>
    <xf numFmtId="3" fontId="14" fillId="0" borderId="20" xfId="0" applyNumberFormat="1" applyFont="1" applyFill="1" applyBorder="1" applyAlignment="1">
      <alignment horizontal="right"/>
    </xf>
    <xf numFmtId="3" fontId="15" fillId="0" borderId="0" xfId="0" applyNumberFormat="1" applyFont="1" applyFill="1" applyBorder="1" applyAlignment="1" applyProtection="1">
      <alignment horizontal="left"/>
    </xf>
    <xf numFmtId="0" fontId="15" fillId="0" borderId="0" xfId="0" applyFont="1" applyFill="1" applyAlignment="1">
      <alignment horizontal="right"/>
    </xf>
    <xf numFmtId="170" fontId="15" fillId="0" borderId="0" xfId="0" applyNumberFormat="1" applyFont="1" applyFill="1"/>
    <xf numFmtId="3" fontId="15" fillId="0" borderId="0" xfId="0" applyNumberFormat="1" applyFont="1" applyFill="1" applyAlignment="1">
      <alignment horizontal="right"/>
    </xf>
    <xf numFmtId="3" fontId="15" fillId="0" borderId="0" xfId="0" applyNumberFormat="1" applyFont="1" applyBorder="1" applyAlignment="1" applyProtection="1">
      <alignment horizontal="left"/>
    </xf>
    <xf numFmtId="171" fontId="15" fillId="0" borderId="0" xfId="18" applyNumberFormat="1" applyFont="1" applyFill="1"/>
    <xf numFmtId="3" fontId="15" fillId="0" borderId="0" xfId="0" applyNumberFormat="1" applyFont="1" applyFill="1"/>
    <xf numFmtId="3" fontId="15" fillId="0" borderId="5" xfId="0" applyNumberFormat="1" applyFont="1" applyFill="1" applyBorder="1" applyAlignment="1" applyProtection="1">
      <alignment horizontal="left"/>
    </xf>
    <xf numFmtId="3" fontId="15" fillId="0" borderId="2" xfId="0" applyNumberFormat="1" applyFont="1" applyFill="1" applyBorder="1" applyAlignment="1"/>
    <xf numFmtId="3" fontId="15" fillId="0" borderId="2" xfId="0" applyNumberFormat="1" applyFont="1" applyFill="1" applyBorder="1" applyAlignment="1" applyProtection="1">
      <alignment horizontal="left"/>
    </xf>
    <xf numFmtId="38" fontId="15" fillId="0" borderId="2" xfId="0" applyNumberFormat="1" applyFont="1" applyFill="1" applyBorder="1" applyAlignment="1"/>
    <xf numFmtId="38" fontId="15" fillId="0" borderId="0" xfId="0" applyNumberFormat="1" applyFont="1" applyFill="1" applyBorder="1" applyAlignment="1"/>
    <xf numFmtId="0" fontId="14" fillId="0" borderId="0" xfId="0" applyFont="1" applyFill="1" applyBorder="1" applyAlignment="1">
      <alignment horizontal="center"/>
    </xf>
    <xf numFmtId="0" fontId="14" fillId="0" borderId="0" xfId="0" applyFont="1" applyFill="1"/>
    <xf numFmtId="38" fontId="15" fillId="0" borderId="26" xfId="3" applyNumberFormat="1" applyFont="1" applyFill="1" applyBorder="1"/>
    <xf numFmtId="3" fontId="15" fillId="0" borderId="24" xfId="0" applyNumberFormat="1" applyFont="1" applyFill="1" applyBorder="1" applyAlignment="1">
      <alignment horizontal="right" indent="1"/>
    </xf>
    <xf numFmtId="3" fontId="15" fillId="7" borderId="27" xfId="18" applyNumberFormat="1" applyFont="1" applyFill="1" applyBorder="1" applyAlignment="1">
      <alignment horizontal="right" indent="1"/>
    </xf>
    <xf numFmtId="3" fontId="15" fillId="7" borderId="28" xfId="18" applyNumberFormat="1" applyFont="1" applyFill="1" applyBorder="1" applyAlignment="1">
      <alignment horizontal="right" indent="1"/>
    </xf>
    <xf numFmtId="3" fontId="15" fillId="0" borderId="2" xfId="0" applyNumberFormat="1" applyFont="1" applyFill="1" applyBorder="1" applyAlignment="1">
      <alignment horizontal="right" indent="1"/>
    </xf>
    <xf numFmtId="9" fontId="15" fillId="0" borderId="25" xfId="18" applyFont="1" applyFill="1" applyBorder="1" applyAlignment="1">
      <alignment horizontal="right" indent="1"/>
    </xf>
    <xf numFmtId="3" fontId="15" fillId="0" borderId="29" xfId="0" applyNumberFormat="1" applyFont="1" applyFill="1" applyBorder="1" applyAlignment="1">
      <alignment horizontal="right" indent="1"/>
    </xf>
    <xf numFmtId="3" fontId="15" fillId="0" borderId="8" xfId="0" applyNumberFormat="1" applyFont="1" applyFill="1" applyBorder="1" applyAlignment="1">
      <alignment horizontal="right" indent="1"/>
    </xf>
    <xf numFmtId="3" fontId="15" fillId="7" borderId="29" xfId="18" applyNumberFormat="1" applyFont="1" applyFill="1" applyBorder="1" applyAlignment="1">
      <alignment horizontal="right" indent="1"/>
    </xf>
    <xf numFmtId="3" fontId="15" fillId="7" borderId="30" xfId="18" applyNumberFormat="1" applyFont="1" applyFill="1" applyBorder="1" applyAlignment="1">
      <alignment horizontal="right" indent="1"/>
    </xf>
    <xf numFmtId="9" fontId="15" fillId="0" borderId="31" xfId="18" applyFont="1" applyFill="1" applyBorder="1" applyAlignment="1">
      <alignment horizontal="right" indent="1"/>
    </xf>
    <xf numFmtId="3" fontId="15" fillId="0" borderId="0" xfId="0" applyNumberFormat="1" applyFont="1" applyFill="1" applyBorder="1" applyAlignment="1">
      <alignment horizontal="left"/>
    </xf>
    <xf numFmtId="3" fontId="15" fillId="0" borderId="0" xfId="0" applyNumberFormat="1" applyFont="1" applyFill="1" applyBorder="1" applyAlignment="1">
      <alignment horizontal="right"/>
    </xf>
    <xf numFmtId="0" fontId="15" fillId="0" borderId="0" xfId="0" applyFont="1" applyFill="1" applyBorder="1"/>
    <xf numFmtId="3" fontId="15" fillId="0" borderId="20" xfId="0" applyNumberFormat="1" applyFont="1" applyFill="1" applyBorder="1"/>
    <xf numFmtId="3" fontId="15" fillId="0" borderId="17" xfId="0" applyNumberFormat="1" applyFont="1" applyFill="1" applyBorder="1"/>
    <xf numFmtId="3" fontId="15" fillId="0" borderId="0" xfId="0" applyNumberFormat="1" applyFont="1" applyFill="1" applyAlignment="1">
      <alignment horizontal="center"/>
    </xf>
    <xf numFmtId="166" fontId="22" fillId="0" borderId="0" xfId="0" applyNumberFormat="1" applyFont="1" applyFill="1" applyBorder="1" applyAlignment="1">
      <alignment horizontal="left"/>
    </xf>
    <xf numFmtId="0" fontId="22" fillId="0" borderId="0" xfId="0" applyFont="1" applyBorder="1"/>
    <xf numFmtId="0" fontId="14" fillId="0" borderId="0" xfId="0" applyFont="1" applyFill="1" applyAlignment="1"/>
    <xf numFmtId="0" fontId="21" fillId="8" borderId="11" xfId="0" applyFont="1" applyFill="1" applyBorder="1" applyAlignment="1">
      <alignment horizontal="center"/>
    </xf>
    <xf numFmtId="0" fontId="21" fillId="8" borderId="12" xfId="0" applyFont="1" applyFill="1" applyBorder="1" applyAlignment="1">
      <alignment horizontal="center"/>
    </xf>
    <xf numFmtId="0" fontId="21" fillId="8" borderId="13" xfId="0" applyFont="1" applyFill="1" applyBorder="1" applyAlignment="1">
      <alignment horizontal="center"/>
    </xf>
    <xf numFmtId="3" fontId="22" fillId="8" borderId="19" xfId="0" applyNumberFormat="1" applyFont="1" applyFill="1" applyBorder="1" applyAlignment="1" applyProtection="1">
      <alignment horizontal="center"/>
    </xf>
    <xf numFmtId="0" fontId="22" fillId="8" borderId="20" xfId="0" applyFont="1" applyFill="1" applyBorder="1" applyAlignment="1">
      <alignment horizontal="center"/>
    </xf>
    <xf numFmtId="0" fontId="22" fillId="8" borderId="17" xfId="0" applyFont="1" applyFill="1" applyBorder="1" applyAlignment="1">
      <alignment horizontal="center"/>
    </xf>
    <xf numFmtId="3" fontId="15" fillId="10" borderId="2" xfId="0" applyNumberFormat="1" applyFont="1" applyFill="1" applyBorder="1" applyAlignment="1"/>
    <xf numFmtId="3" fontId="15" fillId="10" borderId="5" xfId="0" applyNumberFormat="1" applyFont="1" applyFill="1" applyBorder="1" applyAlignment="1"/>
    <xf numFmtId="0" fontId="21" fillId="8" borderId="11" xfId="0" applyFont="1" applyFill="1" applyBorder="1" applyAlignment="1">
      <alignment horizontal="center" wrapText="1"/>
    </xf>
    <xf numFmtId="0" fontId="21" fillId="8" borderId="12" xfId="0" applyFont="1" applyFill="1" applyBorder="1" applyAlignment="1">
      <alignment horizontal="center" wrapText="1"/>
    </xf>
    <xf numFmtId="0" fontId="21" fillId="8" borderId="13" xfId="0" applyFont="1" applyFill="1" applyBorder="1" applyAlignment="1">
      <alignment horizontal="center" wrapText="1"/>
    </xf>
    <xf numFmtId="0" fontId="15" fillId="0" borderId="0" xfId="0" applyFont="1" applyAlignment="1">
      <alignment wrapText="1"/>
    </xf>
    <xf numFmtId="0" fontId="21" fillId="8" borderId="32" xfId="13" applyFont="1" applyFill="1" applyBorder="1"/>
    <xf numFmtId="3" fontId="21" fillId="8" borderId="12" xfId="0" applyNumberFormat="1" applyFont="1" applyFill="1" applyBorder="1" applyAlignment="1">
      <alignment horizontal="center"/>
    </xf>
    <xf numFmtId="3" fontId="21" fillId="8" borderId="11" xfId="0" applyNumberFormat="1" applyFont="1" applyFill="1" applyBorder="1" applyAlignment="1">
      <alignment horizontal="center"/>
    </xf>
    <xf numFmtId="0" fontId="21" fillId="8" borderId="32" xfId="0" applyFont="1" applyFill="1" applyBorder="1" applyAlignment="1">
      <alignment horizontal="center"/>
    </xf>
    <xf numFmtId="0" fontId="21" fillId="8" borderId="33" xfId="0" applyFont="1" applyFill="1" applyBorder="1" applyAlignment="1">
      <alignment horizontal="center"/>
    </xf>
    <xf numFmtId="0" fontId="21" fillId="8" borderId="21" xfId="0" applyFont="1" applyFill="1" applyBorder="1" applyAlignment="1">
      <alignment horizontal="center"/>
    </xf>
    <xf numFmtId="3" fontId="21" fillId="8" borderId="23" xfId="0" applyNumberFormat="1" applyFont="1" applyFill="1" applyBorder="1" applyAlignment="1" applyProtection="1">
      <alignment horizontal="left"/>
    </xf>
    <xf numFmtId="0" fontId="15" fillId="0" borderId="24" xfId="0" applyFont="1" applyBorder="1"/>
    <xf numFmtId="3" fontId="15" fillId="0" borderId="25" xfId="0" applyNumberFormat="1" applyFont="1" applyBorder="1" applyAlignment="1" applyProtection="1">
      <alignment horizontal="left"/>
    </xf>
    <xf numFmtId="0" fontId="15" fillId="0" borderId="19" xfId="0" applyFont="1" applyBorder="1"/>
    <xf numFmtId="3" fontId="15" fillId="0" borderId="17" xfId="0" applyNumberFormat="1" applyFont="1" applyBorder="1" applyAlignment="1" applyProtection="1">
      <alignment horizontal="left"/>
    </xf>
    <xf numFmtId="167" fontId="15" fillId="2" borderId="2" xfId="5" applyNumberFormat="1" applyFont="1" applyFill="1" applyBorder="1"/>
    <xf numFmtId="167" fontId="15" fillId="2" borderId="36" xfId="5" applyNumberFormat="1" applyFont="1" applyFill="1" applyBorder="1"/>
    <xf numFmtId="164" fontId="15" fillId="0" borderId="0" xfId="1" applyNumberFormat="1" applyFont="1" applyFill="1" applyAlignment="1">
      <alignment horizontal="center"/>
    </xf>
    <xf numFmtId="172" fontId="15" fillId="0" borderId="0" xfId="16" applyNumberFormat="1" applyFont="1" applyFill="1"/>
    <xf numFmtId="10" fontId="15" fillId="0" borderId="0" xfId="16" applyNumberFormat="1" applyFont="1" applyFill="1" applyBorder="1" applyAlignment="1">
      <alignment horizontal="right"/>
    </xf>
    <xf numFmtId="0" fontId="14" fillId="0" borderId="0" xfId="0" applyFont="1" applyFill="1" applyAlignment="1">
      <alignment horizontal="left"/>
    </xf>
    <xf numFmtId="38" fontId="15" fillId="0" borderId="26" xfId="1" applyNumberFormat="1" applyFont="1" applyFill="1" applyBorder="1"/>
    <xf numFmtId="3" fontId="15" fillId="0" borderId="25" xfId="0" applyNumberFormat="1" applyFont="1" applyFill="1" applyBorder="1" applyAlignment="1">
      <alignment horizontal="right" indent="1"/>
    </xf>
    <xf numFmtId="3" fontId="15" fillId="0" borderId="31" xfId="0" applyNumberFormat="1" applyFont="1" applyFill="1" applyBorder="1" applyAlignment="1">
      <alignment horizontal="right" indent="1"/>
    </xf>
    <xf numFmtId="0" fontId="14" fillId="0" borderId="0" xfId="0" applyFont="1" applyFill="1" applyAlignment="1">
      <alignment horizontal="left"/>
    </xf>
    <xf numFmtId="0" fontId="14" fillId="0" borderId="0" xfId="0" applyFont="1" applyFill="1" applyAlignment="1">
      <alignment horizontal="left"/>
    </xf>
    <xf numFmtId="0" fontId="21" fillId="5" borderId="9" xfId="0" applyFont="1" applyFill="1" applyBorder="1" applyAlignment="1">
      <alignment horizontal="center" vertical="top" wrapText="1"/>
    </xf>
    <xf numFmtId="0" fontId="14" fillId="0" borderId="2" xfId="0" applyFont="1" applyFill="1" applyBorder="1" applyAlignment="1">
      <alignment horizontal="center" vertical="top" wrapText="1"/>
    </xf>
    <xf numFmtId="0" fontId="15" fillId="6" borderId="2" xfId="0" applyFont="1" applyFill="1" applyBorder="1" applyAlignment="1">
      <alignment horizontal="left" vertical="top" wrapText="1"/>
    </xf>
    <xf numFmtId="0" fontId="21" fillId="0" borderId="0" xfId="0" applyFont="1" applyFill="1" applyAlignment="1"/>
    <xf numFmtId="0" fontId="24" fillId="0" borderId="0" xfId="0" applyFont="1" applyAlignment="1">
      <alignment wrapText="1"/>
    </xf>
    <xf numFmtId="0" fontId="25" fillId="8" borderId="0" xfId="0" applyFont="1" applyFill="1" applyAlignment="1">
      <alignment wrapText="1"/>
    </xf>
    <xf numFmtId="0" fontId="24" fillId="0" borderId="0" xfId="0" applyFont="1"/>
    <xf numFmtId="0" fontId="24" fillId="0" borderId="2" xfId="0" applyFont="1" applyBorder="1"/>
    <xf numFmtId="0" fontId="24" fillId="0" borderId="0" xfId="0" applyFont="1" applyFill="1"/>
    <xf numFmtId="0" fontId="24" fillId="0" borderId="0" xfId="0" applyFont="1" applyAlignment="1"/>
    <xf numFmtId="0" fontId="25" fillId="8" borderId="2" xfId="14" applyFont="1" applyFill="1" applyBorder="1" applyAlignment="1">
      <alignment horizontal="center" wrapText="1"/>
    </xf>
    <xf numFmtId="0" fontId="25" fillId="8" borderId="2" xfId="0" applyFont="1" applyFill="1" applyBorder="1" applyAlignment="1">
      <alignment horizontal="center" wrapText="1"/>
    </xf>
    <xf numFmtId="166" fontId="25" fillId="8" borderId="2" xfId="0" applyNumberFormat="1" applyFont="1" applyFill="1" applyBorder="1" applyAlignment="1">
      <alignment horizontal="center" wrapText="1"/>
    </xf>
    <xf numFmtId="0" fontId="25" fillId="8" borderId="2" xfId="14" applyFont="1" applyFill="1" applyBorder="1" applyAlignment="1">
      <alignment horizontal="left" wrapText="1"/>
    </xf>
    <xf numFmtId="0" fontId="25" fillId="8" borderId="0" xfId="14" applyFont="1" applyFill="1" applyBorder="1" applyAlignment="1">
      <alignment horizontal="left" wrapText="1"/>
    </xf>
    <xf numFmtId="0" fontId="26" fillId="0" borderId="2" xfId="14" applyFont="1" applyFill="1" applyBorder="1" applyAlignment="1"/>
    <xf numFmtId="164" fontId="24" fillId="0" borderId="2" xfId="1" applyNumberFormat="1" applyFont="1" applyBorder="1"/>
    <xf numFmtId="0" fontId="26" fillId="0" borderId="2" xfId="14" applyFont="1" applyFill="1" applyBorder="1" applyAlignment="1">
      <alignment wrapText="1"/>
    </xf>
    <xf numFmtId="0" fontId="26" fillId="0" borderId="2" xfId="15" applyFont="1" applyFill="1" applyBorder="1" applyAlignment="1"/>
    <xf numFmtId="0" fontId="26" fillId="0" borderId="2" xfId="14" quotePrefix="1" applyFont="1" applyFill="1" applyBorder="1" applyAlignment="1">
      <alignment wrapText="1"/>
    </xf>
    <xf numFmtId="164" fontId="24" fillId="0" borderId="2" xfId="1" applyNumberFormat="1" applyFont="1" applyFill="1" applyBorder="1"/>
    <xf numFmtId="0" fontId="26" fillId="0" borderId="0" xfId="14" applyFont="1" applyFill="1" applyBorder="1" applyAlignment="1"/>
    <xf numFmtId="3" fontId="15" fillId="0" borderId="3" xfId="0" applyNumberFormat="1" applyFont="1" applyBorder="1" applyAlignment="1" applyProtection="1">
      <alignment horizontal="left"/>
    </xf>
    <xf numFmtId="3" fontId="21" fillId="8" borderId="40" xfId="0" applyNumberFormat="1" applyFont="1" applyFill="1" applyBorder="1" applyAlignment="1" applyProtection="1">
      <alignment horizontal="left"/>
    </xf>
    <xf numFmtId="3" fontId="15" fillId="0" borderId="41" xfId="0" applyNumberFormat="1" applyFont="1" applyBorder="1" applyAlignment="1" applyProtection="1">
      <alignment horizontal="left"/>
    </xf>
    <xf numFmtId="3" fontId="15" fillId="0" borderId="3" xfId="0" quotePrefix="1" applyNumberFormat="1" applyFont="1" applyBorder="1" applyAlignment="1" applyProtection="1">
      <alignment horizontal="left"/>
    </xf>
    <xf numFmtId="3" fontId="15" fillId="0" borderId="18" xfId="0" applyNumberFormat="1" applyFont="1" applyFill="1" applyBorder="1" applyAlignment="1">
      <alignment horizontal="right" indent="1"/>
    </xf>
    <xf numFmtId="9" fontId="15" fillId="0" borderId="42" xfId="18" applyFont="1" applyFill="1" applyBorder="1" applyAlignment="1">
      <alignment horizontal="right" indent="1"/>
    </xf>
    <xf numFmtId="3" fontId="15" fillId="0" borderId="24" xfId="0" quotePrefix="1" applyNumberFormat="1" applyFont="1" applyFill="1" applyBorder="1" applyAlignment="1" applyProtection="1">
      <alignment horizontal="left"/>
    </xf>
    <xf numFmtId="3" fontId="15" fillId="0" borderId="2" xfId="0" quotePrefix="1" applyNumberFormat="1" applyFont="1" applyFill="1" applyBorder="1" applyAlignment="1" applyProtection="1">
      <alignment horizontal="left"/>
    </xf>
    <xf numFmtId="0" fontId="21" fillId="8" borderId="33" xfId="13" applyFont="1" applyFill="1" applyBorder="1"/>
    <xf numFmtId="38" fontId="15" fillId="0" borderId="43" xfId="3" applyNumberFormat="1" applyFont="1" applyFill="1" applyBorder="1"/>
    <xf numFmtId="38" fontId="15" fillId="0" borderId="43" xfId="3" quotePrefix="1" applyNumberFormat="1" applyFont="1" applyFill="1" applyBorder="1" applyAlignment="1">
      <alignment horizontal="left"/>
    </xf>
    <xf numFmtId="38" fontId="15" fillId="0" borderId="30" xfId="3" applyNumberFormat="1" applyFont="1" applyFill="1" applyBorder="1"/>
    <xf numFmtId="0" fontId="27" fillId="0" borderId="0" xfId="0" applyFont="1" applyFill="1"/>
    <xf numFmtId="38" fontId="15" fillId="0" borderId="43" xfId="1" applyNumberFormat="1" applyFont="1" applyFill="1" applyBorder="1"/>
    <xf numFmtId="38" fontId="15" fillId="0" borderId="43" xfId="1" quotePrefix="1" applyNumberFormat="1" applyFont="1" applyFill="1" applyBorder="1" applyAlignment="1">
      <alignment horizontal="left"/>
    </xf>
    <xf numFmtId="38" fontId="15" fillId="0" borderId="30" xfId="1" applyNumberFormat="1" applyFont="1" applyFill="1" applyBorder="1"/>
    <xf numFmtId="0" fontId="14" fillId="0" borderId="26" xfId="0" applyFont="1" applyFill="1" applyBorder="1" applyAlignment="1">
      <alignment horizontal="left"/>
    </xf>
    <xf numFmtId="3" fontId="15" fillId="0" borderId="24" xfId="0" applyNumberFormat="1" applyFont="1" applyFill="1" applyBorder="1"/>
    <xf numFmtId="0" fontId="14" fillId="0" borderId="43" xfId="0" applyFont="1" applyFill="1" applyBorder="1" applyAlignment="1">
      <alignment horizontal="left"/>
    </xf>
    <xf numFmtId="0" fontId="14" fillId="0" borderId="30" xfId="0" applyFont="1" applyFill="1" applyBorder="1" applyAlignment="1">
      <alignment horizontal="left"/>
    </xf>
    <xf numFmtId="3" fontId="15" fillId="0" borderId="19" xfId="0" applyNumberFormat="1" applyFont="1" applyFill="1" applyBorder="1"/>
    <xf numFmtId="0" fontId="13" fillId="0" borderId="0" xfId="0" applyFont="1"/>
    <xf numFmtId="166" fontId="15" fillId="0" borderId="0" xfId="0" applyNumberFormat="1" applyFont="1" applyFill="1" applyBorder="1" applyAlignment="1">
      <alignment horizontal="left"/>
    </xf>
    <xf numFmtId="0" fontId="7" fillId="0" borderId="0" xfId="65"/>
    <xf numFmtId="0" fontId="14" fillId="0" borderId="34" xfId="0" applyFont="1" applyFill="1" applyBorder="1" applyAlignment="1">
      <alignment horizontal="center"/>
    </xf>
    <xf numFmtId="1" fontId="14" fillId="0" borderId="9" xfId="27" applyNumberFormat="1" applyFont="1" applyFill="1" applyBorder="1" applyAlignment="1">
      <alignment horizontal="center"/>
    </xf>
    <xf numFmtId="0" fontId="21" fillId="8" borderId="44" xfId="27" applyFont="1" applyFill="1" applyBorder="1"/>
    <xf numFmtId="1" fontId="21" fillId="8" borderId="0" xfId="27" applyNumberFormat="1" applyFont="1" applyFill="1" applyBorder="1" applyAlignment="1">
      <alignment horizontal="center"/>
    </xf>
    <xf numFmtId="164" fontId="15" fillId="0" borderId="24" xfId="23" applyNumberFormat="1" applyFont="1" applyFill="1" applyBorder="1"/>
    <xf numFmtId="2" fontId="15" fillId="0" borderId="2" xfId="27" applyNumberFormat="1" applyFont="1" applyFill="1" applyBorder="1" applyAlignment="1">
      <alignment horizontal="right"/>
    </xf>
    <xf numFmtId="4" fontId="8" fillId="0" borderId="0" xfId="65" applyNumberFormat="1" applyFont="1" applyAlignment="1">
      <alignment horizontal="right"/>
    </xf>
    <xf numFmtId="164" fontId="15" fillId="0" borderId="19" xfId="23" applyNumberFormat="1" applyFont="1" applyFill="1" applyBorder="1"/>
    <xf numFmtId="2" fontId="15" fillId="0" borderId="20" xfId="27" applyNumberFormat="1" applyFont="1" applyFill="1" applyBorder="1" applyAlignment="1">
      <alignment horizontal="right"/>
    </xf>
    <xf numFmtId="0" fontId="21" fillId="8" borderId="11" xfId="27" applyFont="1" applyFill="1" applyBorder="1"/>
    <xf numFmtId="1" fontId="21" fillId="8" borderId="12" xfId="27" applyNumberFormat="1" applyFont="1" applyFill="1" applyBorder="1" applyAlignment="1">
      <alignment horizontal="center"/>
    </xf>
    <xf numFmtId="164" fontId="15" fillId="0" borderId="21" xfId="23" applyNumberFormat="1" applyFont="1" applyFill="1" applyBorder="1"/>
    <xf numFmtId="2" fontId="15" fillId="0" borderId="22" xfId="27" applyNumberFormat="1" applyFont="1" applyFill="1" applyBorder="1" applyAlignment="1">
      <alignment horizontal="right"/>
    </xf>
    <xf numFmtId="164" fontId="15" fillId="0" borderId="45" xfId="23" applyNumberFormat="1" applyFont="1" applyFill="1" applyBorder="1"/>
    <xf numFmtId="2" fontId="15" fillId="0" borderId="4" xfId="27" applyNumberFormat="1" applyFont="1" applyFill="1" applyBorder="1" applyAlignment="1">
      <alignment horizontal="right"/>
    </xf>
    <xf numFmtId="164" fontId="15" fillId="0" borderId="44" xfId="23" applyNumberFormat="1" applyFont="1" applyFill="1" applyBorder="1"/>
    <xf numFmtId="164" fontId="15" fillId="0" borderId="11" xfId="23" applyNumberFormat="1" applyFont="1" applyFill="1" applyBorder="1"/>
    <xf numFmtId="1" fontId="15" fillId="0" borderId="22" xfId="0" applyNumberFormat="1" applyFont="1" applyBorder="1"/>
    <xf numFmtId="173" fontId="15" fillId="0" borderId="2" xfId="0" applyNumberFormat="1" applyFont="1" applyBorder="1"/>
    <xf numFmtId="164" fontId="15" fillId="0" borderId="29" xfId="23" applyNumberFormat="1" applyFont="1" applyFill="1" applyBorder="1"/>
    <xf numFmtId="173" fontId="15" fillId="0" borderId="20" xfId="0" applyNumberFormat="1" applyFont="1" applyBorder="1"/>
    <xf numFmtId="9" fontId="15" fillId="0" borderId="2" xfId="16" applyNumberFormat="1" applyFont="1" applyFill="1" applyBorder="1" applyAlignment="1">
      <alignment horizontal="right"/>
    </xf>
    <xf numFmtId="0" fontId="21" fillId="8" borderId="14" xfId="27" applyFont="1" applyFill="1" applyBorder="1"/>
    <xf numFmtId="1" fontId="21" fillId="8" borderId="15" xfId="27" applyNumberFormat="1" applyFont="1" applyFill="1" applyBorder="1" applyAlignment="1">
      <alignment horizontal="center"/>
    </xf>
    <xf numFmtId="9" fontId="15" fillId="0" borderId="20" xfId="16" applyNumberFormat="1" applyFont="1" applyFill="1" applyBorder="1" applyAlignment="1">
      <alignment horizontal="right"/>
    </xf>
    <xf numFmtId="172" fontId="15" fillId="0" borderId="2" xfId="16" applyNumberFormat="1" applyFont="1" applyFill="1" applyBorder="1" applyAlignment="1">
      <alignment horizontal="right"/>
    </xf>
    <xf numFmtId="9" fontId="0" fillId="0" borderId="0" xfId="0" applyNumberFormat="1"/>
    <xf numFmtId="9" fontId="0" fillId="0" borderId="0" xfId="16" applyFont="1"/>
    <xf numFmtId="1" fontId="14" fillId="0" borderId="12" xfId="27" applyNumberFormat="1" applyFont="1" applyFill="1" applyBorder="1" applyAlignment="1">
      <alignment horizontal="right"/>
    </xf>
    <xf numFmtId="1" fontId="14" fillId="0" borderId="12" xfId="16" applyNumberFormat="1" applyFont="1" applyFill="1" applyBorder="1" applyAlignment="1">
      <alignment horizontal="right"/>
    </xf>
    <xf numFmtId="0" fontId="29" fillId="0" borderId="0" xfId="0" applyFont="1"/>
    <xf numFmtId="172" fontId="15" fillId="0" borderId="22" xfId="16" applyNumberFormat="1" applyFont="1" applyFill="1" applyBorder="1" applyAlignment="1">
      <alignment horizontal="right"/>
    </xf>
    <xf numFmtId="9" fontId="15" fillId="0" borderId="22" xfId="16" applyNumberFormat="1" applyFont="1" applyFill="1" applyBorder="1" applyAlignment="1">
      <alignment horizontal="right"/>
    </xf>
    <xf numFmtId="172" fontId="15" fillId="0" borderId="20" xfId="16" applyNumberFormat="1" applyFont="1" applyFill="1" applyBorder="1" applyAlignment="1">
      <alignment horizontal="right"/>
    </xf>
    <xf numFmtId="164" fontId="26" fillId="0" borderId="2" xfId="1" applyNumberFormat="1" applyFont="1" applyFill="1" applyBorder="1" applyAlignment="1"/>
    <xf numFmtId="0" fontId="15" fillId="0" borderId="0" xfId="0" applyFont="1" applyFill="1" applyBorder="1" applyAlignment="1">
      <alignment horizontal="left" indent="1"/>
    </xf>
    <xf numFmtId="0" fontId="0" fillId="0" borderId="0" xfId="0" applyAlignment="1">
      <alignment vertical="center"/>
    </xf>
    <xf numFmtId="0" fontId="0" fillId="0" borderId="0" xfId="0" applyAlignment="1">
      <alignment vertical="center" wrapText="1"/>
    </xf>
    <xf numFmtId="164" fontId="15" fillId="0" borderId="0" xfId="1" quotePrefix="1" applyNumberFormat="1" applyFont="1" applyFill="1" applyAlignment="1">
      <alignment vertical="top" wrapText="1"/>
    </xf>
    <xf numFmtId="5" fontId="15" fillId="0" borderId="0" xfId="0" applyNumberFormat="1" applyFont="1" applyFill="1"/>
    <xf numFmtId="0" fontId="26" fillId="0" borderId="2" xfId="15" applyFont="1" applyFill="1" applyBorder="1" applyAlignment="1">
      <alignment wrapText="1"/>
    </xf>
    <xf numFmtId="164" fontId="15" fillId="0" borderId="0" xfId="0" applyNumberFormat="1" applyFont="1" applyFill="1"/>
    <xf numFmtId="0" fontId="15" fillId="0" borderId="0" xfId="0" applyFont="1" applyBorder="1" applyAlignment="1">
      <alignment horizontal="left"/>
    </xf>
    <xf numFmtId="0" fontId="30" fillId="0" borderId="0" xfId="65" applyFont="1" applyAlignment="1">
      <alignment horizontal="right"/>
    </xf>
    <xf numFmtId="4" fontId="15" fillId="0" borderId="0" xfId="0" applyNumberFormat="1" applyFont="1" applyFill="1"/>
    <xf numFmtId="2" fontId="15" fillId="0" borderId="0" xfId="27" applyNumberFormat="1" applyFont="1" applyFill="1" applyBorder="1" applyAlignment="1">
      <alignment horizontal="right"/>
    </xf>
    <xf numFmtId="9" fontId="15" fillId="0" borderId="0" xfId="16" applyNumberFormat="1" applyFont="1" applyFill="1" applyBorder="1" applyAlignment="1">
      <alignment horizontal="right"/>
    </xf>
    <xf numFmtId="0" fontId="30" fillId="0" borderId="0" xfId="65" applyFont="1" applyFill="1" applyAlignment="1">
      <alignment horizontal="right"/>
    </xf>
    <xf numFmtId="0" fontId="7" fillId="0" borderId="0" xfId="65" applyFill="1"/>
    <xf numFmtId="164" fontId="15" fillId="0" borderId="15" xfId="23" applyNumberFormat="1" applyFont="1" applyFill="1" applyBorder="1"/>
    <xf numFmtId="164" fontId="15" fillId="0" borderId="14" xfId="23" applyNumberFormat="1" applyFont="1" applyFill="1" applyBorder="1"/>
    <xf numFmtId="1" fontId="14" fillId="0" borderId="46" xfId="27" applyNumberFormat="1" applyFont="1" applyFill="1" applyBorder="1" applyAlignment="1">
      <alignment horizontal="right"/>
    </xf>
    <xf numFmtId="1" fontId="14" fillId="0" borderId="46" xfId="16" applyNumberFormat="1" applyFont="1" applyFill="1" applyBorder="1" applyAlignment="1">
      <alignment horizontal="right"/>
    </xf>
    <xf numFmtId="0" fontId="21" fillId="5" borderId="9"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0" xfId="0" applyFont="1" applyFill="1" applyAlignment="1">
      <alignment horizontal="left"/>
    </xf>
    <xf numFmtId="0" fontId="15" fillId="6" borderId="2"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8" xfId="0" applyFont="1" applyFill="1" applyBorder="1" applyAlignment="1">
      <alignment horizontal="left" vertical="top" wrapText="1"/>
    </xf>
    <xf numFmtId="0" fontId="21" fillId="5" borderId="9"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0" xfId="0" applyFont="1" applyFill="1" applyAlignment="1">
      <alignment horizontal="left"/>
    </xf>
    <xf numFmtId="0" fontId="15" fillId="6" borderId="2" xfId="0" applyFont="1" applyFill="1" applyBorder="1" applyAlignment="1">
      <alignment horizontal="left" vertical="top" wrapText="1"/>
    </xf>
    <xf numFmtId="0" fontId="21" fillId="5" borderId="15" xfId="0" applyFont="1" applyFill="1" applyBorder="1" applyAlignment="1">
      <alignment horizontal="center" vertical="top" wrapText="1"/>
    </xf>
    <xf numFmtId="1" fontId="24" fillId="0" borderId="2" xfId="0" applyNumberFormat="1" applyFont="1" applyFill="1" applyBorder="1"/>
    <xf numFmtId="0" fontId="28" fillId="0" borderId="8" xfId="0" applyFont="1" applyBorder="1" applyAlignment="1">
      <alignment horizontal="left"/>
    </xf>
    <xf numFmtId="0" fontId="21" fillId="11" borderId="0" xfId="0" applyFont="1" applyFill="1"/>
    <xf numFmtId="0" fontId="29" fillId="11" borderId="0" xfId="0" applyFont="1" applyFill="1"/>
    <xf numFmtId="0" fontId="15" fillId="12" borderId="0" xfId="0" applyFont="1" applyFill="1"/>
    <xf numFmtId="0" fontId="15" fillId="13" borderId="0" xfId="0" applyFont="1" applyFill="1"/>
    <xf numFmtId="0" fontId="14" fillId="12" borderId="0" xfId="0" applyFont="1" applyFill="1"/>
    <xf numFmtId="0" fontId="0" fillId="0" borderId="0" xfId="0" applyFill="1"/>
    <xf numFmtId="0" fontId="14" fillId="13" borderId="0" xfId="0" applyFont="1" applyFill="1"/>
    <xf numFmtId="0" fontId="0" fillId="13" borderId="0" xfId="0" applyFill="1"/>
    <xf numFmtId="0" fontId="0" fillId="12" borderId="0" xfId="0" applyFill="1"/>
    <xf numFmtId="0" fontId="14" fillId="12" borderId="0" xfId="0" applyFont="1" applyFill="1" applyAlignment="1">
      <alignment vertical="center"/>
    </xf>
    <xf numFmtId="0" fontId="26" fillId="0" borderId="2" xfId="14" applyNumberFormat="1" applyFont="1" applyFill="1" applyBorder="1" applyAlignment="1">
      <alignment wrapText="1"/>
    </xf>
    <xf numFmtId="0" fontId="26" fillId="0" borderId="2" xfId="14" quotePrefix="1" applyNumberFormat="1" applyFont="1" applyFill="1" applyBorder="1" applyAlignment="1">
      <alignment wrapText="1"/>
    </xf>
    <xf numFmtId="167" fontId="22" fillId="14" borderId="2" xfId="5" applyNumberFormat="1" applyFont="1" applyFill="1" applyBorder="1"/>
    <xf numFmtId="167" fontId="15" fillId="0" borderId="0" xfId="16" applyNumberFormat="1" applyFont="1" applyFill="1"/>
    <xf numFmtId="172" fontId="15" fillId="0" borderId="40" xfId="16" applyNumberFormat="1" applyFont="1" applyFill="1" applyBorder="1" applyAlignment="1">
      <alignment horizontal="right"/>
    </xf>
    <xf numFmtId="172" fontId="15" fillId="0" borderId="3" xfId="16" applyNumberFormat="1" applyFont="1" applyFill="1" applyBorder="1" applyAlignment="1">
      <alignment horizontal="right"/>
    </xf>
    <xf numFmtId="172" fontId="15" fillId="0" borderId="41" xfId="16" applyNumberFormat="1" applyFont="1" applyFill="1" applyBorder="1" applyAlignment="1">
      <alignment horizontal="right"/>
    </xf>
    <xf numFmtId="172" fontId="15" fillId="0" borderId="5" xfId="16" applyNumberFormat="1" applyFont="1" applyFill="1" applyBorder="1" applyAlignment="1">
      <alignment horizontal="right"/>
    </xf>
    <xf numFmtId="1" fontId="14" fillId="0" borderId="15" xfId="16" applyNumberFormat="1" applyFont="1" applyFill="1" applyBorder="1" applyAlignment="1">
      <alignment horizontal="right"/>
    </xf>
    <xf numFmtId="0" fontId="31" fillId="0" borderId="0" xfId="249"/>
    <xf numFmtId="0" fontId="21" fillId="5" borderId="9"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0" xfId="0" applyFont="1" applyFill="1" applyAlignment="1">
      <alignment horizontal="left"/>
    </xf>
    <xf numFmtId="0" fontId="15" fillId="6" borderId="2" xfId="0" applyFont="1" applyFill="1" applyBorder="1" applyAlignment="1">
      <alignment horizontal="left" vertical="top" wrapText="1"/>
    </xf>
    <xf numFmtId="0" fontId="21" fillId="5" borderId="15" xfId="0" applyFont="1" applyFill="1" applyBorder="1" applyAlignment="1">
      <alignment horizontal="center" vertical="top" wrapText="1"/>
    </xf>
    <xf numFmtId="164" fontId="24" fillId="0" borderId="0" xfId="0" applyNumberFormat="1" applyFont="1"/>
    <xf numFmtId="0" fontId="15" fillId="6" borderId="2" xfId="0" applyFont="1" applyFill="1" applyBorder="1" applyAlignment="1">
      <alignment horizontal="left" vertical="top" wrapText="1"/>
    </xf>
    <xf numFmtId="0" fontId="14" fillId="0" borderId="2" xfId="0" applyFont="1" applyFill="1" applyBorder="1" applyAlignment="1">
      <alignment horizontal="center" vertical="top" wrapText="1"/>
    </xf>
    <xf numFmtId="0" fontId="14" fillId="0" borderId="0" xfId="0" applyFont="1" applyFill="1" applyAlignment="1">
      <alignment horizontal="left"/>
    </xf>
    <xf numFmtId="0" fontId="21" fillId="5" borderId="9" xfId="0" applyFont="1" applyFill="1" applyBorder="1" applyAlignment="1">
      <alignment horizontal="center" vertical="top" wrapText="1"/>
    </xf>
    <xf numFmtId="0" fontId="21" fillId="5" borderId="15" xfId="0" applyFont="1" applyFill="1" applyBorder="1" applyAlignment="1">
      <alignment horizontal="center" vertical="top" wrapText="1"/>
    </xf>
    <xf numFmtId="167" fontId="15" fillId="0" borderId="0" xfId="0" applyNumberFormat="1" applyFont="1"/>
    <xf numFmtId="0" fontId="0" fillId="0" borderId="2" xfId="0" applyFill="1" applyBorder="1"/>
    <xf numFmtId="0" fontId="28" fillId="0" borderId="0" xfId="0" applyFont="1" applyAlignment="1">
      <alignment horizontal="left"/>
    </xf>
    <xf numFmtId="1" fontId="24" fillId="0" borderId="6" xfId="0" applyNumberFormat="1" applyFont="1" applyFill="1" applyBorder="1"/>
    <xf numFmtId="0" fontId="21" fillId="5" borderId="8" xfId="0" applyFont="1" applyFill="1" applyBorder="1" applyAlignment="1">
      <alignment horizontal="center" vertical="top" wrapText="1"/>
    </xf>
    <xf numFmtId="0" fontId="21" fillId="9" borderId="3" xfId="0" applyFont="1" applyFill="1" applyBorder="1" applyAlignment="1">
      <alignment horizontal="center" vertical="center" wrapText="1"/>
    </xf>
    <xf numFmtId="9" fontId="14" fillId="0" borderId="63" xfId="16" applyFont="1" applyFill="1" applyBorder="1" applyAlignment="1">
      <alignment horizontal="center" vertical="center"/>
    </xf>
    <xf numFmtId="167" fontId="15" fillId="46" borderId="36" xfId="5" applyNumberFormat="1" applyFont="1" applyFill="1" applyBorder="1"/>
    <xf numFmtId="0" fontId="14" fillId="0" borderId="0" xfId="0" applyFont="1" applyFill="1" applyAlignment="1">
      <alignment horizontal="left" indent="1"/>
    </xf>
    <xf numFmtId="9" fontId="15" fillId="0" borderId="0" xfId="16" applyFont="1" applyFill="1" applyBorder="1"/>
    <xf numFmtId="168" fontId="15" fillId="0" borderId="0" xfId="5" applyNumberFormat="1" applyFont="1" applyFill="1" applyBorder="1"/>
    <xf numFmtId="0" fontId="14" fillId="0" borderId="0" xfId="0" applyFont="1" applyFill="1" applyBorder="1" applyAlignment="1">
      <alignment horizontal="left"/>
    </xf>
    <xf numFmtId="0" fontId="14" fillId="0" borderId="0" xfId="0" applyFont="1" applyFill="1" applyBorder="1" applyAlignment="1">
      <alignment horizontal="left" indent="19"/>
    </xf>
    <xf numFmtId="0" fontId="20" fillId="0" borderId="0" xfId="0" applyFont="1" applyFill="1" applyBorder="1" applyAlignment="1">
      <alignment vertical="top" wrapText="1"/>
    </xf>
    <xf numFmtId="0" fontId="21" fillId="0" borderId="0" xfId="0" applyFont="1" applyFill="1" applyBorder="1" applyAlignment="1">
      <alignment horizontal="center"/>
    </xf>
    <xf numFmtId="0" fontId="21" fillId="0" borderId="0" xfId="0" applyFont="1" applyFill="1" applyBorder="1" applyAlignment="1">
      <alignment horizontal="center" wrapText="1"/>
    </xf>
    <xf numFmtId="0" fontId="15" fillId="0" borderId="2" xfId="0" applyFont="1" applyFill="1" applyBorder="1"/>
    <xf numFmtId="0" fontId="15" fillId="0" borderId="2" xfId="0" applyFont="1" applyFill="1" applyBorder="1" applyAlignment="1">
      <alignment horizontal="center"/>
    </xf>
    <xf numFmtId="0" fontId="28" fillId="0" borderId="0" xfId="0" applyFont="1" applyAlignment="1">
      <alignment horizontal="left"/>
    </xf>
    <xf numFmtId="0" fontId="21" fillId="5" borderId="66" xfId="0" applyFont="1" applyFill="1" applyBorder="1" applyAlignment="1">
      <alignment horizontal="center" vertical="top" wrapText="1"/>
    </xf>
    <xf numFmtId="0" fontId="20" fillId="0" borderId="2" xfId="0" applyFont="1" applyFill="1" applyBorder="1" applyAlignment="1">
      <alignment horizontal="left" vertical="top" wrapText="1"/>
    </xf>
    <xf numFmtId="169" fontId="15" fillId="0" borderId="64" xfId="5" quotePrefix="1" applyNumberFormat="1" applyFont="1" applyFill="1" applyBorder="1" applyAlignment="1">
      <alignment vertical="top" wrapText="1"/>
    </xf>
    <xf numFmtId="164" fontId="15" fillId="0" borderId="3" xfId="5" quotePrefix="1" applyNumberFormat="1" applyFont="1" applyFill="1" applyBorder="1" applyAlignment="1">
      <alignment vertical="top" wrapText="1"/>
    </xf>
    <xf numFmtId="169" fontId="15" fillId="0" borderId="3" xfId="5" quotePrefix="1" applyNumberFormat="1" applyFont="1" applyFill="1" applyBorder="1" applyAlignment="1">
      <alignment vertical="top" wrapText="1"/>
    </xf>
    <xf numFmtId="169" fontId="15" fillId="6" borderId="18" xfId="5" quotePrefix="1" applyNumberFormat="1" applyFont="1" applyFill="1" applyBorder="1" applyAlignment="1">
      <alignment vertical="top" wrapText="1"/>
    </xf>
    <xf numFmtId="169" fontId="15" fillId="6" borderId="65" xfId="5" quotePrefix="1" applyNumberFormat="1" applyFont="1" applyFill="1" applyBorder="1" applyAlignment="1">
      <alignment vertical="top" wrapText="1"/>
    </xf>
    <xf numFmtId="164" fontId="15" fillId="6" borderId="18" xfId="5" quotePrefix="1" applyNumberFormat="1" applyFont="1" applyFill="1" applyBorder="1" applyAlignment="1">
      <alignment vertical="top" wrapText="1"/>
    </xf>
    <xf numFmtId="0" fontId="20" fillId="0" borderId="0" xfId="0" applyFont="1" applyFill="1" applyBorder="1" applyAlignment="1">
      <alignment horizontal="left" vertical="top" wrapText="1"/>
    </xf>
    <xf numFmtId="0" fontId="21" fillId="0" borderId="2" xfId="0" applyFont="1" applyFill="1" applyBorder="1" applyAlignment="1">
      <alignment horizontal="center" vertical="top" wrapText="1"/>
    </xf>
    <xf numFmtId="169" fontId="15" fillId="0" borderId="22" xfId="5" applyNumberFormat="1" applyFont="1" applyFill="1" applyBorder="1"/>
    <xf numFmtId="169" fontId="15" fillId="0" borderId="23" xfId="5" applyNumberFormat="1" applyFont="1" applyFill="1" applyBorder="1"/>
    <xf numFmtId="169" fontId="15" fillId="0" borderId="25" xfId="5" applyNumberFormat="1" applyFont="1" applyFill="1" applyBorder="1" applyAlignment="1">
      <alignment horizontal="right"/>
    </xf>
    <xf numFmtId="169" fontId="15" fillId="0" borderId="2" xfId="5" applyNumberFormat="1" applyFont="1" applyFill="1" applyBorder="1"/>
    <xf numFmtId="169" fontId="15" fillId="0" borderId="25" xfId="5" applyNumberFormat="1" applyFont="1" applyFill="1" applyBorder="1"/>
    <xf numFmtId="169" fontId="14" fillId="0" borderId="20" xfId="5" applyNumberFormat="1" applyFont="1" applyFill="1" applyBorder="1"/>
    <xf numFmtId="169" fontId="14" fillId="0" borderId="17" xfId="5" applyNumberFormat="1" applyFont="1" applyFill="1" applyBorder="1"/>
    <xf numFmtId="0" fontId="28" fillId="0" borderId="0" xfId="0" applyFont="1" applyAlignment="1">
      <alignment horizontal="left"/>
    </xf>
    <xf numFmtId="164" fontId="24" fillId="0" borderId="0" xfId="1" applyNumberFormat="1" applyFont="1"/>
    <xf numFmtId="164" fontId="8" fillId="0" borderId="2" xfId="1" applyNumberFormat="1" applyBorder="1"/>
    <xf numFmtId="0" fontId="8" fillId="0" borderId="2" xfId="0" applyFont="1" applyFill="1" applyBorder="1"/>
    <xf numFmtId="0" fontId="8" fillId="0" borderId="2" xfId="0" applyFont="1" applyBorder="1"/>
    <xf numFmtId="0" fontId="15" fillId="0" borderId="0" xfId="0" applyFont="1" applyFill="1" applyAlignment="1">
      <alignment wrapText="1"/>
    </xf>
    <xf numFmtId="0" fontId="0" fillId="0" borderId="0" xfId="0" applyAlignment="1">
      <alignment wrapText="1"/>
    </xf>
    <xf numFmtId="0" fontId="28" fillId="0" borderId="0" xfId="0" applyFont="1" applyAlignment="1">
      <alignment horizontal="left"/>
    </xf>
    <xf numFmtId="0" fontId="21" fillId="8" borderId="21" xfId="0" applyFont="1" applyFill="1" applyBorder="1" applyAlignment="1">
      <alignment horizontal="center"/>
    </xf>
    <xf numFmtId="0" fontId="21" fillId="8" borderId="22" xfId="0" applyFont="1" applyFill="1" applyBorder="1" applyAlignment="1">
      <alignment horizontal="center"/>
    </xf>
    <xf numFmtId="0" fontId="15" fillId="0" borderId="24" xfId="0" applyFont="1" applyBorder="1" applyAlignment="1">
      <alignment horizontal="left"/>
    </xf>
    <xf numFmtId="0" fontId="15" fillId="0" borderId="2" xfId="0" applyFont="1" applyBorder="1" applyAlignment="1">
      <alignment horizontal="left"/>
    </xf>
    <xf numFmtId="0" fontId="15" fillId="0" borderId="19" xfId="0" applyFont="1" applyBorder="1" applyAlignment="1">
      <alignment horizontal="left"/>
    </xf>
    <xf numFmtId="0" fontId="15" fillId="0" borderId="20" xfId="0" applyFont="1" applyBorder="1" applyAlignment="1">
      <alignment horizontal="left"/>
    </xf>
    <xf numFmtId="0" fontId="15" fillId="0" borderId="24" xfId="0" quotePrefix="1" applyFont="1" applyBorder="1" applyAlignment="1">
      <alignment horizontal="left"/>
    </xf>
    <xf numFmtId="0" fontId="20" fillId="0" borderId="0" xfId="0" applyFont="1" applyFill="1" applyAlignment="1">
      <alignment horizontal="left" vertical="top" wrapText="1" indent="2"/>
    </xf>
    <xf numFmtId="9" fontId="13" fillId="0" borderId="0" xfId="16" applyFont="1" applyBorder="1" applyAlignment="1">
      <alignment horizontal="center" vertical="top" wrapText="1"/>
    </xf>
    <xf numFmtId="0" fontId="20" fillId="0" borderId="8" xfId="0" applyFont="1" applyFill="1" applyBorder="1" applyAlignment="1">
      <alignment horizontal="left" vertical="top" wrapText="1" indent="2"/>
    </xf>
    <xf numFmtId="0" fontId="21" fillId="5" borderId="34" xfId="0" applyFont="1" applyFill="1" applyBorder="1" applyAlignment="1">
      <alignment horizontal="center" vertical="top" wrapText="1"/>
    </xf>
    <xf numFmtId="0" fontId="21" fillId="5" borderId="9" xfId="0" applyFont="1" applyFill="1" applyBorder="1" applyAlignment="1">
      <alignment horizontal="center" vertical="top" wrapText="1"/>
    </xf>
    <xf numFmtId="0" fontId="14" fillId="0" borderId="5" xfId="0" applyFont="1" applyFill="1" applyBorder="1" applyAlignment="1">
      <alignment horizontal="left" vertical="top" indent="2"/>
    </xf>
    <xf numFmtId="0" fontId="14" fillId="0" borderId="64" xfId="0" applyFont="1" applyFill="1" applyBorder="1" applyAlignment="1">
      <alignment horizontal="left" vertical="top" indent="2"/>
    </xf>
    <xf numFmtId="0" fontId="14" fillId="0" borderId="2" xfId="0" applyFont="1" applyFill="1" applyBorder="1" applyAlignment="1">
      <alignment horizontal="left" vertical="top" indent="2"/>
    </xf>
    <xf numFmtId="0" fontId="14" fillId="0" borderId="3" xfId="0" applyFont="1" applyFill="1" applyBorder="1" applyAlignment="1">
      <alignment horizontal="left" vertical="top" indent="2"/>
    </xf>
    <xf numFmtId="0" fontId="14" fillId="0" borderId="2" xfId="0" applyFont="1" applyFill="1" applyBorder="1" applyAlignment="1">
      <alignment horizontal="center" vertical="top" wrapText="1"/>
    </xf>
    <xf numFmtId="0" fontId="15" fillId="0" borderId="6" xfId="0" applyFont="1" applyBorder="1" applyAlignment="1">
      <alignment horizontal="left" vertical="top" wrapText="1"/>
    </xf>
    <xf numFmtId="0" fontId="15" fillId="0" borderId="0" xfId="0" applyFont="1" applyBorder="1" applyAlignment="1">
      <alignment horizontal="left" vertical="top" wrapText="1"/>
    </xf>
    <xf numFmtId="0" fontId="56" fillId="9" borderId="44" xfId="0" applyFont="1" applyFill="1" applyBorder="1" applyAlignment="1" applyProtection="1">
      <alignment horizontal="left" vertical="top" wrapText="1"/>
      <protection locked="0"/>
    </xf>
    <xf numFmtId="0" fontId="22" fillId="9" borderId="0" xfId="0" applyFont="1" applyFill="1" applyBorder="1" applyAlignment="1" applyProtection="1">
      <alignment horizontal="left" vertical="top" wrapText="1"/>
      <protection locked="0"/>
    </xf>
    <xf numFmtId="0" fontId="55" fillId="0" borderId="62" xfId="0" applyFont="1" applyBorder="1" applyAlignment="1" applyProtection="1">
      <alignment wrapText="1"/>
      <protection locked="0"/>
    </xf>
    <xf numFmtId="0" fontId="22" fillId="9" borderId="29" xfId="0" applyFont="1" applyFill="1" applyBorder="1" applyAlignment="1" applyProtection="1">
      <alignment horizontal="left" vertical="top" wrapText="1"/>
      <protection locked="0"/>
    </xf>
    <xf numFmtId="0" fontId="22" fillId="9" borderId="8" xfId="0" applyFont="1" applyFill="1" applyBorder="1" applyAlignment="1" applyProtection="1">
      <alignment horizontal="left" vertical="top" wrapText="1"/>
      <protection locked="0"/>
    </xf>
    <xf numFmtId="0" fontId="55" fillId="0" borderId="50" xfId="0" applyFont="1" applyBorder="1" applyAlignment="1" applyProtection="1">
      <alignment wrapText="1"/>
      <protection locked="0"/>
    </xf>
    <xf numFmtId="0" fontId="14" fillId="0" borderId="0" xfId="0" applyFont="1" applyFill="1" applyAlignment="1">
      <alignment horizontal="left"/>
    </xf>
    <xf numFmtId="0" fontId="14" fillId="0" borderId="0" xfId="0" applyFont="1" applyFill="1" applyAlignment="1">
      <alignment horizontal="left" indent="1"/>
    </xf>
    <xf numFmtId="0" fontId="15" fillId="6" borderId="2" xfId="0" applyFont="1" applyFill="1" applyBorder="1" applyAlignment="1">
      <alignment horizontal="left" vertical="top" wrapText="1"/>
    </xf>
    <xf numFmtId="0" fontId="14" fillId="0" borderId="3" xfId="0" applyFont="1" applyFill="1" applyBorder="1" applyAlignment="1">
      <alignment horizontal="left" vertical="top"/>
    </xf>
    <xf numFmtId="0" fontId="14" fillId="0" borderId="35" xfId="0" applyFont="1" applyFill="1" applyBorder="1" applyAlignment="1">
      <alignment horizontal="left" vertical="top"/>
    </xf>
    <xf numFmtId="0" fontId="14" fillId="0" borderId="0" xfId="0" applyFont="1" applyAlignment="1">
      <alignment horizontal="left" wrapText="1"/>
    </xf>
    <xf numFmtId="0" fontId="15" fillId="0" borderId="0" xfId="0" applyFont="1" applyFill="1" applyAlignment="1">
      <alignment horizontal="left" vertical="top" wrapText="1" indent="1"/>
    </xf>
    <xf numFmtId="0" fontId="20" fillId="0" borderId="8" xfId="0" applyFont="1" applyFill="1" applyBorder="1" applyAlignment="1">
      <alignment horizontal="left" vertical="top" wrapText="1" indent="4"/>
    </xf>
    <xf numFmtId="0" fontId="14" fillId="0" borderId="0" xfId="0" applyFont="1" applyAlignment="1">
      <alignment horizontal="left" vertical="top" wrapText="1"/>
    </xf>
    <xf numFmtId="0" fontId="20" fillId="0" borderId="0" xfId="0" applyFont="1" applyFill="1" applyAlignment="1">
      <alignment horizontal="left" vertical="top" wrapText="1" indent="4"/>
    </xf>
    <xf numFmtId="9" fontId="13" fillId="0" borderId="51" xfId="16" applyFont="1" applyBorder="1" applyAlignment="1">
      <alignment horizontal="center" vertical="top" wrapText="1"/>
    </xf>
    <xf numFmtId="9" fontId="13" fillId="0" borderId="52" xfId="16" applyFont="1" applyBorder="1" applyAlignment="1">
      <alignment horizontal="center" vertical="top" wrapText="1"/>
    </xf>
    <xf numFmtId="0" fontId="20" fillId="0" borderId="0" xfId="0" applyFont="1" applyFill="1" applyBorder="1" applyAlignment="1">
      <alignment horizontal="left" vertical="top" wrapText="1" indent="2"/>
    </xf>
    <xf numFmtId="0" fontId="57" fillId="9" borderId="11" xfId="0" applyFont="1" applyFill="1" applyBorder="1" applyAlignment="1" applyProtection="1">
      <alignment horizontal="left" vertical="top" wrapText="1"/>
      <protection locked="0"/>
    </xf>
    <xf numFmtId="0" fontId="22" fillId="9" borderId="12" xfId="0" applyFont="1" applyFill="1" applyBorder="1" applyAlignment="1" applyProtection="1">
      <alignment horizontal="left" vertical="top" wrapText="1"/>
      <protection locked="0"/>
    </xf>
    <xf numFmtId="0" fontId="55" fillId="0" borderId="49" xfId="0" applyFont="1" applyBorder="1" applyAlignment="1" applyProtection="1">
      <alignment wrapText="1"/>
      <protection locked="0"/>
    </xf>
    <xf numFmtId="0" fontId="14" fillId="0" borderId="3" xfId="0" applyFont="1" applyFill="1" applyBorder="1" applyAlignment="1">
      <alignment horizontal="center" vertical="top" wrapText="1"/>
    </xf>
    <xf numFmtId="0" fontId="14" fillId="0" borderId="35" xfId="0" applyFont="1" applyFill="1" applyBorder="1" applyAlignment="1">
      <alignment horizontal="center" vertical="top" wrapText="1"/>
    </xf>
    <xf numFmtId="0" fontId="14" fillId="0" borderId="18" xfId="0" applyFont="1" applyFill="1" applyBorder="1" applyAlignment="1">
      <alignment horizontal="center" vertical="top" wrapText="1"/>
    </xf>
    <xf numFmtId="0" fontId="14" fillId="0" borderId="18" xfId="0" applyFont="1" applyFill="1" applyBorder="1" applyAlignment="1">
      <alignment horizontal="left" vertical="top"/>
    </xf>
    <xf numFmtId="0" fontId="15" fillId="6" borderId="3" xfId="0" applyFont="1" applyFill="1" applyBorder="1" applyAlignment="1">
      <alignment horizontal="left" vertical="top" wrapText="1"/>
    </xf>
    <xf numFmtId="0" fontId="15" fillId="6" borderId="35" xfId="0" applyFont="1" applyFill="1" applyBorder="1" applyAlignment="1">
      <alignment horizontal="left" vertical="top" wrapText="1"/>
    </xf>
    <xf numFmtId="0" fontId="15" fillId="6" borderId="18" xfId="0" applyFont="1" applyFill="1" applyBorder="1" applyAlignment="1">
      <alignment horizontal="left" vertical="top" wrapText="1"/>
    </xf>
    <xf numFmtId="0" fontId="14" fillId="0" borderId="35" xfId="0" applyFont="1" applyFill="1" applyBorder="1" applyAlignment="1">
      <alignment horizontal="left" vertical="top" indent="2"/>
    </xf>
    <xf numFmtId="0" fontId="14" fillId="0" borderId="18" xfId="0" applyFont="1" applyFill="1" applyBorder="1" applyAlignment="1">
      <alignment horizontal="left" vertical="top" indent="2"/>
    </xf>
    <xf numFmtId="0" fontId="21" fillId="5" borderId="14" xfId="0" applyFont="1" applyFill="1" applyBorder="1" applyAlignment="1">
      <alignment horizontal="center" vertical="top" wrapText="1"/>
    </xf>
    <xf numFmtId="0" fontId="21" fillId="5" borderId="15" xfId="0" applyFont="1" applyFill="1" applyBorder="1" applyAlignment="1">
      <alignment horizontal="center" vertical="top" wrapText="1"/>
    </xf>
    <xf numFmtId="0" fontId="21" fillId="5" borderId="46" xfId="0" applyFont="1" applyFill="1" applyBorder="1" applyAlignment="1">
      <alignment horizontal="center" vertical="top" wrapText="1"/>
    </xf>
    <xf numFmtId="0" fontId="14" fillId="0" borderId="40" xfId="0" applyFont="1" applyFill="1" applyBorder="1" applyAlignment="1">
      <alignment horizontal="left" vertical="top" indent="2"/>
    </xf>
    <xf numFmtId="0" fontId="14" fillId="0" borderId="47" xfId="0" applyFont="1" applyFill="1" applyBorder="1" applyAlignment="1">
      <alignment horizontal="left" vertical="top" indent="2"/>
    </xf>
    <xf numFmtId="0" fontId="14" fillId="0" borderId="48" xfId="0" applyFont="1" applyFill="1" applyBorder="1" applyAlignment="1">
      <alignment horizontal="left" vertical="top" indent="2"/>
    </xf>
    <xf numFmtId="0" fontId="57" fillId="9" borderId="44" xfId="0" applyFont="1" applyFill="1" applyBorder="1" applyAlignment="1" applyProtection="1">
      <alignment horizontal="left" vertical="top" wrapText="1"/>
      <protection locked="0"/>
    </xf>
    <xf numFmtId="0" fontId="20" fillId="0" borderId="0" xfId="0" applyFont="1" applyFill="1" applyBorder="1" applyAlignment="1">
      <alignment horizontal="left" vertical="top" wrapText="1" indent="4"/>
    </xf>
  </cellXfs>
  <cellStyles count="515">
    <cellStyle name="20% - Accent1 2" xfId="321" xr:uid="{00000000-0005-0000-0000-000000000000}"/>
    <cellStyle name="20% - Accent1 2 2" xfId="366" xr:uid="{00000000-0005-0000-0000-000000000000}"/>
    <cellStyle name="20% - Accent1 2 3" xfId="412" xr:uid="{00000000-0005-0000-0000-000000000000}"/>
    <cellStyle name="20% - Accent1 2 4" xfId="454" xr:uid="{1FE11F08-3F36-4736-A88A-566B1F428E34}"/>
    <cellStyle name="20% - Accent1 2 5" xfId="498" xr:uid="{1CE88682-4EEB-48F5-9640-4DC1DE8F8E04}"/>
    <cellStyle name="20% - Accent1 3" xfId="275" xr:uid="{00000000-0005-0000-0000-000001000000}"/>
    <cellStyle name="20% - Accent1 3 2" xfId="344" xr:uid="{00000000-0005-0000-0000-000001000000}"/>
    <cellStyle name="20% - Accent1 3 3" xfId="390" xr:uid="{00000000-0005-0000-0000-000001000000}"/>
    <cellStyle name="20% - Accent1 3 4" xfId="432" xr:uid="{FE954086-DF0F-42F5-90C8-F2EBE2994345}"/>
    <cellStyle name="20% - Accent1 3 5" xfId="476" xr:uid="{EB32B071-A6FF-45F7-9358-10FD49DD7639}"/>
    <cellStyle name="20% - Accent2 2" xfId="323" xr:uid="{00000000-0005-0000-0000-000002000000}"/>
    <cellStyle name="20% - Accent2 2 2" xfId="368" xr:uid="{00000000-0005-0000-0000-000002000000}"/>
    <cellStyle name="20% - Accent2 2 3" xfId="414" xr:uid="{00000000-0005-0000-0000-000002000000}"/>
    <cellStyle name="20% - Accent2 2 4" xfId="456" xr:uid="{AC22EBA1-BF65-46A3-B608-E12C2C8E1BB5}"/>
    <cellStyle name="20% - Accent2 2 5" xfId="500" xr:uid="{9E9A1C7A-E1E8-41AF-8ADA-011BD63344C0}"/>
    <cellStyle name="20% - Accent2 3" xfId="279" xr:uid="{00000000-0005-0000-0000-000003000000}"/>
    <cellStyle name="20% - Accent2 3 2" xfId="346" xr:uid="{00000000-0005-0000-0000-000003000000}"/>
    <cellStyle name="20% - Accent2 3 3" xfId="392" xr:uid="{00000000-0005-0000-0000-000003000000}"/>
    <cellStyle name="20% - Accent2 3 4" xfId="434" xr:uid="{0EC9D2FA-2B64-460E-8F41-470E15B3F8B8}"/>
    <cellStyle name="20% - Accent2 3 5" xfId="478" xr:uid="{0208EE79-BED7-4024-B62F-37C89B943A7A}"/>
    <cellStyle name="20% - Accent3 2" xfId="325" xr:uid="{00000000-0005-0000-0000-000004000000}"/>
    <cellStyle name="20% - Accent3 2 2" xfId="370" xr:uid="{00000000-0005-0000-0000-000004000000}"/>
    <cellStyle name="20% - Accent3 2 3" xfId="416" xr:uid="{00000000-0005-0000-0000-000004000000}"/>
    <cellStyle name="20% - Accent3 2 4" xfId="458" xr:uid="{D7017D44-49B6-4C95-B6D5-E468DB795434}"/>
    <cellStyle name="20% - Accent3 2 5" xfId="502" xr:uid="{3DCFCC63-D257-4198-A77C-B5ACD61B13E6}"/>
    <cellStyle name="20% - Accent3 3" xfId="283" xr:uid="{00000000-0005-0000-0000-000005000000}"/>
    <cellStyle name="20% - Accent3 3 2" xfId="348" xr:uid="{00000000-0005-0000-0000-000005000000}"/>
    <cellStyle name="20% - Accent3 3 3" xfId="394" xr:uid="{00000000-0005-0000-0000-000005000000}"/>
    <cellStyle name="20% - Accent3 3 4" xfId="436" xr:uid="{2C8BC695-D6FE-4E53-AB68-B05D2DC91041}"/>
    <cellStyle name="20% - Accent3 3 5" xfId="480" xr:uid="{3C840D89-E5FF-451C-8062-8E4D5998B45D}"/>
    <cellStyle name="20% - Accent4 2" xfId="327" xr:uid="{00000000-0005-0000-0000-000006000000}"/>
    <cellStyle name="20% - Accent4 2 2" xfId="372" xr:uid="{00000000-0005-0000-0000-000006000000}"/>
    <cellStyle name="20% - Accent4 2 3" xfId="418" xr:uid="{00000000-0005-0000-0000-000006000000}"/>
    <cellStyle name="20% - Accent4 2 4" xfId="460" xr:uid="{0EB84BE9-69D4-4ED9-AED5-A234E029A267}"/>
    <cellStyle name="20% - Accent4 2 5" xfId="504" xr:uid="{E5811A30-8586-49E6-9972-9805AB223CAF}"/>
    <cellStyle name="20% - Accent4 3" xfId="287" xr:uid="{00000000-0005-0000-0000-000007000000}"/>
    <cellStyle name="20% - Accent4 3 2" xfId="350" xr:uid="{00000000-0005-0000-0000-000007000000}"/>
    <cellStyle name="20% - Accent4 3 3" xfId="396" xr:uid="{00000000-0005-0000-0000-000007000000}"/>
    <cellStyle name="20% - Accent4 3 4" xfId="438" xr:uid="{04C8BF5F-BBE4-403E-9ECD-7BC571915D57}"/>
    <cellStyle name="20% - Accent4 3 5" xfId="482" xr:uid="{D4BE6471-61FD-4FF8-B43B-2B62E49516E3}"/>
    <cellStyle name="20% - Accent5 2" xfId="329" xr:uid="{00000000-0005-0000-0000-000008000000}"/>
    <cellStyle name="20% - Accent5 2 2" xfId="374" xr:uid="{00000000-0005-0000-0000-000008000000}"/>
    <cellStyle name="20% - Accent5 2 3" xfId="420" xr:uid="{00000000-0005-0000-0000-000008000000}"/>
    <cellStyle name="20% - Accent5 2 4" xfId="462" xr:uid="{12A9F576-F781-44A4-8E49-E74D84188474}"/>
    <cellStyle name="20% - Accent5 2 5" xfId="506" xr:uid="{23EEE57F-DB29-4461-B2DA-6ECEB7FF0B55}"/>
    <cellStyle name="20% - Accent5 3" xfId="291" xr:uid="{00000000-0005-0000-0000-000009000000}"/>
    <cellStyle name="20% - Accent5 3 2" xfId="352" xr:uid="{00000000-0005-0000-0000-000009000000}"/>
    <cellStyle name="20% - Accent5 3 3" xfId="398" xr:uid="{00000000-0005-0000-0000-000009000000}"/>
    <cellStyle name="20% - Accent5 3 4" xfId="440" xr:uid="{19471A31-2C71-473A-928B-3CC4785FAEB3}"/>
    <cellStyle name="20% - Accent5 3 5" xfId="484" xr:uid="{0924B8AC-1406-4714-B301-6D3956F2C454}"/>
    <cellStyle name="20% - Accent6 2" xfId="331" xr:uid="{00000000-0005-0000-0000-00000A000000}"/>
    <cellStyle name="20% - Accent6 2 2" xfId="376" xr:uid="{00000000-0005-0000-0000-00000A000000}"/>
    <cellStyle name="20% - Accent6 2 3" xfId="422" xr:uid="{00000000-0005-0000-0000-00000A000000}"/>
    <cellStyle name="20% - Accent6 2 4" xfId="464" xr:uid="{01F72461-C6E1-4B2A-B0C5-8A5621CE099D}"/>
    <cellStyle name="20% - Accent6 2 5" xfId="508" xr:uid="{F15D8E4C-D422-46B0-974D-5AA77B4EAFD8}"/>
    <cellStyle name="20% - Accent6 3" xfId="295" xr:uid="{00000000-0005-0000-0000-00000B000000}"/>
    <cellStyle name="20% - Accent6 3 2" xfId="354" xr:uid="{00000000-0005-0000-0000-00000B000000}"/>
    <cellStyle name="20% - Accent6 3 3" xfId="400" xr:uid="{00000000-0005-0000-0000-00000B000000}"/>
    <cellStyle name="20% - Accent6 3 4" xfId="442" xr:uid="{60F5CF4F-CDD6-415E-ADCB-952C3D6CE4BB}"/>
    <cellStyle name="20% - Accent6 3 5" xfId="486" xr:uid="{ED3A52B5-E42E-4D39-A1CF-58CDAD942C04}"/>
    <cellStyle name="40% - Accent1 2" xfId="322" xr:uid="{00000000-0005-0000-0000-00000C000000}"/>
    <cellStyle name="40% - Accent1 2 2" xfId="367" xr:uid="{00000000-0005-0000-0000-00000C000000}"/>
    <cellStyle name="40% - Accent1 2 3" xfId="413" xr:uid="{00000000-0005-0000-0000-00000C000000}"/>
    <cellStyle name="40% - Accent1 2 4" xfId="455" xr:uid="{8F42DAA1-7E25-4171-8A70-69536182F2FE}"/>
    <cellStyle name="40% - Accent1 2 5" xfId="499" xr:uid="{1F6EED2D-D9D0-4568-AB35-F9DE95B10E93}"/>
    <cellStyle name="40% - Accent1 3" xfId="276" xr:uid="{00000000-0005-0000-0000-00000D000000}"/>
    <cellStyle name="40% - Accent1 3 2" xfId="345" xr:uid="{00000000-0005-0000-0000-00000D000000}"/>
    <cellStyle name="40% - Accent1 3 3" xfId="391" xr:uid="{00000000-0005-0000-0000-00000D000000}"/>
    <cellStyle name="40% - Accent1 3 4" xfId="433" xr:uid="{C1C32456-9FDF-41FF-929D-30A90D7B6F6C}"/>
    <cellStyle name="40% - Accent1 3 5" xfId="477" xr:uid="{B88F94DE-4DBD-4DA6-9E9B-B83E8405F33B}"/>
    <cellStyle name="40% - Accent2 2" xfId="324" xr:uid="{00000000-0005-0000-0000-00000E000000}"/>
    <cellStyle name="40% - Accent2 2 2" xfId="369" xr:uid="{00000000-0005-0000-0000-00000E000000}"/>
    <cellStyle name="40% - Accent2 2 3" xfId="415" xr:uid="{00000000-0005-0000-0000-00000E000000}"/>
    <cellStyle name="40% - Accent2 2 4" xfId="457" xr:uid="{5F3865CF-83EB-499C-A29E-15C8C9109808}"/>
    <cellStyle name="40% - Accent2 2 5" xfId="501" xr:uid="{C567C0BD-DEC0-404A-865F-F819960DC886}"/>
    <cellStyle name="40% - Accent2 3" xfId="280" xr:uid="{00000000-0005-0000-0000-00000F000000}"/>
    <cellStyle name="40% - Accent2 3 2" xfId="347" xr:uid="{00000000-0005-0000-0000-00000F000000}"/>
    <cellStyle name="40% - Accent2 3 3" xfId="393" xr:uid="{00000000-0005-0000-0000-00000F000000}"/>
    <cellStyle name="40% - Accent2 3 4" xfId="435" xr:uid="{FBF7DC0B-FDCA-45CE-9F53-BE0DCB9CE331}"/>
    <cellStyle name="40% - Accent2 3 5" xfId="479" xr:uid="{561CD316-A557-473F-BCC6-03D850B664D6}"/>
    <cellStyle name="40% - Accent3 2" xfId="326" xr:uid="{00000000-0005-0000-0000-000010000000}"/>
    <cellStyle name="40% - Accent3 2 2" xfId="371" xr:uid="{00000000-0005-0000-0000-000010000000}"/>
    <cellStyle name="40% - Accent3 2 3" xfId="417" xr:uid="{00000000-0005-0000-0000-000010000000}"/>
    <cellStyle name="40% - Accent3 2 4" xfId="459" xr:uid="{DCB14866-6AEB-4D5E-B3DF-0D8D570AD9DB}"/>
    <cellStyle name="40% - Accent3 2 5" xfId="503" xr:uid="{5DD2DA79-2BF5-4CFE-900D-8A5B3B0B8E72}"/>
    <cellStyle name="40% - Accent3 3" xfId="284" xr:uid="{00000000-0005-0000-0000-000011000000}"/>
    <cellStyle name="40% - Accent3 3 2" xfId="349" xr:uid="{00000000-0005-0000-0000-000011000000}"/>
    <cellStyle name="40% - Accent3 3 3" xfId="395" xr:uid="{00000000-0005-0000-0000-000011000000}"/>
    <cellStyle name="40% - Accent3 3 4" xfId="437" xr:uid="{A97CFB7E-915F-4CD5-845F-501E4F85D04A}"/>
    <cellStyle name="40% - Accent3 3 5" xfId="481" xr:uid="{F365B445-5907-424A-939C-90ACCEADB393}"/>
    <cellStyle name="40% - Accent4 2" xfId="328" xr:uid="{00000000-0005-0000-0000-000012000000}"/>
    <cellStyle name="40% - Accent4 2 2" xfId="373" xr:uid="{00000000-0005-0000-0000-000012000000}"/>
    <cellStyle name="40% - Accent4 2 3" xfId="419" xr:uid="{00000000-0005-0000-0000-000012000000}"/>
    <cellStyle name="40% - Accent4 2 4" xfId="461" xr:uid="{E6981244-15B5-4594-A6CD-1F953CD2458E}"/>
    <cellStyle name="40% - Accent4 2 5" xfId="505" xr:uid="{BB8754C8-521E-42A0-84C8-B1D1159BE58A}"/>
    <cellStyle name="40% - Accent4 3" xfId="288" xr:uid="{00000000-0005-0000-0000-000013000000}"/>
    <cellStyle name="40% - Accent4 3 2" xfId="351" xr:uid="{00000000-0005-0000-0000-000013000000}"/>
    <cellStyle name="40% - Accent4 3 3" xfId="397" xr:uid="{00000000-0005-0000-0000-000013000000}"/>
    <cellStyle name="40% - Accent4 3 4" xfId="439" xr:uid="{A3AE1D10-6B78-4822-B1E2-435D586C9628}"/>
    <cellStyle name="40% - Accent4 3 5" xfId="483" xr:uid="{FBC2D5F7-8632-4A6C-8FC3-9CE3693ACAEA}"/>
    <cellStyle name="40% - Accent5 2" xfId="330" xr:uid="{00000000-0005-0000-0000-000014000000}"/>
    <cellStyle name="40% - Accent5 2 2" xfId="375" xr:uid="{00000000-0005-0000-0000-000014000000}"/>
    <cellStyle name="40% - Accent5 2 3" xfId="421" xr:uid="{00000000-0005-0000-0000-000014000000}"/>
    <cellStyle name="40% - Accent5 2 4" xfId="463" xr:uid="{BA8271C2-8769-4AC6-82EC-36EDCD59D3FA}"/>
    <cellStyle name="40% - Accent5 2 5" xfId="507" xr:uid="{BA7C62AD-9B06-4145-B60E-ABC7060A3382}"/>
    <cellStyle name="40% - Accent5 3" xfId="292" xr:uid="{00000000-0005-0000-0000-000015000000}"/>
    <cellStyle name="40% - Accent5 3 2" xfId="353" xr:uid="{00000000-0005-0000-0000-000015000000}"/>
    <cellStyle name="40% - Accent5 3 3" xfId="399" xr:uid="{00000000-0005-0000-0000-000015000000}"/>
    <cellStyle name="40% - Accent5 3 4" xfId="441" xr:uid="{D6B0E4E6-C0FA-49A8-9C66-A2F15C3D1299}"/>
    <cellStyle name="40% - Accent5 3 5" xfId="485" xr:uid="{2F56EB7E-8C7B-4413-9947-4A47FC49BC13}"/>
    <cellStyle name="40% - Accent6 2" xfId="332" xr:uid="{00000000-0005-0000-0000-000016000000}"/>
    <cellStyle name="40% - Accent6 2 2" xfId="377" xr:uid="{00000000-0005-0000-0000-000016000000}"/>
    <cellStyle name="40% - Accent6 2 3" xfId="423" xr:uid="{00000000-0005-0000-0000-000016000000}"/>
    <cellStyle name="40% - Accent6 2 4" xfId="465" xr:uid="{87C3A4C0-CC13-4FDC-A231-427ACE2F4A00}"/>
    <cellStyle name="40% - Accent6 2 5" xfId="509" xr:uid="{3A9B2F4C-EF0E-4A27-889D-115AC46528F1}"/>
    <cellStyle name="40% - Accent6 3" xfId="296" xr:uid="{00000000-0005-0000-0000-000017000000}"/>
    <cellStyle name="40% - Accent6 3 2" xfId="355" xr:uid="{00000000-0005-0000-0000-000017000000}"/>
    <cellStyle name="40% - Accent6 3 3" xfId="401" xr:uid="{00000000-0005-0000-0000-000017000000}"/>
    <cellStyle name="40% - Accent6 3 4" xfId="443" xr:uid="{2802C112-FE30-4715-99F0-BDEBF642BCCA}"/>
    <cellStyle name="40% - Accent6 3 5" xfId="487" xr:uid="{C3A1F9E1-1F42-4D17-874D-492137534E57}"/>
    <cellStyle name="60% - Accent1 2" xfId="277" xr:uid="{00000000-0005-0000-0000-000018000000}"/>
    <cellStyle name="60% - Accent2 2" xfId="281" xr:uid="{00000000-0005-0000-0000-000019000000}"/>
    <cellStyle name="60% - Accent3 2" xfId="285" xr:uid="{00000000-0005-0000-0000-00001A000000}"/>
    <cellStyle name="60% - Accent4 2" xfId="289" xr:uid="{00000000-0005-0000-0000-00001B000000}"/>
    <cellStyle name="60% - Accent5 2" xfId="293" xr:uid="{00000000-0005-0000-0000-00001C000000}"/>
    <cellStyle name="60% - Accent6 2" xfId="297" xr:uid="{00000000-0005-0000-0000-00001D000000}"/>
    <cellStyle name="Accent1 2" xfId="274" xr:uid="{00000000-0005-0000-0000-00001E000000}"/>
    <cellStyle name="Accent2 2" xfId="278" xr:uid="{00000000-0005-0000-0000-00001F000000}"/>
    <cellStyle name="Accent3 2" xfId="282" xr:uid="{00000000-0005-0000-0000-000020000000}"/>
    <cellStyle name="Accent4 2" xfId="286" xr:uid="{00000000-0005-0000-0000-000021000000}"/>
    <cellStyle name="Accent5 2" xfId="290" xr:uid="{00000000-0005-0000-0000-000022000000}"/>
    <cellStyle name="Accent6 2" xfId="294" xr:uid="{00000000-0005-0000-0000-000023000000}"/>
    <cellStyle name="Bad 2" xfId="264" xr:uid="{00000000-0005-0000-0000-000024000000}"/>
    <cellStyle name="Calculation 2" xfId="268" xr:uid="{00000000-0005-0000-0000-000025000000}"/>
    <cellStyle name="Check Cell 2" xfId="270" xr:uid="{00000000-0005-0000-0000-000026000000}"/>
    <cellStyle name="Comma" xfId="1" builtinId="3"/>
    <cellStyle name="Comma 10" xfId="66" xr:uid="{00000000-0005-0000-0000-000001000000}"/>
    <cellStyle name="Comma 11" xfId="67" xr:uid="{00000000-0005-0000-0000-000002000000}"/>
    <cellStyle name="Comma 12" xfId="68" xr:uid="{00000000-0005-0000-0000-000003000000}"/>
    <cellStyle name="Comma 13" xfId="69" xr:uid="{00000000-0005-0000-0000-000004000000}"/>
    <cellStyle name="Comma 14" xfId="70" xr:uid="{00000000-0005-0000-0000-000005000000}"/>
    <cellStyle name="Comma 15" xfId="71" xr:uid="{00000000-0005-0000-0000-000006000000}"/>
    <cellStyle name="Comma 16" xfId="72" xr:uid="{00000000-0005-0000-0000-000007000000}"/>
    <cellStyle name="Comma 17" xfId="73" xr:uid="{00000000-0005-0000-0000-000008000000}"/>
    <cellStyle name="Comma 18" xfId="74" xr:uid="{00000000-0005-0000-0000-000009000000}"/>
    <cellStyle name="Comma 19" xfId="75" xr:uid="{00000000-0005-0000-0000-00000A000000}"/>
    <cellStyle name="Comma 2" xfId="2" xr:uid="{00000000-0005-0000-0000-00000B000000}"/>
    <cellStyle name="Comma 2 10" xfId="76" xr:uid="{00000000-0005-0000-0000-00000C000000}"/>
    <cellStyle name="Comma 2 11" xfId="77" xr:uid="{00000000-0005-0000-0000-00000D000000}"/>
    <cellStyle name="Comma 2 12" xfId="78" xr:uid="{00000000-0005-0000-0000-00000E000000}"/>
    <cellStyle name="Comma 2 13" xfId="79" xr:uid="{00000000-0005-0000-0000-00000F000000}"/>
    <cellStyle name="Comma 2 14" xfId="80" xr:uid="{00000000-0005-0000-0000-000010000000}"/>
    <cellStyle name="Comma 2 15" xfId="81" xr:uid="{00000000-0005-0000-0000-000011000000}"/>
    <cellStyle name="Comma 2 16" xfId="82" xr:uid="{00000000-0005-0000-0000-000012000000}"/>
    <cellStyle name="Comma 2 17" xfId="83" xr:uid="{00000000-0005-0000-0000-000013000000}"/>
    <cellStyle name="Comma 2 18" xfId="84" xr:uid="{00000000-0005-0000-0000-000014000000}"/>
    <cellStyle name="Comma 2 19" xfId="85" xr:uid="{00000000-0005-0000-0000-000015000000}"/>
    <cellStyle name="Comma 2 2" xfId="23" xr:uid="{00000000-0005-0000-0000-000016000000}"/>
    <cellStyle name="Comma 2 20" xfId="86" xr:uid="{00000000-0005-0000-0000-000017000000}"/>
    <cellStyle name="Comma 2 21" xfId="87" xr:uid="{00000000-0005-0000-0000-000018000000}"/>
    <cellStyle name="Comma 2 22" xfId="88" xr:uid="{00000000-0005-0000-0000-000019000000}"/>
    <cellStyle name="Comma 2 23" xfId="89" xr:uid="{00000000-0005-0000-0000-00001A000000}"/>
    <cellStyle name="Comma 2 24" xfId="90" xr:uid="{00000000-0005-0000-0000-00001B000000}"/>
    <cellStyle name="Comma 2 25" xfId="299" xr:uid="{00000000-0005-0000-0000-000043000000}"/>
    <cellStyle name="Comma 2 26" xfId="254" xr:uid="{00000000-0005-0000-0000-000032000000}"/>
    <cellStyle name="Comma 2 27" xfId="341" xr:uid="{00000000-0005-0000-0000-000032000000}"/>
    <cellStyle name="Comma 2 28" xfId="387" xr:uid="{00000000-0005-0000-0000-000032000000}"/>
    <cellStyle name="Comma 2 29" xfId="429" xr:uid="{B242BFF4-F088-48D9-9787-DBB36E7AD795}"/>
    <cellStyle name="Comma 2 3" xfId="21" xr:uid="{00000000-0005-0000-0000-00001C000000}"/>
    <cellStyle name="Comma 2 30" xfId="473" xr:uid="{0845CF52-1817-4AEC-8A7F-5251F43AB76D}"/>
    <cellStyle name="Comma 2 4" xfId="43" xr:uid="{00000000-0005-0000-0000-00001D000000}"/>
    <cellStyle name="Comma 2 5" xfId="49" xr:uid="{00000000-0005-0000-0000-00001E000000}"/>
    <cellStyle name="Comma 2 6" xfId="48" xr:uid="{00000000-0005-0000-0000-00001F000000}"/>
    <cellStyle name="Comma 2 7" xfId="53" xr:uid="{00000000-0005-0000-0000-000020000000}"/>
    <cellStyle name="Comma 2 8" xfId="91" xr:uid="{00000000-0005-0000-0000-000021000000}"/>
    <cellStyle name="Comma 2 9" xfId="92" xr:uid="{00000000-0005-0000-0000-000022000000}"/>
    <cellStyle name="Comma 20" xfId="93" xr:uid="{00000000-0005-0000-0000-000023000000}"/>
    <cellStyle name="Comma 21" xfId="253" xr:uid="{00000000-0005-0000-0000-00004C010000}"/>
    <cellStyle name="Comma 22" xfId="340" xr:uid="{00000000-0005-0000-0000-000094010000}"/>
    <cellStyle name="Comma 23" xfId="386" xr:uid="{00000000-0005-0000-0000-0000C3010000}"/>
    <cellStyle name="Comma 24" xfId="428" xr:uid="{02459A4D-ADD4-45C0-AF5B-D24BBF601127}"/>
    <cellStyle name="Comma 25" xfId="472" xr:uid="{2E9923A3-8977-48AF-92EF-8575C1251BB1}"/>
    <cellStyle name="Comma 3" xfId="3" xr:uid="{00000000-0005-0000-0000-000024000000}"/>
    <cellStyle name="Comma 3 2" xfId="24" xr:uid="{00000000-0005-0000-0000-000025000000}"/>
    <cellStyle name="Comma 3 3" xfId="25" xr:uid="{00000000-0005-0000-0000-000026000000}"/>
    <cellStyle name="Comma 3 4" xfId="44" xr:uid="{00000000-0005-0000-0000-000027000000}"/>
    <cellStyle name="Comma 3 5" xfId="50" xr:uid="{00000000-0005-0000-0000-000028000000}"/>
    <cellStyle name="Comma 3 6" xfId="51" xr:uid="{00000000-0005-0000-0000-000029000000}"/>
    <cellStyle name="Comma 3 7" xfId="47" xr:uid="{00000000-0005-0000-0000-00002A000000}"/>
    <cellStyle name="Comma 4" xfId="94" xr:uid="{00000000-0005-0000-0000-00002B000000}"/>
    <cellStyle name="Comma 5" xfId="95" xr:uid="{00000000-0005-0000-0000-00002C000000}"/>
    <cellStyle name="Comma 6" xfId="96" xr:uid="{00000000-0005-0000-0000-00002D000000}"/>
    <cellStyle name="Comma 7" xfId="300" xr:uid="{00000000-0005-0000-0000-000056000000}"/>
    <cellStyle name="Comma 8" xfId="311" xr:uid="{00000000-0005-0000-0000-000057000000}"/>
    <cellStyle name="Comma 9" xfId="97" xr:uid="{00000000-0005-0000-0000-00002E000000}"/>
    <cellStyle name="Comma0" xfId="4" xr:uid="{00000000-0005-0000-0000-00002F000000}"/>
    <cellStyle name="Currency" xfId="5" builtinId="4"/>
    <cellStyle name="Currency 10" xfId="98" xr:uid="{00000000-0005-0000-0000-000031000000}"/>
    <cellStyle name="Currency 10 2" xfId="514" xr:uid="{6AA1947F-A55D-4419-AE17-6BBE189DAABE}"/>
    <cellStyle name="Currency 11" xfId="99" xr:uid="{00000000-0005-0000-0000-000032000000}"/>
    <cellStyle name="Currency 12" xfId="100" xr:uid="{00000000-0005-0000-0000-000033000000}"/>
    <cellStyle name="Currency 13" xfId="101" xr:uid="{00000000-0005-0000-0000-000034000000}"/>
    <cellStyle name="Currency 14" xfId="102" xr:uid="{00000000-0005-0000-0000-000035000000}"/>
    <cellStyle name="Currency 15" xfId="103" xr:uid="{00000000-0005-0000-0000-000036000000}"/>
    <cellStyle name="Currency 16" xfId="104" xr:uid="{00000000-0005-0000-0000-000037000000}"/>
    <cellStyle name="Currency 17" xfId="105" xr:uid="{00000000-0005-0000-0000-000038000000}"/>
    <cellStyle name="Currency 18" xfId="106" xr:uid="{00000000-0005-0000-0000-000039000000}"/>
    <cellStyle name="Currency 19" xfId="107" xr:uid="{00000000-0005-0000-0000-00003A000000}"/>
    <cellStyle name="Currency 2" xfId="6" xr:uid="{00000000-0005-0000-0000-00003B000000}"/>
    <cellStyle name="Currency 2 10" xfId="108" xr:uid="{00000000-0005-0000-0000-00003C000000}"/>
    <cellStyle name="Currency 2 11" xfId="109" xr:uid="{00000000-0005-0000-0000-00003D000000}"/>
    <cellStyle name="Currency 2 12" xfId="110" xr:uid="{00000000-0005-0000-0000-00003E000000}"/>
    <cellStyle name="Currency 2 13" xfId="111" xr:uid="{00000000-0005-0000-0000-00003F000000}"/>
    <cellStyle name="Currency 2 14" xfId="112" xr:uid="{00000000-0005-0000-0000-000040000000}"/>
    <cellStyle name="Currency 2 15" xfId="113" xr:uid="{00000000-0005-0000-0000-000041000000}"/>
    <cellStyle name="Currency 2 16" xfId="114" xr:uid="{00000000-0005-0000-0000-000042000000}"/>
    <cellStyle name="Currency 2 17" xfId="115" xr:uid="{00000000-0005-0000-0000-000043000000}"/>
    <cellStyle name="Currency 2 18" xfId="116" xr:uid="{00000000-0005-0000-0000-000044000000}"/>
    <cellStyle name="Currency 2 19" xfId="117" xr:uid="{00000000-0005-0000-0000-000045000000}"/>
    <cellStyle name="Currency 2 2" xfId="26" xr:uid="{00000000-0005-0000-0000-000046000000}"/>
    <cellStyle name="Currency 2 20" xfId="118" xr:uid="{00000000-0005-0000-0000-000047000000}"/>
    <cellStyle name="Currency 2 21" xfId="119" xr:uid="{00000000-0005-0000-0000-000048000000}"/>
    <cellStyle name="Currency 2 22" xfId="120" xr:uid="{00000000-0005-0000-0000-000049000000}"/>
    <cellStyle name="Currency 2 23" xfId="121" xr:uid="{00000000-0005-0000-0000-00004A000000}"/>
    <cellStyle name="Currency 2 24" xfId="122" xr:uid="{00000000-0005-0000-0000-00004B000000}"/>
    <cellStyle name="Currency 2 3" xfId="37" xr:uid="{00000000-0005-0000-0000-00004C000000}"/>
    <cellStyle name="Currency 2 4" xfId="38" xr:uid="{00000000-0005-0000-0000-00004D000000}"/>
    <cellStyle name="Currency 2 5" xfId="52" xr:uid="{00000000-0005-0000-0000-00004E000000}"/>
    <cellStyle name="Currency 2 6" xfId="57" xr:uid="{00000000-0005-0000-0000-00004F000000}"/>
    <cellStyle name="Currency 2 7" xfId="61" xr:uid="{00000000-0005-0000-0000-000050000000}"/>
    <cellStyle name="Currency 2 8" xfId="123" xr:uid="{00000000-0005-0000-0000-000051000000}"/>
    <cellStyle name="Currency 2 9" xfId="124" xr:uid="{00000000-0005-0000-0000-000052000000}"/>
    <cellStyle name="Currency 3" xfId="125" xr:uid="{00000000-0005-0000-0000-000053000000}"/>
    <cellStyle name="Currency 4" xfId="126" xr:uid="{00000000-0005-0000-0000-000054000000}"/>
    <cellStyle name="Currency 5" xfId="127" xr:uid="{00000000-0005-0000-0000-000055000000}"/>
    <cellStyle name="Currency 7" xfId="128" xr:uid="{00000000-0005-0000-0000-000056000000}"/>
    <cellStyle name="Currency 8" xfId="129" xr:uid="{00000000-0005-0000-0000-000057000000}"/>
    <cellStyle name="Currency 9" xfId="130" xr:uid="{00000000-0005-0000-0000-000058000000}"/>
    <cellStyle name="Currency0" xfId="7" xr:uid="{00000000-0005-0000-0000-000059000000}"/>
    <cellStyle name="Date" xfId="8" xr:uid="{00000000-0005-0000-0000-00005A000000}"/>
    <cellStyle name="Explanatory Text 2" xfId="272" xr:uid="{00000000-0005-0000-0000-000084000000}"/>
    <cellStyle name="Fixed" xfId="9" xr:uid="{00000000-0005-0000-0000-00005B000000}"/>
    <cellStyle name="Followed Hyperlink 2" xfId="316" xr:uid="{00000000-0005-0000-0000-000052010000}"/>
    <cellStyle name="Good 2" xfId="263" xr:uid="{00000000-0005-0000-0000-000087000000}"/>
    <cellStyle name="Heading 1" xfId="10" builtinId="16" customBuiltin="1"/>
    <cellStyle name="Heading 1 10" xfId="131" xr:uid="{00000000-0005-0000-0000-00005D000000}"/>
    <cellStyle name="Heading 1 11" xfId="132" xr:uid="{00000000-0005-0000-0000-00005E000000}"/>
    <cellStyle name="Heading 1 12" xfId="133" xr:uid="{00000000-0005-0000-0000-00005F000000}"/>
    <cellStyle name="Heading 1 13" xfId="134" xr:uid="{00000000-0005-0000-0000-000060000000}"/>
    <cellStyle name="Heading 1 14" xfId="135" xr:uid="{00000000-0005-0000-0000-000061000000}"/>
    <cellStyle name="Heading 1 15" xfId="136" xr:uid="{00000000-0005-0000-0000-000062000000}"/>
    <cellStyle name="Heading 1 16" xfId="137" xr:uid="{00000000-0005-0000-0000-000063000000}"/>
    <cellStyle name="Heading 1 17" xfId="138" xr:uid="{00000000-0005-0000-0000-000064000000}"/>
    <cellStyle name="Heading 1 18" xfId="139" xr:uid="{00000000-0005-0000-0000-000065000000}"/>
    <cellStyle name="Heading 1 19" xfId="140" xr:uid="{00000000-0005-0000-0000-000066000000}"/>
    <cellStyle name="Heading 1 2" xfId="141" xr:uid="{00000000-0005-0000-0000-000067000000}"/>
    <cellStyle name="Heading 1 20" xfId="259" xr:uid="{00000000-0005-0000-0000-000093000000}"/>
    <cellStyle name="Heading 1 3" xfId="142" xr:uid="{00000000-0005-0000-0000-000068000000}"/>
    <cellStyle name="Heading 1 4" xfId="143" xr:uid="{00000000-0005-0000-0000-000069000000}"/>
    <cellStyle name="Heading 1 5" xfId="144" xr:uid="{00000000-0005-0000-0000-00006A000000}"/>
    <cellStyle name="Heading 1 6" xfId="145" xr:uid="{00000000-0005-0000-0000-00006B000000}"/>
    <cellStyle name="Heading 1 7" xfId="146" xr:uid="{00000000-0005-0000-0000-00006C000000}"/>
    <cellStyle name="Heading 1 8" xfId="147" xr:uid="{00000000-0005-0000-0000-00006D000000}"/>
    <cellStyle name="Heading 1 9" xfId="148" xr:uid="{00000000-0005-0000-0000-00006E000000}"/>
    <cellStyle name="Heading 2" xfId="11" builtinId="17" customBuiltin="1"/>
    <cellStyle name="Heading 2 10" xfId="149" xr:uid="{00000000-0005-0000-0000-000070000000}"/>
    <cellStyle name="Heading 2 11" xfId="150" xr:uid="{00000000-0005-0000-0000-000071000000}"/>
    <cellStyle name="Heading 2 12" xfId="151" xr:uid="{00000000-0005-0000-0000-000072000000}"/>
    <cellStyle name="Heading 2 13" xfId="152" xr:uid="{00000000-0005-0000-0000-000073000000}"/>
    <cellStyle name="Heading 2 14" xfId="153" xr:uid="{00000000-0005-0000-0000-000074000000}"/>
    <cellStyle name="Heading 2 15" xfId="154" xr:uid="{00000000-0005-0000-0000-000075000000}"/>
    <cellStyle name="Heading 2 16" xfId="155" xr:uid="{00000000-0005-0000-0000-000076000000}"/>
    <cellStyle name="Heading 2 17" xfId="156" xr:uid="{00000000-0005-0000-0000-000077000000}"/>
    <cellStyle name="Heading 2 18" xfId="157" xr:uid="{00000000-0005-0000-0000-000078000000}"/>
    <cellStyle name="Heading 2 19" xfId="158" xr:uid="{00000000-0005-0000-0000-000079000000}"/>
    <cellStyle name="Heading 2 2" xfId="159" xr:uid="{00000000-0005-0000-0000-00007A000000}"/>
    <cellStyle name="Heading 2 20" xfId="260" xr:uid="{00000000-0005-0000-0000-0000A6000000}"/>
    <cellStyle name="Heading 2 3" xfId="160" xr:uid="{00000000-0005-0000-0000-00007B000000}"/>
    <cellStyle name="Heading 2 4" xfId="161" xr:uid="{00000000-0005-0000-0000-00007C000000}"/>
    <cellStyle name="Heading 2 5" xfId="162" xr:uid="{00000000-0005-0000-0000-00007D000000}"/>
    <cellStyle name="Heading 2 6" xfId="163" xr:uid="{00000000-0005-0000-0000-00007E000000}"/>
    <cellStyle name="Heading 2 7" xfId="164" xr:uid="{00000000-0005-0000-0000-00007F000000}"/>
    <cellStyle name="Heading 2 8" xfId="165" xr:uid="{00000000-0005-0000-0000-000080000000}"/>
    <cellStyle name="Heading 2 9" xfId="166" xr:uid="{00000000-0005-0000-0000-000081000000}"/>
    <cellStyle name="Heading 3 2" xfId="261" xr:uid="{00000000-0005-0000-0000-0000AE000000}"/>
    <cellStyle name="Heading 4 2" xfId="262" xr:uid="{00000000-0005-0000-0000-0000AF000000}"/>
    <cellStyle name="Hyperlink" xfId="249" builtinId="8"/>
    <cellStyle name="Hyperlink 2" xfId="257" xr:uid="{00000000-0005-0000-0000-0000B0000000}"/>
    <cellStyle name="Hyperlink 3" xfId="315" xr:uid="{00000000-0005-0000-0000-0000B1000000}"/>
    <cellStyle name="Hyperlink 4" xfId="336" xr:uid="{00000000-0005-0000-0000-0000B2000000}"/>
    <cellStyle name="Hyperlink 5" xfId="338" xr:uid="{00000000-0005-0000-0000-000058010000}"/>
    <cellStyle name="Hyperlink 6" xfId="513" xr:uid="{2ED3905A-3C78-4FA3-BAED-140E09E619F5}"/>
    <cellStyle name="Input 2" xfId="266" xr:uid="{00000000-0005-0000-0000-0000B3000000}"/>
    <cellStyle name="Linked Cell 2" xfId="269" xr:uid="{00000000-0005-0000-0000-0000B4000000}"/>
    <cellStyle name="Neutral 2" xfId="265" xr:uid="{00000000-0005-0000-0000-0000B5000000}"/>
    <cellStyle name="Normal" xfId="0" builtinId="0"/>
    <cellStyle name="Normal 10" xfId="167" xr:uid="{00000000-0005-0000-0000-000084000000}"/>
    <cellStyle name="Normal 11" xfId="168" xr:uid="{00000000-0005-0000-0000-000085000000}"/>
    <cellStyle name="Normal 12" xfId="169" xr:uid="{00000000-0005-0000-0000-000086000000}"/>
    <cellStyle name="Normal 13" xfId="170" xr:uid="{00000000-0005-0000-0000-000087000000}"/>
    <cellStyle name="Normal 14" xfId="171" xr:uid="{00000000-0005-0000-0000-000088000000}"/>
    <cellStyle name="Normal 15" xfId="172" xr:uid="{00000000-0005-0000-0000-000089000000}"/>
    <cellStyle name="Normal 16" xfId="173" xr:uid="{00000000-0005-0000-0000-00008A000000}"/>
    <cellStyle name="Normal 17" xfId="174" xr:uid="{00000000-0005-0000-0000-00008B000000}"/>
    <cellStyle name="Normal 18" xfId="175" xr:uid="{00000000-0005-0000-0000-00008C000000}"/>
    <cellStyle name="Normal 19" xfId="176" xr:uid="{00000000-0005-0000-0000-00008D000000}"/>
    <cellStyle name="Normal 2" xfId="12" xr:uid="{00000000-0005-0000-0000-00008E000000}"/>
    <cellStyle name="Normal 2 10" xfId="177" xr:uid="{00000000-0005-0000-0000-00008F000000}"/>
    <cellStyle name="Normal 2 11" xfId="178" xr:uid="{00000000-0005-0000-0000-000090000000}"/>
    <cellStyle name="Normal 2 12" xfId="179" xr:uid="{00000000-0005-0000-0000-000091000000}"/>
    <cellStyle name="Normal 2 13" xfId="180" xr:uid="{00000000-0005-0000-0000-000092000000}"/>
    <cellStyle name="Normal 2 14" xfId="181" xr:uid="{00000000-0005-0000-0000-000093000000}"/>
    <cellStyle name="Normal 2 15" xfId="182" xr:uid="{00000000-0005-0000-0000-000094000000}"/>
    <cellStyle name="Normal 2 16" xfId="183" xr:uid="{00000000-0005-0000-0000-000095000000}"/>
    <cellStyle name="Normal 2 17" xfId="184" xr:uid="{00000000-0005-0000-0000-000096000000}"/>
    <cellStyle name="Normal 2 18" xfId="185" xr:uid="{00000000-0005-0000-0000-000097000000}"/>
    <cellStyle name="Normal 2 19" xfId="186" xr:uid="{00000000-0005-0000-0000-000098000000}"/>
    <cellStyle name="Normal 2 2" xfId="27" xr:uid="{00000000-0005-0000-0000-000099000000}"/>
    <cellStyle name="Normal 2 2 10" xfId="474" xr:uid="{E097FEBA-0152-4BDA-A26F-54705F811725}"/>
    <cellStyle name="Normal 2 2 2" xfId="31" xr:uid="{00000000-0005-0000-0000-00009A000000}"/>
    <cellStyle name="Normal 2 2 3" xfId="42" xr:uid="{00000000-0005-0000-0000-00009B000000}"/>
    <cellStyle name="Normal 2 2 4" xfId="46" xr:uid="{00000000-0005-0000-0000-00009C000000}"/>
    <cellStyle name="Normal 2 2 5" xfId="301" xr:uid="{00000000-0005-0000-0000-0000D0000000}"/>
    <cellStyle name="Normal 2 2 6" xfId="255" xr:uid="{00000000-0005-0000-0000-0000CC000000}"/>
    <cellStyle name="Normal 2 2 7" xfId="342" xr:uid="{00000000-0005-0000-0000-0000CC000000}"/>
    <cellStyle name="Normal 2 2 8" xfId="388" xr:uid="{00000000-0005-0000-0000-0000CC000000}"/>
    <cellStyle name="Normal 2 2 9" xfId="430" xr:uid="{0EC6C7EF-BE78-44D3-82EF-B14766D12DC4}"/>
    <cellStyle name="Normal 2 20" xfId="187" xr:uid="{00000000-0005-0000-0000-00009D000000}"/>
    <cellStyle name="Normal 2 21" xfId="188" xr:uid="{00000000-0005-0000-0000-00009E000000}"/>
    <cellStyle name="Normal 2 22" xfId="189" xr:uid="{00000000-0005-0000-0000-00009F000000}"/>
    <cellStyle name="Normal 2 23" xfId="190" xr:uid="{00000000-0005-0000-0000-0000A0000000}"/>
    <cellStyle name="Normal 2 24" xfId="191" xr:uid="{00000000-0005-0000-0000-0000A1000000}"/>
    <cellStyle name="Normal 2 25" xfId="192" xr:uid="{00000000-0005-0000-0000-0000A2000000}"/>
    <cellStyle name="Normal 2 26" xfId="193" xr:uid="{00000000-0005-0000-0000-0000A3000000}"/>
    <cellStyle name="Normal 2 27" xfId="251" xr:uid="{00000000-0005-0000-0000-0000A4000000}"/>
    <cellStyle name="Normal 2 27 2" xfId="317" xr:uid="{00000000-0005-0000-0000-0000D9000000}"/>
    <cellStyle name="Normal 2 27 2 2" xfId="363" xr:uid="{00000000-0005-0000-0000-0000D9000000}"/>
    <cellStyle name="Normal 2 27 2 3" xfId="409" xr:uid="{00000000-0005-0000-0000-0000D9000000}"/>
    <cellStyle name="Normal 2 27 2 4" xfId="451" xr:uid="{02DF50CA-554E-4361-BF7E-7BB36B49C16A}"/>
    <cellStyle name="Normal 2 27 2 5" xfId="495" xr:uid="{B379934F-D5FE-494F-A9A3-3D569BFE8C27}"/>
    <cellStyle name="Normal 2 27 3" xfId="334" xr:uid="{00000000-0005-0000-0000-0000DA000000}"/>
    <cellStyle name="Normal 2 27 3 2" xfId="379" xr:uid="{00000000-0005-0000-0000-0000DA000000}"/>
    <cellStyle name="Normal 2 27 3 3" xfId="425" xr:uid="{00000000-0005-0000-0000-0000DA000000}"/>
    <cellStyle name="Normal 2 27 3 4" xfId="467" xr:uid="{E66A1E63-3999-49FC-9A0F-46266D48BC43}"/>
    <cellStyle name="Normal 2 27 3 5" xfId="511" xr:uid="{BAF6B57C-3DBD-484C-B7FE-5B4D0DDC141E}"/>
    <cellStyle name="Normal 2 27 4" xfId="302" xr:uid="{00000000-0005-0000-0000-0000D8000000}"/>
    <cellStyle name="Normal 2 27 5" xfId="356" xr:uid="{00000000-0005-0000-0000-0000D8000000}"/>
    <cellStyle name="Normal 2 27 6" xfId="402" xr:uid="{00000000-0005-0000-0000-0000D8000000}"/>
    <cellStyle name="Normal 2 27 7" xfId="444" xr:uid="{14D3A044-BF17-4AF1-BECB-E357D923180D}"/>
    <cellStyle name="Normal 2 27 8" xfId="488" xr:uid="{E0E3C779-79DC-460B-BBE4-90DC3A00C50C}"/>
    <cellStyle name="Normal 2 3" xfId="33" xr:uid="{00000000-0005-0000-0000-0000A5000000}"/>
    <cellStyle name="Normal 2 4" xfId="35" xr:uid="{00000000-0005-0000-0000-0000A6000000}"/>
    <cellStyle name="Normal 2 5" xfId="39" xr:uid="{00000000-0005-0000-0000-0000A7000000}"/>
    <cellStyle name="Normal 2 6" xfId="20" xr:uid="{00000000-0005-0000-0000-0000A8000000}"/>
    <cellStyle name="Normal 2 7" xfId="54" xr:uid="{00000000-0005-0000-0000-0000A9000000}"/>
    <cellStyle name="Normal 2 8" xfId="58" xr:uid="{00000000-0005-0000-0000-0000AA000000}"/>
    <cellStyle name="Normal 2 9" xfId="62" xr:uid="{00000000-0005-0000-0000-0000AB000000}"/>
    <cellStyle name="Normal 20" xfId="194" xr:uid="{00000000-0005-0000-0000-0000AC000000}"/>
    <cellStyle name="Normal 21" xfId="303" xr:uid="{00000000-0005-0000-0000-0000E3000000}"/>
    <cellStyle name="Normal 22" xfId="304" xr:uid="{00000000-0005-0000-0000-0000E4000000}"/>
    <cellStyle name="Normal 22 2" xfId="318" xr:uid="{00000000-0005-0000-0000-0000E5000000}"/>
    <cellStyle name="Normal 22 3" xfId="384" xr:uid="{00000000-0005-0000-0000-000006000000}"/>
    <cellStyle name="Normal 23" xfId="305" xr:uid="{00000000-0005-0000-0000-0000E6000000}"/>
    <cellStyle name="Normal 23 2" xfId="319" xr:uid="{00000000-0005-0000-0000-0000E7000000}"/>
    <cellStyle name="Normal 23 2 2" xfId="364" xr:uid="{00000000-0005-0000-0000-0000E7000000}"/>
    <cellStyle name="Normal 23 2 3" xfId="410" xr:uid="{00000000-0005-0000-0000-0000E7000000}"/>
    <cellStyle name="Normal 23 2 4" xfId="452" xr:uid="{B43ACD07-A671-49A9-B826-78DFE1CABB5A}"/>
    <cellStyle name="Normal 23 2 5" xfId="496" xr:uid="{D2515F71-3676-4A95-A8F2-5B368BFF7ADA}"/>
    <cellStyle name="Normal 23 3" xfId="335" xr:uid="{00000000-0005-0000-0000-0000E8000000}"/>
    <cellStyle name="Normal 23 3 2" xfId="380" xr:uid="{00000000-0005-0000-0000-0000E8000000}"/>
    <cellStyle name="Normal 23 3 3" xfId="426" xr:uid="{00000000-0005-0000-0000-0000E8000000}"/>
    <cellStyle name="Normal 23 3 4" xfId="468" xr:uid="{E1B71EE2-A2E9-496C-A414-B6B898EEEC1C}"/>
    <cellStyle name="Normal 23 3 5" xfId="512" xr:uid="{CA79A06E-F072-4F98-8CC7-11D7A82386DA}"/>
    <cellStyle name="Normal 23 4" xfId="357" xr:uid="{00000000-0005-0000-0000-0000E6000000}"/>
    <cellStyle name="Normal 23 5" xfId="383" xr:uid="{00000000-0005-0000-0000-000007000000}"/>
    <cellStyle name="Normal 23 6" xfId="403" xr:uid="{00000000-0005-0000-0000-0000E6000000}"/>
    <cellStyle name="Normal 23 7" xfId="445" xr:uid="{F67A7A8B-0BA7-4C39-9C6D-86D1EA809A8C}"/>
    <cellStyle name="Normal 23 8" xfId="489" xr:uid="{4368E92B-9E60-49F4-B390-93D81BDBA353}"/>
    <cellStyle name="Normal 24" xfId="310" xr:uid="{00000000-0005-0000-0000-0000E9000000}"/>
    <cellStyle name="Normal 24 2" xfId="359" xr:uid="{00000000-0005-0000-0000-0000E9000000}"/>
    <cellStyle name="Normal 24 3" xfId="405" xr:uid="{00000000-0005-0000-0000-0000E9000000}"/>
    <cellStyle name="Normal 24 4" xfId="447" xr:uid="{66F6FCA0-DB95-4F55-963E-B55BE008BD21}"/>
    <cellStyle name="Normal 24 5" xfId="491" xr:uid="{07EC215E-698A-43F2-A95E-EF9FC08F3A12}"/>
    <cellStyle name="Normal 25" xfId="312" xr:uid="{00000000-0005-0000-0000-0000EA000000}"/>
    <cellStyle name="Normal 25 2" xfId="360" xr:uid="{00000000-0005-0000-0000-0000EA000000}"/>
    <cellStyle name="Normal 25 3" xfId="406" xr:uid="{00000000-0005-0000-0000-0000EA000000}"/>
    <cellStyle name="Normal 25 4" xfId="448" xr:uid="{8867D931-0B5F-453A-AFAB-09AE365D17FF}"/>
    <cellStyle name="Normal 25 5" xfId="492" xr:uid="{E20D0143-B44D-4BE5-899F-E2B38D66C2DD}"/>
    <cellStyle name="Normal 26" xfId="313" xr:uid="{00000000-0005-0000-0000-0000EB000000}"/>
    <cellStyle name="Normal 26 2" xfId="361" xr:uid="{00000000-0005-0000-0000-0000EB000000}"/>
    <cellStyle name="Normal 26 3" xfId="407" xr:uid="{00000000-0005-0000-0000-0000EB000000}"/>
    <cellStyle name="Normal 26 4" xfId="449" xr:uid="{0A17DDB7-7E7B-41A0-9599-26AA2292E065}"/>
    <cellStyle name="Normal 26 5" xfId="493" xr:uid="{0AE3AA94-7EB4-4AA0-B199-864F306259B1}"/>
    <cellStyle name="Normal 27" xfId="320" xr:uid="{00000000-0005-0000-0000-0000EC000000}"/>
    <cellStyle name="Normal 27 2" xfId="365" xr:uid="{00000000-0005-0000-0000-0000EC000000}"/>
    <cellStyle name="Normal 27 3" xfId="411" xr:uid="{00000000-0005-0000-0000-0000EC000000}"/>
    <cellStyle name="Normal 27 4" xfId="453" xr:uid="{D51EC844-4868-444F-B656-F5F705889B9D}"/>
    <cellStyle name="Normal 27 5" xfId="497" xr:uid="{6138E71F-C685-42E7-B3AE-5FC624EAA98B}"/>
    <cellStyle name="Normal 28" xfId="298" xr:uid="{00000000-0005-0000-0000-0000ED000000}"/>
    <cellStyle name="Normal 29" xfId="337" xr:uid="{00000000-0005-0000-0000-000071010000}"/>
    <cellStyle name="Normal 29 2" xfId="469" xr:uid="{DFDABC8D-906B-485F-95BF-5B1EE9022433}"/>
    <cellStyle name="Normal 3" xfId="65" xr:uid="{00000000-0005-0000-0000-0000AD000000}"/>
    <cellStyle name="Normal 3 2" xfId="32" xr:uid="{00000000-0005-0000-0000-0000AE000000}"/>
    <cellStyle name="Normal 3 2 2" xfId="382" xr:uid="{00000000-0005-0000-0000-000009000000}"/>
    <cellStyle name="Normal 3 3" xfId="34" xr:uid="{00000000-0005-0000-0000-0000AF000000}"/>
    <cellStyle name="Normal 3 4" xfId="36" xr:uid="{00000000-0005-0000-0000-0000B0000000}"/>
    <cellStyle name="Normal 3 5" xfId="306" xr:uid="{00000000-0005-0000-0000-0000F2000000}"/>
    <cellStyle name="Normal 3 6" xfId="381" xr:uid="{00000000-0005-0000-0000-000008000000}"/>
    <cellStyle name="Normal 30" xfId="252" xr:uid="{00000000-0005-0000-0000-00005F010000}"/>
    <cellStyle name="Normal 30 2" xfId="470" xr:uid="{9163E44F-DD93-4E72-9CD3-840296822DCA}"/>
    <cellStyle name="Normal 31" xfId="339" xr:uid="{00000000-0005-0000-0000-000096010000}"/>
    <cellStyle name="Normal 32" xfId="385" xr:uid="{00000000-0005-0000-0000-0000C5010000}"/>
    <cellStyle name="Normal 33" xfId="427" xr:uid="{33B33690-2881-41E7-B5FE-B5CA7B9E6519}"/>
    <cellStyle name="Normal 34" xfId="471" xr:uid="{000735F2-5E95-45B3-A016-FE0BEA0CA6AC}"/>
    <cellStyle name="Normal 4" xfId="30" xr:uid="{00000000-0005-0000-0000-0000B1000000}"/>
    <cellStyle name="Normal 5" xfId="195" xr:uid="{00000000-0005-0000-0000-0000B2000000}"/>
    <cellStyle name="Normal 6" xfId="196" xr:uid="{00000000-0005-0000-0000-0000B3000000}"/>
    <cellStyle name="Normal 7" xfId="250" xr:uid="{00000000-0005-0000-0000-0000B4000000}"/>
    <cellStyle name="Normal 7 2" xfId="307" xr:uid="{00000000-0005-0000-0000-0000F6000000}"/>
    <cellStyle name="Normal 8" xfId="197" xr:uid="{00000000-0005-0000-0000-0000B5000000}"/>
    <cellStyle name="Normal 9" xfId="198" xr:uid="{00000000-0005-0000-0000-0000B6000000}"/>
    <cellStyle name="Normal_EnrollbyClass" xfId="13" xr:uid="{00000000-0005-0000-0000-0000B7000000}"/>
    <cellStyle name="Normal_Sheet1" xfId="14" xr:uid="{00000000-0005-0000-0000-0000B8000000}"/>
    <cellStyle name="Normal_Sheet36" xfId="15" xr:uid="{00000000-0005-0000-0000-0000B9000000}"/>
    <cellStyle name="Note 2" xfId="308" xr:uid="{00000000-0005-0000-0000-0000FB000000}"/>
    <cellStyle name="Note 2 2" xfId="314" xr:uid="{00000000-0005-0000-0000-0000FC000000}"/>
    <cellStyle name="Note 2 2 2" xfId="362" xr:uid="{00000000-0005-0000-0000-0000FC000000}"/>
    <cellStyle name="Note 2 2 3" xfId="408" xr:uid="{00000000-0005-0000-0000-0000FC000000}"/>
    <cellStyle name="Note 2 2 4" xfId="450" xr:uid="{0B5460CC-C3B0-4BC1-86CF-FD246AE1C568}"/>
    <cellStyle name="Note 2 2 5" xfId="494" xr:uid="{9790450B-B5D6-4A8C-BF9C-645CCEDB9927}"/>
    <cellStyle name="Note 2 3" xfId="333" xr:uid="{00000000-0005-0000-0000-0000FD000000}"/>
    <cellStyle name="Note 2 3 2" xfId="378" xr:uid="{00000000-0005-0000-0000-0000FD000000}"/>
    <cellStyle name="Note 2 3 3" xfId="424" xr:uid="{00000000-0005-0000-0000-0000FD000000}"/>
    <cellStyle name="Note 2 3 4" xfId="466" xr:uid="{F6235A40-6E1F-438D-B338-85D170A626D7}"/>
    <cellStyle name="Note 2 3 5" xfId="510" xr:uid="{0659656B-921F-48AE-8649-762AC8498803}"/>
    <cellStyle name="Note 2 4" xfId="358" xr:uid="{00000000-0005-0000-0000-0000FB000000}"/>
    <cellStyle name="Note 2 5" xfId="404" xr:uid="{00000000-0005-0000-0000-0000FB000000}"/>
    <cellStyle name="Note 2 6" xfId="446" xr:uid="{9D1A7926-3AD8-42AD-A85D-91C4EF0B04D7}"/>
    <cellStyle name="Note 2 7" xfId="490" xr:uid="{D5D471DD-1E86-4805-BD72-5C4DE06BD7F7}"/>
    <cellStyle name="Output 2" xfId="267" xr:uid="{00000000-0005-0000-0000-0000FE000000}"/>
    <cellStyle name="Percent" xfId="16" builtinId="5"/>
    <cellStyle name="Percent 10" xfId="199" xr:uid="{00000000-0005-0000-0000-0000BB000000}"/>
    <cellStyle name="Percent 11" xfId="200" xr:uid="{00000000-0005-0000-0000-0000BC000000}"/>
    <cellStyle name="Percent 12" xfId="201" xr:uid="{00000000-0005-0000-0000-0000BD000000}"/>
    <cellStyle name="Percent 13" xfId="202" xr:uid="{00000000-0005-0000-0000-0000BE000000}"/>
    <cellStyle name="Percent 14" xfId="203" xr:uid="{00000000-0005-0000-0000-0000BF000000}"/>
    <cellStyle name="Percent 15" xfId="204" xr:uid="{00000000-0005-0000-0000-0000C0000000}"/>
    <cellStyle name="Percent 16" xfId="205" xr:uid="{00000000-0005-0000-0000-0000C1000000}"/>
    <cellStyle name="Percent 17" xfId="206" xr:uid="{00000000-0005-0000-0000-0000C2000000}"/>
    <cellStyle name="Percent 18" xfId="207" xr:uid="{00000000-0005-0000-0000-0000C3000000}"/>
    <cellStyle name="Percent 19" xfId="208" xr:uid="{00000000-0005-0000-0000-0000C4000000}"/>
    <cellStyle name="Percent 2" xfId="17" xr:uid="{00000000-0005-0000-0000-0000C5000000}"/>
    <cellStyle name="Percent 2 10" xfId="209" xr:uid="{00000000-0005-0000-0000-0000C6000000}"/>
    <cellStyle name="Percent 2 11" xfId="210" xr:uid="{00000000-0005-0000-0000-0000C7000000}"/>
    <cellStyle name="Percent 2 12" xfId="211" xr:uid="{00000000-0005-0000-0000-0000C8000000}"/>
    <cellStyle name="Percent 2 13" xfId="212" xr:uid="{00000000-0005-0000-0000-0000C9000000}"/>
    <cellStyle name="Percent 2 14" xfId="213" xr:uid="{00000000-0005-0000-0000-0000CA000000}"/>
    <cellStyle name="Percent 2 15" xfId="214" xr:uid="{00000000-0005-0000-0000-0000CB000000}"/>
    <cellStyle name="Percent 2 16" xfId="215" xr:uid="{00000000-0005-0000-0000-0000CC000000}"/>
    <cellStyle name="Percent 2 17" xfId="216" xr:uid="{00000000-0005-0000-0000-0000CD000000}"/>
    <cellStyle name="Percent 2 18" xfId="217" xr:uid="{00000000-0005-0000-0000-0000CE000000}"/>
    <cellStyle name="Percent 2 19" xfId="218" xr:uid="{00000000-0005-0000-0000-0000CF000000}"/>
    <cellStyle name="Percent 2 2" xfId="28" xr:uid="{00000000-0005-0000-0000-0000D0000000}"/>
    <cellStyle name="Percent 2 20" xfId="219" xr:uid="{00000000-0005-0000-0000-0000D1000000}"/>
    <cellStyle name="Percent 2 21" xfId="220" xr:uid="{00000000-0005-0000-0000-0000D2000000}"/>
    <cellStyle name="Percent 2 22" xfId="221" xr:uid="{00000000-0005-0000-0000-0000D3000000}"/>
    <cellStyle name="Percent 2 23" xfId="222" xr:uid="{00000000-0005-0000-0000-0000D4000000}"/>
    <cellStyle name="Percent 2 24" xfId="223" xr:uid="{00000000-0005-0000-0000-0000D5000000}"/>
    <cellStyle name="Percent 2 25" xfId="309" xr:uid="{00000000-0005-0000-0000-00001A010000}"/>
    <cellStyle name="Percent 2 26" xfId="256" xr:uid="{00000000-0005-0000-0000-000009010000}"/>
    <cellStyle name="Percent 2 27" xfId="343" xr:uid="{00000000-0005-0000-0000-000009010000}"/>
    <cellStyle name="Percent 2 28" xfId="389" xr:uid="{00000000-0005-0000-0000-000009010000}"/>
    <cellStyle name="Percent 2 29" xfId="431" xr:uid="{8D0A7E72-52E8-4FAD-B7D0-5784575CCB60}"/>
    <cellStyle name="Percent 2 3" xfId="40" xr:uid="{00000000-0005-0000-0000-0000D6000000}"/>
    <cellStyle name="Percent 2 30" xfId="475" xr:uid="{81B2D884-86AD-4BD3-9556-196283BB42C4}"/>
    <cellStyle name="Percent 2 4" xfId="22" xr:uid="{00000000-0005-0000-0000-0000D7000000}"/>
    <cellStyle name="Percent 2 5" xfId="55" xr:uid="{00000000-0005-0000-0000-0000D8000000}"/>
    <cellStyle name="Percent 2 6" xfId="59" xr:uid="{00000000-0005-0000-0000-0000D9000000}"/>
    <cellStyle name="Percent 2 7" xfId="63" xr:uid="{00000000-0005-0000-0000-0000DA000000}"/>
    <cellStyle name="Percent 2 8" xfId="224" xr:uid="{00000000-0005-0000-0000-0000DB000000}"/>
    <cellStyle name="Percent 2 9" xfId="225" xr:uid="{00000000-0005-0000-0000-0000DC000000}"/>
    <cellStyle name="Percent 20" xfId="226" xr:uid="{00000000-0005-0000-0000-0000DD000000}"/>
    <cellStyle name="Percent 3" xfId="18" xr:uid="{00000000-0005-0000-0000-0000DE000000}"/>
    <cellStyle name="Percent 3 2" xfId="29" xr:uid="{00000000-0005-0000-0000-0000DF000000}"/>
    <cellStyle name="Percent 3 3" xfId="41" xr:uid="{00000000-0005-0000-0000-0000E0000000}"/>
    <cellStyle name="Percent 3 4" xfId="45" xr:uid="{00000000-0005-0000-0000-0000E1000000}"/>
    <cellStyle name="Percent 3 5" xfId="56" xr:uid="{00000000-0005-0000-0000-0000E2000000}"/>
    <cellStyle name="Percent 3 6" xfId="60" xr:uid="{00000000-0005-0000-0000-0000E3000000}"/>
    <cellStyle name="Percent 3 7" xfId="64" xr:uid="{00000000-0005-0000-0000-0000E4000000}"/>
    <cellStyle name="Percent 5" xfId="227" xr:uid="{00000000-0005-0000-0000-0000E5000000}"/>
    <cellStyle name="Percent 6" xfId="228" xr:uid="{00000000-0005-0000-0000-0000E6000000}"/>
    <cellStyle name="Percent 8" xfId="229" xr:uid="{00000000-0005-0000-0000-0000E7000000}"/>
    <cellStyle name="Percent 9" xfId="230" xr:uid="{00000000-0005-0000-0000-0000E8000000}"/>
    <cellStyle name="Title 2" xfId="258" xr:uid="{00000000-0005-0000-0000-00002E010000}"/>
    <cellStyle name="Total" xfId="19" builtinId="25" customBuiltin="1"/>
    <cellStyle name="Total 10" xfId="231" xr:uid="{00000000-0005-0000-0000-0000EA000000}"/>
    <cellStyle name="Total 11" xfId="232" xr:uid="{00000000-0005-0000-0000-0000EB000000}"/>
    <cellStyle name="Total 12" xfId="233" xr:uid="{00000000-0005-0000-0000-0000EC000000}"/>
    <cellStyle name="Total 13" xfId="234" xr:uid="{00000000-0005-0000-0000-0000ED000000}"/>
    <cellStyle name="Total 14" xfId="235" xr:uid="{00000000-0005-0000-0000-0000EE000000}"/>
    <cellStyle name="Total 15" xfId="236" xr:uid="{00000000-0005-0000-0000-0000EF000000}"/>
    <cellStyle name="Total 16" xfId="237" xr:uid="{00000000-0005-0000-0000-0000F0000000}"/>
    <cellStyle name="Total 17" xfId="238" xr:uid="{00000000-0005-0000-0000-0000F1000000}"/>
    <cellStyle name="Total 18" xfId="239" xr:uid="{00000000-0005-0000-0000-0000F2000000}"/>
    <cellStyle name="Total 19" xfId="240" xr:uid="{00000000-0005-0000-0000-0000F3000000}"/>
    <cellStyle name="Total 2" xfId="241" xr:uid="{00000000-0005-0000-0000-0000F4000000}"/>
    <cellStyle name="Total 20" xfId="273" xr:uid="{00000000-0005-0000-0000-00003A010000}"/>
    <cellStyle name="Total 3" xfId="242" xr:uid="{00000000-0005-0000-0000-0000F5000000}"/>
    <cellStyle name="Total 4" xfId="243" xr:uid="{00000000-0005-0000-0000-0000F6000000}"/>
    <cellStyle name="Total 5" xfId="244" xr:uid="{00000000-0005-0000-0000-0000F7000000}"/>
    <cellStyle name="Total 6" xfId="245" xr:uid="{00000000-0005-0000-0000-0000F8000000}"/>
    <cellStyle name="Total 7" xfId="246" xr:uid="{00000000-0005-0000-0000-0000F9000000}"/>
    <cellStyle name="Total 8" xfId="247" xr:uid="{00000000-0005-0000-0000-0000FA000000}"/>
    <cellStyle name="Total 9" xfId="248" xr:uid="{00000000-0005-0000-0000-0000FB000000}"/>
    <cellStyle name="Warning Text 2" xfId="271" xr:uid="{00000000-0005-0000-0000-000042010000}"/>
  </cellStyles>
  <dxfs count="270">
    <dxf>
      <fill>
        <patternFill>
          <bgColor rgb="FFFFFF00"/>
        </patternFill>
      </fill>
    </dxf>
    <dxf>
      <font>
        <color theme="0"/>
      </font>
      <fill>
        <patternFill>
          <bgColor rgb="FFFF0000"/>
        </patternFill>
      </fill>
    </dxf>
    <dxf>
      <font>
        <color theme="0"/>
      </font>
      <fill>
        <patternFill>
          <bgColor theme="1"/>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86280116382583E-2"/>
          <c:y val="2.2756441595117857E-2"/>
          <c:w val="0.81817565434558237"/>
          <c:h val="0.87476675249294067"/>
        </c:manualLayout>
      </c:layout>
      <c:lineChart>
        <c:grouping val="standard"/>
        <c:varyColors val="0"/>
        <c:ser>
          <c:idx val="1"/>
          <c:order val="1"/>
          <c:tx>
            <c:strRef>
              <c:f>'RW History'!$A$115</c:f>
              <c:strCache>
                <c:ptCount val="1"/>
                <c:pt idx="0">
                  <c:v> Average </c:v>
                </c:pt>
              </c:strCache>
            </c:strRef>
          </c:tx>
          <c:marker>
            <c:symbol val="none"/>
          </c:marker>
          <c:cat>
            <c:numRef>
              <c:f>'RW History'!$B$113:$U$113</c:f>
              <c:numCache>
                <c:formatCode>0</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'RW History'!$B$115:$U$115</c:f>
              <c:numCache>
                <c:formatCode>0.0</c:formatCode>
                <c:ptCount val="20"/>
                <c:pt idx="0">
                  <c:v>5.4446268656716414</c:v>
                </c:pt>
                <c:pt idx="1">
                  <c:v>5.0350746268656712</c:v>
                </c:pt>
                <c:pt idx="2">
                  <c:v>5.0146268656716408</c:v>
                </c:pt>
                <c:pt idx="3">
                  <c:v>4.9522388059701496</c:v>
                </c:pt>
                <c:pt idx="4">
                  <c:v>5.2252238805970146</c:v>
                </c:pt>
                <c:pt idx="5">
                  <c:v>5.4278053445841774</c:v>
                </c:pt>
                <c:pt idx="6">
                  <c:v>5.4642647058823526</c:v>
                </c:pt>
                <c:pt idx="7">
                  <c:v>5.4575362318840588</c:v>
                </c:pt>
                <c:pt idx="8">
                  <c:v>5.6313043478260871</c:v>
                </c:pt>
                <c:pt idx="9">
                  <c:v>6.7436231884057971</c:v>
                </c:pt>
                <c:pt idx="10">
                  <c:v>6.7669565217391296</c:v>
                </c:pt>
                <c:pt idx="11">
                  <c:v>6.9792753623188402</c:v>
                </c:pt>
                <c:pt idx="12">
                  <c:v>7.0721739130434784</c:v>
                </c:pt>
                <c:pt idx="13">
                  <c:v>5.9559701492537318</c:v>
                </c:pt>
                <c:pt idx="14">
                  <c:v>5.9444776119402984</c:v>
                </c:pt>
                <c:pt idx="15">
                  <c:v>6.1743283582089568</c:v>
                </c:pt>
                <c:pt idx="16">
                  <c:v>6.5104477611940315</c:v>
                </c:pt>
                <c:pt idx="17">
                  <c:v>6.9798507462686565</c:v>
                </c:pt>
                <c:pt idx="18">
                  <c:v>7.64776119402985</c:v>
                </c:pt>
                <c:pt idx="19">
                  <c:v>7.9438805970149238</c:v>
                </c:pt>
              </c:numCache>
            </c:numRef>
          </c:val>
          <c:smooth val="0"/>
          <c:extLst>
            <c:ext xmlns:c16="http://schemas.microsoft.com/office/drawing/2014/chart" uri="{C3380CC4-5D6E-409C-BE32-E72D297353CC}">
              <c16:uniqueId val="{00000000-228D-4BD1-B832-D8F6669E5096}"/>
            </c:ext>
          </c:extLst>
        </c:ser>
        <c:dLbls>
          <c:showLegendKey val="0"/>
          <c:showVal val="0"/>
          <c:showCatName val="0"/>
          <c:showSerName val="0"/>
          <c:showPercent val="0"/>
          <c:showBubbleSize val="0"/>
        </c:dLbls>
        <c:marker val="1"/>
        <c:smooth val="0"/>
        <c:axId val="786066080"/>
        <c:axId val="786066640"/>
      </c:lineChart>
      <c:lineChart>
        <c:grouping val="standard"/>
        <c:varyColors val="0"/>
        <c:ser>
          <c:idx val="0"/>
          <c:order val="0"/>
          <c:tx>
            <c:strRef>
              <c:f>'RW History'!$A$114</c:f>
              <c:strCache>
                <c:ptCount val="1"/>
                <c:pt idx="0">
                  <c:v> Total </c:v>
                </c:pt>
              </c:strCache>
            </c:strRef>
          </c:tx>
          <c:marker>
            <c:symbol val="none"/>
          </c:marker>
          <c:cat>
            <c:numRef>
              <c:f>'RW History'!$B$113:$U$113</c:f>
              <c:numCache>
                <c:formatCode>0</c:formatCode>
                <c:ptCount val="20"/>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numCache>
            </c:numRef>
          </c:cat>
          <c:val>
            <c:numRef>
              <c:f>'RW History'!$B$114:$U$114</c:f>
              <c:numCache>
                <c:formatCode>0</c:formatCode>
                <c:ptCount val="20"/>
                <c:pt idx="0">
                  <c:v>364.78999999999996</c:v>
                </c:pt>
                <c:pt idx="1">
                  <c:v>337.34999999999997</c:v>
                </c:pt>
                <c:pt idx="2">
                  <c:v>335.97999999999996</c:v>
                </c:pt>
                <c:pt idx="3">
                  <c:v>331.8</c:v>
                </c:pt>
                <c:pt idx="4">
                  <c:v>350.09</c:v>
                </c:pt>
                <c:pt idx="5">
                  <c:v>363.66295808713988</c:v>
                </c:pt>
                <c:pt idx="6">
                  <c:v>371.57</c:v>
                </c:pt>
                <c:pt idx="7">
                  <c:v>376.57000000000005</c:v>
                </c:pt>
                <c:pt idx="8">
                  <c:v>388.56</c:v>
                </c:pt>
                <c:pt idx="9">
                  <c:v>465.31</c:v>
                </c:pt>
                <c:pt idx="10">
                  <c:v>466.91999999999996</c:v>
                </c:pt>
                <c:pt idx="11">
                  <c:v>481.57</c:v>
                </c:pt>
                <c:pt idx="12">
                  <c:v>487.98</c:v>
                </c:pt>
                <c:pt idx="13">
                  <c:v>399.05</c:v>
                </c:pt>
                <c:pt idx="14">
                  <c:v>398.28</c:v>
                </c:pt>
                <c:pt idx="15">
                  <c:v>413.68000000000012</c:v>
                </c:pt>
                <c:pt idx="16">
                  <c:v>436.2000000000001</c:v>
                </c:pt>
                <c:pt idx="17">
                  <c:v>467.65</c:v>
                </c:pt>
                <c:pt idx="18">
                  <c:v>512.4</c:v>
                </c:pt>
                <c:pt idx="19">
                  <c:v>532.2399999999999</c:v>
                </c:pt>
              </c:numCache>
            </c:numRef>
          </c:val>
          <c:smooth val="0"/>
          <c:extLst>
            <c:ext xmlns:c16="http://schemas.microsoft.com/office/drawing/2014/chart" uri="{C3380CC4-5D6E-409C-BE32-E72D297353CC}">
              <c16:uniqueId val="{00000001-228D-4BD1-B832-D8F6669E5096}"/>
            </c:ext>
          </c:extLst>
        </c:ser>
        <c:dLbls>
          <c:showLegendKey val="0"/>
          <c:showVal val="0"/>
          <c:showCatName val="0"/>
          <c:showSerName val="0"/>
          <c:showPercent val="0"/>
          <c:showBubbleSize val="0"/>
        </c:dLbls>
        <c:marker val="1"/>
        <c:smooth val="0"/>
        <c:axId val="207876256"/>
        <c:axId val="786067200"/>
      </c:lineChart>
      <c:catAx>
        <c:axId val="786066080"/>
        <c:scaling>
          <c:orientation val="minMax"/>
        </c:scaling>
        <c:delete val="0"/>
        <c:axPos val="b"/>
        <c:numFmt formatCode="0" sourceLinked="1"/>
        <c:majorTickMark val="out"/>
        <c:minorTickMark val="none"/>
        <c:tickLblPos val="nextTo"/>
        <c:crossAx val="786066640"/>
        <c:crosses val="autoZero"/>
        <c:auto val="1"/>
        <c:lblAlgn val="ctr"/>
        <c:lblOffset val="100"/>
        <c:noMultiLvlLbl val="0"/>
      </c:catAx>
      <c:valAx>
        <c:axId val="786066640"/>
        <c:scaling>
          <c:orientation val="minMax"/>
        </c:scaling>
        <c:delete val="0"/>
        <c:axPos val="l"/>
        <c:majorGridlines/>
        <c:numFmt formatCode="0.0" sourceLinked="1"/>
        <c:majorTickMark val="out"/>
        <c:minorTickMark val="none"/>
        <c:tickLblPos val="nextTo"/>
        <c:crossAx val="786066080"/>
        <c:crosses val="autoZero"/>
        <c:crossBetween val="between"/>
      </c:valAx>
      <c:valAx>
        <c:axId val="786067200"/>
        <c:scaling>
          <c:orientation val="minMax"/>
          <c:min val="0"/>
        </c:scaling>
        <c:delete val="0"/>
        <c:axPos val="r"/>
        <c:numFmt formatCode="0" sourceLinked="1"/>
        <c:majorTickMark val="out"/>
        <c:minorTickMark val="none"/>
        <c:tickLblPos val="nextTo"/>
        <c:crossAx val="207876256"/>
        <c:crosses val="max"/>
        <c:crossBetween val="between"/>
      </c:valAx>
      <c:catAx>
        <c:axId val="207876256"/>
        <c:scaling>
          <c:orientation val="minMax"/>
        </c:scaling>
        <c:delete val="1"/>
        <c:axPos val="b"/>
        <c:numFmt formatCode="0" sourceLinked="1"/>
        <c:majorTickMark val="out"/>
        <c:minorTickMark val="none"/>
        <c:tickLblPos val="none"/>
        <c:crossAx val="786067200"/>
        <c:crosses val="autoZero"/>
        <c:auto val="1"/>
        <c:lblAlgn val="ctr"/>
        <c:lblOffset val="100"/>
        <c:noMultiLvlLbl val="0"/>
      </c:catAx>
    </c:plotArea>
    <c:legend>
      <c:legendPos val="b"/>
      <c:layout>
        <c:manualLayout>
          <c:xMode val="edge"/>
          <c:yMode val="edge"/>
          <c:x val="0.38690463952109289"/>
          <c:y val="0.80648959079483551"/>
          <c:w val="0.20281715104477238"/>
          <c:h val="6.5434133348833315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3284568773909"/>
          <c:y val="3.7957332256545025E-2"/>
          <c:w val="0.7896921546152188"/>
          <c:h val="0.86809098862642164"/>
        </c:manualLayout>
      </c:layout>
      <c:lineChart>
        <c:grouping val="standard"/>
        <c:varyColors val="0"/>
        <c:ser>
          <c:idx val="0"/>
          <c:order val="0"/>
          <c:tx>
            <c:strRef>
              <c:f>'RW History'!$X$114</c:f>
              <c:strCache>
                <c:ptCount val="1"/>
                <c:pt idx="0">
                  <c:v> Total </c:v>
                </c:pt>
              </c:strCache>
            </c:strRef>
          </c:tx>
          <c:marker>
            <c:symbol val="none"/>
          </c:marker>
          <c:cat>
            <c:numRef>
              <c:f>'RW History'!$Y$113:$AQ$113</c:f>
              <c:numCache>
                <c:formatCode>0</c:formatCod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numCache>
            </c:numRef>
          </c:cat>
          <c:val>
            <c:numRef>
              <c:f>'RW History'!$Y$114:$AQ$114</c:f>
              <c:numCache>
                <c:formatCode>0%</c:formatCode>
                <c:ptCount val="19"/>
                <c:pt idx="0">
                  <c:v>-7.5221360234655532E-2</c:v>
                </c:pt>
                <c:pt idx="1">
                  <c:v>-4.0610641766711808E-3</c:v>
                </c:pt>
                <c:pt idx="2">
                  <c:v>-1.2441216739091487E-2</c:v>
                </c:pt>
                <c:pt idx="3">
                  <c:v>5.5123568414707558E-2</c:v>
                </c:pt>
                <c:pt idx="4">
                  <c:v>3.8769910843325706E-2</c:v>
                </c:pt>
                <c:pt idx="5">
                  <c:v>2.174277510816891E-2</c:v>
                </c:pt>
                <c:pt idx="6">
                  <c:v>1.3456414672874617E-2</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-0.1822410754539121</c:v>
                </c:pt>
                <c:pt idx="13" formatCode="0.0%">
                  <c:v>-1.9295827590528614E-3</c:v>
                </c:pt>
                <c:pt idx="14" formatCode="0.0%">
                  <c:v>3.8666264939239081E-2</c:v>
                </c:pt>
                <c:pt idx="15" formatCode="0.0%">
                  <c:v>5.44382131115837E-2</c:v>
                </c:pt>
                <c:pt idx="16" formatCode="0.0%">
                  <c:v>7.2099954149472456E-2</c:v>
                </c:pt>
                <c:pt idx="17" formatCode="0.0%">
                  <c:v>9.5691222067785686E-2</c:v>
                </c:pt>
                <c:pt idx="18" formatCode="0.0%">
                  <c:v>3.8719750195159941E-2</c:v>
                </c:pt>
              </c:numCache>
            </c:numRef>
          </c:val>
          <c:smooth val="0"/>
          <c:extLst>
            <c:ext xmlns:c16="http://schemas.microsoft.com/office/drawing/2014/chart" uri="{C3380CC4-5D6E-409C-BE32-E72D297353CC}">
              <c16:uniqueId val="{00000000-DB33-4CBB-9C5C-FC4242918AF6}"/>
            </c:ext>
          </c:extLst>
        </c:ser>
        <c:ser>
          <c:idx val="1"/>
          <c:order val="1"/>
          <c:tx>
            <c:strRef>
              <c:f>'RW History'!$X$115</c:f>
              <c:strCache>
                <c:ptCount val="1"/>
                <c:pt idx="0">
                  <c:v> Average </c:v>
                </c:pt>
              </c:strCache>
            </c:strRef>
          </c:tx>
          <c:marker>
            <c:symbol val="none"/>
          </c:marker>
          <c:cat>
            <c:numRef>
              <c:f>'RW History'!$Y$113:$AQ$113</c:f>
              <c:numCache>
                <c:formatCode>0</c:formatCod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numCache>
            </c:numRef>
          </c:cat>
          <c:val>
            <c:numRef>
              <c:f>'RW History'!$Y$115:$AQ$115</c:f>
              <c:numCache>
                <c:formatCode>0%</c:formatCode>
                <c:ptCount val="19"/>
                <c:pt idx="0">
                  <c:v>-7.5221360234655532E-2</c:v>
                </c:pt>
                <c:pt idx="1">
                  <c:v>-4.0610641766711808E-3</c:v>
                </c:pt>
                <c:pt idx="2">
                  <c:v>-1.2441216739091376E-2</c:v>
                </c:pt>
                <c:pt idx="3">
                  <c:v>5.5123568414707558E-2</c:v>
                </c:pt>
                <c:pt idx="4">
                  <c:v>3.8769910843325706E-2</c:v>
                </c:pt>
                <c:pt idx="5">
                  <c:v>6.7171460624604329E-3</c:v>
                </c:pt>
                <c:pt idx="6">
                  <c:v>-1.2313594528190475E-3</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-0.15783036128835715</c:v>
                </c:pt>
                <c:pt idx="13" formatCode="0.0%">
                  <c:v>-1.9295827590528614E-3</c:v>
                </c:pt>
                <c:pt idx="14" formatCode="0.0%">
                  <c:v>3.8666264939239081E-2</c:v>
                </c:pt>
                <c:pt idx="15" formatCode="0.0%">
                  <c:v>5.4438213111583922E-2</c:v>
                </c:pt>
                <c:pt idx="16" formatCode="0.0%">
                  <c:v>7.2099954149472456E-2</c:v>
                </c:pt>
                <c:pt idx="17" formatCode="0.0%">
                  <c:v>9.5691222067785686E-2</c:v>
                </c:pt>
                <c:pt idx="18" formatCode="0.0%">
                  <c:v>3.8719750195159941E-2</c:v>
                </c:pt>
              </c:numCache>
            </c:numRef>
          </c:val>
          <c:smooth val="0"/>
          <c:extLst>
            <c:ext xmlns:c16="http://schemas.microsoft.com/office/drawing/2014/chart" uri="{C3380CC4-5D6E-409C-BE32-E72D297353CC}">
              <c16:uniqueId val="{00000001-DB33-4CBB-9C5C-FC4242918AF6}"/>
            </c:ext>
          </c:extLst>
        </c:ser>
        <c:dLbls>
          <c:showLegendKey val="0"/>
          <c:showVal val="0"/>
          <c:showCatName val="0"/>
          <c:showSerName val="0"/>
          <c:showPercent val="0"/>
          <c:showBubbleSize val="0"/>
        </c:dLbls>
        <c:smooth val="0"/>
        <c:axId val="786068880"/>
        <c:axId val="786068320"/>
      </c:lineChart>
      <c:catAx>
        <c:axId val="786068880"/>
        <c:scaling>
          <c:orientation val="minMax"/>
        </c:scaling>
        <c:delete val="0"/>
        <c:axPos val="b"/>
        <c:numFmt formatCode="0" sourceLinked="1"/>
        <c:majorTickMark val="out"/>
        <c:minorTickMark val="none"/>
        <c:tickLblPos val="nextTo"/>
        <c:crossAx val="786068320"/>
        <c:crossesAt val="-0.4"/>
        <c:auto val="1"/>
        <c:lblAlgn val="ctr"/>
        <c:lblOffset val="100"/>
        <c:noMultiLvlLbl val="0"/>
      </c:catAx>
      <c:valAx>
        <c:axId val="786068320"/>
        <c:scaling>
          <c:orientation val="minMax"/>
        </c:scaling>
        <c:delete val="0"/>
        <c:axPos val="l"/>
        <c:majorGridlines/>
        <c:numFmt formatCode="0%" sourceLinked="1"/>
        <c:majorTickMark val="out"/>
        <c:minorTickMark val="none"/>
        <c:tickLblPos val="nextTo"/>
        <c:crossAx val="786068880"/>
        <c:crosses val="autoZero"/>
        <c:crossBetween val="between"/>
      </c:valAx>
    </c:plotArea>
    <c:legend>
      <c:legendPos val="b"/>
      <c:layout>
        <c:manualLayout>
          <c:xMode val="edge"/>
          <c:yMode val="edge"/>
          <c:x val="0.13042460592490493"/>
          <c:y val="0.82851007260456078"/>
          <c:w val="0.75320426864696721"/>
          <c:h val="6.1821926105390702E-2"/>
        </c:manualLayout>
      </c:layout>
      <c:overlay val="0"/>
    </c:legend>
    <c:plotVisOnly val="1"/>
    <c:dispBlanksAs val="gap"/>
    <c:showDLblsOverMax val="0"/>
  </c:chart>
  <c:spPr>
    <a:ln>
      <a:noFill/>
    </a:ln>
  </c:spPr>
  <c:printSettings>
    <c:headerFooter/>
    <c:pageMargins b="0.750000000000004" l="0.70000000000000062" r="0.70000000000000062" t="0.750000000000004" header="0.30000000000000032" footer="0.30000000000000032"/>
    <c:pageSetup/>
  </c:printSettings>
</c:chartSpace>
</file>

<file path=xl/ctrlProps/ctrlProp1.xml><?xml version="1.0" encoding="utf-8"?>
<formControlPr xmlns="http://schemas.microsoft.com/office/spreadsheetml/2009/9/main" objectType="Drop" dropStyle="combo" dx="16" fmlaLink="$A$3" fmlaRange="$A$137:$A$157" noThreeD="1" sel="21" val="13"/>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1414993</xdr:colOff>
      <xdr:row>117</xdr:row>
      <xdr:rowOff>142875</xdr:rowOff>
    </xdr:from>
    <xdr:to>
      <xdr:col>17</xdr:col>
      <xdr:colOff>123265</xdr:colOff>
      <xdr:row>137</xdr:row>
      <xdr:rowOff>66675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974910</xdr:colOff>
      <xdr:row>117</xdr:row>
      <xdr:rowOff>28575</xdr:rowOff>
    </xdr:from>
    <xdr:to>
      <xdr:col>39</xdr:col>
      <xdr:colOff>590551</xdr:colOff>
      <xdr:row>137</xdr:row>
      <xdr:rowOff>76200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38100</xdr:rowOff>
        </xdr:from>
        <xdr:to>
          <xdr:col>1</xdr:col>
          <xdr:colOff>514350</xdr:colOff>
          <xdr:row>3</xdr:row>
          <xdr:rowOff>171450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anetg\Local%20Settings\Temporary%20Internet%20Files\OLK17F\FY2006C2swrk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Midwestern State University</v>
          </cell>
        </row>
        <row r="2">
          <cell r="A2" t="str">
            <v>SCHEDULE C-2:  EXPENSES BY OBJECT AND FUND GROUP</v>
          </cell>
        </row>
        <row r="3">
          <cell r="A3" t="str">
            <v>For the year ended August 31, 2006</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E6" t="str">
            <v>Depreciation</v>
          </cell>
          <cell r="AG6" t="str">
            <v>Federal Sponsored</v>
          </cell>
          <cell r="AI6" t="str">
            <v>State Sponsored</v>
          </cell>
          <cell r="AK6" t="str">
            <v>Other</v>
          </cell>
          <cell r="AM6" t="str">
            <v>Subtotal</v>
          </cell>
          <cell r="AO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E7" t="str">
            <v>and Amortization</v>
          </cell>
          <cell r="AG7" t="str">
            <v>Pass-Throughs</v>
          </cell>
          <cell r="AI7" t="str">
            <v>Pass-Throughs</v>
          </cell>
          <cell r="AK7" t="str">
            <v>Expenses</v>
          </cell>
          <cell r="AM7" t="str">
            <v>Operating Expenses</v>
          </cell>
          <cell r="AO7" t="str">
            <v>Outlay</v>
          </cell>
          <cell r="AQ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hecb.state.tx.us/ExpenditureStud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mailto:margot_goff@tamu.edu" TargetMode="External"/><Relationship Id="rId1" Type="http://schemas.openxmlformats.org/officeDocument/2006/relationships/hyperlink" Target="mailto:tsaia@uhd.edu"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externalLinkPath" Target="file:///\\THECB-AUVFS41\UserFile\PA\Resource\FINANCEFILES\Cost%20Study%20University\Cost%20Study%202009%20(FY2008)\Attempted%20Semester%20Credit%20Hours%20FY2008\04%20Discipline%20Analysis%20FY%202008%20ASCH.xl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dimension ref="A1:V26"/>
  <sheetViews>
    <sheetView tabSelected="1" workbookViewId="0"/>
  </sheetViews>
  <sheetFormatPr defaultRowHeight="12.75" x14ac:dyDescent="0.2"/>
  <cols>
    <col min="1" max="1" width="22.85546875" customWidth="1"/>
    <col min="2" max="2" width="15.28515625" customWidth="1"/>
    <col min="8" max="8" width="7.140625" customWidth="1"/>
  </cols>
  <sheetData>
    <row r="1" spans="1:22" ht="14.25" x14ac:dyDescent="0.2">
      <c r="A1" s="282" t="s">
        <v>837</v>
      </c>
      <c r="B1" s="283"/>
      <c r="C1" s="283"/>
      <c r="D1" s="283"/>
      <c r="E1" s="283"/>
      <c r="F1" s="283"/>
    </row>
    <row r="2" spans="1:22" ht="14.25" x14ac:dyDescent="0.2">
      <c r="A2" s="1"/>
    </row>
    <row r="3" spans="1:22" ht="14.25" x14ac:dyDescent="0.2">
      <c r="A3" s="288" t="s">
        <v>716</v>
      </c>
      <c r="B3" s="1" t="s">
        <v>849</v>
      </c>
    </row>
    <row r="4" spans="1:22" ht="14.25" x14ac:dyDescent="0.2">
      <c r="A4" s="1"/>
    </row>
    <row r="5" spans="1:22" ht="14.25" x14ac:dyDescent="0.2">
      <c r="A5" s="285" t="s">
        <v>840</v>
      </c>
      <c r="B5" s="1" t="s">
        <v>854</v>
      </c>
    </row>
    <row r="6" spans="1:22" ht="14.25" x14ac:dyDescent="0.2">
      <c r="A6" s="1"/>
    </row>
    <row r="7" spans="1:22" ht="14.25" x14ac:dyDescent="0.2">
      <c r="A7" s="286" t="s">
        <v>841</v>
      </c>
      <c r="B7" s="4" t="s">
        <v>850</v>
      </c>
    </row>
    <row r="8" spans="1:22" ht="14.25" x14ac:dyDescent="0.2">
      <c r="A8" s="1"/>
    </row>
    <row r="9" spans="1:22" ht="14.25" x14ac:dyDescent="0.2">
      <c r="A9" s="286" t="s">
        <v>844</v>
      </c>
      <c r="B9" s="4" t="s">
        <v>848</v>
      </c>
      <c r="C9" s="4"/>
    </row>
    <row r="10" spans="1:22" ht="14.25" x14ac:dyDescent="0.2">
      <c r="A10" s="1"/>
      <c r="B10" s="287"/>
    </row>
    <row r="11" spans="1:22" ht="14.25" x14ac:dyDescent="0.2">
      <c r="A11" s="284" t="s">
        <v>842</v>
      </c>
      <c r="B11" s="4" t="s">
        <v>853</v>
      </c>
    </row>
    <row r="12" spans="1:22" ht="14.25" x14ac:dyDescent="0.2">
      <c r="A12" s="1"/>
      <c r="B12" s="287"/>
    </row>
    <row r="13" spans="1:22" ht="45.75" customHeight="1" x14ac:dyDescent="0.2">
      <c r="A13" s="291" t="s">
        <v>843</v>
      </c>
      <c r="B13" s="354" t="s">
        <v>851</v>
      </c>
      <c r="C13" s="355"/>
      <c r="D13" s="355"/>
      <c r="E13" s="355"/>
      <c r="F13" s="355"/>
      <c r="G13" s="355"/>
      <c r="H13" s="355"/>
      <c r="I13" s="355"/>
      <c r="J13" s="355"/>
      <c r="K13" s="355"/>
      <c r="L13" s="355"/>
      <c r="M13" s="355"/>
      <c r="N13" s="355"/>
      <c r="O13" s="355"/>
      <c r="P13" s="355"/>
      <c r="Q13" s="355"/>
      <c r="R13" s="355"/>
      <c r="S13" s="355"/>
      <c r="T13" s="355"/>
      <c r="U13" s="355"/>
      <c r="V13" s="355"/>
    </row>
    <row r="14" spans="1:22" ht="14.25" x14ac:dyDescent="0.2">
      <c r="A14" s="1"/>
      <c r="B14" s="287"/>
    </row>
    <row r="15" spans="1:22" ht="14.25" x14ac:dyDescent="0.2">
      <c r="A15" s="284" t="s">
        <v>838</v>
      </c>
      <c r="B15" s="4" t="s">
        <v>852</v>
      </c>
    </row>
    <row r="16" spans="1:22" ht="14.25" x14ac:dyDescent="0.2">
      <c r="A16" s="1"/>
      <c r="B16" s="287"/>
    </row>
    <row r="17" spans="1:8" ht="14.25" x14ac:dyDescent="0.2">
      <c r="A17" s="284" t="s">
        <v>839</v>
      </c>
      <c r="B17" s="4" t="s">
        <v>847</v>
      </c>
    </row>
    <row r="21" spans="1:8" ht="14.25" x14ac:dyDescent="0.2">
      <c r="A21" s="285" t="s">
        <v>845</v>
      </c>
      <c r="B21" s="289"/>
      <c r="C21" s="289"/>
      <c r="D21" s="289"/>
      <c r="E21" s="289"/>
      <c r="F21" s="289"/>
      <c r="G21" s="287"/>
      <c r="H21" s="287"/>
    </row>
    <row r="22" spans="1:8" ht="14.25" x14ac:dyDescent="0.2">
      <c r="A22" s="4"/>
      <c r="G22" s="287"/>
      <c r="H22" s="287"/>
    </row>
    <row r="23" spans="1:8" ht="14.25" x14ac:dyDescent="0.2">
      <c r="A23" s="284" t="s">
        <v>879</v>
      </c>
      <c r="B23" s="290"/>
      <c r="C23" s="290"/>
      <c r="D23" s="290"/>
      <c r="E23" s="290"/>
      <c r="F23" s="290"/>
      <c r="G23" s="287"/>
      <c r="H23" s="287"/>
    </row>
    <row r="25" spans="1:8" ht="14.25" x14ac:dyDescent="0.2">
      <c r="A25" s="1" t="s">
        <v>846</v>
      </c>
    </row>
    <row r="26" spans="1:8" x14ac:dyDescent="0.2">
      <c r="A26" s="301" t="s">
        <v>874</v>
      </c>
    </row>
  </sheetData>
  <mergeCells count="1">
    <mergeCell ref="B13:V13"/>
  </mergeCells>
  <hyperlinks>
    <hyperlink ref="A26"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pageSetUpPr fitToPage="1"/>
  </sheetPr>
  <dimension ref="B1:I363"/>
  <sheetViews>
    <sheetView showGridLines="0" showZeros="0" zoomScale="70" zoomScaleNormal="70" workbookViewId="0">
      <selection activeCell="L38" sqref="L3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124</v>
      </c>
      <c r="C3" s="6"/>
      <c r="D3" s="6"/>
      <c r="E3" s="6"/>
      <c r="F3" s="6"/>
      <c r="G3" s="6"/>
      <c r="H3" s="6"/>
    </row>
    <row r="4" spans="2:8" x14ac:dyDescent="0.2">
      <c r="B4" s="83" t="s">
        <v>138</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Data!$G5</f>
        <v>111650892</v>
      </c>
    </row>
    <row r="14" spans="2:8" x14ac:dyDescent="0.2">
      <c r="B14" s="371" t="s">
        <v>14</v>
      </c>
      <c r="C14" s="371"/>
      <c r="D14" s="371"/>
      <c r="E14" s="371"/>
      <c r="F14" s="335"/>
      <c r="G14" s="333"/>
      <c r="H14" s="339">
        <f>Data!$H5</f>
        <v>97102943</v>
      </c>
    </row>
    <row r="15" spans="2:8" x14ac:dyDescent="0.2">
      <c r="B15" s="371" t="s">
        <v>15</v>
      </c>
      <c r="C15" s="371"/>
      <c r="D15" s="371"/>
      <c r="E15" s="371"/>
      <c r="F15" s="335"/>
      <c r="G15" s="333"/>
      <c r="H15" s="339">
        <f>Data!$I5</f>
        <v>27940841</v>
      </c>
    </row>
    <row r="16" spans="2:8" x14ac:dyDescent="0.2">
      <c r="B16" s="371" t="s">
        <v>19</v>
      </c>
      <c r="C16" s="371"/>
      <c r="D16" s="371"/>
      <c r="E16" s="371"/>
      <c r="F16" s="335"/>
      <c r="G16" s="333"/>
      <c r="H16" s="339">
        <f>Data!$J5</f>
        <v>28641525</v>
      </c>
    </row>
    <row r="17" spans="2:9" x14ac:dyDescent="0.2">
      <c r="B17" s="371" t="s">
        <v>16</v>
      </c>
      <c r="C17" s="371"/>
      <c r="D17" s="371"/>
      <c r="E17" s="371"/>
      <c r="F17" s="335"/>
      <c r="G17" s="333"/>
      <c r="H17" s="339">
        <f>Data!$K5</f>
        <v>32400937</v>
      </c>
    </row>
    <row r="18" spans="2:9" x14ac:dyDescent="0.2">
      <c r="B18" s="371" t="s">
        <v>1</v>
      </c>
      <c r="C18" s="371"/>
      <c r="D18" s="371"/>
      <c r="E18" s="371"/>
      <c r="F18" s="336"/>
      <c r="G18" s="333"/>
      <c r="H18" s="337">
        <f>SUM(H13:H17)</f>
        <v>297737138</v>
      </c>
    </row>
    <row r="19" spans="2:9" ht="13.5" customHeight="1" x14ac:dyDescent="0.2">
      <c r="B19" s="27"/>
      <c r="D19" s="27"/>
      <c r="E19" s="27"/>
      <c r="F19" s="27"/>
      <c r="G19" s="27"/>
      <c r="H19" s="5"/>
    </row>
    <row r="20" spans="2:9" ht="13.5" customHeight="1" x14ac:dyDescent="0.2">
      <c r="B20" s="27"/>
      <c r="D20" s="373" t="s">
        <v>23</v>
      </c>
      <c r="E20" s="373"/>
      <c r="F20" s="373"/>
      <c r="G20" s="31" t="s">
        <v>24</v>
      </c>
      <c r="H20" s="31" t="s">
        <v>25</v>
      </c>
    </row>
    <row r="21" spans="2:9" ht="28.5" x14ac:dyDescent="0.2">
      <c r="B21" s="385" t="s">
        <v>22</v>
      </c>
      <c r="C21" s="386"/>
      <c r="D21" s="384" t="str">
        <f>Data!L5</f>
        <v>Joanne Richardson</v>
      </c>
      <c r="E21" s="384"/>
      <c r="F21" s="384"/>
      <c r="G21" s="87" t="str">
        <f>Data!M5</f>
        <v>(915) 747-7892</v>
      </c>
      <c r="H21" s="78" t="str">
        <f>Data!N5</f>
        <v>jrichardson@utep.edu</v>
      </c>
    </row>
    <row r="22" spans="2:9" ht="13.5" customHeight="1" x14ac:dyDescent="0.2">
      <c r="B22" s="27"/>
      <c r="C22" s="27"/>
      <c r="D22" s="27"/>
      <c r="E22" s="27"/>
      <c r="F22" s="27"/>
      <c r="G22" s="27"/>
      <c r="H22" s="5"/>
    </row>
    <row r="23" spans="2:9" ht="13.5" customHeight="1" thickBot="1" x14ac:dyDescent="0.25">
      <c r="B23" s="3" t="s">
        <v>66</v>
      </c>
      <c r="C23" s="27"/>
      <c r="D23" s="27"/>
      <c r="E23" s="27"/>
      <c r="F23" s="27"/>
      <c r="G23" s="27"/>
      <c r="H23" s="5"/>
    </row>
    <row r="24" spans="2:9" s="33" customFormat="1" x14ac:dyDescent="0.2">
      <c r="B24" s="57"/>
      <c r="C24" s="59" t="s">
        <v>26</v>
      </c>
      <c r="D24" s="60" t="s">
        <v>27</v>
      </c>
      <c r="E24" s="60" t="s">
        <v>28</v>
      </c>
      <c r="F24" s="60" t="s">
        <v>29</v>
      </c>
      <c r="G24" s="60" t="s">
        <v>30</v>
      </c>
      <c r="H24" s="61" t="s">
        <v>31</v>
      </c>
    </row>
    <row r="25" spans="2:9" s="33" customFormat="1" ht="15" thickBot="1" x14ac:dyDescent="0.25">
      <c r="B25" s="56" t="s">
        <v>684</v>
      </c>
      <c r="C25" s="79">
        <f>Data!O5</f>
        <v>7914</v>
      </c>
      <c r="D25" s="80">
        <f>Data!P5</f>
        <v>13240</v>
      </c>
      <c r="E25" s="80">
        <f>Data!Q5</f>
        <v>2642</v>
      </c>
      <c r="F25" s="80">
        <f>Data!R5</f>
        <v>756</v>
      </c>
      <c r="G25" s="80">
        <f>Data!S5</f>
        <v>315</v>
      </c>
      <c r="H25" s="68">
        <f>SUM(C25:G25)</f>
        <v>24867</v>
      </c>
    </row>
    <row r="26" spans="2:9" x14ac:dyDescent="0.2">
      <c r="C26" s="2"/>
      <c r="D26" s="2"/>
      <c r="E26" s="2"/>
      <c r="F26" s="2"/>
      <c r="G26" s="2"/>
      <c r="H26" s="2"/>
      <c r="I26" s="2"/>
    </row>
    <row r="27" spans="2:9" ht="13.5" customHeight="1" x14ac:dyDescent="0.2">
      <c r="B27" s="27"/>
      <c r="D27" s="373" t="s">
        <v>23</v>
      </c>
      <c r="E27" s="373"/>
      <c r="F27" s="373"/>
      <c r="G27" s="31" t="s">
        <v>24</v>
      </c>
      <c r="H27" s="31" t="s">
        <v>25</v>
      </c>
    </row>
    <row r="28" spans="2:9" x14ac:dyDescent="0.2">
      <c r="B28" s="385" t="s">
        <v>39</v>
      </c>
      <c r="C28" s="386"/>
      <c r="D28" s="384" t="str">
        <f>Data!T5</f>
        <v>Lester, Cathe</v>
      </c>
      <c r="E28" s="384"/>
      <c r="F28" s="384"/>
      <c r="G28" s="87" t="str">
        <f>Data!U5</f>
        <v>(915) 747-5117</v>
      </c>
      <c r="H28" s="78" t="str">
        <f>Data!V5</f>
        <v>clester@utep.edu</v>
      </c>
    </row>
    <row r="29" spans="2:9" ht="13.5" customHeight="1" x14ac:dyDescent="0.2">
      <c r="B29" s="27"/>
      <c r="C29" s="27"/>
      <c r="D29" s="27"/>
      <c r="E29" s="27"/>
      <c r="F29" s="27"/>
      <c r="G29" s="27"/>
      <c r="H29" s="5"/>
    </row>
    <row r="30" spans="2:9" ht="15" thickBot="1" x14ac:dyDescent="0.25">
      <c r="B30" s="3" t="s">
        <v>9</v>
      </c>
      <c r="C30" s="1"/>
      <c r="D30" s="1"/>
      <c r="E30" s="1"/>
      <c r="F30" s="1"/>
      <c r="G30" s="1"/>
      <c r="H30" s="1"/>
      <c r="I30" s="1"/>
    </row>
    <row r="31" spans="2:9" ht="15" thickBot="1" x14ac:dyDescent="0.25">
      <c r="B31" s="62" t="s">
        <v>32</v>
      </c>
      <c r="C31" s="63" t="s">
        <v>26</v>
      </c>
      <c r="D31" s="63" t="s">
        <v>27</v>
      </c>
      <c r="E31" s="63" t="s">
        <v>28</v>
      </c>
      <c r="F31" s="63" t="s">
        <v>29</v>
      </c>
      <c r="G31" s="63" t="s">
        <v>30</v>
      </c>
      <c r="H31" s="64" t="s">
        <v>31</v>
      </c>
      <c r="I31" s="1"/>
    </row>
    <row r="32" spans="2:9" x14ac:dyDescent="0.2">
      <c r="B32" s="9" t="s">
        <v>45</v>
      </c>
      <c r="C32" s="81">
        <f>Data!W5</f>
        <v>153066</v>
      </c>
      <c r="D32" s="81">
        <f>Data!AQ5</f>
        <v>68413</v>
      </c>
      <c r="E32" s="81">
        <f>Data!BK5</f>
        <v>9316</v>
      </c>
      <c r="F32" s="81">
        <f>Data!CE5</f>
        <v>1157</v>
      </c>
      <c r="G32" s="81">
        <f>Data!CY5</f>
        <v>0</v>
      </c>
      <c r="H32" s="22">
        <f>SUM(C32:G32)</f>
        <v>231952</v>
      </c>
      <c r="I32" s="1"/>
    </row>
    <row r="33" spans="2:9" x14ac:dyDescent="0.2">
      <c r="B33" s="7" t="s">
        <v>46</v>
      </c>
      <c r="C33" s="81">
        <f>Data!X5</f>
        <v>63446</v>
      </c>
      <c r="D33" s="81">
        <f>Data!AR5</f>
        <v>25348</v>
      </c>
      <c r="E33" s="81">
        <f>Data!BL5</f>
        <v>2394</v>
      </c>
      <c r="F33" s="81">
        <f>Data!CF5</f>
        <v>2106</v>
      </c>
      <c r="G33" s="81">
        <f>Data!CZ5</f>
        <v>0</v>
      </c>
      <c r="H33" s="22">
        <f t="shared" ref="H33:H52" si="0">SUM(C33:G33)</f>
        <v>93294</v>
      </c>
      <c r="I33" s="1"/>
    </row>
    <row r="34" spans="2:9" x14ac:dyDescent="0.2">
      <c r="B34" s="7" t="s">
        <v>47</v>
      </c>
      <c r="C34" s="81">
        <f>Data!Y5</f>
        <v>19694</v>
      </c>
      <c r="D34" s="81">
        <f>Data!AS5</f>
        <v>10516</v>
      </c>
      <c r="E34" s="81">
        <f>Data!BM5</f>
        <v>640</v>
      </c>
      <c r="F34" s="81">
        <f>Data!CG5</f>
        <v>0</v>
      </c>
      <c r="G34" s="81">
        <f>Data!DA5</f>
        <v>0</v>
      </c>
      <c r="H34" s="22">
        <f t="shared" si="0"/>
        <v>30850</v>
      </c>
      <c r="I34" s="1"/>
    </row>
    <row r="35" spans="2:9" x14ac:dyDescent="0.2">
      <c r="B35" s="7" t="s">
        <v>48</v>
      </c>
      <c r="C35" s="81">
        <f>Data!Z5</f>
        <v>564</v>
      </c>
      <c r="D35" s="81">
        <f>Data!AT5</f>
        <v>11687</v>
      </c>
      <c r="E35" s="81">
        <f>Data!BN5</f>
        <v>6501</v>
      </c>
      <c r="F35" s="81">
        <f>Data!CH5</f>
        <v>1400</v>
      </c>
      <c r="G35" s="81">
        <f>Data!DB5</f>
        <v>0</v>
      </c>
      <c r="H35" s="22">
        <f t="shared" si="0"/>
        <v>20152</v>
      </c>
      <c r="I35" s="1"/>
    </row>
    <row r="36" spans="2:9" x14ac:dyDescent="0.2">
      <c r="B36" s="7" t="s">
        <v>49</v>
      </c>
      <c r="C36" s="81">
        <f>Data!AA5</f>
        <v>0</v>
      </c>
      <c r="D36" s="81">
        <f>Data!AU5</f>
        <v>0</v>
      </c>
      <c r="E36" s="81">
        <f>Data!BO5</f>
        <v>0</v>
      </c>
      <c r="F36" s="81">
        <f>Data!CI5</f>
        <v>0</v>
      </c>
      <c r="G36" s="81">
        <f>Data!DC5</f>
        <v>0</v>
      </c>
      <c r="H36" s="22">
        <f t="shared" si="0"/>
        <v>0</v>
      </c>
      <c r="I36" s="1"/>
    </row>
    <row r="37" spans="2:9" x14ac:dyDescent="0.2">
      <c r="B37" s="7" t="s">
        <v>50</v>
      </c>
      <c r="C37" s="81">
        <f>Data!AB5</f>
        <v>19076</v>
      </c>
      <c r="D37" s="81">
        <f>Data!AV5</f>
        <v>29755</v>
      </c>
      <c r="E37" s="81">
        <f>Data!BP5</f>
        <v>8377</v>
      </c>
      <c r="F37" s="81">
        <f>Data!CJ5</f>
        <v>3024</v>
      </c>
      <c r="G37" s="81">
        <f>Data!DD5</f>
        <v>0</v>
      </c>
      <c r="H37" s="22">
        <f t="shared" si="0"/>
        <v>60232</v>
      </c>
      <c r="I37" s="1"/>
    </row>
    <row r="38" spans="2:9" x14ac:dyDescent="0.2">
      <c r="B38" s="7" t="s">
        <v>51</v>
      </c>
      <c r="C38" s="81">
        <f>Data!AC5</f>
        <v>0</v>
      </c>
      <c r="D38" s="81">
        <f>Data!AW5</f>
        <v>0</v>
      </c>
      <c r="E38" s="81">
        <f>Data!BQ5</f>
        <v>0</v>
      </c>
      <c r="F38" s="81">
        <f>Data!CK5</f>
        <v>0</v>
      </c>
      <c r="G38" s="81">
        <f>Data!DE5</f>
        <v>0</v>
      </c>
      <c r="H38" s="22">
        <f t="shared" si="0"/>
        <v>0</v>
      </c>
      <c r="I38" s="1"/>
    </row>
    <row r="39" spans="2:9" x14ac:dyDescent="0.2">
      <c r="B39" s="7" t="s">
        <v>52</v>
      </c>
      <c r="C39" s="81">
        <f>Data!AD5</f>
        <v>0</v>
      </c>
      <c r="D39" s="81">
        <f>Data!AX5</f>
        <v>0</v>
      </c>
      <c r="E39" s="81">
        <f>Data!BR5</f>
        <v>0</v>
      </c>
      <c r="F39" s="81">
        <f>Data!CL5</f>
        <v>0</v>
      </c>
      <c r="G39" s="81">
        <f>Data!DF5</f>
        <v>0</v>
      </c>
      <c r="H39" s="22">
        <f t="shared" si="0"/>
        <v>0</v>
      </c>
      <c r="I39" s="1"/>
    </row>
    <row r="40" spans="2:9" x14ac:dyDescent="0.2">
      <c r="B40" s="7" t="s">
        <v>53</v>
      </c>
      <c r="C40" s="81">
        <f>Data!AE5</f>
        <v>441</v>
      </c>
      <c r="D40" s="81">
        <f>Data!AY5</f>
        <v>1454</v>
      </c>
      <c r="E40" s="81">
        <f>Data!BS5</f>
        <v>1998</v>
      </c>
      <c r="F40" s="81">
        <f>Data!CM5</f>
        <v>0</v>
      </c>
      <c r="G40" s="81">
        <f>Data!DG5</f>
        <v>0</v>
      </c>
      <c r="H40" s="22">
        <f t="shared" si="0"/>
        <v>3893</v>
      </c>
      <c r="I40" s="1"/>
    </row>
    <row r="41" spans="2:9" x14ac:dyDescent="0.2">
      <c r="B41" s="7" t="s">
        <v>54</v>
      </c>
      <c r="C41" s="81">
        <f>Data!AF5</f>
        <v>0</v>
      </c>
      <c r="D41" s="81">
        <f>Data!AZ5</f>
        <v>0</v>
      </c>
      <c r="E41" s="81">
        <f>Data!BT5</f>
        <v>0</v>
      </c>
      <c r="F41" s="81">
        <f>Data!CN5</f>
        <v>0</v>
      </c>
      <c r="G41" s="81">
        <f>Data!DH5</f>
        <v>0</v>
      </c>
      <c r="H41" s="22">
        <f t="shared" si="0"/>
        <v>0</v>
      </c>
      <c r="I41" s="1"/>
    </row>
    <row r="42" spans="2:9" x14ac:dyDescent="0.2">
      <c r="B42" s="7" t="s">
        <v>55</v>
      </c>
      <c r="C42" s="81">
        <f>Data!AG5</f>
        <v>0</v>
      </c>
      <c r="D42" s="81">
        <f>Data!BA5</f>
        <v>0</v>
      </c>
      <c r="E42" s="81">
        <f>Data!BU5</f>
        <v>0</v>
      </c>
      <c r="F42" s="81">
        <f>Data!CO5</f>
        <v>0</v>
      </c>
      <c r="G42" s="81">
        <f>Data!DI5</f>
        <v>0</v>
      </c>
      <c r="H42" s="22">
        <f t="shared" si="0"/>
        <v>0</v>
      </c>
      <c r="I42" s="1"/>
    </row>
    <row r="43" spans="2:9" x14ac:dyDescent="0.2">
      <c r="B43" s="7" t="s">
        <v>56</v>
      </c>
      <c r="C43" s="81">
        <f>Data!AH5</f>
        <v>0</v>
      </c>
      <c r="D43" s="81">
        <f>Data!BB5</f>
        <v>0</v>
      </c>
      <c r="E43" s="81">
        <f>Data!BV5</f>
        <v>0</v>
      </c>
      <c r="F43" s="81">
        <f>Data!CP5</f>
        <v>0</v>
      </c>
      <c r="G43" s="81">
        <f>Data!DJ5</f>
        <v>0</v>
      </c>
      <c r="H43" s="22">
        <f t="shared" si="0"/>
        <v>0</v>
      </c>
      <c r="I43" s="1"/>
    </row>
    <row r="44" spans="2:9" x14ac:dyDescent="0.2">
      <c r="B44" s="7" t="s">
        <v>57</v>
      </c>
      <c r="C44" s="81">
        <f>Data!AI5</f>
        <v>0</v>
      </c>
      <c r="D44" s="81">
        <f>Data!BC5</f>
        <v>0</v>
      </c>
      <c r="E44" s="81">
        <f>Data!BW5</f>
        <v>0</v>
      </c>
      <c r="F44" s="81">
        <f>Data!CQ5</f>
        <v>0</v>
      </c>
      <c r="G44" s="81">
        <f>Data!DK5</f>
        <v>0</v>
      </c>
      <c r="H44" s="22">
        <f t="shared" si="0"/>
        <v>0</v>
      </c>
      <c r="I44" s="1"/>
    </row>
    <row r="45" spans="2:9" x14ac:dyDescent="0.2">
      <c r="B45" s="7" t="s">
        <v>58</v>
      </c>
      <c r="C45" s="81">
        <f>Data!AJ5</f>
        <v>2643</v>
      </c>
      <c r="D45" s="81">
        <f>Data!BD5</f>
        <v>17437</v>
      </c>
      <c r="E45" s="81">
        <f>Data!BX5</f>
        <v>4909</v>
      </c>
      <c r="F45" s="81">
        <f>Data!CR5</f>
        <v>352</v>
      </c>
      <c r="G45" s="81">
        <f>Data!DL5</f>
        <v>3026</v>
      </c>
      <c r="H45" s="22">
        <f t="shared" si="0"/>
        <v>28367</v>
      </c>
      <c r="I45" s="1"/>
    </row>
    <row r="46" spans="2:9" x14ac:dyDescent="0.2">
      <c r="B46" s="7" t="s">
        <v>59</v>
      </c>
      <c r="C46" s="81">
        <f>Data!AK5</f>
        <v>0</v>
      </c>
      <c r="D46" s="81">
        <f>Data!BE5</f>
        <v>0</v>
      </c>
      <c r="E46" s="81">
        <f>Data!BY5</f>
        <v>40</v>
      </c>
      <c r="F46" s="81">
        <f>Data!CS5</f>
        <v>0</v>
      </c>
      <c r="G46" s="81">
        <f>Data!DM5</f>
        <v>8630</v>
      </c>
      <c r="H46" s="22">
        <f t="shared" si="0"/>
        <v>8670</v>
      </c>
      <c r="I46" s="1"/>
    </row>
    <row r="47" spans="2:9" x14ac:dyDescent="0.2">
      <c r="B47" s="7" t="s">
        <v>60</v>
      </c>
      <c r="C47" s="81">
        <f>Data!AL5</f>
        <v>9546</v>
      </c>
      <c r="D47" s="81">
        <f>Data!BF5</f>
        <v>38105</v>
      </c>
      <c r="E47" s="81">
        <f>Data!BZ5</f>
        <v>6369</v>
      </c>
      <c r="F47" s="81">
        <f>Data!CT5</f>
        <v>387</v>
      </c>
      <c r="G47" s="81">
        <f>Data!DN5</f>
        <v>0</v>
      </c>
      <c r="H47" s="22">
        <f t="shared" si="0"/>
        <v>54407</v>
      </c>
      <c r="I47" s="1"/>
    </row>
    <row r="48" spans="2:9" x14ac:dyDescent="0.2">
      <c r="B48" s="7" t="s">
        <v>61</v>
      </c>
      <c r="C48" s="81">
        <f>Data!AM5</f>
        <v>0</v>
      </c>
      <c r="D48" s="81">
        <f>Data!BG5</f>
        <v>0</v>
      </c>
      <c r="E48" s="81">
        <f>Data!CA5</f>
        <v>0</v>
      </c>
      <c r="F48" s="81">
        <f>Data!CU5</f>
        <v>0</v>
      </c>
      <c r="G48" s="81">
        <f>Data!DO5</f>
        <v>0</v>
      </c>
      <c r="H48" s="22">
        <f t="shared" si="0"/>
        <v>0</v>
      </c>
      <c r="I48" s="1"/>
    </row>
    <row r="49" spans="2:9" x14ac:dyDescent="0.2">
      <c r="B49" s="7" t="s">
        <v>62</v>
      </c>
      <c r="C49" s="81">
        <f>Data!AN5</f>
        <v>0</v>
      </c>
      <c r="D49" s="81">
        <f>Data!BH5</f>
        <v>936</v>
      </c>
      <c r="E49" s="81">
        <f>Data!CB5</f>
        <v>0</v>
      </c>
      <c r="F49" s="81">
        <f>Data!CV5</f>
        <v>0</v>
      </c>
      <c r="G49" s="81">
        <f>Data!DP5</f>
        <v>0</v>
      </c>
      <c r="H49" s="22">
        <f t="shared" si="0"/>
        <v>936</v>
      </c>
      <c r="I49" s="1"/>
    </row>
    <row r="50" spans="2:9" x14ac:dyDescent="0.2">
      <c r="B50" s="7" t="s">
        <v>63</v>
      </c>
      <c r="C50" s="81">
        <f>Data!AO5</f>
        <v>48</v>
      </c>
      <c r="D50" s="81">
        <f>Data!BI5</f>
        <v>909</v>
      </c>
      <c r="E50" s="81">
        <f>Data!CC5</f>
        <v>588</v>
      </c>
      <c r="F50" s="81">
        <f>Data!CW5</f>
        <v>0</v>
      </c>
      <c r="G50" s="81">
        <f>Data!DQ5</f>
        <v>0</v>
      </c>
      <c r="H50" s="22">
        <f t="shared" si="0"/>
        <v>1545</v>
      </c>
      <c r="I50" s="1"/>
    </row>
    <row r="51" spans="2:9" x14ac:dyDescent="0.2">
      <c r="B51" s="7" t="s">
        <v>0</v>
      </c>
      <c r="C51" s="81">
        <f>Data!AP5</f>
        <v>5930</v>
      </c>
      <c r="D51" s="81">
        <f>Data!BJ5</f>
        <v>15998</v>
      </c>
      <c r="E51" s="81">
        <f>Data!CD5</f>
        <v>6755</v>
      </c>
      <c r="F51" s="81">
        <f>Data!CX5</f>
        <v>708</v>
      </c>
      <c r="G51" s="81">
        <f>Data!DR5</f>
        <v>0</v>
      </c>
      <c r="H51" s="22">
        <f t="shared" si="0"/>
        <v>29391</v>
      </c>
      <c r="I51" s="1"/>
    </row>
    <row r="52" spans="2:9" x14ac:dyDescent="0.2">
      <c r="B52" s="8" t="s">
        <v>34</v>
      </c>
      <c r="C52" s="22">
        <f>SUM(C32:C51)</f>
        <v>274454</v>
      </c>
      <c r="D52" s="22">
        <f>SUM(D32:D51)</f>
        <v>220558</v>
      </c>
      <c r="E52" s="22">
        <f>SUM(E32:E51)</f>
        <v>47887</v>
      </c>
      <c r="F52" s="22">
        <f>SUM(F32:F51)</f>
        <v>9134</v>
      </c>
      <c r="G52" s="22">
        <f>SUM(G32:G51)</f>
        <v>11656</v>
      </c>
      <c r="H52" s="22">
        <f t="shared" si="0"/>
        <v>563689</v>
      </c>
      <c r="I52" s="1"/>
    </row>
    <row r="53" spans="2:9" x14ac:dyDescent="0.2">
      <c r="B53" s="14"/>
      <c r="C53" s="18"/>
      <c r="D53" s="18"/>
      <c r="E53" s="18"/>
      <c r="F53" s="18"/>
      <c r="G53" s="18"/>
      <c r="H53" s="18"/>
      <c r="I53" s="1"/>
    </row>
    <row r="54" spans="2:9" ht="13.5" customHeight="1" x14ac:dyDescent="0.2">
      <c r="B54" s="27"/>
      <c r="D54" s="373" t="s">
        <v>23</v>
      </c>
      <c r="E54" s="373"/>
      <c r="F54" s="373"/>
      <c r="G54" s="31" t="s">
        <v>24</v>
      </c>
      <c r="H54" s="31" t="s">
        <v>25</v>
      </c>
    </row>
    <row r="55" spans="2:9" x14ac:dyDescent="0.2">
      <c r="B55" s="385" t="s">
        <v>40</v>
      </c>
      <c r="C55" s="386"/>
      <c r="D55" s="384" t="str">
        <f>Data!T5</f>
        <v>Lester, Cathe</v>
      </c>
      <c r="E55" s="384"/>
      <c r="F55" s="384"/>
      <c r="G55" s="87" t="str">
        <f>Data!U5</f>
        <v>(915) 747-5117</v>
      </c>
      <c r="H55" s="78" t="str">
        <f>Data!V5</f>
        <v>clester@utep.edu</v>
      </c>
    </row>
    <row r="56" spans="2:9" ht="13.5" customHeight="1" x14ac:dyDescent="0.2">
      <c r="B56" s="27"/>
      <c r="C56" s="27"/>
      <c r="D56" s="27"/>
      <c r="E56" s="27"/>
      <c r="F56" s="27"/>
      <c r="G56" s="27"/>
      <c r="H56" s="5"/>
    </row>
    <row r="57" spans="2:9" x14ac:dyDescent="0.2">
      <c r="B57" s="3" t="s">
        <v>10</v>
      </c>
      <c r="C57" s="1"/>
      <c r="D57" s="1"/>
      <c r="E57" s="1"/>
      <c r="F57" s="1"/>
      <c r="G57" s="1"/>
      <c r="H57" s="1"/>
      <c r="I57" s="1"/>
    </row>
    <row r="58" spans="2:9" ht="31.5" customHeight="1" x14ac:dyDescent="0.2">
      <c r="B58" s="391" t="s">
        <v>42</v>
      </c>
      <c r="C58" s="391"/>
      <c r="D58" s="391"/>
      <c r="E58" s="391"/>
      <c r="F58" s="391"/>
      <c r="G58" s="391"/>
      <c r="H58" s="34"/>
    </row>
    <row r="59" spans="2:9" ht="8.25" customHeight="1" thickBot="1" x14ac:dyDescent="0.25">
      <c r="B59" s="32"/>
      <c r="C59" s="1"/>
      <c r="D59" s="1"/>
      <c r="E59" s="1"/>
      <c r="F59" s="1"/>
      <c r="G59" s="1"/>
      <c r="H59" s="1"/>
      <c r="I59" s="1"/>
    </row>
    <row r="60" spans="2:9" ht="15" thickBot="1" x14ac:dyDescent="0.25">
      <c r="B60" s="62" t="s">
        <v>32</v>
      </c>
      <c r="C60" s="63" t="s">
        <v>26</v>
      </c>
      <c r="D60" s="63" t="s">
        <v>27</v>
      </c>
      <c r="E60" s="63" t="s">
        <v>28</v>
      </c>
      <c r="F60" s="63" t="s">
        <v>29</v>
      </c>
      <c r="G60" s="63" t="s">
        <v>30</v>
      </c>
      <c r="H60" s="64" t="s">
        <v>31</v>
      </c>
      <c r="I60" s="1"/>
    </row>
    <row r="61" spans="2:9" x14ac:dyDescent="0.2">
      <c r="B61" s="9" t="str">
        <f>$B$32</f>
        <v>Liberal Arts</v>
      </c>
      <c r="C61" s="82">
        <f>Data!DS5</f>
        <v>7620703.8055979498</v>
      </c>
      <c r="D61" s="82">
        <f>Data!EM5</f>
        <v>5617558.8974323301</v>
      </c>
      <c r="E61" s="82">
        <f>Data!FG5</f>
        <v>3782270.1228990201</v>
      </c>
      <c r="F61" s="82">
        <f>Data!GA5</f>
        <v>817026.64178172499</v>
      </c>
      <c r="G61" s="82">
        <f>Data!GU5</f>
        <v>0</v>
      </c>
      <c r="H61" s="21">
        <f>SUM(C61:G61)</f>
        <v>17837559.467711024</v>
      </c>
      <c r="I61" s="1"/>
    </row>
    <row r="62" spans="2:9" x14ac:dyDescent="0.2">
      <c r="B62" s="9" t="str">
        <f>$B$33</f>
        <v>Science</v>
      </c>
      <c r="C62" s="82">
        <f>Data!DT5</f>
        <v>2165668.8944419702</v>
      </c>
      <c r="D62" s="82">
        <f>Data!EN5</f>
        <v>2101249.1918843798</v>
      </c>
      <c r="E62" s="82">
        <f>Data!FH5</f>
        <v>1371005.3250827501</v>
      </c>
      <c r="F62" s="82">
        <f>Data!GB5</f>
        <v>1697186.9827493201</v>
      </c>
      <c r="G62" s="82">
        <f>Data!GV5</f>
        <v>0</v>
      </c>
      <c r="H62" s="22">
        <f t="shared" ref="H62:H81" si="1">SUM(C62:G62)</f>
        <v>7335110.3941584192</v>
      </c>
      <c r="I62" s="1"/>
    </row>
    <row r="63" spans="2:9" x14ac:dyDescent="0.2">
      <c r="B63" s="9" t="str">
        <f>$B$34</f>
        <v>Fine Arts</v>
      </c>
      <c r="C63" s="82">
        <f>Data!DU5</f>
        <v>1792988.39237277</v>
      </c>
      <c r="D63" s="82">
        <f>Data!EO5</f>
        <v>1566845.17718089</v>
      </c>
      <c r="E63" s="82">
        <f>Data!FI5</f>
        <v>260488.97870405801</v>
      </c>
      <c r="F63" s="82">
        <f>Data!GC5</f>
        <v>0</v>
      </c>
      <c r="G63" s="82">
        <f>Data!GW5</f>
        <v>0</v>
      </c>
      <c r="H63" s="22">
        <f t="shared" si="1"/>
        <v>3620322.5482577183</v>
      </c>
      <c r="I63" s="1"/>
    </row>
    <row r="64" spans="2:9" x14ac:dyDescent="0.2">
      <c r="B64" s="9" t="str">
        <f>$B$35</f>
        <v>Teacher Education</v>
      </c>
      <c r="C64" s="82">
        <f>Data!DV5</f>
        <v>58517.521618215404</v>
      </c>
      <c r="D64" s="82">
        <f>Data!EP5</f>
        <v>1083069.25021677</v>
      </c>
      <c r="E64" s="82">
        <f>Data!FJ5</f>
        <v>1498107.58382033</v>
      </c>
      <c r="F64" s="82">
        <f>Data!GD5</f>
        <v>785951.02643541503</v>
      </c>
      <c r="G64" s="82">
        <f>Data!GX5</f>
        <v>0</v>
      </c>
      <c r="H64" s="22">
        <f t="shared" si="1"/>
        <v>3425645.3820907306</v>
      </c>
      <c r="I64" s="1"/>
    </row>
    <row r="65" spans="2:9" x14ac:dyDescent="0.2">
      <c r="B65" s="9" t="str">
        <f>$B$36</f>
        <v>Agriculture</v>
      </c>
      <c r="C65" s="82">
        <f>Data!DW5</f>
        <v>0</v>
      </c>
      <c r="D65" s="82">
        <f>Data!EQ5</f>
        <v>0</v>
      </c>
      <c r="E65" s="82">
        <f>Data!FK5</f>
        <v>0</v>
      </c>
      <c r="F65" s="82">
        <f>Data!GE5</f>
        <v>0</v>
      </c>
      <c r="G65" s="82">
        <f>Data!GY5</f>
        <v>0</v>
      </c>
      <c r="H65" s="22">
        <f t="shared" si="1"/>
        <v>0</v>
      </c>
      <c r="I65" s="1"/>
    </row>
    <row r="66" spans="2:9" x14ac:dyDescent="0.2">
      <c r="B66" s="9" t="str">
        <f>$B$37</f>
        <v>Engineering</v>
      </c>
      <c r="C66" s="82">
        <f>Data!DX5</f>
        <v>1309766.51307827</v>
      </c>
      <c r="D66" s="82">
        <f>Data!ER5</f>
        <v>3634440.48685737</v>
      </c>
      <c r="E66" s="82">
        <f>Data!FL5</f>
        <v>2486013.4414409399</v>
      </c>
      <c r="F66" s="82">
        <f>Data!GF5</f>
        <v>2703543.8628596002</v>
      </c>
      <c r="G66" s="82">
        <f>Data!GZ5</f>
        <v>0</v>
      </c>
      <c r="H66" s="22">
        <f t="shared" si="1"/>
        <v>10133764.304236181</v>
      </c>
      <c r="I66" s="1"/>
    </row>
    <row r="67" spans="2:9" x14ac:dyDescent="0.2">
      <c r="B67" s="9" t="str">
        <f>$B$38</f>
        <v>Home Economics</v>
      </c>
      <c r="C67" s="82">
        <f>Data!DY5</f>
        <v>0</v>
      </c>
      <c r="D67" s="82">
        <f>Data!ES5</f>
        <v>0</v>
      </c>
      <c r="E67" s="82">
        <f>Data!FM5</f>
        <v>0</v>
      </c>
      <c r="F67" s="82">
        <f>Data!GG5</f>
        <v>0</v>
      </c>
      <c r="G67" s="82">
        <f>Data!HA5</f>
        <v>0</v>
      </c>
      <c r="H67" s="22">
        <f t="shared" si="1"/>
        <v>0</v>
      </c>
      <c r="I67" s="1"/>
    </row>
    <row r="68" spans="2:9" x14ac:dyDescent="0.2">
      <c r="B68" s="9" t="str">
        <f>$B$39</f>
        <v>Law</v>
      </c>
      <c r="C68" s="82">
        <f>Data!DZ5</f>
        <v>0</v>
      </c>
      <c r="D68" s="82">
        <f>Data!ET5</f>
        <v>0</v>
      </c>
      <c r="E68" s="82">
        <f>Data!FN5</f>
        <v>0</v>
      </c>
      <c r="F68" s="82">
        <f>Data!GH5</f>
        <v>0</v>
      </c>
      <c r="G68" s="82">
        <f>Data!HB5</f>
        <v>0</v>
      </c>
      <c r="H68" s="22">
        <f t="shared" si="1"/>
        <v>0</v>
      </c>
      <c r="I68" s="1"/>
    </row>
    <row r="69" spans="2:9" x14ac:dyDescent="0.2">
      <c r="B69" s="9" t="str">
        <f>$B$40</f>
        <v>Social Service</v>
      </c>
      <c r="C69" s="82">
        <f>Data!EA5</f>
        <v>42585.185185185197</v>
      </c>
      <c r="D69" s="82">
        <f>Data!EU5</f>
        <v>194511.090846723</v>
      </c>
      <c r="E69" s="82">
        <f>Data!FO5</f>
        <v>329012.28052360698</v>
      </c>
      <c r="F69" s="82">
        <f>Data!GI5</f>
        <v>0</v>
      </c>
      <c r="G69" s="82">
        <f>Data!HC5</f>
        <v>0</v>
      </c>
      <c r="H69" s="22">
        <f t="shared" si="1"/>
        <v>566108.55655551516</v>
      </c>
      <c r="I69" s="1"/>
    </row>
    <row r="70" spans="2:9" x14ac:dyDescent="0.2">
      <c r="B70" s="9" t="str">
        <f>$B$41</f>
        <v>Library Science</v>
      </c>
      <c r="C70" s="82">
        <f>Data!EB5</f>
        <v>0</v>
      </c>
      <c r="D70" s="82">
        <f>Data!EV5</f>
        <v>0</v>
      </c>
      <c r="E70" s="82">
        <f>Data!FP5</f>
        <v>0</v>
      </c>
      <c r="F70" s="82">
        <f>Data!GJ5</f>
        <v>0</v>
      </c>
      <c r="G70" s="82">
        <f>Data!HD5</f>
        <v>0</v>
      </c>
      <c r="H70" s="22">
        <f t="shared" si="1"/>
        <v>0</v>
      </c>
      <c r="I70" s="1"/>
    </row>
    <row r="71" spans="2:9" x14ac:dyDescent="0.2">
      <c r="B71" s="9" t="str">
        <f>$B$42</f>
        <v>Veterinary Science</v>
      </c>
      <c r="C71" s="82">
        <f>Data!EC5</f>
        <v>0</v>
      </c>
      <c r="D71" s="82">
        <f>Data!EW5</f>
        <v>0</v>
      </c>
      <c r="E71" s="82">
        <f>Data!FQ5</f>
        <v>0</v>
      </c>
      <c r="F71" s="82">
        <f>Data!GK5</f>
        <v>0</v>
      </c>
      <c r="G71" s="82">
        <f>Data!HE5</f>
        <v>0</v>
      </c>
      <c r="H71" s="22">
        <f t="shared" si="1"/>
        <v>0</v>
      </c>
      <c r="I71" s="1"/>
    </row>
    <row r="72" spans="2:9" x14ac:dyDescent="0.2">
      <c r="B72" s="9" t="str">
        <f>$B$43</f>
        <v>Vocational Training</v>
      </c>
      <c r="C72" s="82">
        <f>Data!ED5</f>
        <v>0</v>
      </c>
      <c r="D72" s="82">
        <f>Data!EX5</f>
        <v>0</v>
      </c>
      <c r="E72" s="82">
        <f>Data!FR5</f>
        <v>0</v>
      </c>
      <c r="F72" s="82">
        <f>Data!GL5</f>
        <v>0</v>
      </c>
      <c r="G72" s="82">
        <f>Data!HF5</f>
        <v>0</v>
      </c>
      <c r="H72" s="22">
        <f t="shared" si="1"/>
        <v>0</v>
      </c>
      <c r="I72" s="1"/>
    </row>
    <row r="73" spans="2:9" x14ac:dyDescent="0.2">
      <c r="B73" s="9" t="str">
        <f>$B$44</f>
        <v>Physical Training</v>
      </c>
      <c r="C73" s="82">
        <f>Data!EE5</f>
        <v>0</v>
      </c>
      <c r="D73" s="82">
        <f>Data!EY5</f>
        <v>0</v>
      </c>
      <c r="E73" s="82">
        <f>Data!FS5</f>
        <v>0</v>
      </c>
      <c r="F73" s="82">
        <f>Data!GM5</f>
        <v>0</v>
      </c>
      <c r="G73" s="82">
        <f>Data!HG5</f>
        <v>0</v>
      </c>
      <c r="H73" s="22">
        <f t="shared" si="1"/>
        <v>0</v>
      </c>
      <c r="I73" s="1"/>
    </row>
    <row r="74" spans="2:9" x14ac:dyDescent="0.2">
      <c r="B74" s="9" t="str">
        <f>$B$45</f>
        <v>Health Services</v>
      </c>
      <c r="C74" s="82">
        <f>Data!EF5</f>
        <v>119509.94926802001</v>
      </c>
      <c r="D74" s="82">
        <f>Data!EZ5</f>
        <v>1273395.2257489399</v>
      </c>
      <c r="E74" s="82">
        <f>Data!FT5</f>
        <v>1238573.44288891</v>
      </c>
      <c r="F74" s="82">
        <f>Data!GN5</f>
        <v>372343.88704158802</v>
      </c>
      <c r="G74" s="82">
        <f>Data!HH5</f>
        <v>553667.67171693803</v>
      </c>
      <c r="H74" s="22">
        <f t="shared" si="1"/>
        <v>3557490.1766643962</v>
      </c>
      <c r="I74" s="1"/>
    </row>
    <row r="75" spans="2:9" x14ac:dyDescent="0.2">
      <c r="B75" s="9" t="str">
        <f>$B$46</f>
        <v>Pharmacy</v>
      </c>
      <c r="C75" s="82">
        <f>Data!EG5</f>
        <v>0</v>
      </c>
      <c r="D75" s="82">
        <f>Data!FA5</f>
        <v>0</v>
      </c>
      <c r="E75" s="82">
        <f>Data!FU5</f>
        <v>8745.1396468699895</v>
      </c>
      <c r="F75" s="82">
        <f>Data!GO5</f>
        <v>0</v>
      </c>
      <c r="G75" s="82">
        <f>Data!HI5</f>
        <v>1950020.8624338999</v>
      </c>
      <c r="H75" s="22">
        <f t="shared" si="1"/>
        <v>1958766.00208077</v>
      </c>
      <c r="I75" s="1"/>
    </row>
    <row r="76" spans="2:9" x14ac:dyDescent="0.2">
      <c r="B76" s="9" t="str">
        <f>$B$47</f>
        <v>Business Administration</v>
      </c>
      <c r="C76" s="82">
        <f>Data!EH5</f>
        <v>545539.93513098801</v>
      </c>
      <c r="D76" s="82">
        <f>Data!FB5</f>
        <v>3471415.06937818</v>
      </c>
      <c r="E76" s="82">
        <f>Data!FV5</f>
        <v>1188087.11942967</v>
      </c>
      <c r="F76" s="82">
        <f>Data!GP5</f>
        <v>548319.83519318001</v>
      </c>
      <c r="G76" s="82">
        <f>Data!HJ5</f>
        <v>0</v>
      </c>
      <c r="H76" s="22">
        <f t="shared" si="1"/>
        <v>5753361.9591320176</v>
      </c>
      <c r="I76" s="1"/>
    </row>
    <row r="77" spans="2:9" x14ac:dyDescent="0.2">
      <c r="B77" s="9" t="str">
        <f>$B$48</f>
        <v>Optometry</v>
      </c>
      <c r="C77" s="82">
        <f>Data!EI5</f>
        <v>0</v>
      </c>
      <c r="D77" s="82">
        <f>Data!FC5</f>
        <v>0</v>
      </c>
      <c r="E77" s="82">
        <f>Data!FW5</f>
        <v>0</v>
      </c>
      <c r="F77" s="82">
        <f>Data!GQ5</f>
        <v>0</v>
      </c>
      <c r="G77" s="82">
        <f>Data!HK5</f>
        <v>0</v>
      </c>
      <c r="H77" s="22">
        <f t="shared" si="1"/>
        <v>0</v>
      </c>
      <c r="I77" s="1"/>
    </row>
    <row r="78" spans="2:9" x14ac:dyDescent="0.2">
      <c r="B78" s="9" t="str">
        <f>$B$49</f>
        <v>Teacher Ed-Practice Teaching</v>
      </c>
      <c r="C78" s="82">
        <f>Data!EJ5</f>
        <v>0</v>
      </c>
      <c r="D78" s="82">
        <f>Data!FD5</f>
        <v>98587.403072162793</v>
      </c>
      <c r="E78" s="82">
        <f>Data!FX5</f>
        <v>0</v>
      </c>
      <c r="F78" s="82">
        <f>Data!GR5</f>
        <v>0</v>
      </c>
      <c r="G78" s="82">
        <f>Data!HL5</f>
        <v>0</v>
      </c>
      <c r="H78" s="22">
        <f t="shared" si="1"/>
        <v>98587.403072162793</v>
      </c>
      <c r="I78" s="1"/>
    </row>
    <row r="79" spans="2:9" x14ac:dyDescent="0.2">
      <c r="B79" s="9" t="str">
        <f>$B$50</f>
        <v>Technology</v>
      </c>
      <c r="C79" s="82">
        <f>Data!EK5</f>
        <v>2050.3026745278398</v>
      </c>
      <c r="D79" s="82">
        <f>Data!FE5</f>
        <v>52518.581240711799</v>
      </c>
      <c r="E79" s="82">
        <f>Data!FY5</f>
        <v>100393.19588303201</v>
      </c>
      <c r="F79" s="82">
        <f>Data!GS5</f>
        <v>0</v>
      </c>
      <c r="G79" s="82">
        <f>Data!HM5</f>
        <v>0</v>
      </c>
      <c r="H79" s="22">
        <f t="shared" si="1"/>
        <v>154962.07979827165</v>
      </c>
      <c r="I79" s="1"/>
    </row>
    <row r="80" spans="2:9" x14ac:dyDescent="0.2">
      <c r="B80" s="9" t="str">
        <f>$B$51</f>
        <v>Nursing</v>
      </c>
      <c r="C80" s="82">
        <f>Data!EL5</f>
        <v>239909.22813124699</v>
      </c>
      <c r="D80" s="82">
        <f>Data!FF5</f>
        <v>1979454.8891836801</v>
      </c>
      <c r="E80" s="82">
        <f>Data!FZ5</f>
        <v>1314672.7605874599</v>
      </c>
      <c r="F80" s="82">
        <f>Data!GT5</f>
        <v>249493.46796608501</v>
      </c>
      <c r="G80" s="82">
        <f>Data!HN5</f>
        <v>0</v>
      </c>
      <c r="H80" s="22">
        <f t="shared" si="1"/>
        <v>3783530.345868472</v>
      </c>
      <c r="I80" s="1"/>
    </row>
    <row r="81" spans="2:9" x14ac:dyDescent="0.2">
      <c r="B81" s="35" t="str">
        <f>$B$52</f>
        <v>Totals</v>
      </c>
      <c r="C81" s="21">
        <f>SUM(C61:C80)</f>
        <v>13897239.727499144</v>
      </c>
      <c r="D81" s="21">
        <f>SUM(D61:D80)</f>
        <v>21073045.263042141</v>
      </c>
      <c r="E81" s="21">
        <f>SUM(E61:E80)</f>
        <v>13577369.390906645</v>
      </c>
      <c r="F81" s="21">
        <f>SUM(F61:F80)</f>
        <v>7173865.7040269133</v>
      </c>
      <c r="G81" s="21">
        <f>SUM(G61:G80)</f>
        <v>2503688.5341508379</v>
      </c>
      <c r="H81" s="21">
        <f t="shared" si="1"/>
        <v>58225208.619625688</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Data!T5</f>
        <v>Lester, Cathe</v>
      </c>
      <c r="E84" s="384"/>
      <c r="F84" s="384"/>
      <c r="G84" s="87" t="str">
        <f>Data!U5</f>
        <v>(915) 747-5117</v>
      </c>
      <c r="H84" s="78" t="str">
        <f>Data!V5</f>
        <v>clester@utep.edu</v>
      </c>
    </row>
    <row r="85" spans="2:9" ht="13.5" customHeight="1" x14ac:dyDescent="0.2">
      <c r="B85" s="27"/>
      <c r="C85" s="27"/>
      <c r="D85" s="27"/>
      <c r="E85" s="27"/>
      <c r="F85" s="27"/>
      <c r="G85" s="27"/>
      <c r="H85" s="5"/>
    </row>
    <row r="86" spans="2:9" x14ac:dyDescent="0.2">
      <c r="B86" s="28" t="s">
        <v>33</v>
      </c>
      <c r="C86" s="13"/>
      <c r="D86" s="13"/>
      <c r="E86" s="13"/>
      <c r="F86" s="13"/>
      <c r="G86" s="13"/>
      <c r="H86" s="17">
        <f>H13+H14</f>
        <v>208753835</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Data!HR5</f>
        <v>1337794.3999999999</v>
      </c>
      <c r="D91" s="159">
        <f>Data!IL5</f>
        <v>986147</v>
      </c>
      <c r="E91" s="159">
        <f>Data!JF5</f>
        <v>663967</v>
      </c>
      <c r="F91" s="159">
        <f>Data!JZ5</f>
        <v>143427</v>
      </c>
      <c r="G91" s="159">
        <f>Data!KT5</f>
        <v>0</v>
      </c>
      <c r="H91" s="36">
        <f t="shared" ref="H91:H111" si="2">SUM(C91:G91)</f>
        <v>3131335.4</v>
      </c>
    </row>
    <row r="92" spans="2:9" x14ac:dyDescent="0.2">
      <c r="B92" s="9" t="str">
        <f>$B$33</f>
        <v>Science</v>
      </c>
      <c r="C92" s="159">
        <f>Data!HS5</f>
        <v>1374132.4</v>
      </c>
      <c r="D92" s="159">
        <f>Data!IM5</f>
        <v>1333257</v>
      </c>
      <c r="E92" s="159">
        <f>Data!JG5</f>
        <v>869912</v>
      </c>
      <c r="F92" s="159">
        <f>Data!KA5</f>
        <v>1076877</v>
      </c>
      <c r="G92" s="159">
        <f>Data!KU5</f>
        <v>0</v>
      </c>
      <c r="H92" s="69">
        <f t="shared" si="2"/>
        <v>4654178.4000000004</v>
      </c>
    </row>
    <row r="93" spans="2:9" x14ac:dyDescent="0.2">
      <c r="B93" s="9" t="str">
        <f>$B$34</f>
        <v>Fine Arts</v>
      </c>
      <c r="C93" s="159">
        <f>Data!HT5</f>
        <v>409289</v>
      </c>
      <c r="D93" s="159">
        <f>Data!IN5</f>
        <v>357667</v>
      </c>
      <c r="E93" s="159">
        <f>Data!JH5</f>
        <v>59462</v>
      </c>
      <c r="F93" s="159">
        <f>Data!KB5</f>
        <v>0</v>
      </c>
      <c r="G93" s="159">
        <f>Data!KV5</f>
        <v>0</v>
      </c>
      <c r="H93" s="69">
        <f t="shared" si="2"/>
        <v>826418</v>
      </c>
    </row>
    <row r="94" spans="2:9" x14ac:dyDescent="0.2">
      <c r="B94" s="9" t="str">
        <f>$B$35</f>
        <v>Teacher Education</v>
      </c>
      <c r="C94" s="159">
        <f>Data!HU5</f>
        <v>3352</v>
      </c>
      <c r="D94" s="159">
        <f>Data!IO5</f>
        <v>62041</v>
      </c>
      <c r="E94" s="159">
        <f>Data!JI5</f>
        <v>85815</v>
      </c>
      <c r="F94" s="159">
        <f>Data!KC5</f>
        <v>45021</v>
      </c>
      <c r="G94" s="159">
        <f>Data!KW5</f>
        <v>0</v>
      </c>
      <c r="H94" s="69">
        <f t="shared" si="2"/>
        <v>196229</v>
      </c>
    </row>
    <row r="95" spans="2:9" x14ac:dyDescent="0.2">
      <c r="B95" s="9" t="str">
        <f>$B$36</f>
        <v>Agriculture</v>
      </c>
      <c r="C95" s="159">
        <f>Data!HV5</f>
        <v>0</v>
      </c>
      <c r="D95" s="159">
        <f>Data!IP5</f>
        <v>0</v>
      </c>
      <c r="E95" s="159">
        <f>Data!JJ5</f>
        <v>0</v>
      </c>
      <c r="F95" s="159">
        <f>Data!KD5</f>
        <v>0</v>
      </c>
      <c r="G95" s="159">
        <f>Data!KX5</f>
        <v>0</v>
      </c>
      <c r="H95" s="69">
        <f t="shared" si="2"/>
        <v>0</v>
      </c>
    </row>
    <row r="96" spans="2:9" x14ac:dyDescent="0.2">
      <c r="B96" s="9" t="str">
        <f>$B$37</f>
        <v>Engineering</v>
      </c>
      <c r="C96" s="159">
        <f>Data!HW5</f>
        <v>422513</v>
      </c>
      <c r="D96" s="159">
        <f>Data!IQ5</f>
        <v>1172422</v>
      </c>
      <c r="E96" s="159">
        <f>Data!JK5</f>
        <v>801955</v>
      </c>
      <c r="F96" s="159">
        <f>Data!KE5</f>
        <v>872127</v>
      </c>
      <c r="G96" s="159">
        <f>Data!KY5</f>
        <v>0</v>
      </c>
      <c r="H96" s="69">
        <f t="shared" si="2"/>
        <v>3269017</v>
      </c>
    </row>
    <row r="97" spans="2:8" x14ac:dyDescent="0.2">
      <c r="B97" s="9" t="str">
        <f>$B$38</f>
        <v>Home Economics</v>
      </c>
      <c r="C97" s="159">
        <f>Data!HX5</f>
        <v>0</v>
      </c>
      <c r="D97" s="159">
        <f>Data!IR5</f>
        <v>0</v>
      </c>
      <c r="E97" s="159">
        <f>Data!JL5</f>
        <v>0</v>
      </c>
      <c r="F97" s="159">
        <f>Data!KF5</f>
        <v>0</v>
      </c>
      <c r="G97" s="159">
        <f>Data!KZ5</f>
        <v>0</v>
      </c>
      <c r="H97" s="69">
        <f t="shared" si="2"/>
        <v>0</v>
      </c>
    </row>
    <row r="98" spans="2:8" x14ac:dyDescent="0.2">
      <c r="B98" s="9" t="str">
        <f>$B$39</f>
        <v>Law</v>
      </c>
      <c r="C98" s="159">
        <f>Data!HY5</f>
        <v>0</v>
      </c>
      <c r="D98" s="159">
        <f>Data!IS5</f>
        <v>0</v>
      </c>
      <c r="E98" s="159">
        <f>Data!JM5</f>
        <v>0</v>
      </c>
      <c r="F98" s="159">
        <f>Data!KG5</f>
        <v>0</v>
      </c>
      <c r="G98" s="159">
        <f>Data!LA5</f>
        <v>0</v>
      </c>
      <c r="H98" s="69">
        <f t="shared" si="2"/>
        <v>0</v>
      </c>
    </row>
    <row r="99" spans="2:8" x14ac:dyDescent="0.2">
      <c r="B99" s="9" t="str">
        <f>$B$40</f>
        <v>Social Service</v>
      </c>
      <c r="C99" s="159">
        <f>Data!HZ5</f>
        <v>7084</v>
      </c>
      <c r="D99" s="159">
        <f>Data!IT5</f>
        <v>32358</v>
      </c>
      <c r="E99" s="159">
        <f>Data!JN5</f>
        <v>54733</v>
      </c>
      <c r="F99" s="159">
        <f>Data!KH5</f>
        <v>0</v>
      </c>
      <c r="G99" s="159">
        <f>Data!LB5</f>
        <v>0</v>
      </c>
      <c r="H99" s="69">
        <f t="shared" si="2"/>
        <v>94175</v>
      </c>
    </row>
    <row r="100" spans="2:8" x14ac:dyDescent="0.2">
      <c r="B100" s="9" t="str">
        <f>$B$41</f>
        <v>Library Science</v>
      </c>
      <c r="C100" s="159">
        <f>Data!IA5</f>
        <v>0</v>
      </c>
      <c r="D100" s="159">
        <f>Data!IU5</f>
        <v>0</v>
      </c>
      <c r="E100" s="159">
        <f>Data!JO5</f>
        <v>0</v>
      </c>
      <c r="F100" s="159">
        <f>Data!KI5</f>
        <v>0</v>
      </c>
      <c r="G100" s="159">
        <f>Data!LC5</f>
        <v>0</v>
      </c>
      <c r="H100" s="69">
        <f t="shared" si="2"/>
        <v>0</v>
      </c>
    </row>
    <row r="101" spans="2:8" x14ac:dyDescent="0.2">
      <c r="B101" s="9" t="str">
        <f>$B$42</f>
        <v>Veterinary Science</v>
      </c>
      <c r="C101" s="159">
        <f>Data!IB5</f>
        <v>0</v>
      </c>
      <c r="D101" s="159">
        <f>Data!IV5</f>
        <v>0</v>
      </c>
      <c r="E101" s="159">
        <f>Data!JP5</f>
        <v>0</v>
      </c>
      <c r="F101" s="159">
        <f>Data!KJ5</f>
        <v>0</v>
      </c>
      <c r="G101" s="159">
        <f>Data!LD5</f>
        <v>0</v>
      </c>
      <c r="H101" s="69">
        <f t="shared" si="2"/>
        <v>0</v>
      </c>
    </row>
    <row r="102" spans="2:8" x14ac:dyDescent="0.2">
      <c r="B102" s="9" t="str">
        <f>$B$43</f>
        <v>Vocational Training</v>
      </c>
      <c r="C102" s="159">
        <f>Data!IC5</f>
        <v>0</v>
      </c>
      <c r="D102" s="159">
        <f>Data!IW5</f>
        <v>0</v>
      </c>
      <c r="E102" s="159">
        <f>Data!JQ5</f>
        <v>0</v>
      </c>
      <c r="F102" s="159">
        <f>Data!KK5</f>
        <v>0</v>
      </c>
      <c r="G102" s="159">
        <f>Data!LE5</f>
        <v>0</v>
      </c>
      <c r="H102" s="69">
        <f t="shared" si="2"/>
        <v>0</v>
      </c>
    </row>
    <row r="103" spans="2:8" x14ac:dyDescent="0.2">
      <c r="B103" s="9" t="str">
        <f>$B$44</f>
        <v>Physical Training</v>
      </c>
      <c r="C103" s="159">
        <f>Data!ID5</f>
        <v>0</v>
      </c>
      <c r="D103" s="159">
        <f>Data!IX5</f>
        <v>0</v>
      </c>
      <c r="E103" s="159">
        <f>Data!JR5</f>
        <v>0</v>
      </c>
      <c r="F103" s="159">
        <f>Data!KL5</f>
        <v>0</v>
      </c>
      <c r="G103" s="159">
        <f>Data!LF5</f>
        <v>0</v>
      </c>
      <c r="H103" s="69">
        <f t="shared" si="2"/>
        <v>0</v>
      </c>
    </row>
    <row r="104" spans="2:8" x14ac:dyDescent="0.2">
      <c r="B104" s="9" t="str">
        <f>$B$45</f>
        <v>Health Services</v>
      </c>
      <c r="C104" s="159">
        <f>Data!IE5</f>
        <v>20286</v>
      </c>
      <c r="D104" s="159">
        <f>Data!IY5</f>
        <v>216154</v>
      </c>
      <c r="E104" s="159">
        <f>Data!JS5</f>
        <v>210243</v>
      </c>
      <c r="F104" s="159">
        <f>Data!KM5</f>
        <v>63204</v>
      </c>
      <c r="G104" s="159">
        <f>Data!LG5</f>
        <v>93983</v>
      </c>
      <c r="H104" s="69">
        <f t="shared" si="2"/>
        <v>603870</v>
      </c>
    </row>
    <row r="105" spans="2:8" x14ac:dyDescent="0.2">
      <c r="B105" s="9" t="str">
        <f>$B$46</f>
        <v>Pharmacy</v>
      </c>
      <c r="C105" s="159">
        <f>Data!IF5</f>
        <v>0</v>
      </c>
      <c r="D105" s="159">
        <f>Data!IZ5</f>
        <v>0</v>
      </c>
      <c r="E105" s="159">
        <f>Data!JT5</f>
        <v>2183</v>
      </c>
      <c r="F105" s="159">
        <f>Data!KN5</f>
        <v>0</v>
      </c>
      <c r="G105" s="159">
        <f>Data!LH5</f>
        <v>486855</v>
      </c>
      <c r="H105" s="69">
        <f t="shared" si="2"/>
        <v>489038</v>
      </c>
    </row>
    <row r="106" spans="2:8" x14ac:dyDescent="0.2">
      <c r="B106" s="9" t="str">
        <f>$B$47</f>
        <v>Business Administration</v>
      </c>
      <c r="C106" s="159">
        <f>Data!IG5</f>
        <v>127320</v>
      </c>
      <c r="D106" s="159">
        <f>Data!JA5</f>
        <v>810173</v>
      </c>
      <c r="E106" s="159">
        <f>Data!JU5</f>
        <v>277281</v>
      </c>
      <c r="F106" s="159">
        <f>Data!KO5</f>
        <v>127969</v>
      </c>
      <c r="G106" s="159">
        <f>Data!LI5</f>
        <v>0</v>
      </c>
      <c r="H106" s="69">
        <f t="shared" si="2"/>
        <v>1342743</v>
      </c>
    </row>
    <row r="107" spans="2:8" x14ac:dyDescent="0.2">
      <c r="B107" s="9" t="str">
        <f>$B$48</f>
        <v>Optometry</v>
      </c>
      <c r="C107" s="159">
        <f>Data!IH5</f>
        <v>0</v>
      </c>
      <c r="D107" s="159">
        <f>Data!JB5</f>
        <v>0</v>
      </c>
      <c r="E107" s="159">
        <f>Data!JV5</f>
        <v>0</v>
      </c>
      <c r="F107" s="159">
        <f>Data!KP5</f>
        <v>0</v>
      </c>
      <c r="G107" s="159">
        <f>Data!LJ5</f>
        <v>0</v>
      </c>
      <c r="H107" s="69">
        <f t="shared" si="2"/>
        <v>0</v>
      </c>
    </row>
    <row r="108" spans="2:8" x14ac:dyDescent="0.2">
      <c r="B108" s="9" t="str">
        <f>$B$49</f>
        <v>Teacher Ed-Practice Teaching</v>
      </c>
      <c r="C108" s="159">
        <f>Data!II5</f>
        <v>0</v>
      </c>
      <c r="D108" s="159">
        <f>Data!JC5</f>
        <v>1233</v>
      </c>
      <c r="E108" s="159">
        <f>Data!JW5</f>
        <v>0</v>
      </c>
      <c r="F108" s="159">
        <f>Data!KQ5</f>
        <v>0</v>
      </c>
      <c r="G108" s="159">
        <f>Data!LK5</f>
        <v>0</v>
      </c>
      <c r="H108" s="69">
        <f t="shared" si="2"/>
        <v>1233</v>
      </c>
    </row>
    <row r="109" spans="2:8" x14ac:dyDescent="0.2">
      <c r="B109" s="9" t="str">
        <f>$B$50</f>
        <v>Technology</v>
      </c>
      <c r="C109" s="159">
        <f>Data!IJ5</f>
        <v>26</v>
      </c>
      <c r="D109" s="159">
        <f>Data!JD5</f>
        <v>657</v>
      </c>
      <c r="E109" s="159">
        <f>Data!JX5</f>
        <v>1255</v>
      </c>
      <c r="F109" s="159">
        <f>Data!KR5</f>
        <v>0</v>
      </c>
      <c r="G109" s="159">
        <f>Data!LL5</f>
        <v>0</v>
      </c>
      <c r="H109" s="69">
        <f t="shared" si="2"/>
        <v>1938</v>
      </c>
    </row>
    <row r="110" spans="2:8" x14ac:dyDescent="0.2">
      <c r="B110" s="9" t="str">
        <f>$B$51</f>
        <v>Nursing</v>
      </c>
      <c r="C110" s="159">
        <f>Data!IK5</f>
        <v>39086</v>
      </c>
      <c r="D110" s="159">
        <f>Data!JE5</f>
        <v>322489</v>
      </c>
      <c r="E110" s="159">
        <f>Data!JY5</f>
        <v>214184</v>
      </c>
      <c r="F110" s="159">
        <f>Data!KS5</f>
        <v>40647</v>
      </c>
      <c r="G110" s="159">
        <f>Data!HPM5</f>
        <v>0</v>
      </c>
      <c r="H110" s="69">
        <f t="shared" si="2"/>
        <v>616406</v>
      </c>
    </row>
    <row r="111" spans="2:8" x14ac:dyDescent="0.2">
      <c r="B111" s="35" t="str">
        <f>$B$52</f>
        <v>Totals</v>
      </c>
      <c r="C111" s="36">
        <f>SUM(C91:C110)</f>
        <v>3740882.8</v>
      </c>
      <c r="D111" s="36">
        <f>SUM(D91:D110)</f>
        <v>5294598</v>
      </c>
      <c r="E111" s="36">
        <f>SUM(E91:E110)</f>
        <v>3240990</v>
      </c>
      <c r="F111" s="36">
        <f>SUM(F91:F110)</f>
        <v>2369272</v>
      </c>
      <c r="G111" s="36">
        <f>SUM(G91:G110)</f>
        <v>580838</v>
      </c>
      <c r="H111" s="36">
        <f t="shared" si="2"/>
        <v>15226580.800000001</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8958498.2055979501</v>
      </c>
      <c r="D116" s="21">
        <f t="shared" si="3"/>
        <v>6603705.8974323301</v>
      </c>
      <c r="E116" s="21">
        <f t="shared" si="3"/>
        <v>4446237.1228990201</v>
      </c>
      <c r="F116" s="21">
        <f t="shared" si="3"/>
        <v>960453.64178172499</v>
      </c>
      <c r="G116" s="21">
        <f t="shared" si="3"/>
        <v>0</v>
      </c>
      <c r="H116" s="36">
        <f t="shared" ref="H116:H136" si="4">SUM(C116:G116)</f>
        <v>20968894.867711022</v>
      </c>
      <c r="I116" s="1"/>
    </row>
    <row r="117" spans="2:9" x14ac:dyDescent="0.2">
      <c r="B117" s="9" t="str">
        <f>$B$33</f>
        <v>Science</v>
      </c>
      <c r="C117" s="22">
        <f t="shared" si="3"/>
        <v>3539801.2944419701</v>
      </c>
      <c r="D117" s="22">
        <f t="shared" si="3"/>
        <v>3434506.1918843798</v>
      </c>
      <c r="E117" s="22">
        <f t="shared" si="3"/>
        <v>2240917.3250827501</v>
      </c>
      <c r="F117" s="22">
        <f t="shared" si="3"/>
        <v>2774063.9827493201</v>
      </c>
      <c r="G117" s="22">
        <f t="shared" si="3"/>
        <v>0</v>
      </c>
      <c r="H117" s="69">
        <f t="shared" si="4"/>
        <v>11989288.794158421</v>
      </c>
      <c r="I117" s="1"/>
    </row>
    <row r="118" spans="2:9" x14ac:dyDescent="0.2">
      <c r="B118" s="9" t="str">
        <f>$B$34</f>
        <v>Fine Arts</v>
      </c>
      <c r="C118" s="22">
        <f t="shared" si="3"/>
        <v>2202277.3923727702</v>
      </c>
      <c r="D118" s="22">
        <f t="shared" si="3"/>
        <v>1924512.17718089</v>
      </c>
      <c r="E118" s="22">
        <f t="shared" si="3"/>
        <v>319950.97870405798</v>
      </c>
      <c r="F118" s="22">
        <f t="shared" si="3"/>
        <v>0</v>
      </c>
      <c r="G118" s="22">
        <f t="shared" si="3"/>
        <v>0</v>
      </c>
      <c r="H118" s="69">
        <f t="shared" si="4"/>
        <v>4446740.5482577179</v>
      </c>
      <c r="I118" s="1"/>
    </row>
    <row r="119" spans="2:9" x14ac:dyDescent="0.2">
      <c r="B119" s="9" t="str">
        <f>$B$35</f>
        <v>Teacher Education</v>
      </c>
      <c r="C119" s="22">
        <f t="shared" si="3"/>
        <v>61869.521618215404</v>
      </c>
      <c r="D119" s="22">
        <f t="shared" si="3"/>
        <v>1145110.25021677</v>
      </c>
      <c r="E119" s="22">
        <f t="shared" si="3"/>
        <v>1583922.58382033</v>
      </c>
      <c r="F119" s="22">
        <f t="shared" si="3"/>
        <v>830972.02643541503</v>
      </c>
      <c r="G119" s="22">
        <f t="shared" si="3"/>
        <v>0</v>
      </c>
      <c r="H119" s="69">
        <f t="shared" si="4"/>
        <v>3621874.3820907306</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1732279.51307827</v>
      </c>
      <c r="D121" s="22">
        <f t="shared" si="3"/>
        <v>4806862.4868573695</v>
      </c>
      <c r="E121" s="22">
        <f t="shared" si="3"/>
        <v>3287968.4414409399</v>
      </c>
      <c r="F121" s="22">
        <f t="shared" si="3"/>
        <v>3575670.8628596002</v>
      </c>
      <c r="G121" s="22">
        <f t="shared" si="3"/>
        <v>0</v>
      </c>
      <c r="H121" s="69">
        <f t="shared" si="4"/>
        <v>13402781.304236181</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49669.185185185197</v>
      </c>
      <c r="D124" s="22">
        <f t="shared" si="3"/>
        <v>226869.090846723</v>
      </c>
      <c r="E124" s="22">
        <f t="shared" si="3"/>
        <v>383745.28052360698</v>
      </c>
      <c r="F124" s="22">
        <f t="shared" si="3"/>
        <v>0</v>
      </c>
      <c r="G124" s="22">
        <f t="shared" si="3"/>
        <v>0</v>
      </c>
      <c r="H124" s="69">
        <f t="shared" si="4"/>
        <v>660283.55655551516</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139795.94926801999</v>
      </c>
      <c r="D129" s="22">
        <f t="shared" si="3"/>
        <v>1489549.2257489399</v>
      </c>
      <c r="E129" s="22">
        <f t="shared" si="3"/>
        <v>1448816.44288891</v>
      </c>
      <c r="F129" s="22">
        <f t="shared" si="3"/>
        <v>435547.88704158802</v>
      </c>
      <c r="G129" s="22">
        <f t="shared" si="3"/>
        <v>647650.67171693803</v>
      </c>
      <c r="H129" s="69">
        <f t="shared" si="4"/>
        <v>4161360.1766643962</v>
      </c>
      <c r="I129" s="1"/>
    </row>
    <row r="130" spans="2:9" x14ac:dyDescent="0.2">
      <c r="B130" s="9" t="str">
        <f>$B$46</f>
        <v>Pharmacy</v>
      </c>
      <c r="C130" s="22">
        <f t="shared" si="3"/>
        <v>0</v>
      </c>
      <c r="D130" s="22">
        <f t="shared" si="3"/>
        <v>0</v>
      </c>
      <c r="E130" s="22">
        <f t="shared" si="3"/>
        <v>10928.13964686999</v>
      </c>
      <c r="F130" s="22">
        <f t="shared" si="3"/>
        <v>0</v>
      </c>
      <c r="G130" s="22">
        <f t="shared" si="3"/>
        <v>2436875.8624339001</v>
      </c>
      <c r="H130" s="69">
        <f t="shared" si="4"/>
        <v>2447804.0020807702</v>
      </c>
      <c r="I130" s="1"/>
    </row>
    <row r="131" spans="2:9" x14ac:dyDescent="0.2">
      <c r="B131" s="9" t="str">
        <f>$B$47</f>
        <v>Business Administration</v>
      </c>
      <c r="C131" s="22">
        <f t="shared" si="3"/>
        <v>672859.93513098801</v>
      </c>
      <c r="D131" s="22">
        <f t="shared" si="3"/>
        <v>4281588.0693781804</v>
      </c>
      <c r="E131" s="22">
        <f t="shared" si="3"/>
        <v>1465368.11942967</v>
      </c>
      <c r="F131" s="22">
        <f t="shared" si="3"/>
        <v>676288.83519318001</v>
      </c>
      <c r="G131" s="22">
        <f t="shared" si="3"/>
        <v>0</v>
      </c>
      <c r="H131" s="69">
        <f t="shared" si="4"/>
        <v>7096104.9591320194</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99820.403072162793</v>
      </c>
      <c r="E133" s="22">
        <f t="shared" si="5"/>
        <v>0</v>
      </c>
      <c r="F133" s="22">
        <f t="shared" si="5"/>
        <v>0</v>
      </c>
      <c r="G133" s="22">
        <f t="shared" si="5"/>
        <v>0</v>
      </c>
      <c r="H133" s="69">
        <f t="shared" si="4"/>
        <v>99820.403072162793</v>
      </c>
      <c r="I133" s="1"/>
    </row>
    <row r="134" spans="2:9" x14ac:dyDescent="0.2">
      <c r="B134" s="9" t="str">
        <f>$B$50</f>
        <v>Technology</v>
      </c>
      <c r="C134" s="22">
        <f t="shared" si="5"/>
        <v>2076.3026745278398</v>
      </c>
      <c r="D134" s="22">
        <f t="shared" si="5"/>
        <v>53175.581240711799</v>
      </c>
      <c r="E134" s="22">
        <f t="shared" si="5"/>
        <v>101648.19588303201</v>
      </c>
      <c r="F134" s="22">
        <f t="shared" si="5"/>
        <v>0</v>
      </c>
      <c r="G134" s="22">
        <f t="shared" si="5"/>
        <v>0</v>
      </c>
      <c r="H134" s="69">
        <f t="shared" si="4"/>
        <v>156900.07979827165</v>
      </c>
      <c r="I134" s="1"/>
    </row>
    <row r="135" spans="2:9" x14ac:dyDescent="0.2">
      <c r="B135" s="9" t="str">
        <f>$B$51</f>
        <v>Nursing</v>
      </c>
      <c r="C135" s="22">
        <f t="shared" si="5"/>
        <v>278995.22813124699</v>
      </c>
      <c r="D135" s="22">
        <f t="shared" si="5"/>
        <v>2301943.8891836801</v>
      </c>
      <c r="E135" s="22">
        <f t="shared" si="5"/>
        <v>1528856.7605874599</v>
      </c>
      <c r="F135" s="22">
        <f t="shared" si="5"/>
        <v>290140.46796608501</v>
      </c>
      <c r="G135" s="22">
        <f t="shared" si="5"/>
        <v>0</v>
      </c>
      <c r="H135" s="69">
        <f t="shared" si="4"/>
        <v>4399936.345868472</v>
      </c>
      <c r="I135" s="1"/>
    </row>
    <row r="136" spans="2:9" x14ac:dyDescent="0.2">
      <c r="B136" s="35" t="str">
        <f>$B$52</f>
        <v>Totals</v>
      </c>
      <c r="C136" s="36">
        <f>SUM(C116:C135)</f>
        <v>17638122.527499143</v>
      </c>
      <c r="D136" s="36">
        <f>SUM(D116:D135)</f>
        <v>26367643.263042148</v>
      </c>
      <c r="E136" s="36">
        <f>SUM(E116:E135)</f>
        <v>16818359.390906647</v>
      </c>
      <c r="F136" s="36">
        <f>SUM(F116:F135)</f>
        <v>9543137.7040269133</v>
      </c>
      <c r="G136" s="36">
        <f>SUM(G116:G135)</f>
        <v>3084526.5341508379</v>
      </c>
      <c r="H136" s="36">
        <f t="shared" si="4"/>
        <v>73451789.419625685</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135302045.5803743</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Data!LN5</f>
        <v>741817.09493627213</v>
      </c>
      <c r="D143" s="159">
        <f>Data!MH5</f>
        <v>546826.29429391446</v>
      </c>
      <c r="E143" s="159">
        <f>Data!NB5</f>
        <v>368175.00147062307</v>
      </c>
      <c r="F143" s="159">
        <f>Data!NV5</f>
        <v>79531.28022727315</v>
      </c>
      <c r="G143" s="159">
        <f>Data!OP5</f>
        <v>0</v>
      </c>
      <c r="H143" s="160">
        <f>Data!PJ5</f>
        <v>25562031</v>
      </c>
      <c r="I143" s="70">
        <f t="shared" ref="I143:I162" si="6">SUM(C143:H143)</f>
        <v>27298380.670928083</v>
      </c>
    </row>
    <row r="144" spans="2:9" x14ac:dyDescent="0.2">
      <c r="B144" s="9" t="str">
        <f>$B$33</f>
        <v>Science</v>
      </c>
      <c r="C144" s="159">
        <f>Data!LO5</f>
        <v>724639.55471767101</v>
      </c>
      <c r="D144" s="159">
        <f>Data!MI5</f>
        <v>703084.52167629497</v>
      </c>
      <c r="E144" s="159">
        <f>Data!NC5</f>
        <v>458742.6502884283</v>
      </c>
      <c r="F144" s="159">
        <f>Data!NW5</f>
        <v>567884.04848424031</v>
      </c>
      <c r="G144" s="159">
        <f>Data!OQ5</f>
        <v>0</v>
      </c>
      <c r="H144" s="160">
        <f>Data!PK5</f>
        <v>33382386</v>
      </c>
      <c r="I144" s="70">
        <f t="shared" si="6"/>
        <v>35836736.775166631</v>
      </c>
    </row>
    <row r="145" spans="2:9" x14ac:dyDescent="0.2">
      <c r="B145" s="9" t="str">
        <f>$B$34</f>
        <v>Fine Arts</v>
      </c>
      <c r="C145" s="159">
        <f>Data!LP5</f>
        <v>173698.01023514569</v>
      </c>
      <c r="D145" s="159">
        <f>Data!MJ5</f>
        <v>151790.10125251947</v>
      </c>
      <c r="E145" s="159">
        <f>Data!ND5</f>
        <v>25235.198109231929</v>
      </c>
      <c r="F145" s="159">
        <f>Data!NX5</f>
        <v>0</v>
      </c>
      <c r="G145" s="159">
        <f>Data!OR5</f>
        <v>0</v>
      </c>
      <c r="H145" s="160">
        <f>Data!PL5</f>
        <v>2349519</v>
      </c>
      <c r="I145" s="70">
        <f t="shared" si="6"/>
        <v>2700242.3095968971</v>
      </c>
    </row>
    <row r="146" spans="2:9" x14ac:dyDescent="0.2">
      <c r="B146" s="9" t="str">
        <f>$B$35</f>
        <v>Teacher Education</v>
      </c>
      <c r="C146" s="159">
        <f>Data!LQ5</f>
        <v>5701.2301913247002</v>
      </c>
      <c r="D146" s="159">
        <f>Data!MK5</f>
        <v>105520.99504345974</v>
      </c>
      <c r="E146" s="159">
        <f>Data!NE5</f>
        <v>145957.24409610496</v>
      </c>
      <c r="F146" s="159">
        <f>Data!NY5</f>
        <v>76573.436415348973</v>
      </c>
      <c r="G146" s="159">
        <f>Data!OS5</f>
        <v>0</v>
      </c>
      <c r="H146" s="160">
        <f>Data!PN5</f>
        <v>6407772</v>
      </c>
      <c r="I146" s="70">
        <f t="shared" si="6"/>
        <v>6741524.9057462383</v>
      </c>
    </row>
    <row r="147" spans="2:9" x14ac:dyDescent="0.2">
      <c r="B147" s="9" t="str">
        <f>$B$36</f>
        <v>Agriculture</v>
      </c>
      <c r="C147" s="159">
        <f>Data!LR5</f>
        <v>0</v>
      </c>
      <c r="D147" s="159">
        <f>Data!ML5</f>
        <v>0</v>
      </c>
      <c r="E147" s="159">
        <f>Data!NF5</f>
        <v>0</v>
      </c>
      <c r="F147" s="159">
        <f>Data!NZ5</f>
        <v>0</v>
      </c>
      <c r="G147" s="159">
        <f>Data!OT5</f>
        <v>0</v>
      </c>
      <c r="H147" s="160">
        <f>Data!PM5</f>
        <v>0</v>
      </c>
      <c r="I147" s="70">
        <f t="shared" si="6"/>
        <v>0</v>
      </c>
    </row>
    <row r="148" spans="2:9" x14ac:dyDescent="0.2">
      <c r="B148" s="9" t="str">
        <f>$B$37</f>
        <v>Engineering</v>
      </c>
      <c r="C148" s="159">
        <f>Data!LS5</f>
        <v>200828.17535457198</v>
      </c>
      <c r="D148" s="159">
        <f>Data!MM5</f>
        <v>557273.41027746222</v>
      </c>
      <c r="E148" s="159">
        <f>Data!NG5</f>
        <v>381183.62194047699</v>
      </c>
      <c r="F148" s="159">
        <f>Data!OA5</f>
        <v>414537.83979641169</v>
      </c>
      <c r="G148" s="159">
        <f>Data!OU5</f>
        <v>0</v>
      </c>
      <c r="H148" s="160">
        <f>Data!PO5</f>
        <v>31804214</v>
      </c>
      <c r="I148" s="70">
        <f t="shared" si="6"/>
        <v>33358037.047368921</v>
      </c>
    </row>
    <row r="149" spans="2:9" x14ac:dyDescent="0.2">
      <c r="B149" s="9" t="str">
        <f>$B$38</f>
        <v>Home Economics</v>
      </c>
      <c r="C149" s="159">
        <f>Data!LT5</f>
        <v>0</v>
      </c>
      <c r="D149" s="159">
        <f>Data!MN5</f>
        <v>0</v>
      </c>
      <c r="E149" s="159">
        <f>Data!NH5</f>
        <v>0</v>
      </c>
      <c r="F149" s="159">
        <f>Data!OB5</f>
        <v>0</v>
      </c>
      <c r="G149" s="159">
        <f>Data!OV5</f>
        <v>0</v>
      </c>
      <c r="H149" s="160">
        <f>Data!PP5</f>
        <v>0</v>
      </c>
      <c r="I149" s="70">
        <f t="shared" si="6"/>
        <v>0</v>
      </c>
    </row>
    <row r="150" spans="2:9" x14ac:dyDescent="0.2">
      <c r="B150" s="9" t="str">
        <f>$B$39</f>
        <v>Law</v>
      </c>
      <c r="C150" s="159">
        <f>Data!LU5</f>
        <v>0</v>
      </c>
      <c r="D150" s="159">
        <f>Data!MO5</f>
        <v>0</v>
      </c>
      <c r="E150" s="159">
        <f>Data!NI5</f>
        <v>0</v>
      </c>
      <c r="F150" s="159">
        <f>Data!OC5</f>
        <v>0</v>
      </c>
      <c r="G150" s="159">
        <f>Data!OW5</f>
        <v>0</v>
      </c>
      <c r="H150" s="160">
        <f>Data!PQ5</f>
        <v>0</v>
      </c>
      <c r="I150" s="70">
        <f t="shared" si="6"/>
        <v>0</v>
      </c>
    </row>
    <row r="151" spans="2:9" x14ac:dyDescent="0.2">
      <c r="B151" s="9" t="str">
        <f>$B$40</f>
        <v>Social Service</v>
      </c>
      <c r="C151" s="159">
        <f>Data!LV5</f>
        <v>4255.3126670763522</v>
      </c>
      <c r="D151" s="159">
        <f>Data!MP5</f>
        <v>19436.46611298163</v>
      </c>
      <c r="E151" s="159">
        <f>Data!NJ5</f>
        <v>32876.459708876435</v>
      </c>
      <c r="F151" s="159">
        <f>Data!OD5</f>
        <v>0</v>
      </c>
      <c r="G151" s="159">
        <f>Data!OX5</f>
        <v>0</v>
      </c>
      <c r="H151" s="160">
        <f>Data!PR5</f>
        <v>378955</v>
      </c>
      <c r="I151" s="70">
        <f t="shared" si="6"/>
        <v>435523.23848893441</v>
      </c>
    </row>
    <row r="152" spans="2:9" x14ac:dyDescent="0.2">
      <c r="B152" s="9" t="str">
        <f>$B$41</f>
        <v>Library Science</v>
      </c>
      <c r="C152" s="159">
        <f>Data!LW5</f>
        <v>0</v>
      </c>
      <c r="D152" s="159">
        <f>Data!MQ5</f>
        <v>0</v>
      </c>
      <c r="E152" s="159">
        <f>Data!NK5</f>
        <v>0</v>
      </c>
      <c r="F152" s="159">
        <f>Data!OE5</f>
        <v>0</v>
      </c>
      <c r="G152" s="159">
        <f>Data!OY5</f>
        <v>0</v>
      </c>
      <c r="H152" s="160">
        <f>Data!PS5</f>
        <v>0</v>
      </c>
      <c r="I152" s="70">
        <f t="shared" si="6"/>
        <v>0</v>
      </c>
    </row>
    <row r="153" spans="2:9" x14ac:dyDescent="0.2">
      <c r="B153" s="9" t="str">
        <f>$B$42</f>
        <v>Veterinary Science</v>
      </c>
      <c r="C153" s="159">
        <f>Data!LX5</f>
        <v>0</v>
      </c>
      <c r="D153" s="159">
        <f>Data!MR5</f>
        <v>0</v>
      </c>
      <c r="E153" s="159">
        <f>Data!NL5</f>
        <v>0</v>
      </c>
      <c r="F153" s="159">
        <f>Data!OF5</f>
        <v>0</v>
      </c>
      <c r="G153" s="159">
        <f>Data!OZ5</f>
        <v>0</v>
      </c>
      <c r="H153" s="160">
        <f>Data!PT5</f>
        <v>0</v>
      </c>
      <c r="I153" s="70">
        <f t="shared" si="6"/>
        <v>0</v>
      </c>
    </row>
    <row r="154" spans="2:9" x14ac:dyDescent="0.2">
      <c r="B154" s="9" t="str">
        <f>$B$43</f>
        <v>Vocational Training</v>
      </c>
      <c r="C154" s="159">
        <f>Data!LY5</f>
        <v>0</v>
      </c>
      <c r="D154" s="159">
        <f>Data!MS5</f>
        <v>0</v>
      </c>
      <c r="E154" s="159">
        <f>Data!NM5</f>
        <v>0</v>
      </c>
      <c r="F154" s="159">
        <f>Data!OG5</f>
        <v>0</v>
      </c>
      <c r="G154" s="159">
        <f>Data!PA5</f>
        <v>0</v>
      </c>
      <c r="H154" s="160">
        <f>Data!PU5</f>
        <v>0</v>
      </c>
      <c r="I154" s="70">
        <f t="shared" si="6"/>
        <v>0</v>
      </c>
    </row>
    <row r="155" spans="2:9" x14ac:dyDescent="0.2">
      <c r="B155" s="9" t="str">
        <f>$B$44</f>
        <v>Physical Training</v>
      </c>
      <c r="C155" s="159">
        <f>Data!LZ5</f>
        <v>0</v>
      </c>
      <c r="D155" s="159">
        <f>Data!MT5</f>
        <v>0</v>
      </c>
      <c r="E155" s="159">
        <f>Data!NN5</f>
        <v>0</v>
      </c>
      <c r="F155" s="159">
        <f>Data!OH5</f>
        <v>0</v>
      </c>
      <c r="G155" s="159">
        <f>Data!PB5</f>
        <v>0</v>
      </c>
      <c r="H155" s="160">
        <f>Data!PV5</f>
        <v>0</v>
      </c>
      <c r="I155" s="70">
        <f t="shared" si="6"/>
        <v>0</v>
      </c>
    </row>
    <row r="156" spans="2:9" x14ac:dyDescent="0.2">
      <c r="B156" s="9" t="str">
        <f>$B$45</f>
        <v>Health Services</v>
      </c>
      <c r="C156" s="159">
        <f>Data!MA5</f>
        <v>11592.128974755446</v>
      </c>
      <c r="D156" s="159">
        <f>Data!MU5</f>
        <v>123515.75565993125</v>
      </c>
      <c r="E156" s="159">
        <f>Data!NO5</f>
        <v>120138.1406536766</v>
      </c>
      <c r="F156" s="159">
        <f>Data!OI5</f>
        <v>36116.309880342829</v>
      </c>
      <c r="G156" s="159">
        <f>Data!PC5</f>
        <v>53704.207047243421</v>
      </c>
      <c r="H156" s="160">
        <f>Data!PW5</f>
        <v>9098404</v>
      </c>
      <c r="I156" s="70">
        <f t="shared" si="6"/>
        <v>9443470.5422159489</v>
      </c>
    </row>
    <row r="157" spans="2:9" x14ac:dyDescent="0.2">
      <c r="B157" s="9" t="str">
        <f>$B$46</f>
        <v>Pharmacy</v>
      </c>
      <c r="C157" s="159">
        <f>Data!MB5</f>
        <v>0</v>
      </c>
      <c r="D157" s="159">
        <f>Data!MV5</f>
        <v>0</v>
      </c>
      <c r="E157" s="159">
        <f>Data!NP5</f>
        <v>876.54666686910537</v>
      </c>
      <c r="F157" s="159">
        <f>Data!OJ5</f>
        <v>0</v>
      </c>
      <c r="G157" s="159">
        <f>Data!PD5</f>
        <v>195455.34506169157</v>
      </c>
      <c r="H157" s="160">
        <f>Data!PX5</f>
        <v>2747178</v>
      </c>
      <c r="I157" s="70">
        <f t="shared" si="6"/>
        <v>2943509.8917285604</v>
      </c>
    </row>
    <row r="158" spans="2:9" x14ac:dyDescent="0.2">
      <c r="B158" s="9" t="str">
        <f>$B$47</f>
        <v>Business Administration</v>
      </c>
      <c r="C158" s="159">
        <f>Data!MC5</f>
        <v>53102.263956086121</v>
      </c>
      <c r="D158" s="159">
        <f>Data!MW5</f>
        <v>337903.76734013762</v>
      </c>
      <c r="E158" s="159">
        <f>Data!NQ5</f>
        <v>115647.10804101256</v>
      </c>
      <c r="F158" s="159">
        <f>Data!OK5</f>
        <v>53372.856404718899</v>
      </c>
      <c r="G158" s="159">
        <f>Data!PE5</f>
        <v>0</v>
      </c>
      <c r="H158" s="160">
        <f>Data!PY5</f>
        <v>11605776</v>
      </c>
      <c r="I158" s="70">
        <f t="shared" si="6"/>
        <v>12165801.995741956</v>
      </c>
    </row>
    <row r="159" spans="2:9" x14ac:dyDescent="0.2">
      <c r="B159" s="9" t="str">
        <f>$B$48</f>
        <v>Optometry</v>
      </c>
      <c r="C159" s="159">
        <f>Data!MD5</f>
        <v>0</v>
      </c>
      <c r="D159" s="159">
        <f>Data!MX5</f>
        <v>0</v>
      </c>
      <c r="E159" s="159">
        <f>Data!NR5</f>
        <v>0</v>
      </c>
      <c r="F159" s="159">
        <f>Data!OL5</f>
        <v>0</v>
      </c>
      <c r="G159" s="159">
        <f>Data!PF5</f>
        <v>0</v>
      </c>
      <c r="H159" s="160">
        <f>Data!PZ5</f>
        <v>0</v>
      </c>
      <c r="I159" s="70">
        <f t="shared" si="6"/>
        <v>0</v>
      </c>
    </row>
    <row r="160" spans="2:9" x14ac:dyDescent="0.2">
      <c r="B160" s="9" t="str">
        <f>$B$49</f>
        <v>Teacher Ed-Practice Teaching</v>
      </c>
      <c r="C160" s="159">
        <f>Data!ME5</f>
        <v>0</v>
      </c>
      <c r="D160" s="159">
        <f>Data!MY5</f>
        <v>11313.702815794566</v>
      </c>
      <c r="E160" s="159">
        <f>Data!NS5</f>
        <v>0</v>
      </c>
      <c r="F160" s="159">
        <f>Data!OM5</f>
        <v>0</v>
      </c>
      <c r="G160" s="159">
        <f>Data!PG5</f>
        <v>0</v>
      </c>
      <c r="H160" s="160">
        <f>Data!QA5</f>
        <v>75791</v>
      </c>
      <c r="I160" s="70">
        <f t="shared" si="6"/>
        <v>87104.702815794561</v>
      </c>
    </row>
    <row r="161" spans="2:9" x14ac:dyDescent="0.2">
      <c r="B161" s="9" t="str">
        <f>$B$50</f>
        <v>Technology</v>
      </c>
      <c r="C161" s="159">
        <f>Data!MF5</f>
        <v>224.53653447610486</v>
      </c>
      <c r="D161" s="159">
        <f>Data!MZ5</f>
        <v>5751.511898167344</v>
      </c>
      <c r="E161" s="159">
        <f>Data!NT5</f>
        <v>10994.445146372305</v>
      </c>
      <c r="F161" s="159">
        <f>Data!ON5</f>
        <v>0</v>
      </c>
      <c r="G161" s="159">
        <f>Data!PH5</f>
        <v>0</v>
      </c>
      <c r="H161" s="160">
        <f>Data!QB5</f>
        <v>113686</v>
      </c>
      <c r="I161" s="70">
        <f t="shared" si="6"/>
        <v>130656.49357901575</v>
      </c>
    </row>
    <row r="162" spans="2:9" x14ac:dyDescent="0.2">
      <c r="B162" s="9" t="str">
        <f>$B$51</f>
        <v>Nursing</v>
      </c>
      <c r="C162" s="159">
        <f>Data!MG5</f>
        <v>23315.037785131248</v>
      </c>
      <c r="D162" s="159">
        <f>Data!NA5</f>
        <v>192368.86340208829</v>
      </c>
      <c r="E162" s="159">
        <f>Data!NU5</f>
        <v>127763.51008645177</v>
      </c>
      <c r="F162" s="159">
        <f>Data!OO5</f>
        <v>24246.460538776897</v>
      </c>
      <c r="G162" s="159">
        <f>Data!PI5</f>
        <v>0</v>
      </c>
      <c r="H162" s="160">
        <f>Data!QC5</f>
        <v>3793363</v>
      </c>
      <c r="I162" s="70">
        <f t="shared" si="6"/>
        <v>4161056.8718124484</v>
      </c>
    </row>
    <row r="163" spans="2:9" ht="15" thickBot="1" x14ac:dyDescent="0.25">
      <c r="B163" s="35" t="str">
        <f>$B$52</f>
        <v>Totals</v>
      </c>
      <c r="C163" s="36">
        <f t="shared" ref="C163:H163" si="7">SUM(C143:C162)</f>
        <v>1939173.3453525107</v>
      </c>
      <c r="D163" s="36">
        <f t="shared" si="7"/>
        <v>2754785.3897727514</v>
      </c>
      <c r="E163" s="36">
        <f t="shared" si="7"/>
        <v>1787589.926208124</v>
      </c>
      <c r="F163" s="36">
        <f t="shared" si="7"/>
        <v>1252262.2317471127</v>
      </c>
      <c r="G163" s="37">
        <f t="shared" si="7"/>
        <v>249159.55210893499</v>
      </c>
      <c r="H163" s="71">
        <f t="shared" si="7"/>
        <v>127319075</v>
      </c>
      <c r="I163" s="70">
        <f>SUM(I143:I162)</f>
        <v>135302045.44518945</v>
      </c>
    </row>
    <row r="164" spans="2:9" ht="15" thickTop="1" x14ac:dyDescent="0.2">
      <c r="B164" s="14"/>
      <c r="C164" s="42"/>
      <c r="D164" s="42"/>
      <c r="E164" s="42"/>
      <c r="F164" s="42"/>
      <c r="G164" s="42"/>
      <c r="H164" s="43"/>
      <c r="I164" s="44"/>
    </row>
    <row r="165" spans="2:9"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83" si="8">C143+$H$140*IF($H116=0,0,$H143*C116/$H116)+IF($H32=0,0,$H$141*$H143*C32/$H32)</f>
        <v>11662631.486426266</v>
      </c>
      <c r="D168" s="21">
        <f t="shared" si="8"/>
        <v>8597042.3848415036</v>
      </c>
      <c r="E168" s="21">
        <f t="shared" si="8"/>
        <v>5788339.101005841</v>
      </c>
      <c r="F168" s="21">
        <f t="shared" si="8"/>
        <v>1250367.698654477</v>
      </c>
      <c r="G168" s="21">
        <f t="shared" si="8"/>
        <v>0</v>
      </c>
      <c r="H168" s="36">
        <f t="shared" ref="H168:H188" si="9">SUM(C168:G168)</f>
        <v>27298380.670928087</v>
      </c>
      <c r="I168" s="52"/>
    </row>
    <row r="169" spans="2:9" x14ac:dyDescent="0.2">
      <c r="B169" s="9" t="str">
        <f>$B$33</f>
        <v>Science</v>
      </c>
      <c r="C169" s="22">
        <f t="shared" si="8"/>
        <v>10580688.166369798</v>
      </c>
      <c r="D169" s="22">
        <f t="shared" si="8"/>
        <v>10265954.628928753</v>
      </c>
      <c r="E169" s="22">
        <f t="shared" si="8"/>
        <v>6698242.6260041166</v>
      </c>
      <c r="F169" s="22">
        <f t="shared" si="8"/>
        <v>8291851.3538639648</v>
      </c>
      <c r="G169" s="22">
        <f t="shared" si="8"/>
        <v>0</v>
      </c>
      <c r="H169" s="69">
        <f t="shared" si="9"/>
        <v>35836736.775166631</v>
      </c>
      <c r="I169" s="52"/>
    </row>
    <row r="170" spans="2:9" x14ac:dyDescent="0.2">
      <c r="B170" s="9" t="str">
        <f>$B$34</f>
        <v>Fine Arts</v>
      </c>
      <c r="C170" s="22">
        <f t="shared" si="8"/>
        <v>1337312.6894584754</v>
      </c>
      <c r="D170" s="22">
        <f t="shared" si="8"/>
        <v>1168642.3050064603</v>
      </c>
      <c r="E170" s="22">
        <f t="shared" si="8"/>
        <v>194287.31513196134</v>
      </c>
      <c r="F170" s="22">
        <f t="shared" si="8"/>
        <v>0</v>
      </c>
      <c r="G170" s="22">
        <f t="shared" si="8"/>
        <v>0</v>
      </c>
      <c r="H170" s="69">
        <f t="shared" si="9"/>
        <v>2700242.3095968971</v>
      </c>
      <c r="I170" s="52"/>
    </row>
    <row r="171" spans="2:9" x14ac:dyDescent="0.2">
      <c r="B171" s="9" t="str">
        <f>$B$35</f>
        <v>Teacher Education</v>
      </c>
      <c r="C171" s="22">
        <f t="shared" si="8"/>
        <v>115159.96521507962</v>
      </c>
      <c r="D171" s="22">
        <f t="shared" si="8"/>
        <v>2131434.8242294327</v>
      </c>
      <c r="E171" s="22">
        <f t="shared" si="8"/>
        <v>2948212.0194019242</v>
      </c>
      <c r="F171" s="22">
        <f t="shared" si="8"/>
        <v>1546718.0968998012</v>
      </c>
      <c r="G171" s="22">
        <f t="shared" si="8"/>
        <v>0</v>
      </c>
      <c r="H171" s="69">
        <f t="shared" si="9"/>
        <v>6741524.9057462374</v>
      </c>
      <c r="I171" s="52"/>
    </row>
    <row r="172" spans="2:9" x14ac:dyDescent="0.2">
      <c r="B172" s="9" t="str">
        <f>$B$36</f>
        <v>Agriculture</v>
      </c>
      <c r="C172" s="22">
        <f t="shared" si="8"/>
        <v>0</v>
      </c>
      <c r="D172" s="22">
        <f t="shared" si="8"/>
        <v>0</v>
      </c>
      <c r="E172" s="22">
        <f t="shared" si="8"/>
        <v>0</v>
      </c>
      <c r="F172" s="22">
        <f t="shared" si="8"/>
        <v>0</v>
      </c>
      <c r="G172" s="22">
        <f t="shared" si="8"/>
        <v>0</v>
      </c>
      <c r="H172" s="69">
        <f t="shared" si="9"/>
        <v>0</v>
      </c>
      <c r="I172" s="52"/>
    </row>
    <row r="173" spans="2:9" x14ac:dyDescent="0.2">
      <c r="B173" s="9" t="str">
        <f>$B$37</f>
        <v>Engineering</v>
      </c>
      <c r="C173" s="22">
        <f t="shared" si="8"/>
        <v>4311451.7161821574</v>
      </c>
      <c r="D173" s="22">
        <f t="shared" si="8"/>
        <v>11963747.91212314</v>
      </c>
      <c r="E173" s="22">
        <f t="shared" si="8"/>
        <v>8183388.9674669737</v>
      </c>
      <c r="F173" s="22">
        <f t="shared" si="8"/>
        <v>8899448.4515966456</v>
      </c>
      <c r="G173" s="22">
        <f t="shared" si="8"/>
        <v>0</v>
      </c>
      <c r="H173" s="69">
        <f t="shared" si="9"/>
        <v>33358037.047368914</v>
      </c>
      <c r="I173" s="52"/>
    </row>
    <row r="174" spans="2:9" x14ac:dyDescent="0.2">
      <c r="B174" s="9" t="str">
        <f>$B$38</f>
        <v>Home Economics</v>
      </c>
      <c r="C174" s="22">
        <f t="shared" si="8"/>
        <v>0</v>
      </c>
      <c r="D174" s="22">
        <f t="shared" si="8"/>
        <v>0</v>
      </c>
      <c r="E174" s="22">
        <f t="shared" si="8"/>
        <v>0</v>
      </c>
      <c r="F174" s="22">
        <f t="shared" si="8"/>
        <v>0</v>
      </c>
      <c r="G174" s="22">
        <f t="shared" si="8"/>
        <v>0</v>
      </c>
      <c r="H174" s="69">
        <f t="shared" si="9"/>
        <v>0</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32761.832154010317</v>
      </c>
      <c r="D176" s="22">
        <f t="shared" si="8"/>
        <v>149642.913734234</v>
      </c>
      <c r="E176" s="22">
        <f t="shared" si="8"/>
        <v>253118.49260069011</v>
      </c>
      <c r="F176" s="22">
        <f t="shared" si="8"/>
        <v>0</v>
      </c>
      <c r="G176" s="22">
        <f t="shared" si="8"/>
        <v>0</v>
      </c>
      <c r="H176" s="69">
        <f t="shared" si="9"/>
        <v>435523.23848893441</v>
      </c>
      <c r="I176" s="52"/>
    </row>
    <row r="177" spans="2:9" x14ac:dyDescent="0.2">
      <c r="B177" s="9" t="str">
        <f>$B$41</f>
        <v>Library Science</v>
      </c>
      <c r="C177" s="22">
        <f t="shared" si="8"/>
        <v>0</v>
      </c>
      <c r="D177" s="22">
        <f t="shared" si="8"/>
        <v>0</v>
      </c>
      <c r="E177" s="22">
        <f t="shared" si="8"/>
        <v>0</v>
      </c>
      <c r="F177" s="22">
        <f t="shared" si="8"/>
        <v>0</v>
      </c>
      <c r="G177" s="22">
        <f t="shared" si="8"/>
        <v>0</v>
      </c>
      <c r="H177" s="69">
        <f t="shared" si="9"/>
        <v>0</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317242.1977038405</v>
      </c>
      <c r="D181" s="22">
        <f t="shared" si="8"/>
        <v>3380268.3698050245</v>
      </c>
      <c r="E181" s="22">
        <f t="shared" si="8"/>
        <v>3287832.5385494158</v>
      </c>
      <c r="F181" s="22">
        <f t="shared" si="8"/>
        <v>988398.84958282288</v>
      </c>
      <c r="G181" s="22">
        <f t="shared" si="8"/>
        <v>1469728.5865748459</v>
      </c>
      <c r="H181" s="69">
        <f t="shared" si="9"/>
        <v>9443470.5422159508</v>
      </c>
      <c r="I181" s="52"/>
    </row>
    <row r="182" spans="2:9" x14ac:dyDescent="0.2">
      <c r="B182" s="9" t="str">
        <f>$B$46</f>
        <v>Pharmacy</v>
      </c>
      <c r="C182" s="22">
        <f t="shared" si="8"/>
        <v>0</v>
      </c>
      <c r="D182" s="22">
        <f t="shared" si="8"/>
        <v>0</v>
      </c>
      <c r="E182" s="22">
        <f t="shared" si="8"/>
        <v>13141.231581710741</v>
      </c>
      <c r="F182" s="22">
        <f t="shared" si="8"/>
        <v>0</v>
      </c>
      <c r="G182" s="22">
        <f t="shared" si="8"/>
        <v>2930368.6601468497</v>
      </c>
      <c r="H182" s="69">
        <f t="shared" si="9"/>
        <v>2943509.8917285604</v>
      </c>
      <c r="I182" s="52"/>
    </row>
    <row r="183" spans="2:9" x14ac:dyDescent="0.2">
      <c r="B183" s="9" t="str">
        <f>$B$47</f>
        <v>Business Administration</v>
      </c>
      <c r="C183" s="22">
        <f t="shared" si="8"/>
        <v>1153573.8228575999</v>
      </c>
      <c r="D183" s="22">
        <f t="shared" si="8"/>
        <v>7340499.1832278054</v>
      </c>
      <c r="E183" s="22">
        <f t="shared" si="8"/>
        <v>2512276.5617465884</v>
      </c>
      <c r="F183" s="22">
        <f t="shared" si="8"/>
        <v>1159452.4279099605</v>
      </c>
      <c r="G183" s="22">
        <f t="shared" si="8"/>
        <v>0</v>
      </c>
      <c r="H183" s="69">
        <f t="shared" si="9"/>
        <v>12165801.995741954</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87104.702815794561</v>
      </c>
      <c r="E185" s="22">
        <f t="shared" si="10"/>
        <v>0</v>
      </c>
      <c r="F185" s="22">
        <f t="shared" si="10"/>
        <v>0</v>
      </c>
      <c r="G185" s="22">
        <f t="shared" si="10"/>
        <v>0</v>
      </c>
      <c r="H185" s="69">
        <f t="shared" si="9"/>
        <v>87104.702815794561</v>
      </c>
      <c r="I185" s="52"/>
    </row>
    <row r="186" spans="2:9" x14ac:dyDescent="0.2">
      <c r="B186" s="9" t="str">
        <f>$B$50</f>
        <v>Technology</v>
      </c>
      <c r="C186" s="22">
        <f t="shared" si="10"/>
        <v>1728.9751947996683</v>
      </c>
      <c r="D186" s="22">
        <f t="shared" si="10"/>
        <v>44281.250931468683</v>
      </c>
      <c r="E186" s="22">
        <f t="shared" si="10"/>
        <v>84646.267452747401</v>
      </c>
      <c r="F186" s="22">
        <f t="shared" si="10"/>
        <v>0</v>
      </c>
      <c r="G186" s="22">
        <f t="shared" si="10"/>
        <v>0</v>
      </c>
      <c r="H186" s="69">
        <f t="shared" si="9"/>
        <v>130656.49357901575</v>
      </c>
      <c r="I186" s="52"/>
    </row>
    <row r="187" spans="2:9" x14ac:dyDescent="0.2">
      <c r="B187" s="9" t="str">
        <f>$B$51</f>
        <v>Nursing</v>
      </c>
      <c r="C187" s="22">
        <f t="shared" si="10"/>
        <v>263848.10289717553</v>
      </c>
      <c r="D187" s="22">
        <f t="shared" si="10"/>
        <v>2176967.7509530177</v>
      </c>
      <c r="E187" s="22">
        <f t="shared" si="10"/>
        <v>1445852.7304812083</v>
      </c>
      <c r="F187" s="22">
        <f t="shared" si="10"/>
        <v>274388.28748104622</v>
      </c>
      <c r="G187" s="22">
        <f t="shared" si="10"/>
        <v>0</v>
      </c>
      <c r="H187" s="69">
        <f t="shared" si="9"/>
        <v>4161056.8718124479</v>
      </c>
      <c r="I187" s="52"/>
    </row>
    <row r="188" spans="2:9" x14ac:dyDescent="0.2">
      <c r="B188" s="35" t="str">
        <f>$B$52</f>
        <v>Totals</v>
      </c>
      <c r="C188" s="36">
        <f>SUM(C168:C187)</f>
        <v>29776398.954459202</v>
      </c>
      <c r="D188" s="36">
        <f>SUM(D168:D187)</f>
        <v>47305586.226596639</v>
      </c>
      <c r="E188" s="36">
        <f>SUM(E168:E187)</f>
        <v>31409337.851423178</v>
      </c>
      <c r="F188" s="36">
        <f>SUM(F168:F187)</f>
        <v>22410625.165988717</v>
      </c>
      <c r="G188" s="36">
        <f>SUM(G168:G187)</f>
        <v>4400097.2467216961</v>
      </c>
      <c r="H188" s="36">
        <f t="shared" si="9"/>
        <v>135302045.44518942</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27940841</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3407785.9224286983</v>
      </c>
      <c r="D193" s="38">
        <f t="shared" si="11"/>
        <v>2512029.9716158956</v>
      </c>
      <c r="E193" s="38">
        <f t="shared" si="11"/>
        <v>1691335.3027996535</v>
      </c>
      <c r="F193" s="38">
        <f t="shared" si="11"/>
        <v>365353.69260485051</v>
      </c>
      <c r="G193" s="38">
        <f t="shared" si="11"/>
        <v>0</v>
      </c>
      <c r="H193" s="38">
        <f>SUM(C193:G193)</f>
        <v>7976504.8894490972</v>
      </c>
      <c r="I193" s="1"/>
    </row>
    <row r="194" spans="2:9" x14ac:dyDescent="0.2">
      <c r="B194" s="9" t="str">
        <f>$B$33</f>
        <v>Science</v>
      </c>
      <c r="C194" s="39">
        <f t="shared" si="11"/>
        <v>1346529.8248155504</v>
      </c>
      <c r="D194" s="39">
        <f t="shared" si="11"/>
        <v>1306475.8827416187</v>
      </c>
      <c r="E194" s="39">
        <f t="shared" si="11"/>
        <v>852438.24784958537</v>
      </c>
      <c r="F194" s="39">
        <f t="shared" si="11"/>
        <v>1055245.6417775927</v>
      </c>
      <c r="G194" s="39">
        <f t="shared" si="11"/>
        <v>0</v>
      </c>
      <c r="H194" s="39">
        <f t="shared" ref="H194:H213" si="12">SUM(C194:G194)</f>
        <v>4560689.597184347</v>
      </c>
      <c r="I194" s="1"/>
    </row>
    <row r="195" spans="2:9" x14ac:dyDescent="0.2">
      <c r="B195" s="9" t="str">
        <f>$B$34</f>
        <v>Fine Arts</v>
      </c>
      <c r="C195" s="39">
        <f t="shared" si="11"/>
        <v>837739.73301923356</v>
      </c>
      <c r="D195" s="39">
        <f t="shared" si="11"/>
        <v>732078.67595949303</v>
      </c>
      <c r="E195" s="39">
        <f t="shared" si="11"/>
        <v>121708.39532162384</v>
      </c>
      <c r="F195" s="39">
        <f t="shared" si="11"/>
        <v>0</v>
      </c>
      <c r="G195" s="39">
        <f t="shared" si="11"/>
        <v>0</v>
      </c>
      <c r="H195" s="39">
        <f t="shared" si="12"/>
        <v>1691526.8043003506</v>
      </c>
      <c r="I195" s="1"/>
    </row>
    <row r="196" spans="2:9" x14ac:dyDescent="0.2">
      <c r="B196" s="9" t="str">
        <f>$B$35</f>
        <v>Teacher Education</v>
      </c>
      <c r="C196" s="39">
        <f t="shared" si="11"/>
        <v>23534.98097105214</v>
      </c>
      <c r="D196" s="39">
        <f t="shared" si="11"/>
        <v>435596.51414330426</v>
      </c>
      <c r="E196" s="39">
        <f t="shared" si="11"/>
        <v>602519.4133528918</v>
      </c>
      <c r="F196" s="39">
        <f t="shared" si="11"/>
        <v>316099.27340825356</v>
      </c>
      <c r="G196" s="39">
        <f t="shared" si="11"/>
        <v>0</v>
      </c>
      <c r="H196" s="39">
        <f t="shared" si="12"/>
        <v>1377750.1818755018</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658953.94550517155</v>
      </c>
      <c r="D198" s="39">
        <f t="shared" si="11"/>
        <v>1828516.1126144119</v>
      </c>
      <c r="E198" s="39">
        <f t="shared" si="11"/>
        <v>1250733.360769188</v>
      </c>
      <c r="F198" s="39">
        <f t="shared" si="11"/>
        <v>1360174.5013552867</v>
      </c>
      <c r="G198" s="39">
        <f t="shared" si="11"/>
        <v>0</v>
      </c>
      <c r="H198" s="39">
        <f t="shared" si="12"/>
        <v>5098377.9202440586</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18894.009483287107</v>
      </c>
      <c r="D201" s="39">
        <f t="shared" si="11"/>
        <v>86300.323589790452</v>
      </c>
      <c r="E201" s="39">
        <f t="shared" si="11"/>
        <v>145975.55692422151</v>
      </c>
      <c r="F201" s="39">
        <f t="shared" si="11"/>
        <v>0</v>
      </c>
      <c r="G201" s="39">
        <f t="shared" si="11"/>
        <v>0</v>
      </c>
      <c r="H201" s="39">
        <f t="shared" si="12"/>
        <v>251169.88999729906</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53177.960970112988</v>
      </c>
      <c r="D206" s="39">
        <f t="shared" si="11"/>
        <v>566620.07021443557</v>
      </c>
      <c r="E206" s="39">
        <f t="shared" si="11"/>
        <v>551125.44144674577</v>
      </c>
      <c r="F206" s="39">
        <f t="shared" si="11"/>
        <v>165681.1135014141</v>
      </c>
      <c r="G206" s="39">
        <f t="shared" si="11"/>
        <v>246364.37838982171</v>
      </c>
      <c r="H206" s="39">
        <f t="shared" si="12"/>
        <v>1582968.9645225301</v>
      </c>
      <c r="I206" s="1"/>
    </row>
    <row r="207" spans="2:9" x14ac:dyDescent="0.2">
      <c r="B207" s="9" t="str">
        <f>$B$46</f>
        <v>Pharmacy</v>
      </c>
      <c r="C207" s="39">
        <f t="shared" si="11"/>
        <v>0</v>
      </c>
      <c r="D207" s="39">
        <f t="shared" si="11"/>
        <v>0</v>
      </c>
      <c r="E207" s="39">
        <f t="shared" si="11"/>
        <v>4157.0316354662682</v>
      </c>
      <c r="F207" s="39">
        <f t="shared" si="11"/>
        <v>0</v>
      </c>
      <c r="G207" s="39">
        <f t="shared" si="11"/>
        <v>926980.2893435139</v>
      </c>
      <c r="H207" s="39">
        <f t="shared" si="12"/>
        <v>931137.32097898016</v>
      </c>
      <c r="I207" s="1"/>
    </row>
    <row r="208" spans="2:9" x14ac:dyDescent="0.2">
      <c r="B208" s="9" t="str">
        <f>$B$47</f>
        <v>Business Administration</v>
      </c>
      <c r="C208" s="39">
        <f t="shared" si="11"/>
        <v>255953.90679130249</v>
      </c>
      <c r="D208" s="39">
        <f t="shared" si="11"/>
        <v>1628703.295307715</v>
      </c>
      <c r="E208" s="39">
        <f t="shared" si="11"/>
        <v>557421.64969657827</v>
      </c>
      <c r="F208" s="39">
        <f t="shared" si="11"/>
        <v>257258.25011907713</v>
      </c>
      <c r="G208" s="39">
        <f t="shared" si="11"/>
        <v>0</v>
      </c>
      <c r="H208" s="39">
        <f t="shared" si="12"/>
        <v>2699337.1019146726</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37971.382764570168</v>
      </c>
      <c r="E210" s="39">
        <f t="shared" si="13"/>
        <v>0</v>
      </c>
      <c r="F210" s="39">
        <f t="shared" si="13"/>
        <v>0</v>
      </c>
      <c r="G210" s="39">
        <f t="shared" si="13"/>
        <v>0</v>
      </c>
      <c r="H210" s="39">
        <f t="shared" si="12"/>
        <v>37971.382764570168</v>
      </c>
      <c r="I210" s="1"/>
    </row>
    <row r="211" spans="2:9" x14ac:dyDescent="0.2">
      <c r="B211" s="9" t="str">
        <f>$B$50</f>
        <v>Technology</v>
      </c>
      <c r="C211" s="39">
        <f t="shared" si="13"/>
        <v>789.81932714298682</v>
      </c>
      <c r="D211" s="39">
        <f t="shared" si="13"/>
        <v>20227.832055134739</v>
      </c>
      <c r="E211" s="39">
        <f t="shared" si="13"/>
        <v>38666.669682873544</v>
      </c>
      <c r="F211" s="39">
        <f t="shared" si="13"/>
        <v>0</v>
      </c>
      <c r="G211" s="39">
        <f t="shared" si="13"/>
        <v>0</v>
      </c>
      <c r="H211" s="39">
        <f t="shared" si="12"/>
        <v>59684.321065151271</v>
      </c>
      <c r="I211" s="1"/>
    </row>
    <row r="212" spans="2:9" x14ac:dyDescent="0.2">
      <c r="B212" s="9" t="str">
        <f>$B$51</f>
        <v>Nursing</v>
      </c>
      <c r="C212" s="39">
        <f t="shared" si="13"/>
        <v>106128.9503028914</v>
      </c>
      <c r="D212" s="39">
        <f t="shared" si="13"/>
        <v>875652.57030235871</v>
      </c>
      <c r="E212" s="39">
        <f t="shared" si="13"/>
        <v>581572.53889767767</v>
      </c>
      <c r="F212" s="39">
        <f t="shared" si="13"/>
        <v>110368.56620051131</v>
      </c>
      <c r="G212" s="39">
        <f t="shared" si="13"/>
        <v>0</v>
      </c>
      <c r="H212" s="39">
        <f t="shared" si="12"/>
        <v>1673722.6257034391</v>
      </c>
      <c r="I212" s="1"/>
    </row>
    <row r="213" spans="2:9" x14ac:dyDescent="0.2">
      <c r="B213" s="35" t="str">
        <f>$B$52</f>
        <v>Totals</v>
      </c>
      <c r="C213" s="38">
        <f>SUM(C193:C212)</f>
        <v>6709489.0536144432</v>
      </c>
      <c r="D213" s="38">
        <f>SUM(D193:D212)</f>
        <v>10030172.631308727</v>
      </c>
      <c r="E213" s="38">
        <f>SUM(E193:E212)</f>
        <v>6397653.6083765049</v>
      </c>
      <c r="F213" s="38">
        <f>SUM(F193:F212)</f>
        <v>3630181.0389669864</v>
      </c>
      <c r="G213" s="38">
        <f>SUM(G193:G212)</f>
        <v>1173344.6677333356</v>
      </c>
      <c r="H213" s="38">
        <f t="shared" si="12"/>
        <v>27940840.999999996</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32400937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5750947.3240771769</v>
      </c>
      <c r="D218" s="38">
        <f t="shared" si="14"/>
        <v>5351037.3299772358</v>
      </c>
      <c r="E218" s="38">
        <f t="shared" si="14"/>
        <v>669697.747273552</v>
      </c>
      <c r="F218" s="38">
        <f t="shared" si="14"/>
        <v>124775.21375576619</v>
      </c>
      <c r="G218" s="38">
        <f t="shared" si="14"/>
        <v>0</v>
      </c>
      <c r="H218" s="38">
        <f>SUM(C218:G218)</f>
        <v>11896457.61508373</v>
      </c>
      <c r="I218" s="1"/>
    </row>
    <row r="219" spans="2:9" x14ac:dyDescent="0.2">
      <c r="B219" s="9" t="str">
        <f>$B$33</f>
        <v>Science</v>
      </c>
      <c r="C219" s="39">
        <f t="shared" si="14"/>
        <v>2383773.0385807464</v>
      </c>
      <c r="D219" s="39">
        <f t="shared" si="14"/>
        <v>1982636.2568556119</v>
      </c>
      <c r="E219" s="39">
        <f t="shared" si="14"/>
        <v>172097.08104045552</v>
      </c>
      <c r="F219" s="39">
        <f t="shared" si="14"/>
        <v>227118.92840937217</v>
      </c>
      <c r="G219" s="39">
        <f t="shared" si="14"/>
        <v>0</v>
      </c>
      <c r="H219" s="39">
        <f t="shared" ref="H219:H238" si="15">SUM(C219:G219)</f>
        <v>4765625.3048861865</v>
      </c>
      <c r="I219" s="1"/>
    </row>
    <row r="220" spans="2:9" x14ac:dyDescent="0.2">
      <c r="B220" s="9" t="str">
        <f>$B$34</f>
        <v>Fine Arts</v>
      </c>
      <c r="C220" s="39">
        <f t="shared" si="14"/>
        <v>739936.73709625856</v>
      </c>
      <c r="D220" s="39">
        <f t="shared" si="14"/>
        <v>822526.54556941823</v>
      </c>
      <c r="E220" s="39">
        <f t="shared" si="14"/>
        <v>46007.573878818519</v>
      </c>
      <c r="F220" s="39">
        <f t="shared" si="14"/>
        <v>0</v>
      </c>
      <c r="G220" s="39">
        <f t="shared" si="14"/>
        <v>0</v>
      </c>
      <c r="H220" s="39">
        <f t="shared" si="15"/>
        <v>1608470.8565444953</v>
      </c>
      <c r="I220" s="1"/>
    </row>
    <row r="221" spans="2:9" x14ac:dyDescent="0.2">
      <c r="B221" s="9" t="str">
        <f>$B$35</f>
        <v>Teacher Education</v>
      </c>
      <c r="C221" s="39">
        <f t="shared" si="14"/>
        <v>21190.429558357358</v>
      </c>
      <c r="D221" s="39">
        <f t="shared" si="14"/>
        <v>914118.27102223202</v>
      </c>
      <c r="E221" s="39">
        <f t="shared" si="14"/>
        <v>467336.30904093623</v>
      </c>
      <c r="F221" s="39">
        <f t="shared" si="14"/>
        <v>150981.24395684761</v>
      </c>
      <c r="G221" s="39">
        <f t="shared" si="14"/>
        <v>0</v>
      </c>
      <c r="H221" s="39">
        <f t="shared" si="15"/>
        <v>1553626.2535783732</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716717.4366227393</v>
      </c>
      <c r="D223" s="39">
        <f t="shared" si="14"/>
        <v>2327337.139921837</v>
      </c>
      <c r="E223" s="39">
        <f t="shared" si="14"/>
        <v>602196.00997322297</v>
      </c>
      <c r="F223" s="39">
        <f t="shared" si="14"/>
        <v>326119.48694679083</v>
      </c>
      <c r="G223" s="39">
        <f t="shared" si="14"/>
        <v>0</v>
      </c>
      <c r="H223" s="39">
        <f t="shared" si="15"/>
        <v>3972370.0734645901</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16569.112473821977</v>
      </c>
      <c r="D226" s="39">
        <f t="shared" si="14"/>
        <v>113727.04424286175</v>
      </c>
      <c r="E226" s="39">
        <f t="shared" si="14"/>
        <v>143629.89470293655</v>
      </c>
      <c r="F226" s="39">
        <f t="shared" si="14"/>
        <v>0</v>
      </c>
      <c r="G226" s="39">
        <f t="shared" si="14"/>
        <v>0</v>
      </c>
      <c r="H226" s="39">
        <f t="shared" si="15"/>
        <v>273926.05141962029</v>
      </c>
      <c r="I226" s="1"/>
    </row>
    <row r="227" spans="2:9"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99301.959792089532</v>
      </c>
      <c r="D231" s="39">
        <f t="shared" si="14"/>
        <v>1363864.1474984733</v>
      </c>
      <c r="E231" s="39">
        <f t="shared" si="14"/>
        <v>352892.46901737514</v>
      </c>
      <c r="F231" s="39">
        <f t="shared" si="14"/>
        <v>37960.998480578819</v>
      </c>
      <c r="G231" s="39">
        <f t="shared" si="14"/>
        <v>106552.61536684014</v>
      </c>
      <c r="H231" s="39">
        <f t="shared" si="15"/>
        <v>1960572.1901553569</v>
      </c>
      <c r="I231" s="1"/>
    </row>
    <row r="232" spans="2:9" x14ac:dyDescent="0.2">
      <c r="B232" s="9" t="str">
        <f>$B$46</f>
        <v>Pharmacy</v>
      </c>
      <c r="C232" s="39">
        <f t="shared" si="14"/>
        <v>0</v>
      </c>
      <c r="D232" s="39">
        <f t="shared" si="14"/>
        <v>0</v>
      </c>
      <c r="E232" s="39">
        <f t="shared" si="14"/>
        <v>2875.4733674261574</v>
      </c>
      <c r="F232" s="39">
        <f t="shared" si="14"/>
        <v>0</v>
      </c>
      <c r="G232" s="39">
        <f t="shared" si="14"/>
        <v>303882.70674680447</v>
      </c>
      <c r="H232" s="39">
        <f t="shared" si="15"/>
        <v>306758.18011423061</v>
      </c>
      <c r="I232" s="1"/>
    </row>
    <row r="233" spans="2:9" x14ac:dyDescent="0.2">
      <c r="B233" s="9" t="str">
        <f>$B$47</f>
        <v>Business Administration</v>
      </c>
      <c r="C233" s="39">
        <f t="shared" si="14"/>
        <v>358659.29178028257</v>
      </c>
      <c r="D233" s="39">
        <f t="shared" si="14"/>
        <v>2980446.3692395096</v>
      </c>
      <c r="E233" s="39">
        <f t="shared" si="14"/>
        <v>457847.24692842993</v>
      </c>
      <c r="F233" s="39">
        <f t="shared" si="14"/>
        <v>41735.529579500013</v>
      </c>
      <c r="G233" s="39">
        <f t="shared" si="14"/>
        <v>0</v>
      </c>
      <c r="H233" s="39">
        <f t="shared" si="15"/>
        <v>3838688.4375277222</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73210.80702291512</v>
      </c>
      <c r="E235" s="39">
        <f t="shared" si="16"/>
        <v>0</v>
      </c>
      <c r="F235" s="39">
        <f t="shared" si="16"/>
        <v>0</v>
      </c>
      <c r="G235" s="39">
        <f t="shared" si="16"/>
        <v>0</v>
      </c>
      <c r="H235" s="39">
        <f t="shared" si="15"/>
        <v>73210.80702291512</v>
      </c>
      <c r="I235" s="1"/>
    </row>
    <row r="236" spans="2:9" x14ac:dyDescent="0.2">
      <c r="B236" s="9" t="str">
        <f>$B$50</f>
        <v>Technology</v>
      </c>
      <c r="C236" s="39">
        <f t="shared" si="16"/>
        <v>1803.4408134772223</v>
      </c>
      <c r="D236" s="39">
        <f t="shared" si="16"/>
        <v>71098.956820331034</v>
      </c>
      <c r="E236" s="39">
        <f t="shared" si="16"/>
        <v>42269.45850116451</v>
      </c>
      <c r="F236" s="39">
        <f t="shared" si="16"/>
        <v>0</v>
      </c>
      <c r="G236" s="39">
        <f t="shared" si="16"/>
        <v>0</v>
      </c>
      <c r="H236" s="39">
        <f t="shared" si="15"/>
        <v>115171.85613497277</v>
      </c>
      <c r="I236" s="1"/>
    </row>
    <row r="237" spans="2:9" x14ac:dyDescent="0.2">
      <c r="B237" s="9" t="str">
        <f>$B$51</f>
        <v>Nursing</v>
      </c>
      <c r="C237" s="39">
        <f t="shared" si="16"/>
        <v>222800.08383166514</v>
      </c>
      <c r="D237" s="39">
        <f t="shared" si="16"/>
        <v>1251310.3533681582</v>
      </c>
      <c r="E237" s="39">
        <f t="shared" si="16"/>
        <v>485595.56492409226</v>
      </c>
      <c r="F237" s="39">
        <f t="shared" si="16"/>
        <v>76353.371943891485</v>
      </c>
      <c r="G237" s="39">
        <f t="shared" si="16"/>
        <v>0</v>
      </c>
      <c r="H237" s="39">
        <f t="shared" si="15"/>
        <v>2036059.3740678071</v>
      </c>
      <c r="I237" s="1"/>
    </row>
    <row r="238" spans="2:9" x14ac:dyDescent="0.2">
      <c r="B238" s="35" t="str">
        <f>$B$52</f>
        <v>Totals</v>
      </c>
      <c r="C238" s="38">
        <f>SUM(C218:C237)</f>
        <v>10311698.854626615</v>
      </c>
      <c r="D238" s="38">
        <f>SUM(D218:D237)</f>
        <v>17251313.221538585</v>
      </c>
      <c r="E238" s="38">
        <f>SUM(E218:E237)</f>
        <v>3442444.8286484098</v>
      </c>
      <c r="F238" s="38">
        <f>SUM(F218:F237)</f>
        <v>985044.77307274705</v>
      </c>
      <c r="G238" s="38">
        <f>SUM(G218:G237)</f>
        <v>410435.32211364462</v>
      </c>
      <c r="H238" s="38">
        <f t="shared" si="15"/>
        <v>32400937</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28641525</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5083677.1034195563</v>
      </c>
      <c r="D243" s="38">
        <f t="shared" si="17"/>
        <v>4730167.8177540433</v>
      </c>
      <c r="E243" s="38">
        <f t="shared" si="17"/>
        <v>591994.13803925237</v>
      </c>
      <c r="F243" s="38">
        <f t="shared" si="17"/>
        <v>110297.81034314289</v>
      </c>
      <c r="G243" s="38">
        <f t="shared" si="17"/>
        <v>0</v>
      </c>
      <c r="H243" s="38">
        <f>SUM(C243:G243)</f>
        <v>10516136.869555993</v>
      </c>
      <c r="I243" s="1"/>
    </row>
    <row r="244" spans="2:9" x14ac:dyDescent="0.2">
      <c r="B244" s="9" t="str">
        <f>$B$33</f>
        <v>Science</v>
      </c>
      <c r="C244" s="39">
        <f t="shared" si="17"/>
        <v>2107188.9087292878</v>
      </c>
      <c r="D244" s="39">
        <f t="shared" si="17"/>
        <v>1752595.1770048016</v>
      </c>
      <c r="E244" s="39">
        <f t="shared" si="17"/>
        <v>152129.02173314409</v>
      </c>
      <c r="F244" s="39">
        <f t="shared" si="17"/>
        <v>200766.80084931626</v>
      </c>
      <c r="G244" s="39">
        <f t="shared" si="17"/>
        <v>0</v>
      </c>
      <c r="H244" s="39">
        <f t="shared" ref="H244:H263" si="18">SUM(C244:G244)</f>
        <v>4212679.9083165498</v>
      </c>
      <c r="I244" s="1"/>
    </row>
    <row r="245" spans="2:9" x14ac:dyDescent="0.2">
      <c r="B245" s="9" t="str">
        <f>$B$34</f>
        <v>Fine Arts</v>
      </c>
      <c r="C245" s="39">
        <f t="shared" si="17"/>
        <v>654083.44684479083</v>
      </c>
      <c r="D245" s="39">
        <f t="shared" si="17"/>
        <v>727090.53500798857</v>
      </c>
      <c r="E245" s="39">
        <f t="shared" si="17"/>
        <v>40669.412660489645</v>
      </c>
      <c r="F245" s="39">
        <f t="shared" si="17"/>
        <v>0</v>
      </c>
      <c r="G245" s="39">
        <f t="shared" si="17"/>
        <v>0</v>
      </c>
      <c r="H245" s="39">
        <f t="shared" si="18"/>
        <v>1421843.394513269</v>
      </c>
      <c r="I245" s="1"/>
    </row>
    <row r="246" spans="2:9" x14ac:dyDescent="0.2">
      <c r="B246" s="9" t="str">
        <f>$B$35</f>
        <v>Teacher Education</v>
      </c>
      <c r="C246" s="39">
        <f t="shared" si="17"/>
        <v>18731.748960112825</v>
      </c>
      <c r="D246" s="39">
        <f t="shared" si="17"/>
        <v>808055.06681612425</v>
      </c>
      <c r="E246" s="39">
        <f t="shared" si="17"/>
        <v>413112.26829038002</v>
      </c>
      <c r="F246" s="39">
        <f t="shared" si="17"/>
        <v>133463.21044114092</v>
      </c>
      <c r="G246" s="39">
        <f t="shared" si="17"/>
        <v>0</v>
      </c>
      <c r="H246" s="39">
        <f t="shared" si="18"/>
        <v>1373362.294507758</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633558.23255870969</v>
      </c>
      <c r="D248" s="39">
        <f t="shared" si="17"/>
        <v>2057301.1476951975</v>
      </c>
      <c r="E248" s="39">
        <f t="shared" si="17"/>
        <v>532324.48415144032</v>
      </c>
      <c r="F248" s="39">
        <f t="shared" si="17"/>
        <v>288280.53455286438</v>
      </c>
      <c r="G248" s="39">
        <f t="shared" si="17"/>
        <v>0</v>
      </c>
      <c r="H248" s="39">
        <f t="shared" si="18"/>
        <v>3511464.3989582118</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14646.63349540737</v>
      </c>
      <c r="D251" s="39">
        <f t="shared" si="17"/>
        <v>100531.53650642975</v>
      </c>
      <c r="E251" s="39">
        <f t="shared" si="17"/>
        <v>126964.82264946611</v>
      </c>
      <c r="F251" s="39">
        <f t="shared" si="17"/>
        <v>0</v>
      </c>
      <c r="G251" s="39">
        <f t="shared" si="17"/>
        <v>0</v>
      </c>
      <c r="H251" s="39">
        <f t="shared" si="18"/>
        <v>242142.99265130324</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87780.164009890417</v>
      </c>
      <c r="D256" s="39">
        <f t="shared" si="17"/>
        <v>1205617.8831242197</v>
      </c>
      <c r="E256" s="39">
        <f t="shared" si="17"/>
        <v>311947.10429741198</v>
      </c>
      <c r="F256" s="39">
        <f t="shared" si="17"/>
        <v>33556.464339486862</v>
      </c>
      <c r="G256" s="39">
        <f t="shared" si="17"/>
        <v>94189.541396433575</v>
      </c>
      <c r="H256" s="39">
        <f t="shared" si="18"/>
        <v>1733091.1571674426</v>
      </c>
      <c r="I256" s="1"/>
    </row>
    <row r="257" spans="2:9" x14ac:dyDescent="0.2">
      <c r="B257" s="9" t="str">
        <f>$B$46</f>
        <v>Pharmacy</v>
      </c>
      <c r="C257" s="39">
        <f t="shared" si="17"/>
        <v>0</v>
      </c>
      <c r="D257" s="39">
        <f t="shared" si="17"/>
        <v>0</v>
      </c>
      <c r="E257" s="39">
        <f t="shared" si="17"/>
        <v>2541.8382912806028</v>
      </c>
      <c r="F257" s="39">
        <f t="shared" si="17"/>
        <v>0</v>
      </c>
      <c r="G257" s="39">
        <f t="shared" si="17"/>
        <v>268623.84079683467</v>
      </c>
      <c r="H257" s="39">
        <f t="shared" si="18"/>
        <v>271165.67908811528</v>
      </c>
      <c r="I257" s="1"/>
    </row>
    <row r="258" spans="2:9" x14ac:dyDescent="0.2">
      <c r="B258" s="9" t="str">
        <f>$B$47</f>
        <v>Business Administration</v>
      </c>
      <c r="C258" s="39">
        <f t="shared" si="17"/>
        <v>317044.81484616501</v>
      </c>
      <c r="D258" s="39">
        <f t="shared" si="17"/>
        <v>2634631.4983339105</v>
      </c>
      <c r="E258" s="39">
        <f t="shared" si="17"/>
        <v>404724.20192915399</v>
      </c>
      <c r="F258" s="39">
        <f t="shared" si="17"/>
        <v>36893.044600515379</v>
      </c>
      <c r="G258" s="39">
        <f t="shared" si="17"/>
        <v>0</v>
      </c>
      <c r="H258" s="39">
        <f t="shared" si="18"/>
        <v>3393293.5597097445</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64716.31235902218</v>
      </c>
      <c r="E260" s="39">
        <f t="shared" si="19"/>
        <v>0</v>
      </c>
      <c r="F260" s="39">
        <f t="shared" si="19"/>
        <v>0</v>
      </c>
      <c r="G260" s="39">
        <f t="shared" si="19"/>
        <v>0</v>
      </c>
      <c r="H260" s="39">
        <f t="shared" si="18"/>
        <v>64716.31235902218</v>
      </c>
      <c r="I260" s="1"/>
    </row>
    <row r="261" spans="2:9" x14ac:dyDescent="0.2">
      <c r="B261" s="9" t="str">
        <f>$B$50</f>
        <v>Technology</v>
      </c>
      <c r="C261" s="39">
        <f t="shared" si="19"/>
        <v>1594.1914008606661</v>
      </c>
      <c r="D261" s="39">
        <f t="shared" si="19"/>
        <v>62849.495656358078</v>
      </c>
      <c r="E261" s="39">
        <f t="shared" si="19"/>
        <v>37365.022881824858</v>
      </c>
      <c r="F261" s="39">
        <f t="shared" si="19"/>
        <v>0</v>
      </c>
      <c r="G261" s="39">
        <f t="shared" si="19"/>
        <v>0</v>
      </c>
      <c r="H261" s="39">
        <f t="shared" si="18"/>
        <v>101808.70993904361</v>
      </c>
      <c r="I261" s="1"/>
    </row>
    <row r="262" spans="2:9" x14ac:dyDescent="0.2">
      <c r="B262" s="9" t="str">
        <f>$B$51</f>
        <v>Nursing</v>
      </c>
      <c r="C262" s="39">
        <f t="shared" si="19"/>
        <v>196949.06264799478</v>
      </c>
      <c r="D262" s="39">
        <f t="shared" si="19"/>
        <v>1106123.467008159</v>
      </c>
      <c r="E262" s="39">
        <f t="shared" si="19"/>
        <v>429252.94144001178</v>
      </c>
      <c r="F262" s="39">
        <f t="shared" si="19"/>
        <v>67494.25213737697</v>
      </c>
      <c r="G262" s="39">
        <f t="shared" si="19"/>
        <v>0</v>
      </c>
      <c r="H262" s="39">
        <f t="shared" si="18"/>
        <v>1799819.7232335426</v>
      </c>
      <c r="I262" s="1"/>
    </row>
    <row r="263" spans="2:9" x14ac:dyDescent="0.2">
      <c r="B263" s="35" t="str">
        <f>$B$52</f>
        <v>Totals</v>
      </c>
      <c r="C263" s="38">
        <f>SUM(C243:C262)</f>
        <v>9115254.3069127761</v>
      </c>
      <c r="D263" s="38">
        <f>SUM(D243:D262)</f>
        <v>15249679.937266253</v>
      </c>
      <c r="E263" s="38">
        <f>SUM(E243:E262)</f>
        <v>3043025.2563638557</v>
      </c>
      <c r="F263" s="38">
        <f>SUM(F243:F262)</f>
        <v>870752.11726384365</v>
      </c>
      <c r="G263" s="38">
        <f>SUM(G243:G262)</f>
        <v>362813.38219326828</v>
      </c>
      <c r="H263" s="38">
        <f t="shared" si="18"/>
        <v>28641524.999999996</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34863540.041949652</v>
      </c>
      <c r="D268" s="38">
        <f t="shared" si="20"/>
        <v>27793983.40162101</v>
      </c>
      <c r="E268" s="38">
        <f t="shared" si="20"/>
        <v>13187603.412017319</v>
      </c>
      <c r="F268" s="38">
        <f t="shared" si="20"/>
        <v>2811248.0571399615</v>
      </c>
      <c r="G268" s="38">
        <f t="shared" si="20"/>
        <v>0</v>
      </c>
      <c r="H268" s="38">
        <f>SUM(C268:G268)</f>
        <v>78656374.912727937</v>
      </c>
      <c r="I268" s="1"/>
    </row>
    <row r="269" spans="2:9" x14ac:dyDescent="0.2">
      <c r="B269" s="9" t="str">
        <f>$B$33</f>
        <v>Science</v>
      </c>
      <c r="C269" s="39">
        <f t="shared" si="20"/>
        <v>19957981.232937351</v>
      </c>
      <c r="D269" s="39">
        <f t="shared" si="20"/>
        <v>18742168.137415163</v>
      </c>
      <c r="E269" s="39">
        <f t="shared" si="20"/>
        <v>10115824.301710051</v>
      </c>
      <c r="F269" s="39">
        <f t="shared" si="20"/>
        <v>12549046.707649566</v>
      </c>
      <c r="G269" s="39">
        <f t="shared" si="20"/>
        <v>0</v>
      </c>
      <c r="H269" s="39">
        <f t="shared" ref="H269:H288" si="21">SUM(C269:G269)</f>
        <v>61365020.379712127</v>
      </c>
      <c r="I269" s="1"/>
    </row>
    <row r="270" spans="2:9" x14ac:dyDescent="0.2">
      <c r="B270" s="9" t="str">
        <f>$B$34</f>
        <v>Fine Arts</v>
      </c>
      <c r="C270" s="39">
        <f t="shared" si="20"/>
        <v>5771349.9987915289</v>
      </c>
      <c r="D270" s="39">
        <f t="shared" si="20"/>
        <v>5374850.2387242503</v>
      </c>
      <c r="E270" s="39">
        <f t="shared" si="20"/>
        <v>722623.67569695134</v>
      </c>
      <c r="F270" s="39">
        <f t="shared" si="20"/>
        <v>0</v>
      </c>
      <c r="G270" s="39">
        <f t="shared" si="20"/>
        <v>0</v>
      </c>
      <c r="H270" s="39">
        <f t="shared" si="21"/>
        <v>11868823.913212731</v>
      </c>
      <c r="I270" s="1"/>
    </row>
    <row r="271" spans="2:9" x14ac:dyDescent="0.2">
      <c r="B271" s="9" t="str">
        <f>$B$35</f>
        <v>Teacher Education</v>
      </c>
      <c r="C271" s="39">
        <f t="shared" si="20"/>
        <v>240486.64632281734</v>
      </c>
      <c r="D271" s="39">
        <f t="shared" si="20"/>
        <v>5434314.9264278635</v>
      </c>
      <c r="E271" s="39">
        <f t="shared" si="20"/>
        <v>6015102.5939064622</v>
      </c>
      <c r="F271" s="39">
        <f t="shared" si="20"/>
        <v>2978233.8511414584</v>
      </c>
      <c r="G271" s="39">
        <f t="shared" si="20"/>
        <v>0</v>
      </c>
      <c r="H271" s="39">
        <f t="shared" si="21"/>
        <v>14668138.017798601</v>
      </c>
      <c r="I271" s="1"/>
    </row>
    <row r="272" spans="2:9"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9" x14ac:dyDescent="0.2">
      <c r="B273" s="9" t="str">
        <f>$B$37</f>
        <v>Engineering</v>
      </c>
      <c r="C273" s="39">
        <f t="shared" si="20"/>
        <v>8052960.8439470474</v>
      </c>
      <c r="D273" s="39">
        <f t="shared" si="20"/>
        <v>22983764.799211957</v>
      </c>
      <c r="E273" s="39">
        <f t="shared" si="20"/>
        <v>13856611.263801765</v>
      </c>
      <c r="F273" s="39">
        <f t="shared" si="20"/>
        <v>14449693.837311186</v>
      </c>
      <c r="G273" s="39">
        <f t="shared" si="20"/>
        <v>0</v>
      </c>
      <c r="H273" s="39">
        <f t="shared" si="21"/>
        <v>59343030.744271956</v>
      </c>
      <c r="I273" s="1"/>
    </row>
    <row r="274" spans="2:9"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132540.77279171196</v>
      </c>
      <c r="D276" s="39">
        <f t="shared" si="20"/>
        <v>677070.90892003896</v>
      </c>
      <c r="E276" s="39">
        <f t="shared" si="20"/>
        <v>1053434.0474009214</v>
      </c>
      <c r="F276" s="39">
        <f t="shared" si="20"/>
        <v>0</v>
      </c>
      <c r="G276" s="39">
        <f t="shared" si="20"/>
        <v>0</v>
      </c>
      <c r="H276" s="39">
        <f t="shared" si="21"/>
        <v>1863045.7291126722</v>
      </c>
      <c r="I276" s="1"/>
    </row>
    <row r="277" spans="2:9"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697298.23174395342</v>
      </c>
      <c r="D281" s="39">
        <f t="shared" si="20"/>
        <v>8005919.6963910926</v>
      </c>
      <c r="E281" s="39">
        <f t="shared" si="20"/>
        <v>5952613.9961998584</v>
      </c>
      <c r="F281" s="39">
        <f t="shared" si="20"/>
        <v>1661145.3129458907</v>
      </c>
      <c r="G281" s="39">
        <f t="shared" si="20"/>
        <v>2564485.7934448794</v>
      </c>
      <c r="H281" s="39">
        <f t="shared" si="21"/>
        <v>18881463.030725677</v>
      </c>
      <c r="I281" s="1"/>
    </row>
    <row r="282" spans="2:9" x14ac:dyDescent="0.2">
      <c r="B282" s="9" t="str">
        <f>$B$46</f>
        <v>Pharmacy</v>
      </c>
      <c r="C282" s="39">
        <f t="shared" si="20"/>
        <v>0</v>
      </c>
      <c r="D282" s="39">
        <f t="shared" si="20"/>
        <v>0</v>
      </c>
      <c r="E282" s="39">
        <f t="shared" si="20"/>
        <v>33643.714522753755</v>
      </c>
      <c r="F282" s="39">
        <f t="shared" si="20"/>
        <v>0</v>
      </c>
      <c r="G282" s="39">
        <f t="shared" si="20"/>
        <v>6866731.3594679022</v>
      </c>
      <c r="H282" s="39">
        <f t="shared" si="21"/>
        <v>6900375.0739906561</v>
      </c>
      <c r="I282" s="1"/>
    </row>
    <row r="283" spans="2:9" x14ac:dyDescent="0.2">
      <c r="B283" s="9" t="str">
        <f>$B$47</f>
        <v>Business Administration</v>
      </c>
      <c r="C283" s="39">
        <f t="shared" si="20"/>
        <v>2758091.7714063376</v>
      </c>
      <c r="D283" s="39">
        <f t="shared" si="20"/>
        <v>18865868.415487118</v>
      </c>
      <c r="E283" s="39">
        <f t="shared" si="20"/>
        <v>5397637.7797304206</v>
      </c>
      <c r="F283" s="39">
        <f t="shared" si="20"/>
        <v>2171628.0874022329</v>
      </c>
      <c r="G283" s="39">
        <f t="shared" si="20"/>
        <v>0</v>
      </c>
      <c r="H283" s="39">
        <f t="shared" si="21"/>
        <v>29193226.054026108</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362823.60803446488</v>
      </c>
      <c r="E285" s="39">
        <f t="shared" si="22"/>
        <v>0</v>
      </c>
      <c r="F285" s="39">
        <f t="shared" si="22"/>
        <v>0</v>
      </c>
      <c r="G285" s="39">
        <f t="shared" si="22"/>
        <v>0</v>
      </c>
      <c r="H285" s="39">
        <f t="shared" si="21"/>
        <v>362823.60803446488</v>
      </c>
      <c r="I285" s="1"/>
    </row>
    <row r="286" spans="2:9" x14ac:dyDescent="0.2">
      <c r="B286" s="9" t="str">
        <f>$B$50</f>
        <v>Technology</v>
      </c>
      <c r="C286" s="39">
        <f t="shared" si="22"/>
        <v>7992.7294108083843</v>
      </c>
      <c r="D286" s="39">
        <f t="shared" si="22"/>
        <v>251633.11670400432</v>
      </c>
      <c r="E286" s="39">
        <f t="shared" si="22"/>
        <v>304595.61440164229</v>
      </c>
      <c r="F286" s="39">
        <f t="shared" si="22"/>
        <v>0</v>
      </c>
      <c r="G286" s="39">
        <f t="shared" si="22"/>
        <v>0</v>
      </c>
      <c r="H286" s="39">
        <f t="shared" si="21"/>
        <v>564221.460516455</v>
      </c>
      <c r="I286" s="1"/>
    </row>
    <row r="287" spans="2:9" x14ac:dyDescent="0.2">
      <c r="B287" s="9" t="str">
        <f>$B$51</f>
        <v>Nursing</v>
      </c>
      <c r="C287" s="39">
        <f t="shared" si="22"/>
        <v>1068721.427810974</v>
      </c>
      <c r="D287" s="39">
        <f t="shared" si="22"/>
        <v>7711998.0308153741</v>
      </c>
      <c r="E287" s="39">
        <f t="shared" si="22"/>
        <v>4471130.5363304503</v>
      </c>
      <c r="F287" s="39">
        <f t="shared" si="22"/>
        <v>818744.94572891109</v>
      </c>
      <c r="G287" s="39">
        <f t="shared" si="22"/>
        <v>0</v>
      </c>
      <c r="H287" s="39">
        <f t="shared" si="21"/>
        <v>14070594.94068571</v>
      </c>
      <c r="I287" s="1"/>
    </row>
    <row r="288" spans="2:9" x14ac:dyDescent="0.2">
      <c r="B288" s="35" t="str">
        <f>$B$52</f>
        <v>Totals</v>
      </c>
      <c r="C288" s="38">
        <f>SUM(C268:C287)</f>
        <v>73550963.697112173</v>
      </c>
      <c r="D288" s="38">
        <f>SUM(D268:D287)</f>
        <v>116204395.27975231</v>
      </c>
      <c r="E288" s="38">
        <f>SUM(E268:E287)</f>
        <v>61110820.935718611</v>
      </c>
      <c r="F288" s="38">
        <f>SUM(F268:F287)</f>
        <v>37439740.799319208</v>
      </c>
      <c r="G288" s="38">
        <f>SUM(G268:G287)</f>
        <v>9431217.1529127806</v>
      </c>
      <c r="H288" s="38">
        <f t="shared" si="21"/>
        <v>297737137.86481512</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227.7680219117874</v>
      </c>
      <c r="D293" s="36">
        <f t="shared" si="23"/>
        <v>406.26757197639353</v>
      </c>
      <c r="E293" s="36">
        <f t="shared" si="23"/>
        <v>1415.5864547034478</v>
      </c>
      <c r="F293" s="36">
        <f t="shared" si="23"/>
        <v>2429.7736016767171</v>
      </c>
      <c r="G293" s="37">
        <f t="shared" si="23"/>
        <v>0</v>
      </c>
      <c r="H293" s="38">
        <f t="shared" si="23"/>
        <v>339.10625867734677</v>
      </c>
      <c r="I293" s="1"/>
    </row>
    <row r="294" spans="2:9" x14ac:dyDescent="0.2">
      <c r="B294" s="9" t="str">
        <f>$B$33</f>
        <v>Science</v>
      </c>
      <c r="C294" s="69">
        <f t="shared" si="23"/>
        <v>314.56642235818413</v>
      </c>
      <c r="D294" s="69">
        <f t="shared" si="23"/>
        <v>739.3943560602479</v>
      </c>
      <c r="E294" s="69">
        <f t="shared" si="23"/>
        <v>4225.4905186758779</v>
      </c>
      <c r="F294" s="69">
        <f t="shared" si="23"/>
        <v>5958.7116370605727</v>
      </c>
      <c r="G294" s="88">
        <f t="shared" si="23"/>
        <v>0</v>
      </c>
      <c r="H294" s="39">
        <f t="shared" si="23"/>
        <v>657.75955988286626</v>
      </c>
      <c r="I294" s="1"/>
    </row>
    <row r="295" spans="2:9" x14ac:dyDescent="0.2">
      <c r="B295" s="9" t="str">
        <f>$B$34</f>
        <v>Fine Arts</v>
      </c>
      <c r="C295" s="69">
        <f t="shared" si="23"/>
        <v>293.05118304008982</v>
      </c>
      <c r="D295" s="69">
        <f t="shared" si="23"/>
        <v>511.1116621076693</v>
      </c>
      <c r="E295" s="69">
        <f t="shared" si="23"/>
        <v>1129.0994932764866</v>
      </c>
      <c r="F295" s="69">
        <f t="shared" si="23"/>
        <v>0</v>
      </c>
      <c r="G295" s="88">
        <f t="shared" si="23"/>
        <v>0</v>
      </c>
      <c r="H295" s="39">
        <f t="shared" si="23"/>
        <v>384.72686914790052</v>
      </c>
      <c r="I295" s="1"/>
    </row>
    <row r="296" spans="2:9" x14ac:dyDescent="0.2">
      <c r="B296" s="9" t="str">
        <f>$B$35</f>
        <v>Teacher Education</v>
      </c>
      <c r="C296" s="69">
        <f t="shared" si="23"/>
        <v>426.39476298371869</v>
      </c>
      <c r="D296" s="69">
        <f t="shared" si="23"/>
        <v>464.98801458268707</v>
      </c>
      <c r="E296" s="69">
        <f t="shared" si="23"/>
        <v>925.25805166996804</v>
      </c>
      <c r="F296" s="69">
        <f t="shared" si="23"/>
        <v>2127.3098936724705</v>
      </c>
      <c r="G296" s="88">
        <f t="shared" si="23"/>
        <v>0</v>
      </c>
      <c r="H296" s="39">
        <f t="shared" si="23"/>
        <v>727.87505050608377</v>
      </c>
      <c r="I296" s="1"/>
    </row>
    <row r="297" spans="2:9"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9" x14ac:dyDescent="0.2">
      <c r="B298" s="9" t="str">
        <f>$B$37</f>
        <v>Engineering</v>
      </c>
      <c r="C298" s="69">
        <f t="shared" si="23"/>
        <v>422.1514386636112</v>
      </c>
      <c r="D298" s="69">
        <f t="shared" si="23"/>
        <v>772.4337018723561</v>
      </c>
      <c r="E298" s="69">
        <f t="shared" si="23"/>
        <v>1654.1257328162546</v>
      </c>
      <c r="F298" s="69">
        <f t="shared" si="23"/>
        <v>4778.3379091637516</v>
      </c>
      <c r="G298" s="88">
        <f t="shared" si="23"/>
        <v>0</v>
      </c>
      <c r="H298" s="39">
        <f t="shared" si="23"/>
        <v>985.24091420294792</v>
      </c>
      <c r="I298" s="1"/>
    </row>
    <row r="299" spans="2:9"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300.54597004923346</v>
      </c>
      <c r="D301" s="69">
        <f t="shared" si="23"/>
        <v>465.66087270979295</v>
      </c>
      <c r="E301" s="69">
        <f t="shared" si="23"/>
        <v>527.24426796842909</v>
      </c>
      <c r="F301" s="69">
        <f t="shared" si="23"/>
        <v>0</v>
      </c>
      <c r="G301" s="88">
        <f t="shared" si="23"/>
        <v>0</v>
      </c>
      <c r="H301" s="39">
        <f t="shared" si="23"/>
        <v>478.56299232280304</v>
      </c>
      <c r="I301" s="1"/>
    </row>
    <row r="302" spans="2:9"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9"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9" x14ac:dyDescent="0.2">
      <c r="B306" s="9" t="str">
        <f>$B$45</f>
        <v>Health Services</v>
      </c>
      <c r="C306" s="69">
        <f t="shared" si="23"/>
        <v>263.82831318348599</v>
      </c>
      <c r="D306" s="69">
        <f t="shared" si="23"/>
        <v>459.1340079366343</v>
      </c>
      <c r="E306" s="69">
        <f t="shared" si="23"/>
        <v>1212.5919731513259</v>
      </c>
      <c r="F306" s="69">
        <f t="shared" si="23"/>
        <v>4719.1628208690081</v>
      </c>
      <c r="G306" s="88">
        <f t="shared" si="23"/>
        <v>847.48373874582921</v>
      </c>
      <c r="H306" s="39">
        <f t="shared" si="23"/>
        <v>665.61367189782766</v>
      </c>
      <c r="I306" s="1"/>
    </row>
    <row r="307" spans="2:9" x14ac:dyDescent="0.2">
      <c r="B307" s="9" t="str">
        <f>$B$46</f>
        <v>Pharmacy</v>
      </c>
      <c r="C307" s="69">
        <f t="shared" si="23"/>
        <v>0</v>
      </c>
      <c r="D307" s="69">
        <f t="shared" si="23"/>
        <v>0</v>
      </c>
      <c r="E307" s="69">
        <f t="shared" si="23"/>
        <v>841.09286306884383</v>
      </c>
      <c r="F307" s="69">
        <f t="shared" si="23"/>
        <v>0</v>
      </c>
      <c r="G307" s="88">
        <f t="shared" si="23"/>
        <v>795.68150167646604</v>
      </c>
      <c r="H307" s="39">
        <f t="shared" si="23"/>
        <v>795.89101199430866</v>
      </c>
      <c r="I307" s="1"/>
    </row>
    <row r="308" spans="2:9" x14ac:dyDescent="0.2">
      <c r="B308" s="9" t="str">
        <f>$B$47</f>
        <v>Business Administration</v>
      </c>
      <c r="C308" s="69">
        <f t="shared" si="23"/>
        <v>288.9264373985269</v>
      </c>
      <c r="D308" s="69">
        <f t="shared" si="23"/>
        <v>495.10217597394353</v>
      </c>
      <c r="E308" s="69">
        <f t="shared" si="23"/>
        <v>847.4859129738453</v>
      </c>
      <c r="F308" s="69">
        <f t="shared" si="23"/>
        <v>5611.4420863106798</v>
      </c>
      <c r="G308" s="88">
        <f t="shared" si="23"/>
        <v>0</v>
      </c>
      <c r="H308" s="39">
        <f t="shared" si="23"/>
        <v>536.57114073604703</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0</v>
      </c>
      <c r="D310" s="69">
        <f t="shared" si="24"/>
        <v>387.63205986588127</v>
      </c>
      <c r="E310" s="69">
        <f t="shared" si="24"/>
        <v>0</v>
      </c>
      <c r="F310" s="69">
        <f t="shared" si="24"/>
        <v>0</v>
      </c>
      <c r="G310" s="88">
        <f t="shared" si="24"/>
        <v>0</v>
      </c>
      <c r="H310" s="39">
        <f t="shared" si="24"/>
        <v>387.63205986588127</v>
      </c>
      <c r="I310" s="1"/>
    </row>
    <row r="311" spans="2:9" x14ac:dyDescent="0.2">
      <c r="B311" s="9" t="str">
        <f>$B$50</f>
        <v>Technology</v>
      </c>
      <c r="C311" s="69">
        <f t="shared" si="24"/>
        <v>166.515196058508</v>
      </c>
      <c r="D311" s="69">
        <f t="shared" si="24"/>
        <v>276.8241107854833</v>
      </c>
      <c r="E311" s="69">
        <f t="shared" si="24"/>
        <v>518.01975238374541</v>
      </c>
      <c r="F311" s="69">
        <f t="shared" si="24"/>
        <v>0</v>
      </c>
      <c r="G311" s="88">
        <f t="shared" si="24"/>
        <v>0</v>
      </c>
      <c r="H311" s="39">
        <f t="shared" si="24"/>
        <v>365.1918838294207</v>
      </c>
      <c r="I311" s="1"/>
    </row>
    <row r="312" spans="2:9" x14ac:dyDescent="0.2">
      <c r="B312" s="9" t="str">
        <f>$B$51</f>
        <v>Nursing</v>
      </c>
      <c r="C312" s="69">
        <f t="shared" si="24"/>
        <v>180.22283774215413</v>
      </c>
      <c r="D312" s="69">
        <f t="shared" si="24"/>
        <v>482.06013444276624</v>
      </c>
      <c r="E312" s="69">
        <f t="shared" si="24"/>
        <v>661.89941322434493</v>
      </c>
      <c r="F312" s="69">
        <f t="shared" si="24"/>
        <v>1156.4194148713434</v>
      </c>
      <c r="G312" s="88">
        <f t="shared" si="24"/>
        <v>0</v>
      </c>
      <c r="H312" s="39">
        <f t="shared" si="24"/>
        <v>478.73821716463237</v>
      </c>
      <c r="I312" s="1"/>
    </row>
    <row r="313" spans="2:9" x14ac:dyDescent="0.2">
      <c r="B313" s="35" t="str">
        <f>$B$52</f>
        <v>Totals</v>
      </c>
      <c r="C313" s="38">
        <f t="shared" si="24"/>
        <v>267.99013203346345</v>
      </c>
      <c r="D313" s="38">
        <f t="shared" si="24"/>
        <v>526.86547429588734</v>
      </c>
      <c r="E313" s="38">
        <f t="shared" si="24"/>
        <v>1276.146364059528</v>
      </c>
      <c r="F313" s="38">
        <f t="shared" si="24"/>
        <v>4098.9425004728719</v>
      </c>
      <c r="G313" s="38">
        <f t="shared" si="24"/>
        <v>809.12981751139159</v>
      </c>
      <c r="H313" s="38">
        <f t="shared" si="24"/>
        <v>528.19398261242475</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1.7836901272020418</v>
      </c>
      <c r="E318" s="55">
        <f t="shared" si="25"/>
        <v>6.2150359950515455</v>
      </c>
      <c r="F318" s="55">
        <f t="shared" si="25"/>
        <v>10.667755645776067</v>
      </c>
      <c r="G318" s="55">
        <f t="shared" si="25"/>
        <v>0</v>
      </c>
      <c r="H318" s="55">
        <f t="shared" si="25"/>
        <v>1.4888229516638631</v>
      </c>
      <c r="I318" s="1"/>
    </row>
    <row r="319" spans="2:9" x14ac:dyDescent="0.2">
      <c r="B319" s="9" t="str">
        <f>$B$33</f>
        <v>Science</v>
      </c>
      <c r="C319" s="55">
        <f t="shared" ref="C319:H334" si="26">IF($C$293=0,"",C294/$C$293)</f>
        <v>1.3810824703039877</v>
      </c>
      <c r="D319" s="55">
        <f t="shared" si="26"/>
        <v>3.2462606025819065</v>
      </c>
      <c r="E319" s="55">
        <f t="shared" si="26"/>
        <v>18.551728566674623</v>
      </c>
      <c r="F319" s="55">
        <f t="shared" si="26"/>
        <v>26.161317936757296</v>
      </c>
      <c r="G319" s="55">
        <f t="shared" si="26"/>
        <v>0</v>
      </c>
      <c r="H319" s="55">
        <f t="shared" si="26"/>
        <v>2.887848585424388</v>
      </c>
      <c r="I319" s="1"/>
    </row>
    <row r="320" spans="2:9" x14ac:dyDescent="0.2">
      <c r="B320" s="9" t="str">
        <f>$B$34</f>
        <v>Fine Arts</v>
      </c>
      <c r="C320" s="55">
        <f t="shared" si="26"/>
        <v>1.2866212762456446</v>
      </c>
      <c r="D320" s="55">
        <f t="shared" si="26"/>
        <v>2.2440009700115779</v>
      </c>
      <c r="E320" s="55">
        <f t="shared" si="26"/>
        <v>4.9572344870860627</v>
      </c>
      <c r="F320" s="55">
        <f t="shared" si="26"/>
        <v>0</v>
      </c>
      <c r="G320" s="55">
        <f t="shared" si="26"/>
        <v>0</v>
      </c>
      <c r="H320" s="55">
        <f t="shared" si="26"/>
        <v>1.6891171373341509</v>
      </c>
      <c r="I320" s="1"/>
    </row>
    <row r="321" spans="2:9" x14ac:dyDescent="0.2">
      <c r="B321" s="9" t="str">
        <f>$B$35</f>
        <v>Teacher Education</v>
      </c>
      <c r="C321" s="55">
        <f t="shared" si="26"/>
        <v>1.8720571896122351</v>
      </c>
      <c r="D321" s="55">
        <f t="shared" si="26"/>
        <v>2.041498234386796</v>
      </c>
      <c r="E321" s="55">
        <f t="shared" si="26"/>
        <v>4.0622825096505979</v>
      </c>
      <c r="F321" s="55">
        <f t="shared" si="26"/>
        <v>9.33980931922199</v>
      </c>
      <c r="G321" s="55">
        <f t="shared" si="26"/>
        <v>0</v>
      </c>
      <c r="H321" s="55">
        <f t="shared" si="26"/>
        <v>3.1956858754649216</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1.8534271629540113</v>
      </c>
      <c r="D323" s="55">
        <f t="shared" si="26"/>
        <v>3.3913176019569291</v>
      </c>
      <c r="E323" s="55">
        <f t="shared" si="26"/>
        <v>7.2623264623902442</v>
      </c>
      <c r="F323" s="55">
        <f t="shared" si="26"/>
        <v>20.978967411915097</v>
      </c>
      <c r="G323" s="55">
        <f t="shared" si="26"/>
        <v>0</v>
      </c>
      <c r="H323" s="55">
        <f t="shared" si="26"/>
        <v>4.3256331856125234</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1.3195266285696257</v>
      </c>
      <c r="D326" s="55">
        <f t="shared" si="26"/>
        <v>2.0444523722041166</v>
      </c>
      <c r="E326" s="55">
        <f t="shared" si="26"/>
        <v>2.3148300781776392</v>
      </c>
      <c r="F326" s="55">
        <f t="shared" si="26"/>
        <v>0</v>
      </c>
      <c r="G326" s="55">
        <f t="shared" si="26"/>
        <v>0</v>
      </c>
      <c r="H326" s="55">
        <f t="shared" si="26"/>
        <v>2.1010982503423872</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1.1583202548321925</v>
      </c>
      <c r="D331" s="55">
        <f t="shared" si="26"/>
        <v>2.0157966165876129</v>
      </c>
      <c r="E331" s="55">
        <f t="shared" si="26"/>
        <v>5.323802538097083</v>
      </c>
      <c r="F331" s="55">
        <f t="shared" si="26"/>
        <v>20.719163213775019</v>
      </c>
      <c r="G331" s="55">
        <f t="shared" si="26"/>
        <v>3.7208196815005592</v>
      </c>
      <c r="H331" s="55">
        <f t="shared" si="26"/>
        <v>2.9223315297334151</v>
      </c>
      <c r="I331" s="1"/>
    </row>
    <row r="332" spans="2:9" x14ac:dyDescent="0.2">
      <c r="B332" s="9" t="str">
        <f>$B$46</f>
        <v>Pharmacy</v>
      </c>
      <c r="C332" s="55">
        <f t="shared" si="26"/>
        <v>0</v>
      </c>
      <c r="D332" s="55">
        <f t="shared" si="26"/>
        <v>0</v>
      </c>
      <c r="E332" s="55">
        <f t="shared" si="26"/>
        <v>3.6927609767563943</v>
      </c>
      <c r="F332" s="55">
        <f t="shared" si="26"/>
        <v>0</v>
      </c>
      <c r="G332" s="55">
        <f t="shared" si="26"/>
        <v>3.4933854849238961</v>
      </c>
      <c r="H332" s="55">
        <f t="shared" si="26"/>
        <v>3.4943053257166645</v>
      </c>
      <c r="I332" s="1"/>
    </row>
    <row r="333" spans="2:9" x14ac:dyDescent="0.2">
      <c r="B333" s="9" t="str">
        <f>$B$47</f>
        <v>Business Administration</v>
      </c>
      <c r="C333" s="55">
        <f t="shared" si="26"/>
        <v>1.2685118612059845</v>
      </c>
      <c r="D333" s="55">
        <f t="shared" si="26"/>
        <v>2.1737124106284433</v>
      </c>
      <c r="E333" s="55">
        <f t="shared" si="26"/>
        <v>3.720829227300702</v>
      </c>
      <c r="F333" s="55">
        <f t="shared" si="26"/>
        <v>24.636654606782084</v>
      </c>
      <c r="G333" s="55">
        <f t="shared" si="26"/>
        <v>0</v>
      </c>
      <c r="H333" s="55">
        <f t="shared" si="26"/>
        <v>2.3557790783460217</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1.7018721794756941</v>
      </c>
      <c r="E335" s="55">
        <f t="shared" si="27"/>
        <v>0</v>
      </c>
      <c r="F335" s="55">
        <f t="shared" si="27"/>
        <v>0</v>
      </c>
      <c r="G335" s="55">
        <f t="shared" si="27"/>
        <v>0</v>
      </c>
      <c r="H335" s="55">
        <f t="shared" si="27"/>
        <v>1.7018721794756941</v>
      </c>
      <c r="I335" s="1"/>
    </row>
    <row r="336" spans="2:9" x14ac:dyDescent="0.2">
      <c r="B336" s="9" t="str">
        <f>$B$50</f>
        <v>Technology</v>
      </c>
      <c r="C336" s="55">
        <f t="shared" si="27"/>
        <v>0.73107363650459189</v>
      </c>
      <c r="D336" s="55">
        <f t="shared" si="27"/>
        <v>1.2153774198060818</v>
      </c>
      <c r="E336" s="55">
        <f t="shared" si="27"/>
        <v>2.2743304702552583</v>
      </c>
      <c r="F336" s="55">
        <f t="shared" si="27"/>
        <v>0</v>
      </c>
      <c r="G336" s="55">
        <f t="shared" si="27"/>
        <v>0</v>
      </c>
      <c r="H336" s="55">
        <f t="shared" si="27"/>
        <v>1.6033501136997026</v>
      </c>
      <c r="I336" s="1"/>
    </row>
    <row r="337" spans="2:9" x14ac:dyDescent="0.2">
      <c r="B337" s="9" t="str">
        <f>$B$51</f>
        <v>Nursing</v>
      </c>
      <c r="C337" s="55">
        <f t="shared" si="27"/>
        <v>0.79125610447612738</v>
      </c>
      <c r="D337" s="55">
        <f t="shared" si="27"/>
        <v>2.1164522148305087</v>
      </c>
      <c r="E337" s="55">
        <f t="shared" si="27"/>
        <v>2.9060243297924098</v>
      </c>
      <c r="F337" s="55">
        <f t="shared" si="27"/>
        <v>5.0771807436568714</v>
      </c>
      <c r="G337" s="55">
        <f t="shared" si="27"/>
        <v>0</v>
      </c>
      <c r="H337" s="55">
        <f t="shared" si="27"/>
        <v>2.1018675630859347</v>
      </c>
      <c r="I337" s="1"/>
    </row>
    <row r="338" spans="2:9" x14ac:dyDescent="0.2">
      <c r="B338" s="35" t="str">
        <f>$B$52</f>
        <v>Totals</v>
      </c>
      <c r="C338" s="55">
        <f t="shared" si="27"/>
        <v>1.1765924372704686</v>
      </c>
      <c r="D338" s="55">
        <f t="shared" si="27"/>
        <v>2.313167010336235</v>
      </c>
      <c r="E338" s="55">
        <f t="shared" si="27"/>
        <v>5.6028337663386676</v>
      </c>
      <c r="F338" s="55">
        <f t="shared" si="27"/>
        <v>17.996128104674664</v>
      </c>
      <c r="G338" s="55">
        <f t="shared" si="27"/>
        <v>3.5524294004044195</v>
      </c>
      <c r="H338" s="55">
        <f t="shared" si="27"/>
        <v>2.3189997356915613</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6833.040657353622</v>
      </c>
      <c r="D343" s="38">
        <f t="shared" si="28"/>
        <v>12188.027159291805</v>
      </c>
      <c r="E343" s="38">
        <f>E293*24</f>
        <v>33974.074912882745</v>
      </c>
      <c r="F343" s="38">
        <f>F293*18</f>
        <v>43735.924830180906</v>
      </c>
      <c r="G343" s="38">
        <f>G293*24</f>
        <v>0</v>
      </c>
      <c r="H343" s="38">
        <f>IF((C32/30+D32/30+E32/24+F32/18+G32/24)=0,0,H268/(C32/30+D32/30+E32/24+F32/18+G32/24))</f>
        <v>10039.003714272871</v>
      </c>
      <c r="I343" s="1"/>
    </row>
    <row r="344" spans="2:9" x14ac:dyDescent="0.2">
      <c r="B344" s="9" t="str">
        <f>$B$33</f>
        <v>Science</v>
      </c>
      <c r="C344" s="39">
        <f t="shared" si="28"/>
        <v>9436.9926707455234</v>
      </c>
      <c r="D344" s="39">
        <f t="shared" si="28"/>
        <v>22181.830681807438</v>
      </c>
      <c r="E344" s="39">
        <f>E294*24</f>
        <v>101411.77244822108</v>
      </c>
      <c r="F344" s="39">
        <f>F294*18</f>
        <v>107256.80946709031</v>
      </c>
      <c r="G344" s="39">
        <f>G294*24</f>
        <v>0</v>
      </c>
      <c r="H344" s="39">
        <f t="shared" ref="H344:H363" si="29">IF((C33/30+D33/30+E33/24+F33/18+G33/24)=0,0,H269/(C33/30+D33/30+E33/24+F33/18+G33/24))</f>
        <v>19318.134573582069</v>
      </c>
      <c r="I344" s="1"/>
    </row>
    <row r="345" spans="2:9" x14ac:dyDescent="0.2">
      <c r="B345" s="9" t="str">
        <f>$B$34</f>
        <v>Fine Arts</v>
      </c>
      <c r="C345" s="39">
        <f t="shared" si="28"/>
        <v>8791.5354912026942</v>
      </c>
      <c r="D345" s="39">
        <f t="shared" si="28"/>
        <v>15333.34986323008</v>
      </c>
      <c r="E345" s="39">
        <f t="shared" ref="E345:E363" si="30">E295*24</f>
        <v>27098.387838635677</v>
      </c>
      <c r="F345" s="39">
        <f t="shared" ref="F345:F363" si="31">F295*18</f>
        <v>0</v>
      </c>
      <c r="G345" s="39">
        <f t="shared" ref="G345:G363" si="32">G295*24</f>
        <v>0</v>
      </c>
      <c r="H345" s="39">
        <f t="shared" si="29"/>
        <v>11482.254672569556</v>
      </c>
      <c r="I345" s="1"/>
    </row>
    <row r="346" spans="2:9" x14ac:dyDescent="0.2">
      <c r="B346" s="9" t="str">
        <f>$B$35</f>
        <v>Teacher Education</v>
      </c>
      <c r="C346" s="39">
        <f t="shared" si="28"/>
        <v>12791.842889511561</v>
      </c>
      <c r="D346" s="39">
        <f t="shared" si="28"/>
        <v>13949.640437480612</v>
      </c>
      <c r="E346" s="39">
        <f t="shared" si="30"/>
        <v>22206.193240079232</v>
      </c>
      <c r="F346" s="39">
        <f t="shared" si="31"/>
        <v>38291.57808610447</v>
      </c>
      <c r="G346" s="39">
        <f t="shared" si="32"/>
        <v>0</v>
      </c>
      <c r="H346" s="39">
        <f t="shared" si="29"/>
        <v>19376.170751549376</v>
      </c>
      <c r="I346" s="1"/>
    </row>
    <row r="347" spans="2:9"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9" x14ac:dyDescent="0.2">
      <c r="B348" s="9" t="str">
        <f>$B$37</f>
        <v>Engineering</v>
      </c>
      <c r="C348" s="39">
        <f t="shared" si="28"/>
        <v>12664.543159908337</v>
      </c>
      <c r="D348" s="39">
        <f t="shared" si="28"/>
        <v>23173.011056170682</v>
      </c>
      <c r="E348" s="39">
        <f t="shared" si="30"/>
        <v>39699.017587590111</v>
      </c>
      <c r="F348" s="39">
        <f t="shared" si="31"/>
        <v>86010.082364947535</v>
      </c>
      <c r="G348" s="39">
        <f t="shared" si="32"/>
        <v>0</v>
      </c>
      <c r="H348" s="39">
        <f t="shared" si="29"/>
        <v>27669.080927822055</v>
      </c>
      <c r="I348" s="1"/>
    </row>
    <row r="349" spans="2:9"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9016.3791014770031</v>
      </c>
      <c r="D351" s="39">
        <f t="shared" si="28"/>
        <v>13969.826181293789</v>
      </c>
      <c r="E351" s="39">
        <f t="shared" si="30"/>
        <v>12653.862431242298</v>
      </c>
      <c r="F351" s="39">
        <f t="shared" si="31"/>
        <v>0</v>
      </c>
      <c r="G351" s="39">
        <f t="shared" si="32"/>
        <v>0</v>
      </c>
      <c r="H351" s="39">
        <f t="shared" si="29"/>
        <v>12724.273619437714</v>
      </c>
      <c r="I351" s="1"/>
    </row>
    <row r="352" spans="2:9"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7914.8493955045797</v>
      </c>
      <c r="D356" s="39">
        <f t="shared" si="28"/>
        <v>13774.020238099029</v>
      </c>
      <c r="E356" s="39">
        <f t="shared" si="30"/>
        <v>29102.207355631821</v>
      </c>
      <c r="F356" s="39">
        <f t="shared" si="31"/>
        <v>84944.930775642148</v>
      </c>
      <c r="G356" s="39">
        <f t="shared" si="32"/>
        <v>20339.609729899901</v>
      </c>
      <c r="H356" s="39">
        <f t="shared" si="29"/>
        <v>18520.064548903327</v>
      </c>
      <c r="I356" s="1"/>
    </row>
    <row r="357" spans="2:9" x14ac:dyDescent="0.2">
      <c r="B357" s="9" t="str">
        <f>$B$46</f>
        <v>Pharmacy</v>
      </c>
      <c r="C357" s="39">
        <f t="shared" si="28"/>
        <v>0</v>
      </c>
      <c r="D357" s="39">
        <f t="shared" si="28"/>
        <v>0</v>
      </c>
      <c r="E357" s="39">
        <f t="shared" si="30"/>
        <v>20186.22871365225</v>
      </c>
      <c r="F357" s="39">
        <f t="shared" si="31"/>
        <v>0</v>
      </c>
      <c r="G357" s="39">
        <f t="shared" si="32"/>
        <v>19096.356040235187</v>
      </c>
      <c r="H357" s="39">
        <f t="shared" si="29"/>
        <v>19101.38428786341</v>
      </c>
      <c r="I357" s="1"/>
    </row>
    <row r="358" spans="2:9" x14ac:dyDescent="0.2">
      <c r="B358" s="9" t="str">
        <f>$B$47</f>
        <v>Business Administration</v>
      </c>
      <c r="C358" s="39">
        <f t="shared" si="28"/>
        <v>8667.7931219558068</v>
      </c>
      <c r="D358" s="39">
        <f t="shared" si="28"/>
        <v>14853.065279218306</v>
      </c>
      <c r="E358" s="39">
        <f t="shared" si="30"/>
        <v>20339.661911372288</v>
      </c>
      <c r="F358" s="39">
        <f t="shared" si="31"/>
        <v>101005.95755359223</v>
      </c>
      <c r="G358" s="39">
        <f t="shared" si="32"/>
        <v>0</v>
      </c>
      <c r="H358" s="39">
        <f t="shared" si="29"/>
        <v>15567.714056779938</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11628.961795976438</v>
      </c>
      <c r="E360" s="39">
        <f t="shared" si="30"/>
        <v>0</v>
      </c>
      <c r="F360" s="39">
        <f t="shared" si="31"/>
        <v>0</v>
      </c>
      <c r="G360" s="39">
        <f t="shared" si="32"/>
        <v>0</v>
      </c>
      <c r="H360" s="39">
        <f t="shared" si="29"/>
        <v>11628.961795976438</v>
      </c>
      <c r="I360" s="1"/>
    </row>
    <row r="361" spans="2:9" x14ac:dyDescent="0.2">
      <c r="B361" s="9" t="str">
        <f>$B$50</f>
        <v>Technology</v>
      </c>
      <c r="C361" s="39">
        <f t="shared" si="33"/>
        <v>4995.4558817552397</v>
      </c>
      <c r="D361" s="39">
        <f t="shared" si="33"/>
        <v>8304.7233235644999</v>
      </c>
      <c r="E361" s="39">
        <f t="shared" si="30"/>
        <v>12432.474057209889</v>
      </c>
      <c r="F361" s="39">
        <f t="shared" si="31"/>
        <v>0</v>
      </c>
      <c r="G361" s="39">
        <f t="shared" si="32"/>
        <v>0</v>
      </c>
      <c r="H361" s="39">
        <f t="shared" si="29"/>
        <v>10003.926604901684</v>
      </c>
      <c r="I361" s="1"/>
    </row>
    <row r="362" spans="2:9" x14ac:dyDescent="0.2">
      <c r="B362" s="9" t="str">
        <f>$B$51</f>
        <v>Nursing</v>
      </c>
      <c r="C362" s="39">
        <f t="shared" si="33"/>
        <v>5406.6851322646235</v>
      </c>
      <c r="D362" s="39">
        <f t="shared" si="33"/>
        <v>14461.804033282988</v>
      </c>
      <c r="E362" s="39">
        <f t="shared" si="30"/>
        <v>15885.585917384278</v>
      </c>
      <c r="F362" s="39">
        <f t="shared" si="31"/>
        <v>20815.549467684181</v>
      </c>
      <c r="G362" s="39">
        <f t="shared" si="32"/>
        <v>0</v>
      </c>
      <c r="H362" s="39">
        <f t="shared" si="29"/>
        <v>13378.587502137641</v>
      </c>
      <c r="I362" s="1"/>
    </row>
    <row r="363" spans="2:9" x14ac:dyDescent="0.2">
      <c r="B363" s="35" t="str">
        <f>$B$52</f>
        <v>Totals</v>
      </c>
      <c r="C363" s="38">
        <f t="shared" si="33"/>
        <v>8039.7039610039037</v>
      </c>
      <c r="D363" s="38">
        <f t="shared" si="33"/>
        <v>15805.964228876621</v>
      </c>
      <c r="E363" s="38">
        <f t="shared" si="30"/>
        <v>30627.512737428671</v>
      </c>
      <c r="F363" s="38">
        <f t="shared" si="31"/>
        <v>73780.965008511688</v>
      </c>
      <c r="G363" s="38">
        <f t="shared" si="32"/>
        <v>19419.115620273398</v>
      </c>
      <c r="H363" s="38">
        <f t="shared" si="29"/>
        <v>15277.343675739363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49" priority="6" stopIfTrue="1">
      <formula>C32=0</formula>
    </cfRule>
  </conditionalFormatting>
  <conditionalFormatting sqref="C91:G110">
    <cfRule type="expression" dxfId="248" priority="5" stopIfTrue="1">
      <formula>C32=0</formula>
    </cfRule>
  </conditionalFormatting>
  <conditionalFormatting sqref="C143:H162">
    <cfRule type="expression" dxfId="247" priority="3" stopIfTrue="1">
      <formula>C32=0</formula>
    </cfRule>
  </conditionalFormatting>
  <conditionalFormatting sqref="H143:H162">
    <cfRule type="expression" dxfId="246" priority="4" stopIfTrue="1">
      <formula>OR(AND(#REF!&gt;0,H143&gt;0,H61=0),AND(#REF!&gt;0,H143&gt;0,H32=0))</formula>
    </cfRule>
  </conditionalFormatting>
  <conditionalFormatting sqref="H143:H162">
    <cfRule type="expression" dxfId="245" priority="2" stopIfTrue="1">
      <formula>OR(AND(#REF!&gt;0,H143&gt;0,H61=0),AND(#REF!&gt;0,H143&gt;0,H32=0))</formula>
    </cfRule>
  </conditionalFormatting>
  <conditionalFormatting sqref="H143:H162">
    <cfRule type="expression" dxfId="24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B1:O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813</v>
      </c>
      <c r="C3" s="6"/>
      <c r="D3" s="6"/>
      <c r="E3" s="6"/>
      <c r="F3" s="6"/>
      <c r="G3" s="6"/>
      <c r="H3" s="6"/>
    </row>
    <row r="4" spans="2:8" x14ac:dyDescent="0.2">
      <c r="B4" s="83" t="s">
        <v>139</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Data!$G6</f>
        <v>142631498</v>
      </c>
    </row>
    <row r="14" spans="2:8" x14ac:dyDescent="0.2">
      <c r="B14" s="371" t="s">
        <v>14</v>
      </c>
      <c r="C14" s="371"/>
      <c r="D14" s="371"/>
      <c r="E14" s="371"/>
      <c r="F14" s="335"/>
      <c r="G14" s="333"/>
      <c r="H14" s="339">
        <f>Data!$H6</f>
        <v>29969070</v>
      </c>
    </row>
    <row r="15" spans="2:8" x14ac:dyDescent="0.2">
      <c r="B15" s="371" t="s">
        <v>15</v>
      </c>
      <c r="C15" s="371"/>
      <c r="D15" s="371"/>
      <c r="E15" s="371"/>
      <c r="F15" s="335"/>
      <c r="G15" s="333"/>
      <c r="H15" s="339">
        <f>Data!$I6</f>
        <v>53061625</v>
      </c>
    </row>
    <row r="16" spans="2:8" x14ac:dyDescent="0.2">
      <c r="B16" s="371" t="s">
        <v>19</v>
      </c>
      <c r="C16" s="371"/>
      <c r="D16" s="371"/>
      <c r="E16" s="371"/>
      <c r="F16" s="335"/>
      <c r="G16" s="333"/>
      <c r="H16" s="339">
        <f>Data!$J6</f>
        <v>39800780</v>
      </c>
    </row>
    <row r="17" spans="2:15" x14ac:dyDescent="0.2">
      <c r="B17" s="371" t="s">
        <v>16</v>
      </c>
      <c r="C17" s="371"/>
      <c r="D17" s="371"/>
      <c r="E17" s="371"/>
      <c r="F17" s="335"/>
      <c r="G17" s="333"/>
      <c r="H17" s="339">
        <f>Data!$K6</f>
        <v>37842344</v>
      </c>
    </row>
    <row r="18" spans="2:15" x14ac:dyDescent="0.2">
      <c r="B18" s="371" t="s">
        <v>1</v>
      </c>
      <c r="C18" s="371"/>
      <c r="D18" s="371"/>
      <c r="E18" s="371"/>
      <c r="F18" s="336"/>
      <c r="G18" s="333"/>
      <c r="H18" s="337">
        <f>SUM(H13:H17)</f>
        <v>303305317</v>
      </c>
    </row>
    <row r="19" spans="2:15" ht="13.5" customHeight="1" x14ac:dyDescent="0.2">
      <c r="B19" s="27"/>
      <c r="D19" s="27"/>
      <c r="E19" s="27"/>
      <c r="F19" s="27"/>
      <c r="G19" s="27"/>
      <c r="H19" s="5"/>
    </row>
    <row r="20" spans="2:15" ht="13.5" customHeight="1" x14ac:dyDescent="0.2">
      <c r="B20" s="27"/>
      <c r="D20" s="373" t="s">
        <v>23</v>
      </c>
      <c r="E20" s="373"/>
      <c r="F20" s="373"/>
      <c r="G20" s="31" t="s">
        <v>24</v>
      </c>
      <c r="H20" s="31" t="s">
        <v>25</v>
      </c>
    </row>
    <row r="21" spans="2:15" x14ac:dyDescent="0.2">
      <c r="B21" s="385" t="s">
        <v>22</v>
      </c>
      <c r="C21" s="386"/>
      <c r="D21" s="384" t="str">
        <f>Data!L6</f>
        <v>Lilia St. Clair</v>
      </c>
      <c r="E21" s="384"/>
      <c r="F21" s="384"/>
      <c r="G21" s="87" t="str">
        <f>Data!M6</f>
        <v>956-665-7906</v>
      </c>
      <c r="H21" s="78" t="str">
        <f>Data!N6</f>
        <v>lilia.stclair@utrgv.edu</v>
      </c>
    </row>
    <row r="22" spans="2:15" ht="13.5" customHeight="1" x14ac:dyDescent="0.2">
      <c r="B22" s="27"/>
      <c r="C22" s="27"/>
      <c r="D22" s="27"/>
      <c r="E22" s="27"/>
      <c r="F22" s="27"/>
      <c r="G22" s="27"/>
      <c r="H22" s="5"/>
    </row>
    <row r="23" spans="2:15" ht="13.5" customHeight="1" thickBot="1" x14ac:dyDescent="0.25">
      <c r="B23" s="3" t="s">
        <v>66</v>
      </c>
      <c r="C23" s="27"/>
      <c r="D23" s="27"/>
      <c r="E23" s="27"/>
      <c r="F23" s="27"/>
      <c r="G23" s="27"/>
      <c r="H23" s="5"/>
    </row>
    <row r="24" spans="2:15" s="33" customFormat="1" x14ac:dyDescent="0.2">
      <c r="B24" s="57"/>
      <c r="C24" s="59" t="s">
        <v>26</v>
      </c>
      <c r="D24" s="60" t="s">
        <v>27</v>
      </c>
      <c r="E24" s="60" t="s">
        <v>28</v>
      </c>
      <c r="F24" s="60" t="s">
        <v>29</v>
      </c>
      <c r="G24" s="60" t="s">
        <v>30</v>
      </c>
      <c r="H24" s="61" t="s">
        <v>31</v>
      </c>
    </row>
    <row r="25" spans="2:15" s="33" customFormat="1" ht="15" thickBot="1" x14ac:dyDescent="0.25">
      <c r="B25" s="56" t="s">
        <v>684</v>
      </c>
      <c r="C25" s="79">
        <f>Data!O6</f>
        <v>10987</v>
      </c>
      <c r="D25" s="80">
        <f>Data!P6</f>
        <v>16285</v>
      </c>
      <c r="E25" s="80">
        <f>Data!Q6</f>
        <v>4576</v>
      </c>
      <c r="F25" s="80">
        <f>Data!R6</f>
        <v>372</v>
      </c>
      <c r="G25" s="80">
        <f>Data!S6</f>
        <v>0</v>
      </c>
      <c r="H25" s="68">
        <f>SUM(C25:G25)</f>
        <v>32220</v>
      </c>
    </row>
    <row r="26" spans="2:15" x14ac:dyDescent="0.2">
      <c r="C26" s="2"/>
      <c r="D26" s="2"/>
      <c r="E26" s="2"/>
      <c r="F26" s="2"/>
      <c r="G26" s="2"/>
      <c r="H26" s="2"/>
      <c r="I26" s="2"/>
    </row>
    <row r="27" spans="2:15" ht="13.5" customHeight="1" x14ac:dyDescent="0.2">
      <c r="B27" s="27"/>
      <c r="D27" s="373" t="s">
        <v>23</v>
      </c>
      <c r="E27" s="373"/>
      <c r="F27" s="373"/>
      <c r="G27" s="31" t="s">
        <v>24</v>
      </c>
      <c r="H27" s="31" t="s">
        <v>25</v>
      </c>
    </row>
    <row r="28" spans="2:15" ht="28.5" x14ac:dyDescent="0.2">
      <c r="B28" s="385" t="s">
        <v>39</v>
      </c>
      <c r="C28" s="386"/>
      <c r="D28" s="384" t="str">
        <f>Data!T6</f>
        <v>Paredes, Marcelo</v>
      </c>
      <c r="E28" s="384"/>
      <c r="F28" s="384"/>
      <c r="G28" s="87" t="str">
        <f>Data!U6</f>
        <v>(956) 665-2383</v>
      </c>
      <c r="H28" s="78" t="str">
        <f>Data!V6</f>
        <v>marcelo.paredes@utrgv.edu</v>
      </c>
    </row>
    <row r="29" spans="2:15" ht="13.5" customHeight="1" x14ac:dyDescent="0.2">
      <c r="B29" s="27"/>
      <c r="C29" s="27"/>
      <c r="D29" s="27"/>
      <c r="E29" s="27"/>
      <c r="F29" s="27"/>
      <c r="G29" s="27"/>
      <c r="H29" s="5"/>
    </row>
    <row r="30" spans="2:15" ht="15" thickBot="1" x14ac:dyDescent="0.25">
      <c r="B30" s="3" t="s">
        <v>9</v>
      </c>
      <c r="C30" s="1"/>
      <c r="D30" s="1"/>
      <c r="E30" s="1"/>
      <c r="F30" s="1"/>
      <c r="G30" s="1"/>
      <c r="H30" s="1"/>
      <c r="I30" s="1"/>
    </row>
    <row r="31" spans="2:15" ht="15" thickBot="1" x14ac:dyDescent="0.25">
      <c r="B31" s="62" t="s">
        <v>32</v>
      </c>
      <c r="C31" s="63" t="s">
        <v>26</v>
      </c>
      <c r="D31" s="63" t="s">
        <v>27</v>
      </c>
      <c r="E31" s="63" t="s">
        <v>28</v>
      </c>
      <c r="F31" s="63" t="s">
        <v>29</v>
      </c>
      <c r="G31" s="63" t="s">
        <v>30</v>
      </c>
      <c r="H31" s="64" t="s">
        <v>31</v>
      </c>
      <c r="I31" s="1"/>
    </row>
    <row r="32" spans="2:15" x14ac:dyDescent="0.2">
      <c r="B32" s="9" t="s">
        <v>45</v>
      </c>
      <c r="C32" s="81">
        <f>Data!W6</f>
        <v>221001</v>
      </c>
      <c r="D32" s="81">
        <f>Data!AQ6</f>
        <v>105902</v>
      </c>
      <c r="E32" s="81">
        <f>Data!BK6</f>
        <v>27908</v>
      </c>
      <c r="F32" s="81">
        <f>Data!CE6</f>
        <v>497</v>
      </c>
      <c r="G32" s="81">
        <f>Data!CY6</f>
        <v>0</v>
      </c>
      <c r="H32" s="22">
        <f>SUM(C32:G32)</f>
        <v>355308</v>
      </c>
      <c r="I32" s="1"/>
      <c r="O32" s="18"/>
    </row>
    <row r="33" spans="2:15" x14ac:dyDescent="0.2">
      <c r="B33" s="7" t="s">
        <v>46</v>
      </c>
      <c r="C33" s="81">
        <f>Data!X6</f>
        <v>90725</v>
      </c>
      <c r="D33" s="81">
        <f>Data!AR6</f>
        <v>37222</v>
      </c>
      <c r="E33" s="81">
        <f>Data!BL6</f>
        <v>11055</v>
      </c>
      <c r="F33" s="81">
        <f>Data!CF6</f>
        <v>183</v>
      </c>
      <c r="G33" s="81">
        <f>Data!CZ6</f>
        <v>0</v>
      </c>
      <c r="H33" s="22">
        <f t="shared" ref="H33:H52" si="0">SUM(C33:G33)</f>
        <v>139185</v>
      </c>
      <c r="I33" s="1"/>
      <c r="O33" s="18"/>
    </row>
    <row r="34" spans="2:15" x14ac:dyDescent="0.2">
      <c r="B34" s="7" t="s">
        <v>47</v>
      </c>
      <c r="C34" s="81">
        <f>Data!Y6</f>
        <v>32041</v>
      </c>
      <c r="D34" s="81">
        <f>Data!AS6</f>
        <v>12051</v>
      </c>
      <c r="E34" s="81">
        <f>Data!BM6</f>
        <v>946</v>
      </c>
      <c r="F34" s="81">
        <f>Data!CG6</f>
        <v>0</v>
      </c>
      <c r="G34" s="81">
        <f>Data!DA6</f>
        <v>0</v>
      </c>
      <c r="H34" s="22">
        <f t="shared" si="0"/>
        <v>45038</v>
      </c>
      <c r="I34" s="1"/>
      <c r="O34" s="18"/>
    </row>
    <row r="35" spans="2:15" x14ac:dyDescent="0.2">
      <c r="B35" s="7" t="s">
        <v>48</v>
      </c>
      <c r="C35" s="81">
        <f>Data!Z6</f>
        <v>5652</v>
      </c>
      <c r="D35" s="81">
        <f>Data!AT6</f>
        <v>29721</v>
      </c>
      <c r="E35" s="81">
        <f>Data!BN6</f>
        <v>15003</v>
      </c>
      <c r="F35" s="81">
        <f>Data!CH6</f>
        <v>4102</v>
      </c>
      <c r="G35" s="81">
        <f>Data!DB6</f>
        <v>0</v>
      </c>
      <c r="H35" s="22">
        <f t="shared" si="0"/>
        <v>54478</v>
      </c>
      <c r="I35" s="1"/>
      <c r="O35" s="18"/>
    </row>
    <row r="36" spans="2:15" x14ac:dyDescent="0.2">
      <c r="B36" s="7" t="s">
        <v>49</v>
      </c>
      <c r="C36" s="81">
        <f>Data!AA6</f>
        <v>59</v>
      </c>
      <c r="D36" s="81">
        <f>Data!AU6</f>
        <v>412</v>
      </c>
      <c r="E36" s="81">
        <f>Data!BO6</f>
        <v>168</v>
      </c>
      <c r="F36" s="81">
        <f>Data!CI6</f>
        <v>0</v>
      </c>
      <c r="G36" s="81">
        <f>Data!DC6</f>
        <v>0</v>
      </c>
      <c r="H36" s="22">
        <f t="shared" si="0"/>
        <v>639</v>
      </c>
      <c r="I36" s="1"/>
      <c r="O36" s="18"/>
    </row>
    <row r="37" spans="2:15" x14ac:dyDescent="0.2">
      <c r="B37" s="7" t="s">
        <v>50</v>
      </c>
      <c r="C37" s="81">
        <f>Data!AB6</f>
        <v>15912</v>
      </c>
      <c r="D37" s="81">
        <f>Data!AV6</f>
        <v>28215</v>
      </c>
      <c r="E37" s="81">
        <f>Data!BP6</f>
        <v>6592</v>
      </c>
      <c r="F37" s="81">
        <f>Data!CJ6</f>
        <v>30</v>
      </c>
      <c r="G37" s="81">
        <f>Data!DD6</f>
        <v>0</v>
      </c>
      <c r="H37" s="22">
        <f t="shared" si="0"/>
        <v>50749</v>
      </c>
      <c r="I37" s="1"/>
      <c r="O37" s="18"/>
    </row>
    <row r="38" spans="2:15" x14ac:dyDescent="0.2">
      <c r="B38" s="7" t="s">
        <v>51</v>
      </c>
      <c r="C38" s="81">
        <f>Data!AC6</f>
        <v>75</v>
      </c>
      <c r="D38" s="81">
        <f>Data!AW6</f>
        <v>843</v>
      </c>
      <c r="E38" s="81">
        <f>Data!BQ6</f>
        <v>0</v>
      </c>
      <c r="F38" s="81">
        <f>Data!CK6</f>
        <v>0</v>
      </c>
      <c r="G38" s="81">
        <f>Data!DE6</f>
        <v>0</v>
      </c>
      <c r="H38" s="22">
        <f t="shared" si="0"/>
        <v>918</v>
      </c>
      <c r="I38" s="1"/>
      <c r="O38" s="18"/>
    </row>
    <row r="39" spans="2:15" x14ac:dyDescent="0.2">
      <c r="B39" s="7" t="s">
        <v>52</v>
      </c>
      <c r="C39" s="81">
        <f>Data!AD6</f>
        <v>0</v>
      </c>
      <c r="D39" s="81">
        <f>Data!AX6</f>
        <v>0</v>
      </c>
      <c r="E39" s="81">
        <f>Data!BR6</f>
        <v>0</v>
      </c>
      <c r="F39" s="81">
        <f>Data!CL6</f>
        <v>0</v>
      </c>
      <c r="G39" s="81">
        <f>Data!DF6</f>
        <v>0</v>
      </c>
      <c r="H39" s="22">
        <f t="shared" si="0"/>
        <v>0</v>
      </c>
      <c r="I39" s="1"/>
      <c r="O39" s="18"/>
    </row>
    <row r="40" spans="2:15" x14ac:dyDescent="0.2">
      <c r="B40" s="7" t="s">
        <v>53</v>
      </c>
      <c r="C40" s="81">
        <f>Data!AE6</f>
        <v>1536</v>
      </c>
      <c r="D40" s="81">
        <f>Data!AY6</f>
        <v>5766</v>
      </c>
      <c r="E40" s="81">
        <f>Data!BS6</f>
        <v>7752</v>
      </c>
      <c r="F40" s="81">
        <f>Data!CM6</f>
        <v>0</v>
      </c>
      <c r="G40" s="81">
        <f>Data!DG6</f>
        <v>0</v>
      </c>
      <c r="H40" s="22">
        <f t="shared" si="0"/>
        <v>15054</v>
      </c>
      <c r="I40" s="1"/>
      <c r="O40" s="18"/>
    </row>
    <row r="41" spans="2:15" x14ac:dyDescent="0.2">
      <c r="B41" s="7" t="s">
        <v>54</v>
      </c>
      <c r="C41" s="81">
        <f>Data!AF6</f>
        <v>0</v>
      </c>
      <c r="D41" s="81">
        <f>Data!AZ6</f>
        <v>21</v>
      </c>
      <c r="E41" s="81">
        <f>Data!BT6</f>
        <v>0</v>
      </c>
      <c r="F41" s="81">
        <f>Data!CN6</f>
        <v>0</v>
      </c>
      <c r="G41" s="81">
        <f>Data!DH6</f>
        <v>0</v>
      </c>
      <c r="H41" s="22">
        <f t="shared" si="0"/>
        <v>21</v>
      </c>
      <c r="I41" s="1"/>
      <c r="O41" s="18"/>
    </row>
    <row r="42" spans="2:15" x14ac:dyDescent="0.2">
      <c r="B42" s="7" t="s">
        <v>55</v>
      </c>
      <c r="C42" s="81">
        <f>Data!AG6</f>
        <v>0</v>
      </c>
      <c r="D42" s="81">
        <f>Data!BA6</f>
        <v>0</v>
      </c>
      <c r="E42" s="81">
        <f>Data!BU6</f>
        <v>0</v>
      </c>
      <c r="F42" s="81">
        <f>Data!CO6</f>
        <v>0</v>
      </c>
      <c r="G42" s="81">
        <f>Data!DI6</f>
        <v>0</v>
      </c>
      <c r="H42" s="22">
        <f t="shared" si="0"/>
        <v>0</v>
      </c>
      <c r="I42" s="1"/>
      <c r="O42" s="18"/>
    </row>
    <row r="43" spans="2:15" x14ac:dyDescent="0.2">
      <c r="B43" s="7" t="s">
        <v>56</v>
      </c>
      <c r="C43" s="81">
        <f>Data!AH6</f>
        <v>0</v>
      </c>
      <c r="D43" s="81">
        <f>Data!BB6</f>
        <v>0</v>
      </c>
      <c r="E43" s="81">
        <f>Data!BV6</f>
        <v>0</v>
      </c>
      <c r="F43" s="81">
        <f>Data!CP6</f>
        <v>0</v>
      </c>
      <c r="G43" s="81">
        <f>Data!DJ6</f>
        <v>0</v>
      </c>
      <c r="H43" s="22">
        <f t="shared" si="0"/>
        <v>0</v>
      </c>
      <c r="I43" s="1"/>
      <c r="O43" s="18"/>
    </row>
    <row r="44" spans="2:15" x14ac:dyDescent="0.2">
      <c r="B44" s="7" t="s">
        <v>57</v>
      </c>
      <c r="C44" s="81">
        <f>Data!AI6</f>
        <v>0</v>
      </c>
      <c r="D44" s="81">
        <f>Data!BC6</f>
        <v>0</v>
      </c>
      <c r="E44" s="81">
        <f>Data!BW6</f>
        <v>0</v>
      </c>
      <c r="F44" s="81">
        <f>Data!CQ6</f>
        <v>0</v>
      </c>
      <c r="G44" s="81">
        <f>Data!DK6</f>
        <v>0</v>
      </c>
      <c r="H44" s="22">
        <f t="shared" si="0"/>
        <v>0</v>
      </c>
      <c r="I44" s="1"/>
      <c r="O44" s="18"/>
    </row>
    <row r="45" spans="2:15" x14ac:dyDescent="0.2">
      <c r="B45" s="7" t="s">
        <v>58</v>
      </c>
      <c r="C45" s="81">
        <f>Data!AJ6</f>
        <v>19083</v>
      </c>
      <c r="D45" s="81">
        <f>Data!BD6</f>
        <v>28666</v>
      </c>
      <c r="E45" s="81">
        <f>Data!BX6</f>
        <v>15891</v>
      </c>
      <c r="F45" s="81">
        <f>Data!CR6</f>
        <v>510</v>
      </c>
      <c r="G45" s="81">
        <f>Data!DL6</f>
        <v>0</v>
      </c>
      <c r="H45" s="22">
        <f t="shared" si="0"/>
        <v>64150</v>
      </c>
      <c r="I45" s="1"/>
      <c r="O45" s="18"/>
    </row>
    <row r="46" spans="2:15" x14ac:dyDescent="0.2">
      <c r="B46" s="7" t="s">
        <v>59</v>
      </c>
      <c r="C46" s="81">
        <f>Data!AK6</f>
        <v>0</v>
      </c>
      <c r="D46" s="81">
        <f>Data!BE6</f>
        <v>0</v>
      </c>
      <c r="E46" s="81">
        <f>Data!BY6</f>
        <v>0</v>
      </c>
      <c r="F46" s="81">
        <f>Data!CS6</f>
        <v>0</v>
      </c>
      <c r="G46" s="81">
        <f>Data!DM6</f>
        <v>0</v>
      </c>
      <c r="H46" s="22">
        <f t="shared" si="0"/>
        <v>0</v>
      </c>
      <c r="I46" s="1"/>
      <c r="O46" s="18"/>
    </row>
    <row r="47" spans="2:15" x14ac:dyDescent="0.2">
      <c r="B47" s="7" t="s">
        <v>60</v>
      </c>
      <c r="C47" s="81">
        <f>Data!AL6</f>
        <v>12903</v>
      </c>
      <c r="D47" s="81">
        <f>Data!BF6</f>
        <v>41787</v>
      </c>
      <c r="E47" s="81">
        <f>Data!BZ6</f>
        <v>16284</v>
      </c>
      <c r="F47" s="81">
        <f>Data!CT6</f>
        <v>494</v>
      </c>
      <c r="G47" s="81">
        <f>Data!DN6</f>
        <v>0</v>
      </c>
      <c r="H47" s="22">
        <f t="shared" si="0"/>
        <v>71468</v>
      </c>
      <c r="I47" s="1"/>
      <c r="O47" s="18"/>
    </row>
    <row r="48" spans="2:15" x14ac:dyDescent="0.2">
      <c r="B48" s="7" t="s">
        <v>61</v>
      </c>
      <c r="C48" s="81">
        <f>Data!AM6</f>
        <v>0</v>
      </c>
      <c r="D48" s="81">
        <f>Data!BG6</f>
        <v>0</v>
      </c>
      <c r="E48" s="81">
        <f>Data!CA6</f>
        <v>0</v>
      </c>
      <c r="F48" s="81">
        <f>Data!CU6</f>
        <v>0</v>
      </c>
      <c r="G48" s="81">
        <f>Data!DO6</f>
        <v>0</v>
      </c>
      <c r="H48" s="22">
        <f t="shared" si="0"/>
        <v>0</v>
      </c>
      <c r="I48" s="1"/>
      <c r="O48" s="18"/>
    </row>
    <row r="49" spans="2:15" x14ac:dyDescent="0.2">
      <c r="B49" s="7" t="s">
        <v>62</v>
      </c>
      <c r="C49" s="81">
        <f>Data!AN6</f>
        <v>6</v>
      </c>
      <c r="D49" s="81">
        <f>Data!BH6</f>
        <v>3652</v>
      </c>
      <c r="E49" s="81">
        <f>Data!CB6</f>
        <v>0</v>
      </c>
      <c r="F49" s="81">
        <f>Data!CV6</f>
        <v>0</v>
      </c>
      <c r="G49" s="81">
        <f>Data!DP6</f>
        <v>0</v>
      </c>
      <c r="H49" s="22">
        <f t="shared" si="0"/>
        <v>3658</v>
      </c>
      <c r="I49" s="1"/>
      <c r="O49" s="18"/>
    </row>
    <row r="50" spans="2:15" x14ac:dyDescent="0.2">
      <c r="B50" s="7" t="s">
        <v>63</v>
      </c>
      <c r="C50" s="81">
        <f>Data!AO6</f>
        <v>4580</v>
      </c>
      <c r="D50" s="81">
        <f>Data!BI6</f>
        <v>2255</v>
      </c>
      <c r="E50" s="81">
        <f>Data!CC6</f>
        <v>720</v>
      </c>
      <c r="F50" s="81">
        <f>Data!CW6</f>
        <v>0</v>
      </c>
      <c r="G50" s="81">
        <f>Data!DQ6</f>
        <v>0</v>
      </c>
      <c r="H50" s="22">
        <f t="shared" si="0"/>
        <v>7555</v>
      </c>
      <c r="I50" s="1"/>
      <c r="O50" s="18"/>
    </row>
    <row r="51" spans="2:15" x14ac:dyDescent="0.2">
      <c r="B51" s="7" t="s">
        <v>0</v>
      </c>
      <c r="C51" s="81">
        <f>Data!AP6</f>
        <v>62</v>
      </c>
      <c r="D51" s="81">
        <f>Data!BJ6</f>
        <v>7948</v>
      </c>
      <c r="E51" s="81">
        <f>Data!CD6</f>
        <v>2090</v>
      </c>
      <c r="F51" s="81">
        <f>Data!CX6</f>
        <v>0</v>
      </c>
      <c r="G51" s="81">
        <f>Data!DR6</f>
        <v>0</v>
      </c>
      <c r="H51" s="22">
        <f t="shared" si="0"/>
        <v>10100</v>
      </c>
      <c r="I51" s="1"/>
      <c r="O51" s="18"/>
    </row>
    <row r="52" spans="2:15" x14ac:dyDescent="0.2">
      <c r="B52" s="8" t="s">
        <v>34</v>
      </c>
      <c r="C52" s="22">
        <f>SUM(C32:C51)</f>
        <v>403635</v>
      </c>
      <c r="D52" s="22">
        <f>SUM(D32:D51)</f>
        <v>304461</v>
      </c>
      <c r="E52" s="22">
        <f>SUM(E32:E51)</f>
        <v>104409</v>
      </c>
      <c r="F52" s="22">
        <f>SUM(F32:F51)</f>
        <v>5816</v>
      </c>
      <c r="G52" s="22">
        <f>SUM(G32:G51)</f>
        <v>0</v>
      </c>
      <c r="H52" s="22">
        <f t="shared" si="0"/>
        <v>818321</v>
      </c>
      <c r="I52" s="1"/>
    </row>
    <row r="53" spans="2:15" x14ac:dyDescent="0.2">
      <c r="B53" s="14"/>
      <c r="C53" s="18"/>
      <c r="D53" s="18"/>
      <c r="E53" s="18"/>
      <c r="F53" s="18"/>
      <c r="G53" s="18"/>
      <c r="H53" s="18"/>
      <c r="I53" s="1"/>
    </row>
    <row r="54" spans="2:15" ht="13.5" customHeight="1" x14ac:dyDescent="0.2">
      <c r="B54" s="27"/>
      <c r="D54" s="373" t="s">
        <v>23</v>
      </c>
      <c r="E54" s="373"/>
      <c r="F54" s="373"/>
      <c r="G54" s="31" t="s">
        <v>24</v>
      </c>
      <c r="H54" s="31" t="s">
        <v>25</v>
      </c>
    </row>
    <row r="55" spans="2:15" ht="28.5" x14ac:dyDescent="0.2">
      <c r="B55" s="385" t="s">
        <v>40</v>
      </c>
      <c r="C55" s="386"/>
      <c r="D55" s="384" t="str">
        <f>Data!T6</f>
        <v>Paredes, Marcelo</v>
      </c>
      <c r="E55" s="384"/>
      <c r="F55" s="384"/>
      <c r="G55" s="87" t="str">
        <f>Data!U6</f>
        <v>(956) 665-2383</v>
      </c>
      <c r="H55" s="78" t="str">
        <f>Data!V6</f>
        <v>marcelo.paredes@utrgv.edu</v>
      </c>
    </row>
    <row r="56" spans="2:15" ht="13.5" customHeight="1" x14ac:dyDescent="0.2">
      <c r="B56" s="27"/>
      <c r="C56" s="27"/>
      <c r="D56" s="27"/>
      <c r="E56" s="27"/>
      <c r="F56" s="27"/>
      <c r="G56" s="27"/>
      <c r="H56" s="5"/>
    </row>
    <row r="57" spans="2:15" x14ac:dyDescent="0.2">
      <c r="B57" s="3" t="s">
        <v>10</v>
      </c>
      <c r="C57" s="1"/>
      <c r="D57" s="1"/>
      <c r="E57" s="1"/>
      <c r="F57" s="1"/>
      <c r="G57" s="1"/>
      <c r="H57" s="1"/>
      <c r="I57" s="1"/>
    </row>
    <row r="58" spans="2:15" ht="31.5" customHeight="1" x14ac:dyDescent="0.2">
      <c r="B58" s="391" t="s">
        <v>42</v>
      </c>
      <c r="C58" s="391"/>
      <c r="D58" s="391"/>
      <c r="E58" s="391"/>
      <c r="F58" s="391"/>
      <c r="G58" s="391"/>
      <c r="H58" s="34"/>
    </row>
    <row r="59" spans="2:15" ht="8.25" customHeight="1" thickBot="1" x14ac:dyDescent="0.25">
      <c r="B59" s="32"/>
      <c r="C59" s="1"/>
      <c r="D59" s="1"/>
      <c r="E59" s="1"/>
      <c r="F59" s="1"/>
      <c r="G59" s="1"/>
      <c r="H59" s="1"/>
      <c r="I59" s="1"/>
    </row>
    <row r="60" spans="2:15" ht="15" thickBot="1" x14ac:dyDescent="0.25">
      <c r="B60" s="62" t="s">
        <v>32</v>
      </c>
      <c r="C60" s="63" t="s">
        <v>26</v>
      </c>
      <c r="D60" s="63" t="s">
        <v>27</v>
      </c>
      <c r="E60" s="63" t="s">
        <v>28</v>
      </c>
      <c r="F60" s="63" t="s">
        <v>29</v>
      </c>
      <c r="G60" s="63" t="s">
        <v>30</v>
      </c>
      <c r="H60" s="64" t="s">
        <v>31</v>
      </c>
      <c r="I60" s="1"/>
    </row>
    <row r="61" spans="2:15" x14ac:dyDescent="0.2">
      <c r="B61" s="9" t="str">
        <f>$B$32</f>
        <v>Liberal Arts</v>
      </c>
      <c r="C61" s="82">
        <f>Data!DS6</f>
        <v>10539024.6418928</v>
      </c>
      <c r="D61" s="82">
        <f>Data!EM6</f>
        <v>6190191.0850615101</v>
      </c>
      <c r="E61" s="82">
        <f>Data!FG6</f>
        <v>3765109.8712165901</v>
      </c>
      <c r="F61" s="82">
        <f>Data!GA6</f>
        <v>142790.16790417401</v>
      </c>
      <c r="G61" s="82">
        <f>Data!GU6</f>
        <v>0</v>
      </c>
      <c r="H61" s="21">
        <f>SUM(C61:G61)</f>
        <v>20637115.766075078</v>
      </c>
      <c r="I61" s="1"/>
    </row>
    <row r="62" spans="2:15" x14ac:dyDescent="0.2">
      <c r="B62" s="9" t="str">
        <f>$B$33</f>
        <v>Science</v>
      </c>
      <c r="C62" s="82">
        <f>Data!DT6</f>
        <v>3764639.1010781601</v>
      </c>
      <c r="D62" s="82">
        <f>Data!EN6</f>
        <v>3157802.24067302</v>
      </c>
      <c r="E62" s="82">
        <f>Data!FH6</f>
        <v>2479545.5176979299</v>
      </c>
      <c r="F62" s="82">
        <f>Data!GB6</f>
        <v>106288.543196937</v>
      </c>
      <c r="G62" s="82">
        <f>Data!GV6</f>
        <v>0</v>
      </c>
      <c r="H62" s="22">
        <f t="shared" ref="H62:H81" si="1">SUM(C62:G62)</f>
        <v>9508275.402646048</v>
      </c>
      <c r="I62" s="1"/>
    </row>
    <row r="63" spans="2:15" x14ac:dyDescent="0.2">
      <c r="B63" s="9" t="str">
        <f>$B$34</f>
        <v>Fine Arts</v>
      </c>
      <c r="C63" s="82">
        <f>Data!DU6</f>
        <v>2469745.4256188902</v>
      </c>
      <c r="D63" s="82">
        <f>Data!EO6</f>
        <v>1599626.92718211</v>
      </c>
      <c r="E63" s="82">
        <f>Data!FI6</f>
        <v>256797.027732986</v>
      </c>
      <c r="F63" s="82">
        <f>Data!GC6</f>
        <v>0</v>
      </c>
      <c r="G63" s="82">
        <f>Data!GW6</f>
        <v>0</v>
      </c>
      <c r="H63" s="22">
        <f t="shared" si="1"/>
        <v>4326169.3805339858</v>
      </c>
      <c r="I63" s="1"/>
    </row>
    <row r="64" spans="2:15" x14ac:dyDescent="0.2">
      <c r="B64" s="9" t="str">
        <f>$B$35</f>
        <v>Teacher Education</v>
      </c>
      <c r="C64" s="82">
        <f>Data!DV6</f>
        <v>326398.68068918103</v>
      </c>
      <c r="D64" s="82">
        <f>Data!EP6</f>
        <v>1755729.6915828399</v>
      </c>
      <c r="E64" s="82">
        <f>Data!FJ6</f>
        <v>1509936.2165606201</v>
      </c>
      <c r="F64" s="82">
        <f>Data!GD6</f>
        <v>1186683.41333628</v>
      </c>
      <c r="G64" s="82">
        <f>Data!GX6</f>
        <v>0</v>
      </c>
      <c r="H64" s="22">
        <f t="shared" si="1"/>
        <v>4778748.0021689208</v>
      </c>
      <c r="I64" s="1"/>
    </row>
    <row r="65" spans="2:9" x14ac:dyDescent="0.2">
      <c r="B65" s="9" t="str">
        <f>$B$36</f>
        <v>Agriculture</v>
      </c>
      <c r="C65" s="82">
        <f>Data!DW6</f>
        <v>4217.6518939952603</v>
      </c>
      <c r="D65" s="82">
        <f>Data!EQ6</f>
        <v>39466.385169073401</v>
      </c>
      <c r="E65" s="82">
        <f>Data!FK6</f>
        <v>44928.817524347403</v>
      </c>
      <c r="F65" s="82">
        <f>Data!GE6</f>
        <v>0</v>
      </c>
      <c r="G65" s="82">
        <f>Data!GY6</f>
        <v>0</v>
      </c>
      <c r="H65" s="22">
        <f t="shared" si="1"/>
        <v>88612.854587416063</v>
      </c>
      <c r="I65" s="1"/>
    </row>
    <row r="66" spans="2:9" x14ac:dyDescent="0.2">
      <c r="B66" s="9" t="str">
        <f>$B$37</f>
        <v>Engineering</v>
      </c>
      <c r="C66" s="82">
        <f>Data!DX6</f>
        <v>1588670.7695204299</v>
      </c>
      <c r="D66" s="82">
        <f>Data!ER6</f>
        <v>3356172.1210696599</v>
      </c>
      <c r="E66" s="82">
        <f>Data!FL6</f>
        <v>1495211.81724215</v>
      </c>
      <c r="F66" s="82">
        <f>Data!GF6</f>
        <v>26906.190731489201</v>
      </c>
      <c r="G66" s="82">
        <f>Data!GZ6</f>
        <v>0</v>
      </c>
      <c r="H66" s="22">
        <f t="shared" si="1"/>
        <v>6466960.8985637296</v>
      </c>
      <c r="I66" s="1"/>
    </row>
    <row r="67" spans="2:9" x14ac:dyDescent="0.2">
      <c r="B67" s="9" t="str">
        <f>$B$38</f>
        <v>Home Economics</v>
      </c>
      <c r="C67" s="82">
        <f>Data!DY6</f>
        <v>3970.4938018112198</v>
      </c>
      <c r="D67" s="82">
        <f>Data!ES6</f>
        <v>49629.367475245097</v>
      </c>
      <c r="E67" s="82">
        <f>Data!FM6</f>
        <v>0</v>
      </c>
      <c r="F67" s="82">
        <f>Data!GG6</f>
        <v>0</v>
      </c>
      <c r="G67" s="82">
        <f>Data!HA6</f>
        <v>0</v>
      </c>
      <c r="H67" s="22">
        <f t="shared" si="1"/>
        <v>53599.86127705632</v>
      </c>
      <c r="I67" s="1"/>
    </row>
    <row r="68" spans="2:9" x14ac:dyDescent="0.2">
      <c r="B68" s="9" t="str">
        <f>$B$39</f>
        <v>Law</v>
      </c>
      <c r="C68" s="82">
        <f>Data!DZ6</f>
        <v>0</v>
      </c>
      <c r="D68" s="82">
        <f>Data!ET6</f>
        <v>0</v>
      </c>
      <c r="E68" s="82">
        <f>Data!FN6</f>
        <v>0</v>
      </c>
      <c r="F68" s="82">
        <f>Data!GH6</f>
        <v>0</v>
      </c>
      <c r="G68" s="82">
        <f>Data!HB6</f>
        <v>0</v>
      </c>
      <c r="H68" s="22">
        <f t="shared" si="1"/>
        <v>0</v>
      </c>
      <c r="I68" s="1"/>
    </row>
    <row r="69" spans="2:9" x14ac:dyDescent="0.2">
      <c r="B69" s="9" t="str">
        <f>$B$40</f>
        <v>Social Service</v>
      </c>
      <c r="C69" s="82">
        <f>Data!EA6</f>
        <v>77568.089135772098</v>
      </c>
      <c r="D69" s="82">
        <f>Data!EU6</f>
        <v>397823.46747216198</v>
      </c>
      <c r="E69" s="82">
        <f>Data!FO6</f>
        <v>734175.32174258202</v>
      </c>
      <c r="F69" s="82">
        <f>Data!GI6</f>
        <v>0</v>
      </c>
      <c r="G69" s="82">
        <f>Data!HC6</f>
        <v>0</v>
      </c>
      <c r="H69" s="22">
        <f t="shared" si="1"/>
        <v>1209566.8783505161</v>
      </c>
      <c r="I69" s="1"/>
    </row>
    <row r="70" spans="2:9" x14ac:dyDescent="0.2">
      <c r="B70" s="9" t="str">
        <f>$B$41</f>
        <v>Library Science</v>
      </c>
      <c r="C70" s="82">
        <f>Data!EB6</f>
        <v>0</v>
      </c>
      <c r="D70" s="82">
        <f>Data!EV6</f>
        <v>24100.125</v>
      </c>
      <c r="E70" s="82">
        <f>Data!FP6</f>
        <v>0</v>
      </c>
      <c r="F70" s="82">
        <f>Data!GJ6</f>
        <v>0</v>
      </c>
      <c r="G70" s="82">
        <f>Data!HD6</f>
        <v>0</v>
      </c>
      <c r="H70" s="22">
        <f t="shared" si="1"/>
        <v>24100.125</v>
      </c>
      <c r="I70" s="1"/>
    </row>
    <row r="71" spans="2:9" x14ac:dyDescent="0.2">
      <c r="B71" s="9" t="str">
        <f>$B$42</f>
        <v>Veterinary Science</v>
      </c>
      <c r="C71" s="82">
        <f>Data!EC6</f>
        <v>0</v>
      </c>
      <c r="D71" s="82">
        <f>Data!EW6</f>
        <v>0</v>
      </c>
      <c r="E71" s="82">
        <f>Data!FQ6</f>
        <v>0</v>
      </c>
      <c r="F71" s="82">
        <f>Data!GK6</f>
        <v>0</v>
      </c>
      <c r="G71" s="82">
        <f>Data!HE6</f>
        <v>0</v>
      </c>
      <c r="H71" s="22">
        <f t="shared" si="1"/>
        <v>0</v>
      </c>
      <c r="I71" s="1"/>
    </row>
    <row r="72" spans="2:9" x14ac:dyDescent="0.2">
      <c r="B72" s="9" t="str">
        <f>$B$43</f>
        <v>Vocational Training</v>
      </c>
      <c r="C72" s="82">
        <f>Data!ED6</f>
        <v>0</v>
      </c>
      <c r="D72" s="82">
        <f>Data!EX6</f>
        <v>0</v>
      </c>
      <c r="E72" s="82">
        <f>Data!FR6</f>
        <v>0</v>
      </c>
      <c r="F72" s="82">
        <f>Data!GL6</f>
        <v>0</v>
      </c>
      <c r="G72" s="82">
        <f>Data!HF6</f>
        <v>0</v>
      </c>
      <c r="H72" s="22">
        <f t="shared" si="1"/>
        <v>0</v>
      </c>
      <c r="I72" s="1"/>
    </row>
    <row r="73" spans="2:9" x14ac:dyDescent="0.2">
      <c r="B73" s="9" t="str">
        <f>$B$44</f>
        <v>Physical Training</v>
      </c>
      <c r="C73" s="82">
        <f>Data!EE6</f>
        <v>0</v>
      </c>
      <c r="D73" s="82">
        <f>Data!EY6</f>
        <v>0</v>
      </c>
      <c r="E73" s="82">
        <f>Data!FS6</f>
        <v>0</v>
      </c>
      <c r="F73" s="82">
        <f>Data!GM6</f>
        <v>0</v>
      </c>
      <c r="G73" s="82">
        <f>Data!HG6</f>
        <v>0</v>
      </c>
      <c r="H73" s="22">
        <f t="shared" si="1"/>
        <v>0</v>
      </c>
      <c r="I73" s="1"/>
    </row>
    <row r="74" spans="2:9" x14ac:dyDescent="0.2">
      <c r="B74" s="9" t="str">
        <f>$B$45</f>
        <v>Health Services</v>
      </c>
      <c r="C74" s="82">
        <f>Data!EF6</f>
        <v>713744.52759727195</v>
      </c>
      <c r="D74" s="82">
        <f>Data!EZ6</f>
        <v>1954835.29342215</v>
      </c>
      <c r="E74" s="82">
        <f>Data!FT6</f>
        <v>2727089.35208274</v>
      </c>
      <c r="F74" s="82">
        <f>Data!GN6</f>
        <v>239160.182919418</v>
      </c>
      <c r="G74" s="82">
        <f>Data!HH6</f>
        <v>0</v>
      </c>
      <c r="H74" s="22">
        <f t="shared" si="1"/>
        <v>5634829.3560215803</v>
      </c>
      <c r="I74" s="1"/>
    </row>
    <row r="75" spans="2:9" x14ac:dyDescent="0.2">
      <c r="B75" s="9" t="str">
        <f>$B$46</f>
        <v>Pharmacy</v>
      </c>
      <c r="C75" s="82">
        <f>Data!EG6</f>
        <v>0</v>
      </c>
      <c r="D75" s="82">
        <f>Data!FA6</f>
        <v>0</v>
      </c>
      <c r="E75" s="82">
        <f>Data!FU6</f>
        <v>0</v>
      </c>
      <c r="F75" s="82">
        <f>Data!GO6</f>
        <v>0</v>
      </c>
      <c r="G75" s="82">
        <f>Data!HI6</f>
        <v>0</v>
      </c>
      <c r="H75" s="22">
        <f t="shared" si="1"/>
        <v>0</v>
      </c>
      <c r="I75" s="1"/>
    </row>
    <row r="76" spans="2:9" x14ac:dyDescent="0.2">
      <c r="B76" s="9" t="str">
        <f>$B$47</f>
        <v>Business Administration</v>
      </c>
      <c r="C76" s="82">
        <f>Data!EH6</f>
        <v>518322.48637108097</v>
      </c>
      <c r="D76" s="82">
        <f>Data!FB6</f>
        <v>3638715.3868362899</v>
      </c>
      <c r="E76" s="82">
        <f>Data!FV6</f>
        <v>2134554.0186687401</v>
      </c>
      <c r="F76" s="82">
        <f>Data!GP6</f>
        <v>823404.50293216703</v>
      </c>
      <c r="G76" s="82">
        <f>Data!HJ6</f>
        <v>0</v>
      </c>
      <c r="H76" s="22">
        <f t="shared" si="1"/>
        <v>7114996.3948082775</v>
      </c>
      <c r="I76" s="1"/>
    </row>
    <row r="77" spans="2:9" x14ac:dyDescent="0.2">
      <c r="B77" s="9" t="str">
        <f>$B$48</f>
        <v>Optometry</v>
      </c>
      <c r="C77" s="82">
        <f>Data!EI6</f>
        <v>0</v>
      </c>
      <c r="D77" s="82">
        <f>Data!FC6</f>
        <v>0</v>
      </c>
      <c r="E77" s="82">
        <f>Data!FW6</f>
        <v>0</v>
      </c>
      <c r="F77" s="82">
        <f>Data!GQ6</f>
        <v>0</v>
      </c>
      <c r="G77" s="82">
        <f>Data!HK6</f>
        <v>0</v>
      </c>
      <c r="H77" s="22">
        <f t="shared" si="1"/>
        <v>0</v>
      </c>
      <c r="I77" s="1"/>
    </row>
    <row r="78" spans="2:9" x14ac:dyDescent="0.2">
      <c r="B78" s="9" t="str">
        <f>$B$49</f>
        <v>Teacher Ed-Practice Teaching</v>
      </c>
      <c r="C78" s="82">
        <f>Data!EJ6</f>
        <v>228.57142857142901</v>
      </c>
      <c r="D78" s="82">
        <f>Data!FD6</f>
        <v>454406.13505136501</v>
      </c>
      <c r="E78" s="82">
        <f>Data!FX6</f>
        <v>0</v>
      </c>
      <c r="F78" s="82">
        <f>Data!GR6</f>
        <v>0</v>
      </c>
      <c r="G78" s="82">
        <f>Data!HL6</f>
        <v>0</v>
      </c>
      <c r="H78" s="22">
        <f t="shared" si="1"/>
        <v>454634.70647993643</v>
      </c>
      <c r="I78" s="1"/>
    </row>
    <row r="79" spans="2:9" x14ac:dyDescent="0.2">
      <c r="B79" s="9" t="str">
        <f>$B$50</f>
        <v>Technology</v>
      </c>
      <c r="C79" s="82">
        <f>Data!EK6</f>
        <v>381932.45414359902</v>
      </c>
      <c r="D79" s="82">
        <f>Data!FE6</f>
        <v>182929.31467435299</v>
      </c>
      <c r="E79" s="82">
        <f>Data!FY6</f>
        <v>100927.77916471699</v>
      </c>
      <c r="F79" s="82">
        <f>Data!GS6</f>
        <v>0</v>
      </c>
      <c r="G79" s="82">
        <f>Data!HM6</f>
        <v>0</v>
      </c>
      <c r="H79" s="22">
        <f t="shared" si="1"/>
        <v>665789.54798266897</v>
      </c>
      <c r="I79" s="1"/>
    </row>
    <row r="80" spans="2:9" x14ac:dyDescent="0.2">
      <c r="B80" s="9" t="str">
        <f>$B$51</f>
        <v>Nursing</v>
      </c>
      <c r="C80" s="82">
        <f>Data!EL6</f>
        <v>25291.6005524131</v>
      </c>
      <c r="D80" s="82">
        <f>Data!FF6</f>
        <v>1996328.82640761</v>
      </c>
      <c r="E80" s="82">
        <f>Data!FZ6</f>
        <v>738644.48764748604</v>
      </c>
      <c r="F80" s="82">
        <f>Data!GT6</f>
        <v>0</v>
      </c>
      <c r="G80" s="82">
        <f>Data!HN6</f>
        <v>0</v>
      </c>
      <c r="H80" s="22">
        <f t="shared" si="1"/>
        <v>2760264.914607509</v>
      </c>
      <c r="I80" s="1"/>
    </row>
    <row r="81" spans="2:9" x14ac:dyDescent="0.2">
      <c r="B81" s="35" t="str">
        <f>$B$52</f>
        <v>Totals</v>
      </c>
      <c r="C81" s="21">
        <f>SUM(C61:C80)</f>
        <v>20413754.493723977</v>
      </c>
      <c r="D81" s="21">
        <f>SUM(D61:D80)</f>
        <v>24797756.367077392</v>
      </c>
      <c r="E81" s="21">
        <f>SUM(E61:E80)</f>
        <v>15986920.227280887</v>
      </c>
      <c r="F81" s="21">
        <f>SUM(F61:F80)</f>
        <v>2525233.001020465</v>
      </c>
      <c r="G81" s="21">
        <f>SUM(G61:G80)</f>
        <v>0</v>
      </c>
      <c r="H81" s="21">
        <f t="shared" si="1"/>
        <v>63723664.089102715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Data!T6</f>
        <v>Paredes, Marcelo</v>
      </c>
      <c r="E84" s="384"/>
      <c r="F84" s="384"/>
      <c r="G84" s="87" t="str">
        <f>Data!U6</f>
        <v>(956) 665-2383</v>
      </c>
      <c r="H84" s="78" t="str">
        <f>Data!V6</f>
        <v>marcelo.paredes@utrgv.edu</v>
      </c>
    </row>
    <row r="85" spans="2:9" ht="13.5" customHeight="1" x14ac:dyDescent="0.2">
      <c r="B85" s="27"/>
      <c r="C85" s="27"/>
      <c r="D85" s="27"/>
      <c r="E85" s="27"/>
      <c r="F85" s="27"/>
      <c r="G85" s="27"/>
      <c r="H85" s="5"/>
    </row>
    <row r="86" spans="2:9" x14ac:dyDescent="0.2">
      <c r="B86" s="28" t="s">
        <v>33</v>
      </c>
      <c r="C86" s="13"/>
      <c r="D86" s="13"/>
      <c r="E86" s="13"/>
      <c r="F86" s="13"/>
      <c r="G86" s="13"/>
      <c r="H86" s="17">
        <f>H13+H14</f>
        <v>172600568</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Data!HR6</f>
        <v>175500</v>
      </c>
      <c r="D91" s="159">
        <f>Data!IL6</f>
        <v>0</v>
      </c>
      <c r="E91" s="159">
        <f>Data!JF6</f>
        <v>0</v>
      </c>
      <c r="F91" s="159">
        <f>Data!JZ6</f>
        <v>0</v>
      </c>
      <c r="G91" s="159">
        <f>Data!KT6</f>
        <v>0</v>
      </c>
      <c r="H91" s="36">
        <f t="shared" ref="H91:H111" si="2">SUM(C91:G91)</f>
        <v>175500</v>
      </c>
    </row>
    <row r="92" spans="2:9" x14ac:dyDescent="0.2">
      <c r="B92" s="9" t="str">
        <f>$B$33</f>
        <v>Science</v>
      </c>
      <c r="C92" s="159">
        <f>Data!HS6</f>
        <v>903363.56099206361</v>
      </c>
      <c r="D92" s="159">
        <f>Data!IM6</f>
        <v>285483.19138888892</v>
      </c>
      <c r="E92" s="159">
        <f>Data!JG6</f>
        <v>32827.547619047618</v>
      </c>
      <c r="F92" s="159">
        <f>Data!KA6</f>
        <v>0</v>
      </c>
      <c r="G92" s="159">
        <f>Data!KU6</f>
        <v>0</v>
      </c>
      <c r="H92" s="69">
        <f t="shared" si="2"/>
        <v>1221674.3</v>
      </c>
    </row>
    <row r="93" spans="2:9" x14ac:dyDescent="0.2">
      <c r="B93" s="9" t="str">
        <f>$B$34</f>
        <v>Fine Arts</v>
      </c>
      <c r="C93" s="159">
        <f>Data!HT6</f>
        <v>45000</v>
      </c>
      <c r="D93" s="159">
        <f>Data!IN6</f>
        <v>20000</v>
      </c>
      <c r="E93" s="159">
        <f>Data!JH6</f>
        <v>0</v>
      </c>
      <c r="F93" s="159">
        <f>Data!KB6</f>
        <v>0</v>
      </c>
      <c r="G93" s="159">
        <f>Data!KV6</f>
        <v>0</v>
      </c>
      <c r="H93" s="69">
        <f t="shared" si="2"/>
        <v>65000</v>
      </c>
    </row>
    <row r="94" spans="2:9" x14ac:dyDescent="0.2">
      <c r="B94" s="9" t="str">
        <f>$B$35</f>
        <v>Teacher Education</v>
      </c>
      <c r="C94" s="159">
        <f>Data!HU6</f>
        <v>0</v>
      </c>
      <c r="D94" s="159">
        <f>Data!IO6</f>
        <v>0</v>
      </c>
      <c r="E94" s="159">
        <f>Data!JI6</f>
        <v>0</v>
      </c>
      <c r="F94" s="159">
        <f>Data!KC6</f>
        <v>0</v>
      </c>
      <c r="G94" s="159">
        <f>Data!KW6</f>
        <v>0</v>
      </c>
      <c r="H94" s="69">
        <f t="shared" si="2"/>
        <v>0</v>
      </c>
    </row>
    <row r="95" spans="2:9" x14ac:dyDescent="0.2">
      <c r="B95" s="9" t="str">
        <f>$B$36</f>
        <v>Agriculture</v>
      </c>
      <c r="C95" s="159">
        <f>Data!HV6</f>
        <v>0</v>
      </c>
      <c r="D95" s="159">
        <f>Data!IP6</f>
        <v>0</v>
      </c>
      <c r="E95" s="159">
        <f>Data!JJ6</f>
        <v>0</v>
      </c>
      <c r="F95" s="159">
        <f>Data!KD6</f>
        <v>0</v>
      </c>
      <c r="G95" s="159">
        <f>Data!KX6</f>
        <v>0</v>
      </c>
      <c r="H95" s="69">
        <f t="shared" si="2"/>
        <v>0</v>
      </c>
    </row>
    <row r="96" spans="2:9" x14ac:dyDescent="0.2">
      <c r="B96" s="9" t="str">
        <f>$B$37</f>
        <v>Engineering</v>
      </c>
      <c r="C96" s="159">
        <f>Data!HW6</f>
        <v>216439</v>
      </c>
      <c r="D96" s="159">
        <f>Data!IQ6</f>
        <v>435677.52999999997</v>
      </c>
      <c r="E96" s="159">
        <f>Data!JK6</f>
        <v>19500</v>
      </c>
      <c r="F96" s="159">
        <f>Data!KE6</f>
        <v>0</v>
      </c>
      <c r="G96" s="159">
        <f>Data!KY6</f>
        <v>0</v>
      </c>
      <c r="H96" s="69">
        <f t="shared" si="2"/>
        <v>671616.53</v>
      </c>
    </row>
    <row r="97" spans="2:8" x14ac:dyDescent="0.2">
      <c r="B97" s="9" t="str">
        <f>$B$38</f>
        <v>Home Economics</v>
      </c>
      <c r="C97" s="159">
        <f>Data!HX6</f>
        <v>0</v>
      </c>
      <c r="D97" s="159">
        <f>Data!IR6</f>
        <v>0</v>
      </c>
      <c r="E97" s="159">
        <f>Data!JL6</f>
        <v>0</v>
      </c>
      <c r="F97" s="159">
        <f>Data!KF6</f>
        <v>0</v>
      </c>
      <c r="G97" s="159">
        <f>Data!KZ6</f>
        <v>0</v>
      </c>
      <c r="H97" s="69">
        <f t="shared" si="2"/>
        <v>0</v>
      </c>
    </row>
    <row r="98" spans="2:8" x14ac:dyDescent="0.2">
      <c r="B98" s="9" t="str">
        <f>$B$39</f>
        <v>Law</v>
      </c>
      <c r="C98" s="159">
        <f>Data!HY6</f>
        <v>0</v>
      </c>
      <c r="D98" s="159">
        <f>Data!IS6</f>
        <v>0</v>
      </c>
      <c r="E98" s="159">
        <f>Data!JM6</f>
        <v>0</v>
      </c>
      <c r="F98" s="159">
        <f>Data!KG6</f>
        <v>0</v>
      </c>
      <c r="G98" s="159">
        <f>Data!LA6</f>
        <v>0</v>
      </c>
      <c r="H98" s="69">
        <f t="shared" si="2"/>
        <v>0</v>
      </c>
    </row>
    <row r="99" spans="2:8" x14ac:dyDescent="0.2">
      <c r="B99" s="9" t="str">
        <f>$B$40</f>
        <v>Social Service</v>
      </c>
      <c r="C99" s="159">
        <f>Data!HZ6</f>
        <v>0</v>
      </c>
      <c r="D99" s="159">
        <f>Data!IT6</f>
        <v>0</v>
      </c>
      <c r="E99" s="159">
        <f>Data!JN6</f>
        <v>0</v>
      </c>
      <c r="F99" s="159">
        <f>Data!KH6</f>
        <v>0</v>
      </c>
      <c r="G99" s="159">
        <f>Data!LB6</f>
        <v>0</v>
      </c>
      <c r="H99" s="69">
        <f t="shared" si="2"/>
        <v>0</v>
      </c>
    </row>
    <row r="100" spans="2:8" x14ac:dyDescent="0.2">
      <c r="B100" s="9" t="str">
        <f>$B$41</f>
        <v>Library Science</v>
      </c>
      <c r="C100" s="159">
        <f>Data!IA6</f>
        <v>0</v>
      </c>
      <c r="D100" s="159">
        <f>Data!IU6</f>
        <v>0</v>
      </c>
      <c r="E100" s="159">
        <f>Data!JO6</f>
        <v>0</v>
      </c>
      <c r="F100" s="159">
        <f>Data!KI6</f>
        <v>0</v>
      </c>
      <c r="G100" s="159">
        <f>Data!LC6</f>
        <v>0</v>
      </c>
      <c r="H100" s="69">
        <f t="shared" si="2"/>
        <v>0</v>
      </c>
    </row>
    <row r="101" spans="2:8" x14ac:dyDescent="0.2">
      <c r="B101" s="9" t="str">
        <f>$B$42</f>
        <v>Veterinary Science</v>
      </c>
      <c r="C101" s="159">
        <f>Data!IB6</f>
        <v>0</v>
      </c>
      <c r="D101" s="159">
        <f>Data!IV6</f>
        <v>0</v>
      </c>
      <c r="E101" s="159">
        <f>Data!JP6</f>
        <v>0</v>
      </c>
      <c r="F101" s="159">
        <f>Data!KJ6</f>
        <v>0</v>
      </c>
      <c r="G101" s="159">
        <f>Data!LD6</f>
        <v>0</v>
      </c>
      <c r="H101" s="69">
        <f t="shared" si="2"/>
        <v>0</v>
      </c>
    </row>
    <row r="102" spans="2:8" x14ac:dyDescent="0.2">
      <c r="B102" s="9" t="str">
        <f>$B$43</f>
        <v>Vocational Training</v>
      </c>
      <c r="C102" s="159">
        <f>Data!IC6</f>
        <v>0</v>
      </c>
      <c r="D102" s="159">
        <f>Data!IW6</f>
        <v>0</v>
      </c>
      <c r="E102" s="159">
        <f>Data!JQ6</f>
        <v>0</v>
      </c>
      <c r="F102" s="159">
        <f>Data!KK6</f>
        <v>0</v>
      </c>
      <c r="G102" s="159">
        <f>Data!LE6</f>
        <v>0</v>
      </c>
      <c r="H102" s="69">
        <f t="shared" si="2"/>
        <v>0</v>
      </c>
    </row>
    <row r="103" spans="2:8" x14ac:dyDescent="0.2">
      <c r="B103" s="9" t="str">
        <f>$B$44</f>
        <v>Physical Training</v>
      </c>
      <c r="C103" s="159">
        <f>Data!ID6</f>
        <v>0</v>
      </c>
      <c r="D103" s="159">
        <f>Data!IX6</f>
        <v>0</v>
      </c>
      <c r="E103" s="159">
        <f>Data!JR6</f>
        <v>0</v>
      </c>
      <c r="F103" s="159">
        <f>Data!KL6</f>
        <v>0</v>
      </c>
      <c r="G103" s="159">
        <f>Data!LF6</f>
        <v>0</v>
      </c>
      <c r="H103" s="69">
        <f t="shared" si="2"/>
        <v>0</v>
      </c>
    </row>
    <row r="104" spans="2:8" x14ac:dyDescent="0.2">
      <c r="B104" s="9" t="str">
        <f>$B$45</f>
        <v>Health Services</v>
      </c>
      <c r="C104" s="159">
        <f>Data!IE6</f>
        <v>0</v>
      </c>
      <c r="D104" s="159">
        <f>Data!IY6</f>
        <v>5000</v>
      </c>
      <c r="E104" s="159">
        <f>Data!JS6</f>
        <v>0</v>
      </c>
      <c r="F104" s="159">
        <f>Data!KM6</f>
        <v>0</v>
      </c>
      <c r="G104" s="159">
        <f>Data!LG6</f>
        <v>0</v>
      </c>
      <c r="H104" s="69">
        <f t="shared" si="2"/>
        <v>5000</v>
      </c>
    </row>
    <row r="105" spans="2:8" x14ac:dyDescent="0.2">
      <c r="B105" s="9" t="str">
        <f>$B$46</f>
        <v>Pharmacy</v>
      </c>
      <c r="C105" s="159">
        <f>Data!IF6</f>
        <v>0</v>
      </c>
      <c r="D105" s="159">
        <f>Data!IZ6</f>
        <v>0</v>
      </c>
      <c r="E105" s="159">
        <f>Data!JT6</f>
        <v>0</v>
      </c>
      <c r="F105" s="159">
        <f>Data!KN6</f>
        <v>0</v>
      </c>
      <c r="G105" s="159">
        <f>Data!LH6</f>
        <v>0</v>
      </c>
      <c r="H105" s="69">
        <f t="shared" si="2"/>
        <v>0</v>
      </c>
    </row>
    <row r="106" spans="2:8" x14ac:dyDescent="0.2">
      <c r="B106" s="9" t="str">
        <f>$B$47</f>
        <v>Business Administration</v>
      </c>
      <c r="C106" s="159">
        <f>Data!IG6</f>
        <v>17900</v>
      </c>
      <c r="D106" s="159">
        <f>Data!JA6</f>
        <v>296520</v>
      </c>
      <c r="E106" s="159">
        <f>Data!JU6</f>
        <v>22500</v>
      </c>
      <c r="F106" s="159">
        <f>Data!KO6</f>
        <v>0</v>
      </c>
      <c r="G106" s="159">
        <f>Data!LI6</f>
        <v>0</v>
      </c>
      <c r="H106" s="69">
        <f t="shared" si="2"/>
        <v>336920</v>
      </c>
    </row>
    <row r="107" spans="2:8" x14ac:dyDescent="0.2">
      <c r="B107" s="9" t="str">
        <f>$B$48</f>
        <v>Optometry</v>
      </c>
      <c r="C107" s="159">
        <f>Data!IH6</f>
        <v>0</v>
      </c>
      <c r="D107" s="159">
        <f>Data!JB6</f>
        <v>0</v>
      </c>
      <c r="E107" s="159">
        <f>Data!JV6</f>
        <v>0</v>
      </c>
      <c r="F107" s="159">
        <f>Data!KP6</f>
        <v>0</v>
      </c>
      <c r="G107" s="159">
        <f>Data!LJ6</f>
        <v>0</v>
      </c>
      <c r="H107" s="69">
        <f t="shared" si="2"/>
        <v>0</v>
      </c>
    </row>
    <row r="108" spans="2:8" x14ac:dyDescent="0.2">
      <c r="B108" s="9" t="str">
        <f>$B$49</f>
        <v>Teacher Ed-Practice Teaching</v>
      </c>
      <c r="C108" s="159">
        <f>Data!II6</f>
        <v>0</v>
      </c>
      <c r="D108" s="159">
        <f>Data!JC6</f>
        <v>0</v>
      </c>
      <c r="E108" s="159">
        <f>Data!JW6</f>
        <v>0</v>
      </c>
      <c r="F108" s="159">
        <f>Data!KQ6</f>
        <v>0</v>
      </c>
      <c r="G108" s="159">
        <f>Data!LK6</f>
        <v>0</v>
      </c>
      <c r="H108" s="69">
        <f t="shared" si="2"/>
        <v>0</v>
      </c>
    </row>
    <row r="109" spans="2:8" x14ac:dyDescent="0.2">
      <c r="B109" s="9" t="str">
        <f>$B$50</f>
        <v>Technology</v>
      </c>
      <c r="C109" s="159">
        <f>Data!IJ6</f>
        <v>0</v>
      </c>
      <c r="D109" s="159">
        <f>Data!JD6</f>
        <v>0</v>
      </c>
      <c r="E109" s="159">
        <f>Data!JX6</f>
        <v>0</v>
      </c>
      <c r="F109" s="159">
        <f>Data!KR6</f>
        <v>0</v>
      </c>
      <c r="G109" s="159">
        <f>Data!LL6</f>
        <v>0</v>
      </c>
      <c r="H109" s="69">
        <f t="shared" si="2"/>
        <v>0</v>
      </c>
    </row>
    <row r="110" spans="2:8" x14ac:dyDescent="0.2">
      <c r="B110" s="9" t="str">
        <f>$B$51</f>
        <v>Nursing</v>
      </c>
      <c r="C110" s="159">
        <f>Data!IK6</f>
        <v>0</v>
      </c>
      <c r="D110" s="159">
        <f>Data!JE6</f>
        <v>0</v>
      </c>
      <c r="E110" s="159">
        <f>Data!JY6</f>
        <v>0</v>
      </c>
      <c r="F110" s="159">
        <f>Data!KS6</f>
        <v>0</v>
      </c>
      <c r="G110" s="159">
        <f>Data!HPM6</f>
        <v>0</v>
      </c>
      <c r="H110" s="69">
        <f t="shared" si="2"/>
        <v>0</v>
      </c>
    </row>
    <row r="111" spans="2:8" x14ac:dyDescent="0.2">
      <c r="B111" s="35" t="str">
        <f>$B$52</f>
        <v>Totals</v>
      </c>
      <c r="C111" s="36">
        <f>SUM(C91:C110)</f>
        <v>1358202.5609920635</v>
      </c>
      <c r="D111" s="36">
        <f>SUM(D91:D110)</f>
        <v>1042680.7213888889</v>
      </c>
      <c r="E111" s="36">
        <f>SUM(E91:E110)</f>
        <v>74827.547619047618</v>
      </c>
      <c r="F111" s="36">
        <f>SUM(F91:F110)</f>
        <v>0</v>
      </c>
      <c r="G111" s="36">
        <f>SUM(G91:G110)</f>
        <v>0</v>
      </c>
      <c r="H111" s="36">
        <f t="shared" si="2"/>
        <v>2475710.83</v>
      </c>
    </row>
    <row r="112" spans="2:8"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10714524.6418928</v>
      </c>
      <c r="D116" s="21">
        <f t="shared" si="3"/>
        <v>6190191.0850615101</v>
      </c>
      <c r="E116" s="21">
        <f t="shared" si="3"/>
        <v>3765109.8712165901</v>
      </c>
      <c r="F116" s="21">
        <f t="shared" si="3"/>
        <v>142790.16790417401</v>
      </c>
      <c r="G116" s="21">
        <f t="shared" si="3"/>
        <v>0</v>
      </c>
      <c r="H116" s="36">
        <f t="shared" ref="H116:H136" si="4">SUM(C116:G116)</f>
        <v>20812615.766075078</v>
      </c>
      <c r="I116" s="1"/>
    </row>
    <row r="117" spans="2:9" x14ac:dyDescent="0.2">
      <c r="B117" s="9" t="str">
        <f>$B$33</f>
        <v>Science</v>
      </c>
      <c r="C117" s="22">
        <f t="shared" si="3"/>
        <v>4668002.6620702241</v>
      </c>
      <c r="D117" s="22">
        <f t="shared" si="3"/>
        <v>3443285.4320619088</v>
      </c>
      <c r="E117" s="22">
        <f t="shared" si="3"/>
        <v>2512373.0653169774</v>
      </c>
      <c r="F117" s="22">
        <f t="shared" si="3"/>
        <v>106288.543196937</v>
      </c>
      <c r="G117" s="22">
        <f t="shared" si="3"/>
        <v>0</v>
      </c>
      <c r="H117" s="69">
        <f t="shared" si="4"/>
        <v>10729949.702646047</v>
      </c>
      <c r="I117" s="1"/>
    </row>
    <row r="118" spans="2:9" x14ac:dyDescent="0.2">
      <c r="B118" s="9" t="str">
        <f>$B$34</f>
        <v>Fine Arts</v>
      </c>
      <c r="C118" s="22">
        <f t="shared" si="3"/>
        <v>2514745.4256188902</v>
      </c>
      <c r="D118" s="22">
        <f t="shared" si="3"/>
        <v>1619626.92718211</v>
      </c>
      <c r="E118" s="22">
        <f t="shared" si="3"/>
        <v>256797.027732986</v>
      </c>
      <c r="F118" s="22">
        <f t="shared" si="3"/>
        <v>0</v>
      </c>
      <c r="G118" s="22">
        <f t="shared" si="3"/>
        <v>0</v>
      </c>
      <c r="H118" s="69">
        <f t="shared" si="4"/>
        <v>4391169.3805339858</v>
      </c>
      <c r="I118" s="1"/>
    </row>
    <row r="119" spans="2:9" x14ac:dyDescent="0.2">
      <c r="B119" s="9" t="str">
        <f>$B$35</f>
        <v>Teacher Education</v>
      </c>
      <c r="C119" s="22">
        <f t="shared" si="3"/>
        <v>326398.68068918103</v>
      </c>
      <c r="D119" s="22">
        <f t="shared" si="3"/>
        <v>1755729.6915828399</v>
      </c>
      <c r="E119" s="22">
        <f t="shared" si="3"/>
        <v>1509936.2165606201</v>
      </c>
      <c r="F119" s="22">
        <f t="shared" si="3"/>
        <v>1186683.41333628</v>
      </c>
      <c r="G119" s="22">
        <f t="shared" si="3"/>
        <v>0</v>
      </c>
      <c r="H119" s="69">
        <f t="shared" si="4"/>
        <v>4778748.0021689208</v>
      </c>
      <c r="I119" s="1"/>
    </row>
    <row r="120" spans="2:9" x14ac:dyDescent="0.2">
      <c r="B120" s="9" t="str">
        <f>$B$36</f>
        <v>Agriculture</v>
      </c>
      <c r="C120" s="22">
        <f t="shared" si="3"/>
        <v>4217.6518939952603</v>
      </c>
      <c r="D120" s="22">
        <f t="shared" si="3"/>
        <v>39466.385169073401</v>
      </c>
      <c r="E120" s="22">
        <f t="shared" si="3"/>
        <v>44928.817524347403</v>
      </c>
      <c r="F120" s="22">
        <f t="shared" si="3"/>
        <v>0</v>
      </c>
      <c r="G120" s="22">
        <f t="shared" si="3"/>
        <v>0</v>
      </c>
      <c r="H120" s="69">
        <f t="shared" si="4"/>
        <v>88612.854587416063</v>
      </c>
      <c r="I120" s="1"/>
    </row>
    <row r="121" spans="2:9" x14ac:dyDescent="0.2">
      <c r="B121" s="9" t="str">
        <f>$B$37</f>
        <v>Engineering</v>
      </c>
      <c r="C121" s="22">
        <f t="shared" si="3"/>
        <v>1805109.7695204299</v>
      </c>
      <c r="D121" s="22">
        <f t="shared" si="3"/>
        <v>3791849.6510696597</v>
      </c>
      <c r="E121" s="22">
        <f t="shared" si="3"/>
        <v>1514711.81724215</v>
      </c>
      <c r="F121" s="22">
        <f t="shared" si="3"/>
        <v>26906.190731489201</v>
      </c>
      <c r="G121" s="22">
        <f t="shared" si="3"/>
        <v>0</v>
      </c>
      <c r="H121" s="69">
        <f t="shared" si="4"/>
        <v>7138577.4285637289</v>
      </c>
      <c r="I121" s="1"/>
    </row>
    <row r="122" spans="2:9" x14ac:dyDescent="0.2">
      <c r="B122" s="9" t="str">
        <f>$B$38</f>
        <v>Home Economics</v>
      </c>
      <c r="C122" s="22">
        <f t="shared" si="3"/>
        <v>3970.4938018112198</v>
      </c>
      <c r="D122" s="22">
        <f t="shared" si="3"/>
        <v>49629.367475245097</v>
      </c>
      <c r="E122" s="22">
        <f t="shared" si="3"/>
        <v>0</v>
      </c>
      <c r="F122" s="22">
        <f t="shared" si="3"/>
        <v>0</v>
      </c>
      <c r="G122" s="22">
        <f t="shared" si="3"/>
        <v>0</v>
      </c>
      <c r="H122" s="69">
        <f t="shared" si="4"/>
        <v>53599.86127705632</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77568.089135772098</v>
      </c>
      <c r="D124" s="22">
        <f t="shared" si="3"/>
        <v>397823.46747216198</v>
      </c>
      <c r="E124" s="22">
        <f t="shared" si="3"/>
        <v>734175.32174258202</v>
      </c>
      <c r="F124" s="22">
        <f t="shared" si="3"/>
        <v>0</v>
      </c>
      <c r="G124" s="22">
        <f t="shared" si="3"/>
        <v>0</v>
      </c>
      <c r="H124" s="69">
        <f t="shared" si="4"/>
        <v>1209566.8783505161</v>
      </c>
      <c r="I124" s="1"/>
    </row>
    <row r="125" spans="2:9" x14ac:dyDescent="0.2">
      <c r="B125" s="9" t="str">
        <f>$B$41</f>
        <v>Library Science</v>
      </c>
      <c r="C125" s="22">
        <f t="shared" si="3"/>
        <v>0</v>
      </c>
      <c r="D125" s="22">
        <f t="shared" si="3"/>
        <v>24100.125</v>
      </c>
      <c r="E125" s="22">
        <f t="shared" si="3"/>
        <v>0</v>
      </c>
      <c r="F125" s="22">
        <f t="shared" si="3"/>
        <v>0</v>
      </c>
      <c r="G125" s="22">
        <f t="shared" si="3"/>
        <v>0</v>
      </c>
      <c r="H125" s="69">
        <f t="shared" si="4"/>
        <v>24100.125</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713744.52759727195</v>
      </c>
      <c r="D129" s="22">
        <f t="shared" si="3"/>
        <v>1959835.29342215</v>
      </c>
      <c r="E129" s="22">
        <f t="shared" si="3"/>
        <v>2727089.35208274</v>
      </c>
      <c r="F129" s="22">
        <f t="shared" si="3"/>
        <v>239160.182919418</v>
      </c>
      <c r="G129" s="22">
        <f t="shared" si="3"/>
        <v>0</v>
      </c>
      <c r="H129" s="69">
        <f t="shared" si="4"/>
        <v>5639829.3560215803</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536222.48637108097</v>
      </c>
      <c r="D131" s="22">
        <f t="shared" si="3"/>
        <v>3935235.3868362899</v>
      </c>
      <c r="E131" s="22">
        <f t="shared" si="3"/>
        <v>2157054.0186687401</v>
      </c>
      <c r="F131" s="22">
        <f t="shared" si="3"/>
        <v>823404.50293216703</v>
      </c>
      <c r="G131" s="22">
        <f t="shared" si="3"/>
        <v>0</v>
      </c>
      <c r="H131" s="69">
        <f t="shared" si="4"/>
        <v>7451916.3948082775</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228.57142857142901</v>
      </c>
      <c r="D133" s="22">
        <f t="shared" si="5"/>
        <v>454406.13505136501</v>
      </c>
      <c r="E133" s="22">
        <f t="shared" si="5"/>
        <v>0</v>
      </c>
      <c r="F133" s="22">
        <f t="shared" si="5"/>
        <v>0</v>
      </c>
      <c r="G133" s="22">
        <f t="shared" si="5"/>
        <v>0</v>
      </c>
      <c r="H133" s="69">
        <f t="shared" si="4"/>
        <v>454634.70647993643</v>
      </c>
      <c r="I133" s="1"/>
    </row>
    <row r="134" spans="2:9" x14ac:dyDescent="0.2">
      <c r="B134" s="9" t="str">
        <f>$B$50</f>
        <v>Technology</v>
      </c>
      <c r="C134" s="22">
        <f t="shared" si="5"/>
        <v>381932.45414359902</v>
      </c>
      <c r="D134" s="22">
        <f t="shared" si="5"/>
        <v>182929.31467435299</v>
      </c>
      <c r="E134" s="22">
        <f t="shared" si="5"/>
        <v>100927.77916471699</v>
      </c>
      <c r="F134" s="22">
        <f t="shared" si="5"/>
        <v>0</v>
      </c>
      <c r="G134" s="22">
        <f t="shared" si="5"/>
        <v>0</v>
      </c>
      <c r="H134" s="69">
        <f t="shared" si="4"/>
        <v>665789.54798266897</v>
      </c>
      <c r="I134" s="1"/>
    </row>
    <row r="135" spans="2:9" x14ac:dyDescent="0.2">
      <c r="B135" s="9" t="str">
        <f>$B$51</f>
        <v>Nursing</v>
      </c>
      <c r="C135" s="22">
        <f t="shared" si="5"/>
        <v>25291.6005524131</v>
      </c>
      <c r="D135" s="22">
        <f t="shared" si="5"/>
        <v>1996328.82640761</v>
      </c>
      <c r="E135" s="22">
        <f t="shared" si="5"/>
        <v>738644.48764748604</v>
      </c>
      <c r="F135" s="22">
        <f t="shared" si="5"/>
        <v>0</v>
      </c>
      <c r="G135" s="22">
        <f t="shared" si="5"/>
        <v>0</v>
      </c>
      <c r="H135" s="69">
        <f t="shared" si="4"/>
        <v>2760264.914607509</v>
      </c>
      <c r="I135" s="1"/>
    </row>
    <row r="136" spans="2:9" x14ac:dyDescent="0.2">
      <c r="B136" s="35" t="str">
        <f>$B$52</f>
        <v>Totals</v>
      </c>
      <c r="C136" s="36">
        <f>SUM(C116:C135)</f>
        <v>21771957.054716039</v>
      </c>
      <c r="D136" s="36">
        <f>SUM(D116:D135)</f>
        <v>25840437.088466283</v>
      </c>
      <c r="E136" s="36">
        <f>SUM(E116:E135)</f>
        <v>16061747.774899935</v>
      </c>
      <c r="F136" s="36">
        <f>SUM(F116:F135)</f>
        <v>2525233.001020465</v>
      </c>
      <c r="G136" s="36">
        <f>SUM(G116:G135)</f>
        <v>0</v>
      </c>
      <c r="H136" s="36">
        <f t="shared" si="4"/>
        <v>66199374.919102728</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106401193.08089729</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Data!LN6</f>
        <v>1064142.1137661268</v>
      </c>
      <c r="D143" s="159">
        <f>Data!MH6</f>
        <v>62193.988271507507</v>
      </c>
      <c r="E143" s="159">
        <f>Data!NB6</f>
        <v>0</v>
      </c>
      <c r="F143" s="159">
        <f>Data!NV6</f>
        <v>273562.42</v>
      </c>
      <c r="G143" s="159">
        <f>Data!OP6</f>
        <v>0</v>
      </c>
      <c r="H143" s="160">
        <f>Data!PJ6</f>
        <v>34290939.880000003</v>
      </c>
      <c r="I143" s="70">
        <f t="shared" ref="I143:I162" si="6">SUM(C143:H143)</f>
        <v>35690838.402037635</v>
      </c>
    </row>
    <row r="144" spans="2:9" x14ac:dyDescent="0.2">
      <c r="B144" s="9" t="str">
        <f>$B$33</f>
        <v>Science</v>
      </c>
      <c r="C144" s="159">
        <f>Data!LO6</f>
        <v>908523.07775258995</v>
      </c>
      <c r="D144" s="159">
        <f>Data!MI6</f>
        <v>999581.5209865825</v>
      </c>
      <c r="E144" s="159">
        <f>Data!NC6</f>
        <v>330239.45750000002</v>
      </c>
      <c r="F144" s="159">
        <f>Data!NW6</f>
        <v>273858.33250000002</v>
      </c>
      <c r="G144" s="159">
        <f>Data!OQ6</f>
        <v>0</v>
      </c>
      <c r="H144" s="160">
        <f>Data!PK6</f>
        <v>16195891.6</v>
      </c>
      <c r="I144" s="70">
        <f t="shared" si="6"/>
        <v>18708093.98873917</v>
      </c>
    </row>
    <row r="145" spans="2:9" x14ac:dyDescent="0.2">
      <c r="B145" s="9" t="str">
        <f>$B$34</f>
        <v>Fine Arts</v>
      </c>
      <c r="C145" s="159">
        <f>Data!LP6</f>
        <v>89881.479857260507</v>
      </c>
      <c r="D145" s="159">
        <f>Data!MJ6</f>
        <v>13920.21</v>
      </c>
      <c r="E145" s="159">
        <f>Data!ND6</f>
        <v>12545.47</v>
      </c>
      <c r="F145" s="159">
        <f>Data!NX6</f>
        <v>0</v>
      </c>
      <c r="G145" s="159">
        <f>Data!OR6</f>
        <v>0</v>
      </c>
      <c r="H145" s="160">
        <f>Data!PL6</f>
        <v>5660196.6799999997</v>
      </c>
      <c r="I145" s="70">
        <f t="shared" si="6"/>
        <v>5776543.8398572598</v>
      </c>
    </row>
    <row r="146" spans="2:9" x14ac:dyDescent="0.2">
      <c r="B146" s="9" t="str">
        <f>$B$35</f>
        <v>Teacher Education</v>
      </c>
      <c r="C146" s="159">
        <f>Data!LQ6</f>
        <v>1368.6715289596486</v>
      </c>
      <c r="D146" s="159">
        <f>Data!MK6</f>
        <v>65383.423567482248</v>
      </c>
      <c r="E146" s="159">
        <f>Data!NE6</f>
        <v>0</v>
      </c>
      <c r="F146" s="159">
        <f>Data!NY6</f>
        <v>66277.91</v>
      </c>
      <c r="G146" s="159">
        <f>Data!OS6</f>
        <v>0</v>
      </c>
      <c r="H146" s="160">
        <f>Data!PN6</f>
        <v>9424717.0099999998</v>
      </c>
      <c r="I146" s="70">
        <f t="shared" si="6"/>
        <v>9557747.0150964409</v>
      </c>
    </row>
    <row r="147" spans="2:9" x14ac:dyDescent="0.2">
      <c r="B147" s="9" t="str">
        <f>$B$36</f>
        <v>Agriculture</v>
      </c>
      <c r="C147" s="159">
        <f>Data!LR6</f>
        <v>0</v>
      </c>
      <c r="D147" s="159">
        <f>Data!ML6</f>
        <v>0</v>
      </c>
      <c r="E147" s="159">
        <f>Data!NF6</f>
        <v>0</v>
      </c>
      <c r="F147" s="159">
        <f>Data!NZ6</f>
        <v>0</v>
      </c>
      <c r="G147" s="159">
        <f>Data!OT6</f>
        <v>0</v>
      </c>
      <c r="H147" s="160">
        <f>Data!PM6</f>
        <v>222819.46</v>
      </c>
      <c r="I147" s="70">
        <f t="shared" si="6"/>
        <v>222819.46</v>
      </c>
    </row>
    <row r="148" spans="2:9" x14ac:dyDescent="0.2">
      <c r="B148" s="9" t="str">
        <f>$B$37</f>
        <v>Engineering</v>
      </c>
      <c r="C148" s="159">
        <f>Data!LS6</f>
        <v>33127.295088846193</v>
      </c>
      <c r="D148" s="159">
        <f>Data!MM6</f>
        <v>28979.560666666664</v>
      </c>
      <c r="E148" s="159">
        <f>Data!NG6</f>
        <v>61531.26866666667</v>
      </c>
      <c r="F148" s="159">
        <f>Data!OA6</f>
        <v>0</v>
      </c>
      <c r="G148" s="159">
        <f>Data!OU6</f>
        <v>0</v>
      </c>
      <c r="H148" s="160">
        <f>Data!PO6</f>
        <v>11775705.83</v>
      </c>
      <c r="I148" s="70">
        <f t="shared" si="6"/>
        <v>11899343.95442218</v>
      </c>
    </row>
    <row r="149" spans="2:9" x14ac:dyDescent="0.2">
      <c r="B149" s="9" t="str">
        <f>$B$38</f>
        <v>Home Economics</v>
      </c>
      <c r="C149" s="159">
        <f>Data!LT6</f>
        <v>0</v>
      </c>
      <c r="D149" s="159">
        <f>Data!MN6</f>
        <v>0</v>
      </c>
      <c r="E149" s="159">
        <f>Data!NH6</f>
        <v>0</v>
      </c>
      <c r="F149" s="159">
        <f>Data!OB6</f>
        <v>0</v>
      </c>
      <c r="G149" s="159">
        <f>Data!OV6</f>
        <v>0</v>
      </c>
      <c r="H149" s="160">
        <f>Data!PP6</f>
        <v>91929.98</v>
      </c>
      <c r="I149" s="70">
        <f t="shared" si="6"/>
        <v>91929.98</v>
      </c>
    </row>
    <row r="150" spans="2:9" x14ac:dyDescent="0.2">
      <c r="B150" s="9" t="str">
        <f>$B$39</f>
        <v>Law</v>
      </c>
      <c r="C150" s="159">
        <f>Data!LU6</f>
        <v>0</v>
      </c>
      <c r="D150" s="159">
        <f>Data!MO6</f>
        <v>0</v>
      </c>
      <c r="E150" s="159">
        <f>Data!NI6</f>
        <v>0</v>
      </c>
      <c r="F150" s="159">
        <f>Data!OC6</f>
        <v>0</v>
      </c>
      <c r="G150" s="159">
        <f>Data!OW6</f>
        <v>0</v>
      </c>
      <c r="H150" s="160">
        <f>Data!PQ6</f>
        <v>0</v>
      </c>
      <c r="I150" s="70">
        <f t="shared" si="6"/>
        <v>0</v>
      </c>
    </row>
    <row r="151" spans="2:9" x14ac:dyDescent="0.2">
      <c r="B151" s="9" t="str">
        <f>$B$40</f>
        <v>Social Service</v>
      </c>
      <c r="C151" s="159">
        <f>Data!LV6</f>
        <v>0</v>
      </c>
      <c r="D151" s="159">
        <f>Data!MP6</f>
        <v>0</v>
      </c>
      <c r="E151" s="159">
        <f>Data!NJ6</f>
        <v>0</v>
      </c>
      <c r="F151" s="159">
        <f>Data!OD6</f>
        <v>0</v>
      </c>
      <c r="G151" s="159">
        <f>Data!OX6</f>
        <v>0</v>
      </c>
      <c r="H151" s="160">
        <f>Data!PR6</f>
        <v>2100990.48</v>
      </c>
      <c r="I151" s="70">
        <f t="shared" si="6"/>
        <v>2100990.48</v>
      </c>
    </row>
    <row r="152" spans="2:9" x14ac:dyDescent="0.2">
      <c r="B152" s="9" t="str">
        <f>$B$41</f>
        <v>Library Science</v>
      </c>
      <c r="C152" s="159">
        <f>Data!LW6</f>
        <v>0</v>
      </c>
      <c r="D152" s="159">
        <f>Data!MQ6</f>
        <v>0</v>
      </c>
      <c r="E152" s="159">
        <f>Data!NK6</f>
        <v>0</v>
      </c>
      <c r="F152" s="159">
        <f>Data!OE6</f>
        <v>0</v>
      </c>
      <c r="G152" s="159">
        <f>Data!OY6</f>
        <v>0</v>
      </c>
      <c r="H152" s="160">
        <f>Data!PS6</f>
        <v>2027.8</v>
      </c>
      <c r="I152" s="70">
        <f t="shared" si="6"/>
        <v>2027.8</v>
      </c>
    </row>
    <row r="153" spans="2:9" x14ac:dyDescent="0.2">
      <c r="B153" s="9" t="str">
        <f>$B$42</f>
        <v>Veterinary Science</v>
      </c>
      <c r="C153" s="159">
        <f>Data!LX6</f>
        <v>0</v>
      </c>
      <c r="D153" s="159">
        <f>Data!MR6</f>
        <v>0</v>
      </c>
      <c r="E153" s="159">
        <f>Data!NL6</f>
        <v>0</v>
      </c>
      <c r="F153" s="159">
        <f>Data!OF6</f>
        <v>0</v>
      </c>
      <c r="G153" s="159">
        <f>Data!OZ6</f>
        <v>0</v>
      </c>
      <c r="H153" s="160">
        <f>Data!PT6</f>
        <v>0</v>
      </c>
      <c r="I153" s="70">
        <f t="shared" si="6"/>
        <v>0</v>
      </c>
    </row>
    <row r="154" spans="2:9" x14ac:dyDescent="0.2">
      <c r="B154" s="9" t="str">
        <f>$B$43</f>
        <v>Vocational Training</v>
      </c>
      <c r="C154" s="159">
        <f>Data!LY6</f>
        <v>0</v>
      </c>
      <c r="D154" s="159">
        <f>Data!MS6</f>
        <v>0</v>
      </c>
      <c r="E154" s="159">
        <f>Data!NM6</f>
        <v>0</v>
      </c>
      <c r="F154" s="159">
        <f>Data!OG6</f>
        <v>0</v>
      </c>
      <c r="G154" s="159">
        <f>Data!PA6</f>
        <v>0</v>
      </c>
      <c r="H154" s="160">
        <f>Data!PU6</f>
        <v>0</v>
      </c>
      <c r="I154" s="70">
        <f t="shared" si="6"/>
        <v>0</v>
      </c>
    </row>
    <row r="155" spans="2:9" x14ac:dyDescent="0.2">
      <c r="B155" s="9" t="str">
        <f>$B$44</f>
        <v>Physical Training</v>
      </c>
      <c r="C155" s="159">
        <f>Data!LZ6</f>
        <v>0</v>
      </c>
      <c r="D155" s="159">
        <f>Data!MT6</f>
        <v>0</v>
      </c>
      <c r="E155" s="159">
        <f>Data!NN6</f>
        <v>0</v>
      </c>
      <c r="F155" s="159">
        <f>Data!OH6</f>
        <v>0</v>
      </c>
      <c r="G155" s="159">
        <f>Data!PB6</f>
        <v>0</v>
      </c>
      <c r="H155" s="160">
        <f>Data!PV6</f>
        <v>0</v>
      </c>
      <c r="I155" s="70">
        <f t="shared" si="6"/>
        <v>0</v>
      </c>
    </row>
    <row r="156" spans="2:9" x14ac:dyDescent="0.2">
      <c r="B156" s="9" t="str">
        <f>$B$45</f>
        <v>Health Services</v>
      </c>
      <c r="C156" s="159">
        <f>Data!MA6</f>
        <v>24319.441446609937</v>
      </c>
      <c r="D156" s="159">
        <f>Data!MU6</f>
        <v>11088.95</v>
      </c>
      <c r="E156" s="159">
        <f>Data!NO6</f>
        <v>91935.88</v>
      </c>
      <c r="F156" s="159">
        <f>Data!OI6</f>
        <v>1304274.33</v>
      </c>
      <c r="G156" s="159">
        <f>Data!PC6</f>
        <v>0</v>
      </c>
      <c r="H156" s="160">
        <f>Data!PW6</f>
        <v>6987262.6500000004</v>
      </c>
      <c r="I156" s="70">
        <f t="shared" si="6"/>
        <v>8418881.2514466103</v>
      </c>
    </row>
    <row r="157" spans="2:9" x14ac:dyDescent="0.2">
      <c r="B157" s="9" t="str">
        <f>$B$46</f>
        <v>Pharmacy</v>
      </c>
      <c r="C157" s="159">
        <f>Data!MB6</f>
        <v>0</v>
      </c>
      <c r="D157" s="159">
        <f>Data!MV6</f>
        <v>0</v>
      </c>
      <c r="E157" s="159">
        <f>Data!NP6</f>
        <v>0</v>
      </c>
      <c r="F157" s="159">
        <f>Data!OJ6</f>
        <v>0</v>
      </c>
      <c r="G157" s="159">
        <f>Data!PD6</f>
        <v>0</v>
      </c>
      <c r="H157" s="160">
        <f>Data!PX6</f>
        <v>0</v>
      </c>
      <c r="I157" s="70">
        <f t="shared" si="6"/>
        <v>0</v>
      </c>
    </row>
    <row r="158" spans="2:9" x14ac:dyDescent="0.2">
      <c r="B158" s="9" t="str">
        <f>$B$47</f>
        <v>Business Administration</v>
      </c>
      <c r="C158" s="159">
        <f>Data!MC6</f>
        <v>21214.408698874555</v>
      </c>
      <c r="D158" s="159">
        <f>Data!MW6</f>
        <v>0</v>
      </c>
      <c r="E158" s="159">
        <f>Data!NQ6</f>
        <v>117543.19</v>
      </c>
      <c r="F158" s="159">
        <f>Data!OK6</f>
        <v>314233.78999999998</v>
      </c>
      <c r="G158" s="159">
        <f>Data!PE6</f>
        <v>0</v>
      </c>
      <c r="H158" s="160">
        <f>Data!PY6</f>
        <v>8211791.9723207131</v>
      </c>
      <c r="I158" s="70">
        <f t="shared" si="6"/>
        <v>8664783.3610195871</v>
      </c>
    </row>
    <row r="159" spans="2:9" x14ac:dyDescent="0.2">
      <c r="B159" s="9" t="str">
        <f>$B$48</f>
        <v>Optometry</v>
      </c>
      <c r="C159" s="159">
        <f>Data!MD6</f>
        <v>0</v>
      </c>
      <c r="D159" s="159">
        <f>Data!MX6</f>
        <v>0</v>
      </c>
      <c r="E159" s="159">
        <f>Data!NR6</f>
        <v>0</v>
      </c>
      <c r="F159" s="159">
        <f>Data!OL6</f>
        <v>0</v>
      </c>
      <c r="G159" s="159">
        <f>Data!PF6</f>
        <v>0</v>
      </c>
      <c r="H159" s="160">
        <f>Data!PZ6</f>
        <v>0</v>
      </c>
      <c r="I159" s="70">
        <f t="shared" si="6"/>
        <v>0</v>
      </c>
    </row>
    <row r="160" spans="2:9" x14ac:dyDescent="0.2">
      <c r="B160" s="9" t="str">
        <f>$B$49</f>
        <v>Teacher Ed-Practice Teaching</v>
      </c>
      <c r="C160" s="159">
        <f>Data!ME6</f>
        <v>0</v>
      </c>
      <c r="D160" s="159">
        <f>Data!MY6</f>
        <v>368379.77668508294</v>
      </c>
      <c r="E160" s="159">
        <f>Data!NS6</f>
        <v>0</v>
      </c>
      <c r="F160" s="159">
        <f>Data!OM6</f>
        <v>0</v>
      </c>
      <c r="G160" s="159">
        <f>Data!PG6</f>
        <v>0</v>
      </c>
      <c r="H160" s="160">
        <f>Data!QA6</f>
        <v>403410.90971774148</v>
      </c>
      <c r="I160" s="70">
        <f t="shared" si="6"/>
        <v>771790.68640282447</v>
      </c>
    </row>
    <row r="161" spans="2:9" x14ac:dyDescent="0.2">
      <c r="B161" s="9" t="str">
        <f>$B$50</f>
        <v>Technology</v>
      </c>
      <c r="C161" s="159">
        <f>Data!MF6</f>
        <v>8668.253016744442</v>
      </c>
      <c r="D161" s="159">
        <f>Data!MZ6</f>
        <v>0</v>
      </c>
      <c r="E161" s="159">
        <f>Data!NT6</f>
        <v>0</v>
      </c>
      <c r="F161" s="159">
        <f>Data!ON6</f>
        <v>0</v>
      </c>
      <c r="G161" s="159">
        <f>Data!PH6</f>
        <v>0</v>
      </c>
      <c r="H161" s="160">
        <f>Data!QB6</f>
        <v>876680.08084923797</v>
      </c>
      <c r="I161" s="70">
        <f t="shared" si="6"/>
        <v>885348.33386598236</v>
      </c>
    </row>
    <row r="162" spans="2:9" x14ac:dyDescent="0.2">
      <c r="B162" s="9" t="str">
        <f>$B$51</f>
        <v>Nursing</v>
      </c>
      <c r="C162" s="159">
        <f>Data!MG6</f>
        <v>0</v>
      </c>
      <c r="D162" s="159">
        <f>Data!NA6</f>
        <v>0</v>
      </c>
      <c r="E162" s="159">
        <f>Data!NU6</f>
        <v>0</v>
      </c>
      <c r="F162" s="159">
        <f>Data!OO6</f>
        <v>0</v>
      </c>
      <c r="G162" s="159">
        <f>Data!PI6</f>
        <v>0</v>
      </c>
      <c r="H162" s="160">
        <f>Data!QC6</f>
        <v>3610054.5268858131</v>
      </c>
      <c r="I162" s="70">
        <f t="shared" si="6"/>
        <v>3610054.5268858131</v>
      </c>
    </row>
    <row r="163" spans="2:9" ht="15" thickBot="1" x14ac:dyDescent="0.25">
      <c r="B163" s="35" t="str">
        <f>$B$52</f>
        <v>Totals</v>
      </c>
      <c r="C163" s="36">
        <f t="shared" ref="C163:H163" si="7">SUM(C143:C162)</f>
        <v>2151244.7411560118</v>
      </c>
      <c r="D163" s="36">
        <f t="shared" si="7"/>
        <v>1549527.4301773217</v>
      </c>
      <c r="E163" s="36">
        <f t="shared" si="7"/>
        <v>613795.26616666676</v>
      </c>
      <c r="F163" s="36">
        <f t="shared" si="7"/>
        <v>2232206.7825000002</v>
      </c>
      <c r="G163" s="37">
        <f t="shared" si="7"/>
        <v>0</v>
      </c>
      <c r="H163" s="71">
        <f t="shared" si="7"/>
        <v>99854418.859773532</v>
      </c>
      <c r="I163" s="70">
        <f>SUM(I143:I162)</f>
        <v>106401193.07977349</v>
      </c>
    </row>
    <row r="164" spans="2:9" ht="15" thickTop="1" x14ac:dyDescent="0.2">
      <c r="B164" s="14"/>
      <c r="C164" s="42"/>
      <c r="D164" s="42"/>
      <c r="E164" s="42"/>
      <c r="F164" s="42"/>
      <c r="G164" s="42"/>
      <c r="H164" s="43"/>
      <c r="I164" s="44"/>
    </row>
    <row r="165" spans="2:9" ht="14.25" customHeight="1"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83" si="8">C143+$H$140*IF($H116=0,0,$H143*C116/$H116)+IF($H32=0,0,$H$141*$H143*C32/$H32)</f>
        <v>18717431.083661541</v>
      </c>
      <c r="D168" s="21">
        <f t="shared" si="8"/>
        <v>10261174.872238811</v>
      </c>
      <c r="E168" s="21">
        <f t="shared" si="8"/>
        <v>6203408.4368161345</v>
      </c>
      <c r="F168" s="21">
        <f t="shared" si="8"/>
        <v>508824.00932114467</v>
      </c>
      <c r="G168" s="21">
        <f t="shared" si="8"/>
        <v>0</v>
      </c>
      <c r="H168" s="36">
        <f t="shared" ref="H168:H188" si="9">SUM(C168:G168)</f>
        <v>35690838.402037635</v>
      </c>
      <c r="I168" s="52"/>
    </row>
    <row r="169" spans="2:9" x14ac:dyDescent="0.2">
      <c r="B169" s="9" t="str">
        <f>$B$33</f>
        <v>Science</v>
      </c>
      <c r="C169" s="22">
        <f t="shared" si="8"/>
        <v>7954452.2012373833</v>
      </c>
      <c r="D169" s="22">
        <f t="shared" si="8"/>
        <v>6196910.4135704366</v>
      </c>
      <c r="E169" s="22">
        <f t="shared" si="8"/>
        <v>4122440.0690834024</v>
      </c>
      <c r="F169" s="22">
        <f t="shared" si="8"/>
        <v>434291.30484795012</v>
      </c>
      <c r="G169" s="22">
        <f t="shared" si="8"/>
        <v>0</v>
      </c>
      <c r="H169" s="69">
        <f t="shared" si="9"/>
        <v>18708093.98873917</v>
      </c>
      <c r="I169" s="52"/>
    </row>
    <row r="170" spans="2:9" x14ac:dyDescent="0.2">
      <c r="B170" s="9" t="str">
        <f>$B$34</f>
        <v>Fine Arts</v>
      </c>
      <c r="C170" s="22">
        <f t="shared" si="8"/>
        <v>3331376.5067246403</v>
      </c>
      <c r="D170" s="22">
        <f t="shared" si="8"/>
        <v>2101611.7020917907</v>
      </c>
      <c r="E170" s="22">
        <f t="shared" si="8"/>
        <v>343555.6310408297</v>
      </c>
      <c r="F170" s="22">
        <f t="shared" si="8"/>
        <v>0</v>
      </c>
      <c r="G170" s="22">
        <f t="shared" si="8"/>
        <v>0</v>
      </c>
      <c r="H170" s="69">
        <f t="shared" si="9"/>
        <v>5776543.8398572616</v>
      </c>
      <c r="I170" s="52"/>
    </row>
    <row r="171" spans="2:9" x14ac:dyDescent="0.2">
      <c r="B171" s="9" t="str">
        <f>$B$35</f>
        <v>Teacher Education</v>
      </c>
      <c r="C171" s="22">
        <f t="shared" si="8"/>
        <v>645096.9444022493</v>
      </c>
      <c r="D171" s="22">
        <f t="shared" si="8"/>
        <v>3528059.3130918047</v>
      </c>
      <c r="E171" s="22">
        <f t="shared" si="8"/>
        <v>2977918.3873631861</v>
      </c>
      <c r="F171" s="22">
        <f t="shared" si="8"/>
        <v>2406672.3702392029</v>
      </c>
      <c r="G171" s="22">
        <f t="shared" si="8"/>
        <v>0</v>
      </c>
      <c r="H171" s="69">
        <f t="shared" si="9"/>
        <v>9557747.0150964428</v>
      </c>
      <c r="I171" s="52"/>
    </row>
    <row r="172" spans="2:9" x14ac:dyDescent="0.2">
      <c r="B172" s="9" t="str">
        <f>$B$36</f>
        <v>Agriculture</v>
      </c>
      <c r="C172" s="22">
        <f t="shared" si="8"/>
        <v>10605.401686511732</v>
      </c>
      <c r="D172" s="22">
        <f t="shared" si="8"/>
        <v>99239.310960802351</v>
      </c>
      <c r="E172" s="22">
        <f t="shared" si="8"/>
        <v>112974.74735268591</v>
      </c>
      <c r="F172" s="22">
        <f t="shared" si="8"/>
        <v>0</v>
      </c>
      <c r="G172" s="22">
        <f t="shared" si="8"/>
        <v>0</v>
      </c>
      <c r="H172" s="69">
        <f t="shared" si="9"/>
        <v>222819.46</v>
      </c>
      <c r="I172" s="52"/>
    </row>
    <row r="173" spans="2:9" x14ac:dyDescent="0.2">
      <c r="B173" s="9" t="str">
        <f>$B$37</f>
        <v>Engineering</v>
      </c>
      <c r="C173" s="22">
        <f t="shared" si="8"/>
        <v>3010813.2345419745</v>
      </c>
      <c r="D173" s="22">
        <f t="shared" si="8"/>
        <v>6283966.1443967409</v>
      </c>
      <c r="E173" s="22">
        <f t="shared" si="8"/>
        <v>2560180.4681132599</v>
      </c>
      <c r="F173" s="22">
        <f t="shared" si="8"/>
        <v>44384.107370204285</v>
      </c>
      <c r="G173" s="22">
        <f t="shared" si="8"/>
        <v>0</v>
      </c>
      <c r="H173" s="69">
        <f t="shared" si="9"/>
        <v>11899343.95442218</v>
      </c>
      <c r="I173" s="52"/>
    </row>
    <row r="174" spans="2:9" x14ac:dyDescent="0.2">
      <c r="B174" s="9" t="str">
        <f>$B$38</f>
        <v>Home Economics</v>
      </c>
      <c r="C174" s="22">
        <f t="shared" si="8"/>
        <v>6809.8574715317891</v>
      </c>
      <c r="D174" s="22">
        <f t="shared" si="8"/>
        <v>85120.1225284682</v>
      </c>
      <c r="E174" s="22">
        <f t="shared" si="8"/>
        <v>0</v>
      </c>
      <c r="F174" s="22">
        <f t="shared" si="8"/>
        <v>0</v>
      </c>
      <c r="G174" s="22">
        <f t="shared" si="8"/>
        <v>0</v>
      </c>
      <c r="H174" s="69">
        <f t="shared" si="9"/>
        <v>91929.98</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134734.02731421535</v>
      </c>
      <c r="D176" s="22">
        <f t="shared" si="8"/>
        <v>691010.42103551351</v>
      </c>
      <c r="E176" s="22">
        <f t="shared" si="8"/>
        <v>1275246.031650271</v>
      </c>
      <c r="F176" s="22">
        <f t="shared" si="8"/>
        <v>0</v>
      </c>
      <c r="G176" s="22">
        <f t="shared" si="8"/>
        <v>0</v>
      </c>
      <c r="H176" s="69">
        <f t="shared" si="9"/>
        <v>2100990.48</v>
      </c>
      <c r="I176" s="52"/>
    </row>
    <row r="177" spans="2:9" x14ac:dyDescent="0.2">
      <c r="B177" s="9" t="str">
        <f>$B$41</f>
        <v>Library Science</v>
      </c>
      <c r="C177" s="22">
        <f t="shared" si="8"/>
        <v>0</v>
      </c>
      <c r="D177" s="22">
        <f t="shared" si="8"/>
        <v>2027.8</v>
      </c>
      <c r="E177" s="22">
        <f t="shared" si="8"/>
        <v>0</v>
      </c>
      <c r="F177" s="22">
        <f t="shared" si="8"/>
        <v>0</v>
      </c>
      <c r="G177" s="22">
        <f t="shared" si="8"/>
        <v>0</v>
      </c>
      <c r="H177" s="69">
        <f t="shared" si="9"/>
        <v>2027.8</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908587.41561813722</v>
      </c>
      <c r="D181" s="22">
        <f t="shared" si="8"/>
        <v>2439156.021082493</v>
      </c>
      <c r="E181" s="22">
        <f t="shared" si="8"/>
        <v>3470564.6239132788</v>
      </c>
      <c r="F181" s="22">
        <f t="shared" si="8"/>
        <v>1600573.1908327006</v>
      </c>
      <c r="G181" s="22">
        <f t="shared" si="8"/>
        <v>0</v>
      </c>
      <c r="H181" s="69">
        <f t="shared" si="9"/>
        <v>8418881.2514466085</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612115.76556698047</v>
      </c>
      <c r="D183" s="22">
        <f t="shared" si="8"/>
        <v>4336513.2734619267</v>
      </c>
      <c r="E183" s="22">
        <f t="shared" si="8"/>
        <v>2494553.067178288</v>
      </c>
      <c r="F183" s="22">
        <f t="shared" si="8"/>
        <v>1221601.2548123933</v>
      </c>
      <c r="G183" s="22">
        <f t="shared" si="8"/>
        <v>0</v>
      </c>
      <c r="H183" s="69">
        <f t="shared" si="9"/>
        <v>8664783.361019589</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202.81823323480299</v>
      </c>
      <c r="D185" s="22">
        <f t="shared" si="10"/>
        <v>771587.86816958967</v>
      </c>
      <c r="E185" s="22">
        <f t="shared" si="10"/>
        <v>0</v>
      </c>
      <c r="F185" s="22">
        <f t="shared" si="10"/>
        <v>0</v>
      </c>
      <c r="G185" s="22">
        <f t="shared" si="10"/>
        <v>0</v>
      </c>
      <c r="H185" s="69">
        <f t="shared" si="9"/>
        <v>771790.68640282447</v>
      </c>
      <c r="I185" s="52"/>
    </row>
    <row r="186" spans="2:9" x14ac:dyDescent="0.2">
      <c r="B186" s="9" t="str">
        <f>$B$50</f>
        <v>Technology</v>
      </c>
      <c r="C186" s="22">
        <f t="shared" si="10"/>
        <v>511578.78351710347</v>
      </c>
      <c r="D186" s="22">
        <f t="shared" si="10"/>
        <v>240872.64040765932</v>
      </c>
      <c r="E186" s="22">
        <f t="shared" si="10"/>
        <v>132896.9099412197</v>
      </c>
      <c r="F186" s="22">
        <f t="shared" si="10"/>
        <v>0</v>
      </c>
      <c r="G186" s="22">
        <f t="shared" si="10"/>
        <v>0</v>
      </c>
      <c r="H186" s="69">
        <f t="shared" si="9"/>
        <v>885348.33386598248</v>
      </c>
      <c r="I186" s="52"/>
    </row>
    <row r="187" spans="2:9" x14ac:dyDescent="0.2">
      <c r="B187" s="9" t="str">
        <f>$B$51</f>
        <v>Nursing</v>
      </c>
      <c r="C187" s="22">
        <f t="shared" si="10"/>
        <v>33078.005152056016</v>
      </c>
      <c r="D187" s="22">
        <f t="shared" si="10"/>
        <v>2610929.073795151</v>
      </c>
      <c r="E187" s="22">
        <f t="shared" si="10"/>
        <v>966047.44793860626</v>
      </c>
      <c r="F187" s="22">
        <f t="shared" si="10"/>
        <v>0</v>
      </c>
      <c r="G187" s="22">
        <f t="shared" si="10"/>
        <v>0</v>
      </c>
      <c r="H187" s="69">
        <f t="shared" si="9"/>
        <v>3610054.5268858131</v>
      </c>
      <c r="I187" s="52"/>
    </row>
    <row r="188" spans="2:9" x14ac:dyDescent="0.2">
      <c r="B188" s="35" t="str">
        <f>$B$52</f>
        <v>Totals</v>
      </c>
      <c r="C188" s="36">
        <f>SUM(C168:C187)</f>
        <v>35876882.045127556</v>
      </c>
      <c r="D188" s="36">
        <f>SUM(D168:D187)</f>
        <v>39648178.976831183</v>
      </c>
      <c r="E188" s="36">
        <f>SUM(E168:E187)</f>
        <v>24659785.820391163</v>
      </c>
      <c r="F188" s="36">
        <f>SUM(F168:F187)</f>
        <v>6216346.237423596</v>
      </c>
      <c r="G188" s="36">
        <f>SUM(G168:G187)</f>
        <v>0</v>
      </c>
      <c r="H188" s="36">
        <f t="shared" si="9"/>
        <v>106401193.0797735</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53061625</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8588148.8956071399</v>
      </c>
      <c r="D193" s="38">
        <f t="shared" si="11"/>
        <v>4961702.409354547</v>
      </c>
      <c r="E193" s="38">
        <f t="shared" si="11"/>
        <v>3017896.2915349663</v>
      </c>
      <c r="F193" s="38">
        <f t="shared" si="11"/>
        <v>114452.41518182318</v>
      </c>
      <c r="G193" s="38">
        <f t="shared" si="11"/>
        <v>0</v>
      </c>
      <c r="H193" s="38">
        <f>SUM(C193:G193)</f>
        <v>16682200.011678476</v>
      </c>
      <c r="I193" s="1"/>
    </row>
    <row r="194" spans="2:9" x14ac:dyDescent="0.2">
      <c r="B194" s="9" t="str">
        <f>$B$33</f>
        <v>Science</v>
      </c>
      <c r="C194" s="39">
        <f t="shared" si="11"/>
        <v>3741603.40722941</v>
      </c>
      <c r="D194" s="39">
        <f t="shared" si="11"/>
        <v>2759940.2651052764</v>
      </c>
      <c r="E194" s="39">
        <f t="shared" si="11"/>
        <v>2013774.2631989927</v>
      </c>
      <c r="F194" s="39">
        <f t="shared" si="11"/>
        <v>85194.804751618867</v>
      </c>
      <c r="G194" s="39">
        <f t="shared" si="11"/>
        <v>0</v>
      </c>
      <c r="H194" s="39">
        <f t="shared" ref="H194:H213" si="12">SUM(C194:G194)</f>
        <v>8600512.7402852979</v>
      </c>
      <c r="I194" s="1"/>
    </row>
    <row r="195" spans="2:9" x14ac:dyDescent="0.2">
      <c r="B195" s="9" t="str">
        <f>$B$34</f>
        <v>Fine Arts</v>
      </c>
      <c r="C195" s="39">
        <f t="shared" si="11"/>
        <v>2015675.8112552818</v>
      </c>
      <c r="D195" s="39">
        <f t="shared" si="11"/>
        <v>1298200.1228117377</v>
      </c>
      <c r="E195" s="39">
        <f t="shared" si="11"/>
        <v>205833.78020311662</v>
      </c>
      <c r="F195" s="39">
        <f t="shared" si="11"/>
        <v>0</v>
      </c>
      <c r="G195" s="39">
        <f t="shared" si="11"/>
        <v>0</v>
      </c>
      <c r="H195" s="39">
        <f t="shared" si="12"/>
        <v>3519709.7142701359</v>
      </c>
      <c r="I195" s="1"/>
    </row>
    <row r="196" spans="2:9" x14ac:dyDescent="0.2">
      <c r="B196" s="9" t="str">
        <f>$B$35</f>
        <v>Teacher Education</v>
      </c>
      <c r="C196" s="39">
        <f t="shared" si="11"/>
        <v>261622.4762905784</v>
      </c>
      <c r="D196" s="39">
        <f t="shared" si="11"/>
        <v>1407292.2986052425</v>
      </c>
      <c r="E196" s="39">
        <f t="shared" si="11"/>
        <v>1210278.3356333293</v>
      </c>
      <c r="F196" s="39">
        <f t="shared" si="11"/>
        <v>951177.41442600242</v>
      </c>
      <c r="G196" s="39">
        <f t="shared" si="11"/>
        <v>0</v>
      </c>
      <c r="H196" s="39">
        <f t="shared" si="12"/>
        <v>3830370.5249551525</v>
      </c>
      <c r="I196" s="1"/>
    </row>
    <row r="197" spans="2:9" x14ac:dyDescent="0.2">
      <c r="B197" s="9" t="str">
        <f>$B$36</f>
        <v>Agriculture</v>
      </c>
      <c r="C197" s="39">
        <f t="shared" si="11"/>
        <v>3380.6280414762196</v>
      </c>
      <c r="D197" s="39">
        <f t="shared" si="11"/>
        <v>31633.992503796875</v>
      </c>
      <c r="E197" s="39">
        <f t="shared" si="11"/>
        <v>36012.365223744971</v>
      </c>
      <c r="F197" s="39">
        <f t="shared" si="11"/>
        <v>0</v>
      </c>
      <c r="G197" s="39">
        <f t="shared" si="11"/>
        <v>0</v>
      </c>
      <c r="H197" s="39">
        <f t="shared" si="12"/>
        <v>71026.985769018065</v>
      </c>
      <c r="I197" s="1"/>
    </row>
    <row r="198" spans="2:9" x14ac:dyDescent="0.2">
      <c r="B198" s="9" t="str">
        <f>$B$37</f>
        <v>Engineering</v>
      </c>
      <c r="C198" s="39">
        <f t="shared" si="11"/>
        <v>1446872.5390712151</v>
      </c>
      <c r="D198" s="39">
        <f t="shared" si="11"/>
        <v>3039329.3665886209</v>
      </c>
      <c r="E198" s="39">
        <f t="shared" si="11"/>
        <v>1214106.1834464355</v>
      </c>
      <c r="F198" s="39">
        <f t="shared" si="11"/>
        <v>21566.460476664979</v>
      </c>
      <c r="G198" s="39">
        <f t="shared" si="11"/>
        <v>0</v>
      </c>
      <c r="H198" s="39">
        <f t="shared" si="12"/>
        <v>5721874.5495829359</v>
      </c>
      <c r="I198" s="1"/>
    </row>
    <row r="199" spans="2:9" x14ac:dyDescent="0.2">
      <c r="B199" s="9" t="str">
        <f>$B$38</f>
        <v>Home Economics</v>
      </c>
      <c r="C199" s="39">
        <f t="shared" si="11"/>
        <v>3182.5202795946107</v>
      </c>
      <c r="D199" s="39">
        <f t="shared" si="11"/>
        <v>39780.056672389277</v>
      </c>
      <c r="E199" s="39">
        <f t="shared" si="11"/>
        <v>0</v>
      </c>
      <c r="F199" s="39">
        <f t="shared" si="11"/>
        <v>0</v>
      </c>
      <c r="G199" s="39">
        <f t="shared" si="11"/>
        <v>0</v>
      </c>
      <c r="H199" s="39">
        <f t="shared" si="12"/>
        <v>42962.576951983887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62174.134766659525</v>
      </c>
      <c r="D201" s="39">
        <f t="shared" si="11"/>
        <v>318872.49196844338</v>
      </c>
      <c r="E201" s="39">
        <f t="shared" si="11"/>
        <v>588472.86177800142</v>
      </c>
      <c r="F201" s="39">
        <f t="shared" si="11"/>
        <v>0</v>
      </c>
      <c r="G201" s="39">
        <f t="shared" si="11"/>
        <v>0</v>
      </c>
      <c r="H201" s="39">
        <f t="shared" si="12"/>
        <v>969519.48851310438</v>
      </c>
      <c r="I201" s="1"/>
    </row>
    <row r="202" spans="2:9" x14ac:dyDescent="0.2">
      <c r="B202" s="9" t="str">
        <f>$B$41</f>
        <v>Library Science</v>
      </c>
      <c r="C202" s="39">
        <f t="shared" si="11"/>
        <v>0</v>
      </c>
      <c r="D202" s="39">
        <f t="shared" si="11"/>
        <v>19317.279004006308</v>
      </c>
      <c r="E202" s="39">
        <f t="shared" si="11"/>
        <v>0</v>
      </c>
      <c r="F202" s="39">
        <f t="shared" si="11"/>
        <v>0</v>
      </c>
      <c r="G202" s="39">
        <f t="shared" si="11"/>
        <v>0</v>
      </c>
      <c r="H202" s="39">
        <f t="shared" si="12"/>
        <v>19317.279004006308</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572096.70809504855</v>
      </c>
      <c r="D206" s="39">
        <f t="shared" si="11"/>
        <v>1570891.6515965888</v>
      </c>
      <c r="E206" s="39">
        <f t="shared" si="11"/>
        <v>2185878.5331211803</v>
      </c>
      <c r="F206" s="39">
        <f t="shared" si="11"/>
        <v>191697.09618118501</v>
      </c>
      <c r="G206" s="39">
        <f t="shared" si="11"/>
        <v>0</v>
      </c>
      <c r="H206" s="39">
        <f t="shared" si="12"/>
        <v>4520563.9889940033</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429805.21376765228</v>
      </c>
      <c r="D208" s="39">
        <f t="shared" si="11"/>
        <v>3154259.1548365541</v>
      </c>
      <c r="E208" s="39">
        <f t="shared" si="11"/>
        <v>1728970.8790032037</v>
      </c>
      <c r="F208" s="39">
        <f t="shared" si="11"/>
        <v>659993.85962918459</v>
      </c>
      <c r="G208" s="39">
        <f t="shared" si="11"/>
        <v>0</v>
      </c>
      <c r="H208" s="39">
        <f t="shared" si="12"/>
        <v>5973029.1072365949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183.20975754518258</v>
      </c>
      <c r="D210" s="39">
        <f t="shared" si="13"/>
        <v>364225.91550539213</v>
      </c>
      <c r="E210" s="39">
        <f t="shared" si="13"/>
        <v>0</v>
      </c>
      <c r="F210" s="39">
        <f t="shared" si="13"/>
        <v>0</v>
      </c>
      <c r="G210" s="39">
        <f t="shared" si="13"/>
        <v>0</v>
      </c>
      <c r="H210" s="39">
        <f t="shared" si="12"/>
        <v>364409.12526293733</v>
      </c>
      <c r="I210" s="1"/>
    </row>
    <row r="211" spans="2:9" x14ac:dyDescent="0.2">
      <c r="B211" s="9" t="str">
        <f>$B$50</f>
        <v>Technology</v>
      </c>
      <c r="C211" s="39">
        <f t="shared" si="13"/>
        <v>306135.16640999779</v>
      </c>
      <c r="D211" s="39">
        <f t="shared" si="13"/>
        <v>146625.6548286012</v>
      </c>
      <c r="E211" s="39">
        <f t="shared" si="13"/>
        <v>80897.92353274404</v>
      </c>
      <c r="F211" s="39">
        <f t="shared" si="13"/>
        <v>0</v>
      </c>
      <c r="G211" s="39">
        <f t="shared" si="13"/>
        <v>0</v>
      </c>
      <c r="H211" s="39">
        <f t="shared" si="12"/>
        <v>533658.74477134307</v>
      </c>
      <c r="I211" s="1"/>
    </row>
    <row r="212" spans="2:9" x14ac:dyDescent="0.2">
      <c r="B212" s="9" t="str">
        <f>$B$51</f>
        <v>Nursing</v>
      </c>
      <c r="C212" s="39">
        <f t="shared" si="13"/>
        <v>20272.297522475255</v>
      </c>
      <c r="D212" s="39">
        <f t="shared" si="13"/>
        <v>1600142.7761663594</v>
      </c>
      <c r="E212" s="39">
        <f t="shared" si="13"/>
        <v>592055.08903616806</v>
      </c>
      <c r="F212" s="39">
        <f t="shared" si="13"/>
        <v>0</v>
      </c>
      <c r="G212" s="39">
        <f t="shared" si="13"/>
        <v>0</v>
      </c>
      <c r="H212" s="39">
        <f t="shared" si="12"/>
        <v>2212470.1627250025</v>
      </c>
      <c r="I212" s="1"/>
    </row>
    <row r="213" spans="2:9" x14ac:dyDescent="0.2">
      <c r="B213" s="35" t="str">
        <f>$B$52</f>
        <v>Totals</v>
      </c>
      <c r="C213" s="38">
        <f>SUM(C193:C212)</f>
        <v>17451153.008094072</v>
      </c>
      <c r="D213" s="38">
        <f>SUM(D193:D212)</f>
        <v>20712213.435547553</v>
      </c>
      <c r="E213" s="38">
        <f>SUM(E193:E212)</f>
        <v>12874176.505711885</v>
      </c>
      <c r="F213" s="38">
        <f>SUM(F193:F212)</f>
        <v>2024082.0506464792</v>
      </c>
      <c r="G213" s="38">
        <f>SUM(G193:G212)</f>
        <v>0</v>
      </c>
      <c r="H213" s="38">
        <f t="shared" si="12"/>
        <v>53061624.999999985</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37842344</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7065404.6331862314</v>
      </c>
      <c r="D218" s="38">
        <f t="shared" si="14"/>
        <v>6652926.8543752218</v>
      </c>
      <c r="E218" s="38">
        <f t="shared" si="14"/>
        <v>1436578.2506360819</v>
      </c>
      <c r="F218" s="38">
        <f t="shared" si="14"/>
        <v>37335.9687145715</v>
      </c>
      <c r="G218" s="38">
        <f t="shared" si="14"/>
        <v>0</v>
      </c>
      <c r="H218" s="38">
        <f>SUM(C218:G218)</f>
        <v>15192245.706912106</v>
      </c>
      <c r="I218" s="1"/>
    </row>
    <row r="219" spans="2:9" x14ac:dyDescent="0.2">
      <c r="B219" s="9" t="str">
        <f>$B$33</f>
        <v>Science</v>
      </c>
      <c r="C219" s="39">
        <f t="shared" si="14"/>
        <v>2900479.3432872286</v>
      </c>
      <c r="D219" s="39">
        <f t="shared" si="14"/>
        <v>2338343.4059182499</v>
      </c>
      <c r="E219" s="39">
        <f t="shared" si="14"/>
        <v>569061.6511674748</v>
      </c>
      <c r="F219" s="39">
        <f t="shared" si="14"/>
        <v>13747.449245003188</v>
      </c>
      <c r="G219" s="39">
        <f t="shared" si="14"/>
        <v>0</v>
      </c>
      <c r="H219" s="39">
        <f t="shared" ref="H219:H238" si="15">SUM(C219:G219)</f>
        <v>5821631.8496179562</v>
      </c>
      <c r="I219" s="1"/>
    </row>
    <row r="220" spans="2:9" x14ac:dyDescent="0.2">
      <c r="B220" s="9" t="str">
        <f>$B$34</f>
        <v>Fine Arts</v>
      </c>
      <c r="C220" s="39">
        <f t="shared" si="14"/>
        <v>1024351.1561120539</v>
      </c>
      <c r="D220" s="39">
        <f t="shared" si="14"/>
        <v>757062.39279783005</v>
      </c>
      <c r="E220" s="39">
        <f t="shared" si="14"/>
        <v>48695.822885972964</v>
      </c>
      <c r="F220" s="39">
        <f t="shared" si="14"/>
        <v>0</v>
      </c>
      <c r="G220" s="39">
        <f t="shared" si="14"/>
        <v>0</v>
      </c>
      <c r="H220" s="39">
        <f t="shared" si="15"/>
        <v>1830109.3717958569</v>
      </c>
      <c r="I220" s="1"/>
    </row>
    <row r="221" spans="2:9" x14ac:dyDescent="0.2">
      <c r="B221" s="9" t="str">
        <f>$B$35</f>
        <v>Teacher Education</v>
      </c>
      <c r="C221" s="39">
        <f t="shared" si="14"/>
        <v>180694.50810977587</v>
      </c>
      <c r="D221" s="39">
        <f t="shared" si="14"/>
        <v>1867119.0255036349</v>
      </c>
      <c r="E221" s="39">
        <f t="shared" si="14"/>
        <v>772286.92469159863</v>
      </c>
      <c r="F221" s="39">
        <f t="shared" si="14"/>
        <v>308153.20657378732</v>
      </c>
      <c r="G221" s="39">
        <f t="shared" si="14"/>
        <v>0</v>
      </c>
      <c r="H221" s="39">
        <f t="shared" si="15"/>
        <v>3128253.6648787968</v>
      </c>
      <c r="I221" s="1"/>
    </row>
    <row r="222" spans="2:9" x14ac:dyDescent="0.2">
      <c r="B222" s="9" t="str">
        <f>$B$36</f>
        <v>Agriculture</v>
      </c>
      <c r="C222" s="39">
        <f t="shared" si="14"/>
        <v>1886.2307109831524</v>
      </c>
      <c r="D222" s="39">
        <f t="shared" si="14"/>
        <v>25882.474967447182</v>
      </c>
      <c r="E222" s="39">
        <f t="shared" si="14"/>
        <v>8647.883979749955</v>
      </c>
      <c r="F222" s="39">
        <f t="shared" si="14"/>
        <v>0</v>
      </c>
      <c r="G222" s="39">
        <f t="shared" si="14"/>
        <v>0</v>
      </c>
      <c r="H222" s="39">
        <f t="shared" si="15"/>
        <v>36416.589658180288</v>
      </c>
      <c r="I222" s="1"/>
    </row>
    <row r="223" spans="2:9" x14ac:dyDescent="0.2">
      <c r="B223" s="9" t="str">
        <f>$B$37</f>
        <v>Engineering</v>
      </c>
      <c r="C223" s="39">
        <f t="shared" si="14"/>
        <v>508706.83174854098</v>
      </c>
      <c r="D223" s="39">
        <f t="shared" si="14"/>
        <v>1772509.78448185</v>
      </c>
      <c r="E223" s="39">
        <f t="shared" si="14"/>
        <v>339326.49520542682</v>
      </c>
      <c r="F223" s="39">
        <f t="shared" si="14"/>
        <v>2253.6802040988832</v>
      </c>
      <c r="G223" s="39">
        <f t="shared" si="14"/>
        <v>0</v>
      </c>
      <c r="H223" s="39">
        <f t="shared" si="15"/>
        <v>2622796.7916399166</v>
      </c>
      <c r="I223" s="1"/>
    </row>
    <row r="224" spans="2:9" x14ac:dyDescent="0.2">
      <c r="B224" s="9" t="str">
        <f>$B$38</f>
        <v>Home Economics</v>
      </c>
      <c r="C224" s="39">
        <f t="shared" si="14"/>
        <v>2397.7509037921427</v>
      </c>
      <c r="D224" s="39">
        <f t="shared" si="14"/>
        <v>52958.559217373717</v>
      </c>
      <c r="E224" s="39">
        <f t="shared" si="14"/>
        <v>0</v>
      </c>
      <c r="F224" s="39">
        <f t="shared" si="14"/>
        <v>0</v>
      </c>
      <c r="G224" s="39">
        <f t="shared" si="14"/>
        <v>0</v>
      </c>
      <c r="H224" s="39">
        <f t="shared" si="15"/>
        <v>55356.310121165858</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49105.938509663079</v>
      </c>
      <c r="D226" s="39">
        <f t="shared" si="14"/>
        <v>362229.00646189431</v>
      </c>
      <c r="E226" s="39">
        <f t="shared" si="14"/>
        <v>399038.07506560505</v>
      </c>
      <c r="F226" s="39">
        <f t="shared" si="14"/>
        <v>0</v>
      </c>
      <c r="G226" s="39">
        <f t="shared" si="14"/>
        <v>0</v>
      </c>
      <c r="H226" s="39">
        <f t="shared" si="15"/>
        <v>810373.02003716247</v>
      </c>
      <c r="I226" s="1"/>
    </row>
    <row r="227" spans="2:9" x14ac:dyDescent="0.2">
      <c r="B227" s="9" t="str">
        <f>$B$41</f>
        <v>Library Science</v>
      </c>
      <c r="C227" s="39">
        <f t="shared" si="14"/>
        <v>0</v>
      </c>
      <c r="D227" s="39">
        <f t="shared" si="14"/>
        <v>1319.2523648456088</v>
      </c>
      <c r="E227" s="39">
        <f t="shared" si="14"/>
        <v>0</v>
      </c>
      <c r="F227" s="39">
        <f t="shared" si="14"/>
        <v>0</v>
      </c>
      <c r="G227" s="39">
        <f t="shared" si="14"/>
        <v>0</v>
      </c>
      <c r="H227" s="39">
        <f t="shared" si="15"/>
        <v>1319.2523648456088</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610083.7399608728</v>
      </c>
      <c r="D231" s="39">
        <f t="shared" si="14"/>
        <v>1800842.299555439</v>
      </c>
      <c r="E231" s="39">
        <f t="shared" si="14"/>
        <v>817997.16858456284</v>
      </c>
      <c r="F231" s="39">
        <f t="shared" si="14"/>
        <v>38312.563469681016</v>
      </c>
      <c r="G231" s="39">
        <f t="shared" si="14"/>
        <v>0</v>
      </c>
      <c r="H231" s="39">
        <f t="shared" si="15"/>
        <v>3267235.7715705559</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412509.06548840017</v>
      </c>
      <c r="D233" s="39">
        <f t="shared" si="14"/>
        <v>2625123.741419212</v>
      </c>
      <c r="E233" s="39">
        <f t="shared" si="14"/>
        <v>838227.04003719217</v>
      </c>
      <c r="F233" s="39">
        <f t="shared" si="14"/>
        <v>37110.600694161614</v>
      </c>
      <c r="G233" s="39">
        <f t="shared" si="14"/>
        <v>0</v>
      </c>
      <c r="H233" s="39">
        <f t="shared" si="15"/>
        <v>3912970.4476389661</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191.8200723033714</v>
      </c>
      <c r="D235" s="39">
        <f t="shared" si="16"/>
        <v>229424.26840076965</v>
      </c>
      <c r="E235" s="39">
        <f t="shared" si="16"/>
        <v>0</v>
      </c>
      <c r="F235" s="39">
        <f t="shared" si="16"/>
        <v>0</v>
      </c>
      <c r="G235" s="39">
        <f t="shared" si="16"/>
        <v>0</v>
      </c>
      <c r="H235" s="39">
        <f t="shared" si="15"/>
        <v>229616.08847307303</v>
      </c>
      <c r="I235" s="1"/>
    </row>
    <row r="236" spans="2:9" x14ac:dyDescent="0.2">
      <c r="B236" s="9" t="str">
        <f>$B$50</f>
        <v>Technology</v>
      </c>
      <c r="C236" s="39">
        <f t="shared" si="16"/>
        <v>146422.65519157352</v>
      </c>
      <c r="D236" s="39">
        <f t="shared" si="16"/>
        <v>141662.57536794513</v>
      </c>
      <c r="E236" s="39">
        <f t="shared" si="16"/>
        <v>37062.359913214095</v>
      </c>
      <c r="F236" s="39">
        <f t="shared" si="16"/>
        <v>0</v>
      </c>
      <c r="G236" s="39">
        <f t="shared" si="16"/>
        <v>0</v>
      </c>
      <c r="H236" s="39">
        <f t="shared" si="15"/>
        <v>325147.59047273279</v>
      </c>
      <c r="I236" s="1"/>
    </row>
    <row r="237" spans="2:9" x14ac:dyDescent="0.2">
      <c r="B237" s="9" t="str">
        <f>$B$51</f>
        <v>Nursing</v>
      </c>
      <c r="C237" s="39">
        <f t="shared" si="16"/>
        <v>1982.140747134838</v>
      </c>
      <c r="D237" s="39">
        <f t="shared" si="16"/>
        <v>499305.60932347138</v>
      </c>
      <c r="E237" s="39">
        <f t="shared" si="16"/>
        <v>107583.79474807982</v>
      </c>
      <c r="F237" s="39">
        <f t="shared" si="16"/>
        <v>0</v>
      </c>
      <c r="G237" s="39">
        <f t="shared" si="16"/>
        <v>0</v>
      </c>
      <c r="H237" s="39">
        <f t="shared" si="15"/>
        <v>608871.54481868609</v>
      </c>
      <c r="I237" s="1"/>
    </row>
    <row r="238" spans="2:9" x14ac:dyDescent="0.2">
      <c r="B238" s="35" t="str">
        <f>$B$52</f>
        <v>Totals</v>
      </c>
      <c r="C238" s="38">
        <f>SUM(C218:C237)</f>
        <v>12904215.814028557</v>
      </c>
      <c r="D238" s="38">
        <f>SUM(D218:D237)</f>
        <v>19126709.250155188</v>
      </c>
      <c r="E238" s="38">
        <f>SUM(E218:E237)</f>
        <v>5374505.4669149593</v>
      </c>
      <c r="F238" s="38">
        <f>SUM(F218:F237)</f>
        <v>436913.46890130348</v>
      </c>
      <c r="G238" s="38">
        <f>SUM(G218:G237)</f>
        <v>0</v>
      </c>
      <c r="H238" s="38">
        <f t="shared" si="15"/>
        <v>37842344.000000015</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39800780</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7431057.0036683222</v>
      </c>
      <c r="D243" s="38">
        <f t="shared" si="17"/>
        <v>6997232.4676050786</v>
      </c>
      <c r="E243" s="38">
        <f t="shared" si="17"/>
        <v>1510924.7700499617</v>
      </c>
      <c r="F243" s="38">
        <f t="shared" si="17"/>
        <v>39268.198526379419</v>
      </c>
      <c r="G243" s="38">
        <f t="shared" si="17"/>
        <v>0</v>
      </c>
      <c r="H243" s="38">
        <f>SUM(C243:G243)</f>
        <v>15978482.43984974</v>
      </c>
      <c r="I243" s="1"/>
    </row>
    <row r="244" spans="2:9" x14ac:dyDescent="0.2">
      <c r="B244" s="9" t="str">
        <f>$B$33</f>
        <v>Science</v>
      </c>
      <c r="C244" s="39">
        <f t="shared" si="17"/>
        <v>3050586.4075629003</v>
      </c>
      <c r="D244" s="39">
        <f t="shared" si="17"/>
        <v>2459358.5287265228</v>
      </c>
      <c r="E244" s="39">
        <f t="shared" si="17"/>
        <v>598512.01565509278</v>
      </c>
      <c r="F244" s="39">
        <f t="shared" si="17"/>
        <v>14458.914145528037</v>
      </c>
      <c r="G244" s="39">
        <f t="shared" si="17"/>
        <v>0</v>
      </c>
      <c r="H244" s="39">
        <f t="shared" ref="H244:H263" si="18">SUM(C244:G244)</f>
        <v>6122915.8660900444</v>
      </c>
      <c r="I244" s="1"/>
    </row>
    <row r="245" spans="2:9" x14ac:dyDescent="0.2">
      <c r="B245" s="9" t="str">
        <f>$B$34</f>
        <v>Fine Arts</v>
      </c>
      <c r="C245" s="39">
        <f t="shared" si="17"/>
        <v>1077363.8918128728</v>
      </c>
      <c r="D245" s="39">
        <f t="shared" si="17"/>
        <v>796242.26612442452</v>
      </c>
      <c r="E245" s="39">
        <f t="shared" si="17"/>
        <v>51215.953578445748</v>
      </c>
      <c r="F245" s="39">
        <f t="shared" si="17"/>
        <v>0</v>
      </c>
      <c r="G245" s="39">
        <f t="shared" si="17"/>
        <v>0</v>
      </c>
      <c r="H245" s="39">
        <f t="shared" si="18"/>
        <v>1924822.1115157432</v>
      </c>
      <c r="I245" s="1"/>
    </row>
    <row r="246" spans="2:9" x14ac:dyDescent="0.2">
      <c r="B246" s="9" t="str">
        <f>$B$35</f>
        <v>Teacher Education</v>
      </c>
      <c r="C246" s="39">
        <f t="shared" si="17"/>
        <v>190045.90108068901</v>
      </c>
      <c r="D246" s="39">
        <f t="shared" si="17"/>
        <v>1963747.1074171453</v>
      </c>
      <c r="E246" s="39">
        <f t="shared" si="17"/>
        <v>812254.7056420946</v>
      </c>
      <c r="F246" s="39">
        <f t="shared" si="17"/>
        <v>324100.90614730056</v>
      </c>
      <c r="G246" s="39">
        <f t="shared" si="17"/>
        <v>0</v>
      </c>
      <c r="H246" s="39">
        <f t="shared" si="18"/>
        <v>3290148.6202872298</v>
      </c>
      <c r="I246" s="1"/>
    </row>
    <row r="247" spans="2:9" x14ac:dyDescent="0.2">
      <c r="B247" s="9" t="str">
        <f>$B$36</f>
        <v>Agriculture</v>
      </c>
      <c r="C247" s="39">
        <f t="shared" si="17"/>
        <v>1983.8478704459756</v>
      </c>
      <c r="D247" s="39">
        <f t="shared" si="17"/>
        <v>27221.957816219641</v>
      </c>
      <c r="E247" s="39">
        <f t="shared" si="17"/>
        <v>9095.4336164681663</v>
      </c>
      <c r="F247" s="39">
        <f t="shared" si="17"/>
        <v>0</v>
      </c>
      <c r="G247" s="39">
        <f t="shared" si="17"/>
        <v>0</v>
      </c>
      <c r="H247" s="39">
        <f t="shared" si="18"/>
        <v>38301.239303133785</v>
      </c>
      <c r="I247" s="1"/>
    </row>
    <row r="248" spans="2:9" x14ac:dyDescent="0.2">
      <c r="B248" s="9" t="str">
        <f>$B$37</f>
        <v>Engineering</v>
      </c>
      <c r="C248" s="39">
        <f t="shared" si="17"/>
        <v>535033.68329722644</v>
      </c>
      <c r="D248" s="39">
        <f t="shared" si="17"/>
        <v>1864241.6014190221</v>
      </c>
      <c r="E248" s="39">
        <f t="shared" si="17"/>
        <v>356887.49047475093</v>
      </c>
      <c r="F248" s="39">
        <f t="shared" si="17"/>
        <v>2370.3137943488582</v>
      </c>
      <c r="G248" s="39">
        <f t="shared" si="17"/>
        <v>0</v>
      </c>
      <c r="H248" s="39">
        <f t="shared" si="18"/>
        <v>2758533.0889853481</v>
      </c>
      <c r="I248" s="1"/>
    </row>
    <row r="249" spans="2:9" x14ac:dyDescent="0.2">
      <c r="B249" s="9" t="str">
        <f>$B$38</f>
        <v>Home Economics</v>
      </c>
      <c r="C249" s="39">
        <f t="shared" si="17"/>
        <v>2521.8405132787821</v>
      </c>
      <c r="D249" s="39">
        <f t="shared" si="17"/>
        <v>55699.297182216396</v>
      </c>
      <c r="E249" s="39">
        <f t="shared" si="17"/>
        <v>0</v>
      </c>
      <c r="F249" s="39">
        <f t="shared" si="17"/>
        <v>0</v>
      </c>
      <c r="G249" s="39">
        <f t="shared" si="17"/>
        <v>0</v>
      </c>
      <c r="H249" s="39">
        <f t="shared" si="18"/>
        <v>58221.137695495177</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51647.29371194946</v>
      </c>
      <c r="D251" s="39">
        <f t="shared" si="17"/>
        <v>380975.26400078263</v>
      </c>
      <c r="E251" s="39">
        <f t="shared" si="17"/>
        <v>419689.29401703109</v>
      </c>
      <c r="F251" s="39">
        <f t="shared" si="17"/>
        <v>0</v>
      </c>
      <c r="G251" s="39">
        <f t="shared" si="17"/>
        <v>0</v>
      </c>
      <c r="H251" s="39">
        <f t="shared" si="18"/>
        <v>852311.85172976321</v>
      </c>
      <c r="I251" s="1"/>
    </row>
    <row r="252" spans="2:9" x14ac:dyDescent="0.2">
      <c r="B252" s="9" t="str">
        <f>$B$41</f>
        <v>Library Science</v>
      </c>
      <c r="C252" s="39">
        <f t="shared" si="17"/>
        <v>0</v>
      </c>
      <c r="D252" s="39">
        <f t="shared" si="17"/>
        <v>1387.5269760694478</v>
      </c>
      <c r="E252" s="39">
        <f t="shared" si="17"/>
        <v>0</v>
      </c>
      <c r="F252" s="39">
        <f t="shared" si="17"/>
        <v>0</v>
      </c>
      <c r="G252" s="39">
        <f t="shared" si="17"/>
        <v>0</v>
      </c>
      <c r="H252" s="39">
        <f t="shared" si="18"/>
        <v>1387.5269760694478</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641657.10019865341</v>
      </c>
      <c r="D256" s="39">
        <f t="shared" si="17"/>
        <v>1894040.3950479422</v>
      </c>
      <c r="E256" s="39">
        <f t="shared" si="17"/>
        <v>860330.56904342643</v>
      </c>
      <c r="F256" s="39">
        <f t="shared" si="17"/>
        <v>40295.334503930593</v>
      </c>
      <c r="G256" s="39">
        <f t="shared" si="17"/>
        <v>0</v>
      </c>
      <c r="H256" s="39">
        <f t="shared" si="18"/>
        <v>3436323.3987939525</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433857.44190448168</v>
      </c>
      <c r="D258" s="39">
        <f t="shared" si="17"/>
        <v>2760980.4642387619</v>
      </c>
      <c r="E258" s="39">
        <f t="shared" si="17"/>
        <v>881607.38696766447</v>
      </c>
      <c r="F258" s="39">
        <f t="shared" si="17"/>
        <v>39031.167146944535</v>
      </c>
      <c r="G258" s="39">
        <f t="shared" si="17"/>
        <v>0</v>
      </c>
      <c r="H258" s="39">
        <f t="shared" si="18"/>
        <v>4115476.4602578525</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201.74724106230258</v>
      </c>
      <c r="D260" s="39">
        <f t="shared" si="19"/>
        <v>241297.54840979155</v>
      </c>
      <c r="E260" s="39">
        <f t="shared" si="19"/>
        <v>0</v>
      </c>
      <c r="F260" s="39">
        <f t="shared" si="19"/>
        <v>0</v>
      </c>
      <c r="G260" s="39">
        <f t="shared" si="19"/>
        <v>0</v>
      </c>
      <c r="H260" s="39">
        <f t="shared" si="18"/>
        <v>241499.29565085386</v>
      </c>
      <c r="I260" s="1"/>
    </row>
    <row r="261" spans="2:9" x14ac:dyDescent="0.2">
      <c r="B261" s="9" t="str">
        <f>$B$50</f>
        <v>Technology</v>
      </c>
      <c r="C261" s="39">
        <f t="shared" si="19"/>
        <v>154000.39401089097</v>
      </c>
      <c r="D261" s="39">
        <f t="shared" si="19"/>
        <v>148993.96814460022</v>
      </c>
      <c r="E261" s="39">
        <f t="shared" si="19"/>
        <v>38980.429784863569</v>
      </c>
      <c r="F261" s="39">
        <f t="shared" si="19"/>
        <v>0</v>
      </c>
      <c r="G261" s="39">
        <f t="shared" si="19"/>
        <v>0</v>
      </c>
      <c r="H261" s="39">
        <f t="shared" si="18"/>
        <v>341974.79194035474</v>
      </c>
      <c r="I261" s="1"/>
    </row>
    <row r="262" spans="2:9" x14ac:dyDescent="0.2">
      <c r="B262" s="9" t="str">
        <f>$B$51</f>
        <v>Nursing</v>
      </c>
      <c r="C262" s="39">
        <f t="shared" si="19"/>
        <v>2084.7214909771269</v>
      </c>
      <c r="D262" s="39">
        <f t="shared" si="19"/>
        <v>525145.92408571288</v>
      </c>
      <c r="E262" s="39">
        <f t="shared" si="19"/>
        <v>113151.52534772898</v>
      </c>
      <c r="F262" s="39">
        <f t="shared" si="19"/>
        <v>0</v>
      </c>
      <c r="G262" s="39">
        <f t="shared" si="19"/>
        <v>0</v>
      </c>
      <c r="H262" s="39">
        <f t="shared" si="18"/>
        <v>640382.17092441896</v>
      </c>
      <c r="I262" s="1"/>
    </row>
    <row r="263" spans="2:9" x14ac:dyDescent="0.2">
      <c r="B263" s="35" t="str">
        <f>$B$52</f>
        <v>Totals</v>
      </c>
      <c r="C263" s="38">
        <f>SUM(C243:C262)</f>
        <v>13572041.274363751</v>
      </c>
      <c r="D263" s="38">
        <f>SUM(D243:D262)</f>
        <v>20116564.31719429</v>
      </c>
      <c r="E263" s="38">
        <f>SUM(E243:E262)</f>
        <v>5652649.5741775287</v>
      </c>
      <c r="F263" s="38">
        <f>SUM(F243:F262)</f>
        <v>459524.83426443202</v>
      </c>
      <c r="G263" s="38">
        <f>SUM(G243:G262)</f>
        <v>0</v>
      </c>
      <c r="H263" s="38">
        <f t="shared" si="18"/>
        <v>39800780</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52516566.258016035</v>
      </c>
      <c r="D268" s="38">
        <f t="shared" si="20"/>
        <v>35063227.68863517</v>
      </c>
      <c r="E268" s="38">
        <f t="shared" si="20"/>
        <v>15933917.620253732</v>
      </c>
      <c r="F268" s="38">
        <f t="shared" si="20"/>
        <v>842670.75964809279</v>
      </c>
      <c r="G268" s="38">
        <f t="shared" si="20"/>
        <v>0</v>
      </c>
      <c r="H268" s="38">
        <f>SUM(C268:G268)</f>
        <v>104356382.32655303</v>
      </c>
      <c r="I268" s="1"/>
    </row>
    <row r="269" spans="2:9" x14ac:dyDescent="0.2">
      <c r="B269" s="9" t="str">
        <f>$B$33</f>
        <v>Science</v>
      </c>
      <c r="C269" s="39">
        <f t="shared" si="20"/>
        <v>22315124.021387145</v>
      </c>
      <c r="D269" s="39">
        <f t="shared" si="20"/>
        <v>17197838.045382395</v>
      </c>
      <c r="E269" s="39">
        <f t="shared" si="20"/>
        <v>9816161.0644219406</v>
      </c>
      <c r="F269" s="39">
        <f t="shared" si="20"/>
        <v>653981.01618703722</v>
      </c>
      <c r="G269" s="39">
        <f t="shared" si="20"/>
        <v>0</v>
      </c>
      <c r="H269" s="39">
        <f t="shared" ref="H269:H288" si="21">SUM(C269:G269)</f>
        <v>49983104.147378512</v>
      </c>
      <c r="I269" s="1"/>
    </row>
    <row r="270" spans="2:9" x14ac:dyDescent="0.2">
      <c r="B270" s="9" t="str">
        <f>$B$34</f>
        <v>Fine Arts</v>
      </c>
      <c r="C270" s="39">
        <f t="shared" si="20"/>
        <v>9963512.7915237397</v>
      </c>
      <c r="D270" s="39">
        <f t="shared" si="20"/>
        <v>6572743.4110078933</v>
      </c>
      <c r="E270" s="39">
        <f t="shared" si="20"/>
        <v>906098.21544135106</v>
      </c>
      <c r="F270" s="39">
        <f t="shared" si="20"/>
        <v>0</v>
      </c>
      <c r="G270" s="39">
        <f t="shared" si="20"/>
        <v>0</v>
      </c>
      <c r="H270" s="39">
        <f t="shared" si="21"/>
        <v>17442354.417972982</v>
      </c>
      <c r="I270" s="1"/>
    </row>
    <row r="271" spans="2:9" x14ac:dyDescent="0.2">
      <c r="B271" s="9" t="str">
        <f>$B$35</f>
        <v>Teacher Education</v>
      </c>
      <c r="C271" s="39">
        <f t="shared" si="20"/>
        <v>1603858.5105724735</v>
      </c>
      <c r="D271" s="39">
        <f t="shared" si="20"/>
        <v>10521947.436200667</v>
      </c>
      <c r="E271" s="39">
        <f t="shared" si="20"/>
        <v>7282674.5698908288</v>
      </c>
      <c r="F271" s="39">
        <f t="shared" si="20"/>
        <v>5176787.3107225727</v>
      </c>
      <c r="G271" s="39">
        <f t="shared" si="20"/>
        <v>0</v>
      </c>
      <c r="H271" s="39">
        <f t="shared" si="21"/>
        <v>24585267.827386543</v>
      </c>
      <c r="I271" s="1"/>
    </row>
    <row r="272" spans="2:9" x14ac:dyDescent="0.2">
      <c r="B272" s="9" t="str">
        <f>$B$36</f>
        <v>Agriculture</v>
      </c>
      <c r="C272" s="39">
        <f t="shared" si="20"/>
        <v>22073.760203412341</v>
      </c>
      <c r="D272" s="39">
        <f t="shared" si="20"/>
        <v>223444.12141733948</v>
      </c>
      <c r="E272" s="39">
        <f t="shared" si="20"/>
        <v>211659.2476969964</v>
      </c>
      <c r="F272" s="39">
        <f t="shared" si="20"/>
        <v>0</v>
      </c>
      <c r="G272" s="39">
        <f t="shared" si="20"/>
        <v>0</v>
      </c>
      <c r="H272" s="39">
        <f t="shared" si="21"/>
        <v>457177.12931774824</v>
      </c>
      <c r="I272" s="1"/>
    </row>
    <row r="273" spans="2:9" x14ac:dyDescent="0.2">
      <c r="B273" s="9" t="str">
        <f>$B$37</f>
        <v>Engineering</v>
      </c>
      <c r="C273" s="39">
        <f t="shared" si="20"/>
        <v>7306536.0581793869</v>
      </c>
      <c r="D273" s="39">
        <f t="shared" si="20"/>
        <v>16751896.547955893</v>
      </c>
      <c r="E273" s="39">
        <f t="shared" si="20"/>
        <v>5985212.4544820236</v>
      </c>
      <c r="F273" s="39">
        <f t="shared" si="20"/>
        <v>97480.752576806204</v>
      </c>
      <c r="G273" s="39">
        <f t="shared" si="20"/>
        <v>0</v>
      </c>
      <c r="H273" s="39">
        <f t="shared" si="21"/>
        <v>30141125.813194107</v>
      </c>
      <c r="I273" s="1"/>
    </row>
    <row r="274" spans="2:9" x14ac:dyDescent="0.2">
      <c r="B274" s="9" t="str">
        <f>$B$38</f>
        <v>Home Economics</v>
      </c>
      <c r="C274" s="39">
        <f t="shared" si="20"/>
        <v>18882.462970008542</v>
      </c>
      <c r="D274" s="39">
        <f t="shared" si="20"/>
        <v>283187.40307569271</v>
      </c>
      <c r="E274" s="39">
        <f t="shared" si="20"/>
        <v>0</v>
      </c>
      <c r="F274" s="39">
        <f t="shared" si="20"/>
        <v>0</v>
      </c>
      <c r="G274" s="39">
        <f t="shared" si="20"/>
        <v>0</v>
      </c>
      <c r="H274" s="39">
        <f t="shared" si="21"/>
        <v>302069.86604570126</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375229.48343825946</v>
      </c>
      <c r="D276" s="39">
        <f t="shared" si="20"/>
        <v>2150910.6509387959</v>
      </c>
      <c r="E276" s="39">
        <f t="shared" si="20"/>
        <v>3416621.5842534909</v>
      </c>
      <c r="F276" s="39">
        <f t="shared" si="20"/>
        <v>0</v>
      </c>
      <c r="G276" s="39">
        <f t="shared" si="20"/>
        <v>0</v>
      </c>
      <c r="H276" s="39">
        <f t="shared" si="21"/>
        <v>5942761.7186305467</v>
      </c>
      <c r="I276" s="1"/>
    </row>
    <row r="277" spans="2:9" x14ac:dyDescent="0.2">
      <c r="B277" s="9" t="str">
        <f>$B$41</f>
        <v>Library Science</v>
      </c>
      <c r="C277" s="39">
        <f t="shared" si="20"/>
        <v>0</v>
      </c>
      <c r="D277" s="39">
        <f t="shared" si="20"/>
        <v>48151.983344921362</v>
      </c>
      <c r="E277" s="39">
        <f t="shared" si="20"/>
        <v>0</v>
      </c>
      <c r="F277" s="39">
        <f t="shared" si="20"/>
        <v>0</v>
      </c>
      <c r="G277" s="39">
        <f t="shared" si="20"/>
        <v>0</v>
      </c>
      <c r="H277" s="39">
        <f t="shared" si="21"/>
        <v>48151.983344921362</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3446169.4914699839</v>
      </c>
      <c r="D281" s="39">
        <f t="shared" si="20"/>
        <v>9664765.6607046127</v>
      </c>
      <c r="E281" s="39">
        <f t="shared" si="20"/>
        <v>10061860.246745188</v>
      </c>
      <c r="F281" s="39">
        <f t="shared" si="20"/>
        <v>2110038.367906915</v>
      </c>
      <c r="G281" s="39">
        <f t="shared" si="20"/>
        <v>0</v>
      </c>
      <c r="H281" s="39">
        <f t="shared" si="21"/>
        <v>25282833.766826697</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2424509.9730985956</v>
      </c>
      <c r="D283" s="39">
        <f t="shared" si="20"/>
        <v>16812112.020792745</v>
      </c>
      <c r="E283" s="39">
        <f t="shared" si="20"/>
        <v>8100412.3918550881</v>
      </c>
      <c r="F283" s="39">
        <f t="shared" si="20"/>
        <v>2781141.3852148512</v>
      </c>
      <c r="G283" s="39">
        <f t="shared" si="20"/>
        <v>0</v>
      </c>
      <c r="H283" s="39">
        <f t="shared" si="21"/>
        <v>30118175.770961277</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1008.1667327170885</v>
      </c>
      <c r="D285" s="39">
        <f t="shared" si="22"/>
        <v>2060941.735536908</v>
      </c>
      <c r="E285" s="39">
        <f t="shared" si="22"/>
        <v>0</v>
      </c>
      <c r="F285" s="39">
        <f t="shared" si="22"/>
        <v>0</v>
      </c>
      <c r="G285" s="39">
        <f t="shared" si="22"/>
        <v>0</v>
      </c>
      <c r="H285" s="39">
        <f t="shared" si="21"/>
        <v>2061949.9022696251</v>
      </c>
      <c r="I285" s="1"/>
    </row>
    <row r="286" spans="2:9" x14ac:dyDescent="0.2">
      <c r="B286" s="9" t="str">
        <f>$B$50</f>
        <v>Technology</v>
      </c>
      <c r="C286" s="39">
        <f t="shared" si="22"/>
        <v>1500069.4532731646</v>
      </c>
      <c r="D286" s="39">
        <f t="shared" si="22"/>
        <v>861084.15342315892</v>
      </c>
      <c r="E286" s="39">
        <f t="shared" si="22"/>
        <v>390765.40233675839</v>
      </c>
      <c r="F286" s="39">
        <f t="shared" si="22"/>
        <v>0</v>
      </c>
      <c r="G286" s="39">
        <f t="shared" si="22"/>
        <v>0</v>
      </c>
      <c r="H286" s="39">
        <f t="shared" si="21"/>
        <v>2751919.0090330821</v>
      </c>
      <c r="I286" s="1"/>
    </row>
    <row r="287" spans="2:9" x14ac:dyDescent="0.2">
      <c r="B287" s="9" t="str">
        <f>$B$51</f>
        <v>Nursing</v>
      </c>
      <c r="C287" s="39">
        <f t="shared" si="22"/>
        <v>82708.765465056335</v>
      </c>
      <c r="D287" s="39">
        <f t="shared" si="22"/>
        <v>7231852.2097783051</v>
      </c>
      <c r="E287" s="39">
        <f t="shared" si="22"/>
        <v>2517482.3447180693</v>
      </c>
      <c r="F287" s="39">
        <f t="shared" si="22"/>
        <v>0</v>
      </c>
      <c r="G287" s="39">
        <f t="shared" si="22"/>
        <v>0</v>
      </c>
      <c r="H287" s="39">
        <f t="shared" si="21"/>
        <v>9832043.3199614305</v>
      </c>
      <c r="I287" s="1"/>
    </row>
    <row r="288" spans="2:9" x14ac:dyDescent="0.2">
      <c r="B288" s="35" t="str">
        <f>$B$52</f>
        <v>Totals</v>
      </c>
      <c r="C288" s="38">
        <f>SUM(C268:C287)</f>
        <v>101576249.19632995</v>
      </c>
      <c r="D288" s="38">
        <f>SUM(D268:D287)</f>
        <v>125444103.06819451</v>
      </c>
      <c r="E288" s="38">
        <f>SUM(E268:E287)</f>
        <v>64622865.142095476</v>
      </c>
      <c r="F288" s="38">
        <f>SUM(F268:F287)</f>
        <v>11662099.592256274</v>
      </c>
      <c r="G288" s="38">
        <f>SUM(G268:G287)</f>
        <v>0</v>
      </c>
      <c r="H288" s="38">
        <f t="shared" si="21"/>
        <v>303305316.99887615</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237.6304462785962</v>
      </c>
      <c r="D293" s="36">
        <f t="shared" si="23"/>
        <v>331.09127012365366</v>
      </c>
      <c r="E293" s="36">
        <f t="shared" si="23"/>
        <v>570.94444676271075</v>
      </c>
      <c r="F293" s="36">
        <f t="shared" si="23"/>
        <v>1695.5146069378125</v>
      </c>
      <c r="G293" s="37">
        <f t="shared" si="23"/>
        <v>0</v>
      </c>
      <c r="H293" s="38">
        <f t="shared" si="23"/>
        <v>293.70681866592656</v>
      </c>
      <c r="I293" s="1"/>
    </row>
    <row r="294" spans="2:9" x14ac:dyDescent="0.2">
      <c r="B294" s="9" t="str">
        <f>$B$33</f>
        <v>Science</v>
      </c>
      <c r="C294" s="69">
        <f t="shared" si="23"/>
        <v>245.96444223077592</v>
      </c>
      <c r="D294" s="69">
        <f t="shared" si="23"/>
        <v>462.03422828924818</v>
      </c>
      <c r="E294" s="69">
        <f t="shared" si="23"/>
        <v>887.93858565553512</v>
      </c>
      <c r="F294" s="69">
        <f t="shared" si="23"/>
        <v>3573.6667551204218</v>
      </c>
      <c r="G294" s="88">
        <f t="shared" si="23"/>
        <v>0</v>
      </c>
      <c r="H294" s="39">
        <f t="shared" si="23"/>
        <v>359.11272153880458</v>
      </c>
      <c r="I294" s="1"/>
    </row>
    <row r="295" spans="2:9" x14ac:dyDescent="0.2">
      <c r="B295" s="9" t="str">
        <f>$B$34</f>
        <v>Fine Arts</v>
      </c>
      <c r="C295" s="69">
        <f t="shared" si="23"/>
        <v>310.96135549838453</v>
      </c>
      <c r="D295" s="69">
        <f t="shared" si="23"/>
        <v>545.41062243862689</v>
      </c>
      <c r="E295" s="69">
        <f t="shared" si="23"/>
        <v>957.82052372235842</v>
      </c>
      <c r="F295" s="69">
        <f t="shared" si="23"/>
        <v>0</v>
      </c>
      <c r="G295" s="88">
        <f t="shared" si="23"/>
        <v>0</v>
      </c>
      <c r="H295" s="39">
        <f t="shared" si="23"/>
        <v>387.28083880218884</v>
      </c>
      <c r="I295" s="1"/>
    </row>
    <row r="296" spans="2:9" x14ac:dyDescent="0.2">
      <c r="B296" s="9" t="str">
        <f>$B$35</f>
        <v>Teacher Education</v>
      </c>
      <c r="C296" s="69">
        <f t="shared" si="23"/>
        <v>283.76831397248293</v>
      </c>
      <c r="D296" s="69">
        <f t="shared" si="23"/>
        <v>354.02400444805585</v>
      </c>
      <c r="E296" s="69">
        <f t="shared" si="23"/>
        <v>485.4145550817056</v>
      </c>
      <c r="F296" s="69">
        <f t="shared" si="23"/>
        <v>1262.0154341108173</v>
      </c>
      <c r="G296" s="88">
        <f t="shared" si="23"/>
        <v>0</v>
      </c>
      <c r="H296" s="39">
        <f t="shared" si="23"/>
        <v>451.28800299912888</v>
      </c>
      <c r="I296" s="1"/>
    </row>
    <row r="297" spans="2:9" x14ac:dyDescent="0.2">
      <c r="B297" s="9" t="str">
        <f>$B$36</f>
        <v>Agriculture</v>
      </c>
      <c r="C297" s="69">
        <f t="shared" si="23"/>
        <v>374.13152887139563</v>
      </c>
      <c r="D297" s="69">
        <f t="shared" si="23"/>
        <v>542.34010052752296</v>
      </c>
      <c r="E297" s="69">
        <f t="shared" si="23"/>
        <v>1259.8764743868833</v>
      </c>
      <c r="F297" s="69">
        <f t="shared" si="23"/>
        <v>0</v>
      </c>
      <c r="G297" s="88">
        <f t="shared" si="23"/>
        <v>0</v>
      </c>
      <c r="H297" s="39">
        <f t="shared" si="23"/>
        <v>715.45716638145268</v>
      </c>
      <c r="I297" s="1"/>
    </row>
    <row r="298" spans="2:9" x14ac:dyDescent="0.2">
      <c r="B298" s="9" t="str">
        <f>$B$37</f>
        <v>Engineering</v>
      </c>
      <c r="C298" s="69">
        <f t="shared" si="23"/>
        <v>459.18401572268647</v>
      </c>
      <c r="D298" s="69">
        <f t="shared" si="23"/>
        <v>593.72307453325868</v>
      </c>
      <c r="E298" s="69">
        <f t="shared" si="23"/>
        <v>907.95091845904483</v>
      </c>
      <c r="F298" s="69">
        <f t="shared" si="23"/>
        <v>3249.3584192268736</v>
      </c>
      <c r="G298" s="88">
        <f t="shared" si="23"/>
        <v>0</v>
      </c>
      <c r="H298" s="39">
        <f t="shared" si="23"/>
        <v>593.92551209273302</v>
      </c>
      <c r="I298" s="1"/>
    </row>
    <row r="299" spans="2:9" x14ac:dyDescent="0.2">
      <c r="B299" s="9" t="str">
        <f>$B$38</f>
        <v>Home Economics</v>
      </c>
      <c r="C299" s="69">
        <f t="shared" si="23"/>
        <v>251.76617293344722</v>
      </c>
      <c r="D299" s="69">
        <f t="shared" si="23"/>
        <v>335.92811752751209</v>
      </c>
      <c r="E299" s="69">
        <f t="shared" si="23"/>
        <v>0</v>
      </c>
      <c r="F299" s="69">
        <f t="shared" si="23"/>
        <v>0</v>
      </c>
      <c r="G299" s="88">
        <f t="shared" si="23"/>
        <v>0</v>
      </c>
      <c r="H299" s="39">
        <f t="shared" si="23"/>
        <v>329.05214166198397</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244.29002828011684</v>
      </c>
      <c r="D301" s="69">
        <f t="shared" si="23"/>
        <v>373.0334115398536</v>
      </c>
      <c r="E301" s="69">
        <f t="shared" si="23"/>
        <v>440.74065844343278</v>
      </c>
      <c r="F301" s="69">
        <f t="shared" si="23"/>
        <v>0</v>
      </c>
      <c r="G301" s="88">
        <f t="shared" si="23"/>
        <v>0</v>
      </c>
      <c r="H301" s="39">
        <f t="shared" si="23"/>
        <v>394.76296789096233</v>
      </c>
      <c r="I301" s="1"/>
    </row>
    <row r="302" spans="2:9" x14ac:dyDescent="0.2">
      <c r="B302" s="9" t="str">
        <f>$B$41</f>
        <v>Library Science</v>
      </c>
      <c r="C302" s="69">
        <f t="shared" si="23"/>
        <v>0</v>
      </c>
      <c r="D302" s="69">
        <f t="shared" si="23"/>
        <v>2292.951587853398</v>
      </c>
      <c r="E302" s="69">
        <f t="shared" si="23"/>
        <v>0</v>
      </c>
      <c r="F302" s="69">
        <f t="shared" si="23"/>
        <v>0</v>
      </c>
      <c r="G302" s="88">
        <f t="shared" si="23"/>
        <v>0</v>
      </c>
      <c r="H302" s="39">
        <f t="shared" si="23"/>
        <v>2292.951587853398</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9"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9" x14ac:dyDescent="0.2">
      <c r="B306" s="9" t="str">
        <f>$B$45</f>
        <v>Health Services</v>
      </c>
      <c r="C306" s="69">
        <f t="shared" si="23"/>
        <v>180.58845524655368</v>
      </c>
      <c r="D306" s="69">
        <f t="shared" si="23"/>
        <v>337.15082888106514</v>
      </c>
      <c r="E306" s="69">
        <f t="shared" si="23"/>
        <v>633.1798028283423</v>
      </c>
      <c r="F306" s="69">
        <f t="shared" si="23"/>
        <v>4137.3301331508137</v>
      </c>
      <c r="G306" s="88">
        <f t="shared" si="23"/>
        <v>0</v>
      </c>
      <c r="H306" s="39">
        <f t="shared" si="23"/>
        <v>394.12055754990956</v>
      </c>
      <c r="I306" s="1"/>
    </row>
    <row r="307" spans="2:9"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9" x14ac:dyDescent="0.2">
      <c r="B308" s="9" t="str">
        <f>$B$47</f>
        <v>Business Administration</v>
      </c>
      <c r="C308" s="69">
        <f t="shared" si="23"/>
        <v>187.90281121433742</v>
      </c>
      <c r="D308" s="69">
        <f t="shared" si="23"/>
        <v>402.32876303139125</v>
      </c>
      <c r="E308" s="69">
        <f t="shared" si="23"/>
        <v>497.44610610753426</v>
      </c>
      <c r="F308" s="69">
        <f t="shared" si="23"/>
        <v>5629.840860758808</v>
      </c>
      <c r="G308" s="88">
        <f t="shared" si="23"/>
        <v>0</v>
      </c>
      <c r="H308" s="39">
        <f t="shared" si="23"/>
        <v>421.42183594001898</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168.02778878618142</v>
      </c>
      <c r="D310" s="69">
        <f t="shared" si="24"/>
        <v>564.3323481754951</v>
      </c>
      <c r="E310" s="69">
        <f t="shared" si="24"/>
        <v>0</v>
      </c>
      <c r="F310" s="69">
        <f t="shared" si="24"/>
        <v>0</v>
      </c>
      <c r="G310" s="88">
        <f t="shared" si="24"/>
        <v>0</v>
      </c>
      <c r="H310" s="39">
        <f t="shared" si="24"/>
        <v>563.68231335965697</v>
      </c>
      <c r="I310" s="1"/>
    </row>
    <row r="311" spans="2:9" x14ac:dyDescent="0.2">
      <c r="B311" s="9" t="str">
        <f>$B$50</f>
        <v>Technology</v>
      </c>
      <c r="C311" s="69">
        <f t="shared" si="24"/>
        <v>327.52608150069096</v>
      </c>
      <c r="D311" s="69">
        <f t="shared" si="24"/>
        <v>381.85550040938313</v>
      </c>
      <c r="E311" s="69">
        <f t="shared" si="24"/>
        <v>542.72972546771996</v>
      </c>
      <c r="F311" s="69">
        <f t="shared" si="24"/>
        <v>0</v>
      </c>
      <c r="G311" s="88">
        <f t="shared" si="24"/>
        <v>0</v>
      </c>
      <c r="H311" s="39">
        <f t="shared" si="24"/>
        <v>364.25135791304859</v>
      </c>
      <c r="I311" s="1"/>
    </row>
    <row r="312" spans="2:9" x14ac:dyDescent="0.2">
      <c r="B312" s="9" t="str">
        <f>$B$51</f>
        <v>Nursing</v>
      </c>
      <c r="C312" s="69">
        <f t="shared" si="24"/>
        <v>1334.012346210586</v>
      </c>
      <c r="D312" s="69">
        <f t="shared" si="24"/>
        <v>909.89584924236351</v>
      </c>
      <c r="E312" s="69">
        <f t="shared" si="24"/>
        <v>1204.5370070421384</v>
      </c>
      <c r="F312" s="69">
        <f t="shared" si="24"/>
        <v>0</v>
      </c>
      <c r="G312" s="88">
        <f t="shared" si="24"/>
        <v>0</v>
      </c>
      <c r="H312" s="39">
        <f t="shared" si="24"/>
        <v>973.46963563974555</v>
      </c>
      <c r="I312" s="1"/>
    </row>
    <row r="313" spans="2:9" x14ac:dyDescent="0.2">
      <c r="B313" s="35" t="str">
        <f>$B$52</f>
        <v>Totals</v>
      </c>
      <c r="C313" s="38">
        <f t="shared" si="24"/>
        <v>251.65371981203302</v>
      </c>
      <c r="D313" s="38">
        <f t="shared" si="24"/>
        <v>412.02026882981568</v>
      </c>
      <c r="E313" s="38">
        <f t="shared" si="24"/>
        <v>618.93960426874571</v>
      </c>
      <c r="F313" s="38">
        <f t="shared" si="24"/>
        <v>2005.1753081596069</v>
      </c>
      <c r="G313" s="38">
        <f t="shared" si="24"/>
        <v>0</v>
      </c>
      <c r="H313" s="38">
        <f t="shared" si="24"/>
        <v>370.64344798541913</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1.3933032374794461</v>
      </c>
      <c r="E318" s="55">
        <f t="shared" si="25"/>
        <v>2.4026569646439144</v>
      </c>
      <c r="F318" s="55">
        <f t="shared" si="25"/>
        <v>7.1350899410844164</v>
      </c>
      <c r="G318" s="55">
        <f t="shared" si="25"/>
        <v>0</v>
      </c>
      <c r="H318" s="55">
        <f t="shared" si="25"/>
        <v>1.2359814294233444</v>
      </c>
      <c r="I318" s="1"/>
    </row>
    <row r="319" spans="2:9" x14ac:dyDescent="0.2">
      <c r="B319" s="9" t="str">
        <f>$B$33</f>
        <v>Science</v>
      </c>
      <c r="C319" s="55">
        <f t="shared" ref="C319:H334" si="26">IF($C$293=0,"",C294/$C$293)</f>
        <v>1.0350712464782774</v>
      </c>
      <c r="D319" s="55">
        <f t="shared" si="26"/>
        <v>1.9443393535000251</v>
      </c>
      <c r="E319" s="55">
        <f t="shared" si="26"/>
        <v>3.7366364435242545</v>
      </c>
      <c r="F319" s="55">
        <f t="shared" si="26"/>
        <v>15.038757916275936</v>
      </c>
      <c r="G319" s="55">
        <f t="shared" si="26"/>
        <v>0</v>
      </c>
      <c r="H319" s="55">
        <f t="shared" si="26"/>
        <v>1.5112235286457505</v>
      </c>
      <c r="I319" s="1"/>
    </row>
    <row r="320" spans="2:9" x14ac:dyDescent="0.2">
      <c r="B320" s="9" t="str">
        <f>$B$34</f>
        <v>Fine Arts</v>
      </c>
      <c r="C320" s="55">
        <f t="shared" si="26"/>
        <v>1.3085922295235506</v>
      </c>
      <c r="D320" s="55">
        <f t="shared" si="26"/>
        <v>2.2952051430278066</v>
      </c>
      <c r="E320" s="55">
        <f t="shared" si="26"/>
        <v>4.0307146610305002</v>
      </c>
      <c r="F320" s="55">
        <f t="shared" si="26"/>
        <v>0</v>
      </c>
      <c r="G320" s="55">
        <f t="shared" si="26"/>
        <v>0</v>
      </c>
      <c r="H320" s="55">
        <f t="shared" si="26"/>
        <v>1.6297610212293403</v>
      </c>
      <c r="I320" s="1"/>
    </row>
    <row r="321" spans="2:9" x14ac:dyDescent="0.2">
      <c r="B321" s="9" t="str">
        <f>$B$35</f>
        <v>Teacher Education</v>
      </c>
      <c r="C321" s="55">
        <f t="shared" si="26"/>
        <v>1.1941580652497494</v>
      </c>
      <c r="D321" s="55">
        <f t="shared" si="26"/>
        <v>1.4898091132354341</v>
      </c>
      <c r="E321" s="55">
        <f t="shared" si="26"/>
        <v>2.0427287945779855</v>
      </c>
      <c r="F321" s="55">
        <f t="shared" si="26"/>
        <v>5.3108322349874291</v>
      </c>
      <c r="G321" s="55">
        <f t="shared" si="26"/>
        <v>0</v>
      </c>
      <c r="H321" s="55">
        <f t="shared" si="26"/>
        <v>1.8991169274245361</v>
      </c>
      <c r="I321" s="1"/>
    </row>
    <row r="322" spans="2:9" x14ac:dyDescent="0.2">
      <c r="B322" s="9" t="str">
        <f>$B$36</f>
        <v>Agriculture</v>
      </c>
      <c r="C322" s="55">
        <f t="shared" si="26"/>
        <v>1.5744258984085169</v>
      </c>
      <c r="D322" s="55">
        <f t="shared" si="26"/>
        <v>2.2822837267733251</v>
      </c>
      <c r="E322" s="55">
        <f t="shared" si="26"/>
        <v>5.3018310326691607</v>
      </c>
      <c r="F322" s="55">
        <f t="shared" si="26"/>
        <v>0</v>
      </c>
      <c r="G322" s="55">
        <f t="shared" si="26"/>
        <v>0</v>
      </c>
      <c r="H322" s="55">
        <f t="shared" si="26"/>
        <v>3.0107975538734459</v>
      </c>
      <c r="I322" s="1"/>
    </row>
    <row r="323" spans="2:9" x14ac:dyDescent="0.2">
      <c r="B323" s="9" t="str">
        <f>$B$37</f>
        <v>Engineering</v>
      </c>
      <c r="C323" s="55">
        <f t="shared" si="26"/>
        <v>1.9323450463260188</v>
      </c>
      <c r="D323" s="55">
        <f t="shared" si="26"/>
        <v>2.4985143268938783</v>
      </c>
      <c r="E323" s="55">
        <f t="shared" si="26"/>
        <v>3.8208526418982935</v>
      </c>
      <c r="F323" s="55">
        <f t="shared" si="26"/>
        <v>13.673998724125399</v>
      </c>
      <c r="G323" s="55">
        <f t="shared" si="26"/>
        <v>0</v>
      </c>
      <c r="H323" s="55">
        <f t="shared" si="26"/>
        <v>2.499366227660992</v>
      </c>
      <c r="I323" s="1"/>
    </row>
    <row r="324" spans="2:9" x14ac:dyDescent="0.2">
      <c r="B324" s="9" t="str">
        <f>$B$38</f>
        <v>Home Economics</v>
      </c>
      <c r="C324" s="55">
        <f t="shared" si="26"/>
        <v>1.0594861764400274</v>
      </c>
      <c r="D324" s="55">
        <f t="shared" si="26"/>
        <v>1.4136577311043401</v>
      </c>
      <c r="E324" s="55">
        <f t="shared" si="26"/>
        <v>0</v>
      </c>
      <c r="F324" s="55">
        <f t="shared" si="26"/>
        <v>0</v>
      </c>
      <c r="G324" s="55">
        <f t="shared" si="26"/>
        <v>0</v>
      </c>
      <c r="H324" s="55">
        <f t="shared" si="26"/>
        <v>1.3847221465729422</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1.0280249526347016</v>
      </c>
      <c r="D326" s="55">
        <f t="shared" si="26"/>
        <v>1.5698047846213778</v>
      </c>
      <c r="E326" s="55">
        <f t="shared" si="26"/>
        <v>1.8547314342317551</v>
      </c>
      <c r="F326" s="55">
        <f t="shared" si="26"/>
        <v>0</v>
      </c>
      <c r="G326" s="55">
        <f t="shared" si="26"/>
        <v>0</v>
      </c>
      <c r="H326" s="55">
        <f t="shared" si="26"/>
        <v>1.6612474288254508</v>
      </c>
      <c r="I326" s="1"/>
    </row>
    <row r="327" spans="2:9" x14ac:dyDescent="0.2">
      <c r="B327" s="9" t="str">
        <f>$B$41</f>
        <v>Library Science</v>
      </c>
      <c r="C327" s="55">
        <f t="shared" si="26"/>
        <v>0</v>
      </c>
      <c r="D327" s="55">
        <f t="shared" si="26"/>
        <v>9.6492331843923669</v>
      </c>
      <c r="E327" s="55">
        <f t="shared" si="26"/>
        <v>0</v>
      </c>
      <c r="F327" s="55">
        <f t="shared" si="26"/>
        <v>0</v>
      </c>
      <c r="G327" s="55">
        <f t="shared" si="26"/>
        <v>0</v>
      </c>
      <c r="H327" s="55">
        <f t="shared" si="26"/>
        <v>9.6492331843923669</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0.75995503974618261</v>
      </c>
      <c r="D331" s="55">
        <f t="shared" si="26"/>
        <v>1.4188031633193667</v>
      </c>
      <c r="E331" s="55">
        <f t="shared" si="26"/>
        <v>2.6645567213470911</v>
      </c>
      <c r="F331" s="55">
        <f t="shared" si="26"/>
        <v>17.410774578524496</v>
      </c>
      <c r="G331" s="55">
        <f t="shared" si="26"/>
        <v>0</v>
      </c>
      <c r="H331" s="55">
        <f t="shared" si="26"/>
        <v>1.6585440280150192</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0.79073542198393865</v>
      </c>
      <c r="D333" s="55">
        <f t="shared" si="26"/>
        <v>1.6930859211521403</v>
      </c>
      <c r="E333" s="55">
        <f t="shared" si="26"/>
        <v>2.0933601476484713</v>
      </c>
      <c r="F333" s="55">
        <f t="shared" si="26"/>
        <v>23.691580556804677</v>
      </c>
      <c r="G333" s="55">
        <f t="shared" si="26"/>
        <v>0</v>
      </c>
      <c r="H333" s="55">
        <f t="shared" si="26"/>
        <v>1.7734336762804674</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0.70709705518621491</v>
      </c>
      <c r="D335" s="55">
        <f t="shared" si="27"/>
        <v>2.3748318324238467</v>
      </c>
      <c r="E335" s="55">
        <f t="shared" si="27"/>
        <v>0</v>
      </c>
      <c r="F335" s="55">
        <f t="shared" si="27"/>
        <v>0</v>
      </c>
      <c r="G335" s="55">
        <f t="shared" si="27"/>
        <v>0</v>
      </c>
      <c r="H335" s="55">
        <f t="shared" si="27"/>
        <v>2.3720963461845286</v>
      </c>
      <c r="I335" s="1"/>
    </row>
    <row r="336" spans="2:9" x14ac:dyDescent="0.2">
      <c r="B336" s="9" t="str">
        <f>$B$50</f>
        <v>Technology</v>
      </c>
      <c r="C336" s="55">
        <f t="shared" si="27"/>
        <v>1.3783001573657854</v>
      </c>
      <c r="D336" s="55">
        <f t="shared" si="27"/>
        <v>1.6069300310184098</v>
      </c>
      <c r="E336" s="55">
        <f t="shared" si="27"/>
        <v>2.2839233522771218</v>
      </c>
      <c r="F336" s="55">
        <f t="shared" si="27"/>
        <v>0</v>
      </c>
      <c r="G336" s="55">
        <f t="shared" si="27"/>
        <v>0</v>
      </c>
      <c r="H336" s="55">
        <f t="shared" si="27"/>
        <v>1.5328480151318782</v>
      </c>
      <c r="I336" s="1"/>
    </row>
    <row r="337" spans="2:9" x14ac:dyDescent="0.2">
      <c r="B337" s="9" t="str">
        <f>$B$51</f>
        <v>Nursing</v>
      </c>
      <c r="C337" s="55">
        <f t="shared" si="27"/>
        <v>5.613810717868196</v>
      </c>
      <c r="D337" s="55">
        <f t="shared" si="27"/>
        <v>3.8290373287251596</v>
      </c>
      <c r="E337" s="55">
        <f t="shared" si="27"/>
        <v>5.0689506580732839</v>
      </c>
      <c r="F337" s="55">
        <f t="shared" si="27"/>
        <v>0</v>
      </c>
      <c r="G337" s="55">
        <f t="shared" si="27"/>
        <v>0</v>
      </c>
      <c r="H337" s="55">
        <f t="shared" si="27"/>
        <v>4.0965694879790648</v>
      </c>
      <c r="I337" s="1"/>
    </row>
    <row r="338" spans="2:9" x14ac:dyDescent="0.2">
      <c r="B338" s="35" t="str">
        <f>$B$52</f>
        <v>Totals</v>
      </c>
      <c r="C338" s="55">
        <f t="shared" si="27"/>
        <v>1.0590129495317113</v>
      </c>
      <c r="D338" s="55">
        <f t="shared" si="27"/>
        <v>1.7338698608795531</v>
      </c>
      <c r="E338" s="55">
        <f t="shared" si="27"/>
        <v>2.6046309046741656</v>
      </c>
      <c r="F338" s="55">
        <f t="shared" si="27"/>
        <v>8.4382087378178561</v>
      </c>
      <c r="G338" s="55">
        <f t="shared" si="27"/>
        <v>0</v>
      </c>
      <c r="H338" s="55">
        <f t="shared" si="27"/>
        <v>1.5597473042275041</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7128.9133883578861</v>
      </c>
      <c r="D343" s="38">
        <f t="shared" si="28"/>
        <v>9932.7381037096093</v>
      </c>
      <c r="E343" s="38">
        <f>E293*24</f>
        <v>13702.666722305057</v>
      </c>
      <c r="F343" s="38">
        <f>F293*18</f>
        <v>30519.262924880626</v>
      </c>
      <c r="G343" s="38">
        <f>G293*24</f>
        <v>0</v>
      </c>
      <c r="H343" s="38">
        <f>IF((C32/30+D32/30+E32/24+F32/18+G32/24)=0,0,H268/(C32/30+D32/30+E32/24+F32/18+G32/24))</f>
        <v>8633.619564286746</v>
      </c>
      <c r="I343" s="1"/>
    </row>
    <row r="344" spans="2:9" x14ac:dyDescent="0.2">
      <c r="B344" s="9" t="str">
        <f>$B$33</f>
        <v>Science</v>
      </c>
      <c r="C344" s="39">
        <f t="shared" si="28"/>
        <v>7378.9332669232772</v>
      </c>
      <c r="D344" s="39">
        <f t="shared" si="28"/>
        <v>13861.026848677446</v>
      </c>
      <c r="E344" s="39">
        <f>E294*24</f>
        <v>21310.526055732844</v>
      </c>
      <c r="F344" s="39">
        <f>F294*18</f>
        <v>64326.001592167595</v>
      </c>
      <c r="G344" s="39">
        <f>G294*24</f>
        <v>0</v>
      </c>
      <c r="H344" s="39">
        <f t="shared" ref="H344:H363" si="29">IF((C33/30+D33/30+E33/24+F33/18+G33/24)=0,0,H269/(C33/30+D33/30+E33/24+F33/18+G33/24))</f>
        <v>10554.552041298828</v>
      </c>
      <c r="I344" s="1"/>
    </row>
    <row r="345" spans="2:9" x14ac:dyDescent="0.2">
      <c r="B345" s="9" t="str">
        <f>$B$34</f>
        <v>Fine Arts</v>
      </c>
      <c r="C345" s="39">
        <f t="shared" si="28"/>
        <v>9328.8406649515364</v>
      </c>
      <c r="D345" s="39">
        <f t="shared" si="28"/>
        <v>16362.318673158807</v>
      </c>
      <c r="E345" s="39">
        <f t="shared" ref="E345:E363" si="30">E295*24</f>
        <v>22987.692569336603</v>
      </c>
      <c r="F345" s="39">
        <f t="shared" ref="F345:F363" si="31">F295*18</f>
        <v>0</v>
      </c>
      <c r="G345" s="39">
        <f t="shared" ref="G345:G363" si="32">G295*24</f>
        <v>0</v>
      </c>
      <c r="H345" s="39">
        <f t="shared" si="29"/>
        <v>11557.734100634781</v>
      </c>
      <c r="I345" s="1"/>
    </row>
    <row r="346" spans="2:9" x14ac:dyDescent="0.2">
      <c r="B346" s="9" t="str">
        <f>$B$35</f>
        <v>Teacher Education</v>
      </c>
      <c r="C346" s="39">
        <f t="shared" si="28"/>
        <v>8513.0494191744874</v>
      </c>
      <c r="D346" s="39">
        <f t="shared" si="28"/>
        <v>10620.720133441675</v>
      </c>
      <c r="E346" s="39">
        <f t="shared" si="30"/>
        <v>11649.949321960934</v>
      </c>
      <c r="F346" s="39">
        <f t="shared" si="31"/>
        <v>22716.277813994711</v>
      </c>
      <c r="G346" s="39">
        <f t="shared" si="32"/>
        <v>0</v>
      </c>
      <c r="H346" s="39">
        <f t="shared" si="29"/>
        <v>12098.371042003544</v>
      </c>
      <c r="I346" s="1"/>
    </row>
    <row r="347" spans="2:9" x14ac:dyDescent="0.2">
      <c r="B347" s="9" t="str">
        <f>$B$36</f>
        <v>Agriculture</v>
      </c>
      <c r="C347" s="39">
        <f t="shared" si="28"/>
        <v>11223.945866141868</v>
      </c>
      <c r="D347" s="39">
        <f t="shared" si="28"/>
        <v>16270.203015825689</v>
      </c>
      <c r="E347" s="39">
        <f t="shared" si="30"/>
        <v>30237.035385285199</v>
      </c>
      <c r="F347" s="39">
        <f t="shared" si="31"/>
        <v>0</v>
      </c>
      <c r="G347" s="39">
        <f t="shared" si="32"/>
        <v>0</v>
      </c>
      <c r="H347" s="39">
        <f t="shared" si="29"/>
        <v>20139.961643953669</v>
      </c>
      <c r="I347" s="1"/>
    </row>
    <row r="348" spans="2:9" x14ac:dyDescent="0.2">
      <c r="B348" s="9" t="str">
        <f>$B$37</f>
        <v>Engineering</v>
      </c>
      <c r="C348" s="39">
        <f t="shared" si="28"/>
        <v>13775.520471680595</v>
      </c>
      <c r="D348" s="39">
        <f t="shared" si="28"/>
        <v>17811.692235997762</v>
      </c>
      <c r="E348" s="39">
        <f t="shared" si="30"/>
        <v>21790.822043017077</v>
      </c>
      <c r="F348" s="39">
        <f t="shared" si="31"/>
        <v>58488.451546083728</v>
      </c>
      <c r="G348" s="39">
        <f t="shared" si="32"/>
        <v>0</v>
      </c>
      <c r="H348" s="39">
        <f t="shared" si="29"/>
        <v>17250.773115512584</v>
      </c>
      <c r="I348" s="1"/>
    </row>
    <row r="349" spans="2:9" x14ac:dyDescent="0.2">
      <c r="B349" s="9" t="str">
        <f>$B$38</f>
        <v>Home Economics</v>
      </c>
      <c r="C349" s="39">
        <f t="shared" si="28"/>
        <v>7552.9851880034166</v>
      </c>
      <c r="D349" s="39">
        <f t="shared" si="28"/>
        <v>10077.843525825363</v>
      </c>
      <c r="E349" s="39">
        <f t="shared" si="30"/>
        <v>0</v>
      </c>
      <c r="F349" s="39">
        <f t="shared" si="31"/>
        <v>0</v>
      </c>
      <c r="G349" s="39">
        <f t="shared" si="32"/>
        <v>0</v>
      </c>
      <c r="H349" s="39">
        <f t="shared" si="29"/>
        <v>9871.5642498595171</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7328.700848403505</v>
      </c>
      <c r="D351" s="39">
        <f t="shared" si="28"/>
        <v>11191.002346195608</v>
      </c>
      <c r="E351" s="39">
        <f t="shared" si="30"/>
        <v>10577.775802642387</v>
      </c>
      <c r="F351" s="39">
        <f t="shared" si="31"/>
        <v>0</v>
      </c>
      <c r="G351" s="39">
        <f t="shared" si="32"/>
        <v>0</v>
      </c>
      <c r="H351" s="39">
        <f t="shared" si="29"/>
        <v>10492.164051254496</v>
      </c>
      <c r="I351" s="1"/>
    </row>
    <row r="352" spans="2:9" x14ac:dyDescent="0.2">
      <c r="B352" s="9" t="str">
        <f>$B$41</f>
        <v>Library Science</v>
      </c>
      <c r="C352" s="39">
        <f t="shared" si="28"/>
        <v>0</v>
      </c>
      <c r="D352" s="39">
        <f t="shared" si="28"/>
        <v>68788.547635601935</v>
      </c>
      <c r="E352" s="39">
        <f t="shared" si="30"/>
        <v>0</v>
      </c>
      <c r="F352" s="39">
        <f t="shared" si="31"/>
        <v>0</v>
      </c>
      <c r="G352" s="39">
        <f t="shared" si="32"/>
        <v>0</v>
      </c>
      <c r="H352" s="39">
        <f t="shared" si="29"/>
        <v>68788.54763560195</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5417.6536573966105</v>
      </c>
      <c r="D356" s="39">
        <f t="shared" si="28"/>
        <v>10114.524866431953</v>
      </c>
      <c r="E356" s="39">
        <f t="shared" si="30"/>
        <v>15196.315267880214</v>
      </c>
      <c r="F356" s="39">
        <f t="shared" si="31"/>
        <v>74471.942396714643</v>
      </c>
      <c r="G356" s="39">
        <f t="shared" si="32"/>
        <v>0</v>
      </c>
      <c r="H356" s="39">
        <f t="shared" si="29"/>
        <v>11078.798514590793</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5637.0843364301227</v>
      </c>
      <c r="D358" s="39">
        <f t="shared" si="28"/>
        <v>12069.862890941737</v>
      </c>
      <c r="E358" s="39">
        <f t="shared" si="30"/>
        <v>11938.706546580823</v>
      </c>
      <c r="F358" s="39">
        <f t="shared" si="31"/>
        <v>101337.13549365854</v>
      </c>
      <c r="G358" s="39">
        <f t="shared" si="32"/>
        <v>0</v>
      </c>
      <c r="H358" s="39">
        <f t="shared" si="29"/>
        <v>11909.386082847543</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5040.833663585443</v>
      </c>
      <c r="D360" s="39">
        <f t="shared" si="33"/>
        <v>16929.970445264851</v>
      </c>
      <c r="E360" s="39">
        <f t="shared" si="30"/>
        <v>0</v>
      </c>
      <c r="F360" s="39">
        <f t="shared" si="31"/>
        <v>0</v>
      </c>
      <c r="G360" s="39">
        <f t="shared" si="32"/>
        <v>0</v>
      </c>
      <c r="H360" s="39">
        <f t="shared" si="29"/>
        <v>16910.469400789709</v>
      </c>
      <c r="I360" s="1"/>
    </row>
    <row r="361" spans="2:9" x14ac:dyDescent="0.2">
      <c r="B361" s="9" t="str">
        <f>$B$50</f>
        <v>Technology</v>
      </c>
      <c r="C361" s="39">
        <f t="shared" si="33"/>
        <v>9825.7824450207281</v>
      </c>
      <c r="D361" s="39">
        <f t="shared" si="33"/>
        <v>11455.665012281494</v>
      </c>
      <c r="E361" s="39">
        <f t="shared" si="30"/>
        <v>13025.513411225278</v>
      </c>
      <c r="F361" s="39">
        <f t="shared" si="31"/>
        <v>0</v>
      </c>
      <c r="G361" s="39">
        <f t="shared" si="32"/>
        <v>0</v>
      </c>
      <c r="H361" s="39">
        <f t="shared" si="29"/>
        <v>10673.247610988037</v>
      </c>
      <c r="I361" s="1"/>
    </row>
    <row r="362" spans="2:9" x14ac:dyDescent="0.2">
      <c r="B362" s="9" t="str">
        <f>$B$51</f>
        <v>Nursing</v>
      </c>
      <c r="C362" s="39">
        <f t="shared" si="33"/>
        <v>40020.370386317576</v>
      </c>
      <c r="D362" s="39">
        <f t="shared" si="33"/>
        <v>27296.875477270907</v>
      </c>
      <c r="E362" s="39">
        <f t="shared" si="30"/>
        <v>28908.888169011319</v>
      </c>
      <c r="F362" s="39">
        <f t="shared" si="31"/>
        <v>0</v>
      </c>
      <c r="G362" s="39">
        <f t="shared" si="32"/>
        <v>0</v>
      </c>
      <c r="H362" s="39">
        <f t="shared" si="29"/>
        <v>27767.597043901431</v>
      </c>
      <c r="I362" s="1"/>
    </row>
    <row r="363" spans="2:9" x14ac:dyDescent="0.2">
      <c r="B363" s="35" t="str">
        <f>$B$52</f>
        <v>Totals</v>
      </c>
      <c r="C363" s="38">
        <f t="shared" si="33"/>
        <v>7549.6115943609902</v>
      </c>
      <c r="D363" s="38">
        <f t="shared" si="33"/>
        <v>12360.60806489447</v>
      </c>
      <c r="E363" s="38">
        <f t="shared" si="30"/>
        <v>14854.550502449896</v>
      </c>
      <c r="F363" s="38">
        <f t="shared" si="31"/>
        <v>36093.15554687292</v>
      </c>
      <c r="G363" s="38">
        <f t="shared" si="32"/>
        <v>0</v>
      </c>
      <c r="H363" s="38">
        <f t="shared" si="29"/>
        <v>10726.338857639143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43" priority="6" stopIfTrue="1">
      <formula>C32=0</formula>
    </cfRule>
  </conditionalFormatting>
  <conditionalFormatting sqref="C91:G110">
    <cfRule type="expression" dxfId="242" priority="5" stopIfTrue="1">
      <formula>C32=0</formula>
    </cfRule>
  </conditionalFormatting>
  <conditionalFormatting sqref="C143:H162">
    <cfRule type="expression" dxfId="241" priority="3" stopIfTrue="1">
      <formula>C32=0</formula>
    </cfRule>
  </conditionalFormatting>
  <conditionalFormatting sqref="H143:H162">
    <cfRule type="expression" dxfId="240" priority="4" stopIfTrue="1">
      <formula>OR(AND(#REF!&gt;0,H143&gt;0,H61=0),AND(#REF!&gt;0,H143&gt;0,H32=0))</formula>
    </cfRule>
  </conditionalFormatting>
  <conditionalFormatting sqref="H143:H162">
    <cfRule type="expression" dxfId="239" priority="2" stopIfTrue="1">
      <formula>OR(AND(#REF!&gt;0,H143&gt;0,H61=0),AND(#REF!&gt;0,H143&gt;0,H32=0))</formula>
    </cfRule>
  </conditionalFormatting>
  <conditionalFormatting sqref="H143:H162">
    <cfRule type="expression" dxfId="23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C000"/>
    <pageSetUpPr fitToPage="1"/>
  </sheetPr>
  <dimension ref="B1:M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132</v>
      </c>
      <c r="C3" s="6"/>
      <c r="D3" s="6"/>
      <c r="E3" s="6"/>
      <c r="F3" s="6"/>
      <c r="G3" s="6"/>
      <c r="H3" s="6"/>
    </row>
    <row r="4" spans="2:8" x14ac:dyDescent="0.2">
      <c r="B4" s="83" t="s">
        <v>140</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Data!$G7</f>
        <v>35397147</v>
      </c>
    </row>
    <row r="14" spans="2:8" x14ac:dyDescent="0.2">
      <c r="B14" s="371" t="s">
        <v>14</v>
      </c>
      <c r="C14" s="371"/>
      <c r="D14" s="371"/>
      <c r="E14" s="371"/>
      <c r="F14" s="335"/>
      <c r="G14" s="333"/>
      <c r="H14" s="339">
        <f>Data!$H7</f>
        <v>3104379</v>
      </c>
    </row>
    <row r="15" spans="2:8" x14ac:dyDescent="0.2">
      <c r="B15" s="371" t="s">
        <v>15</v>
      </c>
      <c r="C15" s="371"/>
      <c r="D15" s="371"/>
      <c r="E15" s="371"/>
      <c r="F15" s="335"/>
      <c r="G15" s="333"/>
      <c r="H15" s="339">
        <f>Data!$I7</f>
        <v>7539007</v>
      </c>
    </row>
    <row r="16" spans="2:8" x14ac:dyDescent="0.2">
      <c r="B16" s="371" t="s">
        <v>19</v>
      </c>
      <c r="C16" s="371"/>
      <c r="D16" s="371"/>
      <c r="E16" s="371"/>
      <c r="F16" s="335"/>
      <c r="G16" s="333"/>
      <c r="H16" s="339">
        <f>Data!$J7</f>
        <v>3444460</v>
      </c>
    </row>
    <row r="17" spans="2:13" x14ac:dyDescent="0.2">
      <c r="B17" s="371" t="s">
        <v>16</v>
      </c>
      <c r="C17" s="371"/>
      <c r="D17" s="371"/>
      <c r="E17" s="371"/>
      <c r="F17" s="335"/>
      <c r="G17" s="333"/>
      <c r="H17" s="339">
        <f>Data!$K7</f>
        <v>14667735</v>
      </c>
    </row>
    <row r="18" spans="2:13" x14ac:dyDescent="0.2">
      <c r="B18" s="371" t="s">
        <v>1</v>
      </c>
      <c r="C18" s="371"/>
      <c r="D18" s="371"/>
      <c r="E18" s="371"/>
      <c r="F18" s="336"/>
      <c r="G18" s="333"/>
      <c r="H18" s="337">
        <f>SUM(H13:H17)</f>
        <v>64152728</v>
      </c>
    </row>
    <row r="19" spans="2:13" ht="13.5" customHeight="1" x14ac:dyDescent="0.2">
      <c r="B19" s="27"/>
      <c r="D19" s="27"/>
      <c r="E19" s="27"/>
      <c r="F19" s="27"/>
      <c r="G19" s="27"/>
      <c r="H19" s="5"/>
    </row>
    <row r="20" spans="2:13" ht="13.5" customHeight="1" x14ac:dyDescent="0.2">
      <c r="B20" s="27"/>
      <c r="D20" s="373" t="s">
        <v>23</v>
      </c>
      <c r="E20" s="373"/>
      <c r="F20" s="373"/>
      <c r="G20" s="31" t="s">
        <v>24</v>
      </c>
      <c r="H20" s="31" t="s">
        <v>25</v>
      </c>
    </row>
    <row r="21" spans="2:13" x14ac:dyDescent="0.2">
      <c r="B21" s="385" t="s">
        <v>22</v>
      </c>
      <c r="C21" s="386"/>
      <c r="D21" s="384" t="str">
        <f>Data!L7</f>
        <v>Felecia Burns</v>
      </c>
      <c r="E21" s="384"/>
      <c r="F21" s="384"/>
      <c r="G21" s="87" t="str">
        <f>Data!M7</f>
        <v>432-552-2712</v>
      </c>
      <c r="H21" s="78" t="str">
        <f>Data!N7</f>
        <v>burns_f@utpb.edu</v>
      </c>
    </row>
    <row r="22" spans="2:13" ht="13.5" customHeight="1" x14ac:dyDescent="0.2">
      <c r="B22" s="27"/>
      <c r="C22" s="27"/>
      <c r="D22" s="27"/>
      <c r="E22" s="27"/>
      <c r="F22" s="27"/>
      <c r="G22" s="27"/>
      <c r="H22" s="5"/>
    </row>
    <row r="23" spans="2:13" ht="13.5" customHeight="1" thickBot="1" x14ac:dyDescent="0.25">
      <c r="B23" s="3" t="s">
        <v>66</v>
      </c>
      <c r="C23" s="27"/>
      <c r="D23" s="27"/>
      <c r="E23" s="27"/>
      <c r="F23" s="27"/>
      <c r="G23" s="27"/>
      <c r="H23" s="5"/>
    </row>
    <row r="24" spans="2:13" s="33" customFormat="1" x14ac:dyDescent="0.2">
      <c r="B24" s="57"/>
      <c r="C24" s="59" t="s">
        <v>26</v>
      </c>
      <c r="D24" s="60" t="s">
        <v>27</v>
      </c>
      <c r="E24" s="60" t="s">
        <v>28</v>
      </c>
      <c r="F24" s="60" t="s">
        <v>29</v>
      </c>
      <c r="G24" s="60" t="s">
        <v>30</v>
      </c>
      <c r="H24" s="61" t="s">
        <v>31</v>
      </c>
    </row>
    <row r="25" spans="2:13" s="33" customFormat="1" ht="15" thickBot="1" x14ac:dyDescent="0.25">
      <c r="B25" s="56" t="s">
        <v>684</v>
      </c>
      <c r="C25" s="79">
        <f>Data!O7</f>
        <v>2115</v>
      </c>
      <c r="D25" s="80">
        <f>Data!P7</f>
        <v>2639</v>
      </c>
      <c r="E25" s="80">
        <f>Data!Q7</f>
        <v>776</v>
      </c>
      <c r="F25" s="80">
        <f>Data!R7</f>
        <v>0</v>
      </c>
      <c r="G25" s="80">
        <f>Data!S7</f>
        <v>0</v>
      </c>
      <c r="H25" s="68">
        <f>SUM(C25:G25)</f>
        <v>5530</v>
      </c>
    </row>
    <row r="26" spans="2:13" x14ac:dyDescent="0.2">
      <c r="C26" s="2"/>
      <c r="D26" s="2"/>
      <c r="E26" s="2"/>
      <c r="F26" s="2"/>
      <c r="G26" s="2"/>
      <c r="H26" s="2"/>
      <c r="I26" s="2"/>
    </row>
    <row r="27" spans="2:13" ht="13.5" customHeight="1" x14ac:dyDescent="0.2">
      <c r="B27" s="27"/>
      <c r="D27" s="373" t="s">
        <v>23</v>
      </c>
      <c r="E27" s="373"/>
      <c r="F27" s="373"/>
      <c r="G27" s="31" t="s">
        <v>24</v>
      </c>
      <c r="H27" s="31" t="s">
        <v>25</v>
      </c>
    </row>
    <row r="28" spans="2:13" ht="28.5" x14ac:dyDescent="0.2">
      <c r="B28" s="385" t="s">
        <v>39</v>
      </c>
      <c r="C28" s="386"/>
      <c r="D28" s="384" t="str">
        <f>Data!T7</f>
        <v>Haneda, Miki</v>
      </c>
      <c r="E28" s="384"/>
      <c r="F28" s="384"/>
      <c r="G28" s="87" t="str">
        <f>Data!U7</f>
        <v>(432) 552-2116</v>
      </c>
      <c r="H28" s="78" t="str">
        <f>Data!V7</f>
        <v>haneda_m@utpb.edu</v>
      </c>
    </row>
    <row r="29" spans="2:13" ht="13.5" customHeight="1" x14ac:dyDescent="0.2">
      <c r="B29" s="27"/>
      <c r="C29" s="27"/>
      <c r="D29" s="27"/>
      <c r="E29" s="27"/>
      <c r="F29" s="27"/>
      <c r="G29" s="27"/>
      <c r="H29" s="5"/>
    </row>
    <row r="30" spans="2:13" ht="15" thickBot="1" x14ac:dyDescent="0.25">
      <c r="B30" s="3" t="s">
        <v>9</v>
      </c>
      <c r="C30" s="1"/>
      <c r="D30" s="1"/>
      <c r="E30" s="1"/>
      <c r="F30" s="1"/>
      <c r="G30" s="1"/>
      <c r="H30" s="1"/>
      <c r="I30" s="1"/>
    </row>
    <row r="31" spans="2:13" ht="15" thickBot="1" x14ac:dyDescent="0.25">
      <c r="B31" s="62" t="s">
        <v>32</v>
      </c>
      <c r="C31" s="63" t="s">
        <v>26</v>
      </c>
      <c r="D31" s="63" t="s">
        <v>27</v>
      </c>
      <c r="E31" s="63" t="s">
        <v>28</v>
      </c>
      <c r="F31" s="63" t="s">
        <v>29</v>
      </c>
      <c r="G31" s="63" t="s">
        <v>30</v>
      </c>
      <c r="H31" s="64" t="s">
        <v>31</v>
      </c>
      <c r="I31" s="1"/>
    </row>
    <row r="32" spans="2:13" x14ac:dyDescent="0.2">
      <c r="B32" s="9" t="s">
        <v>45</v>
      </c>
      <c r="C32" s="81">
        <f>Data!W7</f>
        <v>31890</v>
      </c>
      <c r="D32" s="81">
        <f>Data!AQ7</f>
        <v>14662</v>
      </c>
      <c r="E32" s="81">
        <f>Data!BK7</f>
        <v>2472</v>
      </c>
      <c r="F32" s="81">
        <f>Data!CE7</f>
        <v>0</v>
      </c>
      <c r="G32" s="81">
        <f>Data!CY7</f>
        <v>0</v>
      </c>
      <c r="H32" s="22">
        <f>SUM(C32:G32)</f>
        <v>49024</v>
      </c>
      <c r="I32" s="1"/>
      <c r="M32" s="18"/>
    </row>
    <row r="33" spans="2:13" x14ac:dyDescent="0.2">
      <c r="B33" s="7" t="s">
        <v>46</v>
      </c>
      <c r="C33" s="81">
        <f>Data!X7</f>
        <v>8726</v>
      </c>
      <c r="D33" s="81">
        <f>Data!AR7</f>
        <v>5724</v>
      </c>
      <c r="E33" s="81">
        <f>Data!BL7</f>
        <v>565</v>
      </c>
      <c r="F33" s="81">
        <f>Data!CF7</f>
        <v>0</v>
      </c>
      <c r="G33" s="81">
        <f>Data!CZ7</f>
        <v>0</v>
      </c>
      <c r="H33" s="22">
        <f t="shared" ref="H33:H52" si="0">SUM(C33:G33)</f>
        <v>15015</v>
      </c>
      <c r="I33" s="1"/>
      <c r="M33" s="18"/>
    </row>
    <row r="34" spans="2:13" x14ac:dyDescent="0.2">
      <c r="B34" s="7" t="s">
        <v>47</v>
      </c>
      <c r="C34" s="81">
        <f>Data!Y7</f>
        <v>3624</v>
      </c>
      <c r="D34" s="81">
        <f>Data!AS7</f>
        <v>1350</v>
      </c>
      <c r="E34" s="81">
        <f>Data!BM7</f>
        <v>24</v>
      </c>
      <c r="F34" s="81">
        <f>Data!CG7</f>
        <v>0</v>
      </c>
      <c r="G34" s="81">
        <f>Data!DA7</f>
        <v>0</v>
      </c>
      <c r="H34" s="22">
        <f t="shared" si="0"/>
        <v>4998</v>
      </c>
      <c r="I34" s="1"/>
      <c r="M34" s="18"/>
    </row>
    <row r="35" spans="2:13" x14ac:dyDescent="0.2">
      <c r="B35" s="7" t="s">
        <v>48</v>
      </c>
      <c r="C35" s="81">
        <f>Data!Z7</f>
        <v>351</v>
      </c>
      <c r="D35" s="81">
        <f>Data!AT7</f>
        <v>3410</v>
      </c>
      <c r="E35" s="81">
        <f>Data!BN7</f>
        <v>5667</v>
      </c>
      <c r="F35" s="81">
        <f>Data!CH7</f>
        <v>0</v>
      </c>
      <c r="G35" s="81">
        <f>Data!DB7</f>
        <v>0</v>
      </c>
      <c r="H35" s="22">
        <f t="shared" si="0"/>
        <v>9428</v>
      </c>
      <c r="I35" s="1"/>
      <c r="M35" s="18"/>
    </row>
    <row r="36" spans="2:13" x14ac:dyDescent="0.2">
      <c r="B36" s="7" t="s">
        <v>49</v>
      </c>
      <c r="C36" s="81">
        <f>Data!AA7</f>
        <v>0</v>
      </c>
      <c r="D36" s="81">
        <f>Data!AU7</f>
        <v>0</v>
      </c>
      <c r="E36" s="81">
        <f>Data!BO7</f>
        <v>0</v>
      </c>
      <c r="F36" s="81">
        <f>Data!CI7</f>
        <v>0</v>
      </c>
      <c r="G36" s="81">
        <f>Data!DC7</f>
        <v>0</v>
      </c>
      <c r="H36" s="22">
        <f t="shared" si="0"/>
        <v>0</v>
      </c>
      <c r="I36" s="1"/>
      <c r="M36" s="18"/>
    </row>
    <row r="37" spans="2:13" x14ac:dyDescent="0.2">
      <c r="B37" s="7" t="s">
        <v>50</v>
      </c>
      <c r="C37" s="81">
        <f>Data!AB7</f>
        <v>2327</v>
      </c>
      <c r="D37" s="81">
        <f>Data!AV7</f>
        <v>5558</v>
      </c>
      <c r="E37" s="81">
        <f>Data!BP7</f>
        <v>258</v>
      </c>
      <c r="F37" s="81">
        <f>Data!CJ7</f>
        <v>0</v>
      </c>
      <c r="G37" s="81">
        <f>Data!DD7</f>
        <v>0</v>
      </c>
      <c r="H37" s="22">
        <f t="shared" si="0"/>
        <v>8143</v>
      </c>
      <c r="I37" s="1"/>
      <c r="M37" s="18"/>
    </row>
    <row r="38" spans="2:13" x14ac:dyDescent="0.2">
      <c r="B38" s="7" t="s">
        <v>51</v>
      </c>
      <c r="C38" s="81">
        <f>Data!AC7</f>
        <v>150</v>
      </c>
      <c r="D38" s="81">
        <f>Data!AW7</f>
        <v>840</v>
      </c>
      <c r="E38" s="81">
        <f>Data!BQ7</f>
        <v>0</v>
      </c>
      <c r="F38" s="81">
        <f>Data!CK7</f>
        <v>0</v>
      </c>
      <c r="G38" s="81">
        <f>Data!DE7</f>
        <v>0</v>
      </c>
      <c r="H38" s="22">
        <f t="shared" si="0"/>
        <v>990</v>
      </c>
      <c r="I38" s="1"/>
      <c r="M38" s="18"/>
    </row>
    <row r="39" spans="2:13" x14ac:dyDescent="0.2">
      <c r="B39" s="7" t="s">
        <v>52</v>
      </c>
      <c r="C39" s="81">
        <f>Data!AD7</f>
        <v>0</v>
      </c>
      <c r="D39" s="81">
        <f>Data!AX7</f>
        <v>0</v>
      </c>
      <c r="E39" s="81">
        <f>Data!BR7</f>
        <v>0</v>
      </c>
      <c r="F39" s="81">
        <f>Data!CL7</f>
        <v>0</v>
      </c>
      <c r="G39" s="81">
        <f>Data!DF7</f>
        <v>0</v>
      </c>
      <c r="H39" s="22">
        <f t="shared" si="0"/>
        <v>0</v>
      </c>
      <c r="I39" s="1"/>
      <c r="M39" s="18"/>
    </row>
    <row r="40" spans="2:13" x14ac:dyDescent="0.2">
      <c r="B40" s="7" t="s">
        <v>53</v>
      </c>
      <c r="C40" s="81">
        <f>Data!AE7</f>
        <v>192</v>
      </c>
      <c r="D40" s="81">
        <f>Data!AY7</f>
        <v>489</v>
      </c>
      <c r="E40" s="81">
        <f>Data!BS7</f>
        <v>0</v>
      </c>
      <c r="F40" s="81">
        <f>Data!CM7</f>
        <v>0</v>
      </c>
      <c r="G40" s="81">
        <f>Data!DG7</f>
        <v>0</v>
      </c>
      <c r="H40" s="22">
        <f t="shared" si="0"/>
        <v>681</v>
      </c>
      <c r="I40" s="1"/>
      <c r="M40" s="18"/>
    </row>
    <row r="41" spans="2:13" x14ac:dyDescent="0.2">
      <c r="B41" s="7" t="s">
        <v>54</v>
      </c>
      <c r="C41" s="81">
        <f>Data!AF7</f>
        <v>0</v>
      </c>
      <c r="D41" s="81">
        <f>Data!AZ7</f>
        <v>0</v>
      </c>
      <c r="E41" s="81">
        <f>Data!BT7</f>
        <v>0</v>
      </c>
      <c r="F41" s="81">
        <f>Data!CN7</f>
        <v>0</v>
      </c>
      <c r="G41" s="81">
        <f>Data!DH7</f>
        <v>0</v>
      </c>
      <c r="H41" s="22">
        <f t="shared" si="0"/>
        <v>0</v>
      </c>
      <c r="I41" s="1"/>
      <c r="M41" s="18"/>
    </row>
    <row r="42" spans="2:13" x14ac:dyDescent="0.2">
      <c r="B42" s="7" t="s">
        <v>55</v>
      </c>
      <c r="C42" s="81">
        <f>Data!AG7</f>
        <v>0</v>
      </c>
      <c r="D42" s="81">
        <f>Data!BA7</f>
        <v>0</v>
      </c>
      <c r="E42" s="81">
        <f>Data!BU7</f>
        <v>0</v>
      </c>
      <c r="F42" s="81">
        <f>Data!CO7</f>
        <v>0</v>
      </c>
      <c r="G42" s="81">
        <f>Data!DI7</f>
        <v>0</v>
      </c>
      <c r="H42" s="22">
        <f t="shared" si="0"/>
        <v>0</v>
      </c>
      <c r="I42" s="1"/>
      <c r="M42" s="18"/>
    </row>
    <row r="43" spans="2:13" x14ac:dyDescent="0.2">
      <c r="B43" s="7" t="s">
        <v>56</v>
      </c>
      <c r="C43" s="81">
        <f>Data!AH7</f>
        <v>0</v>
      </c>
      <c r="D43" s="81">
        <f>Data!BB7</f>
        <v>0</v>
      </c>
      <c r="E43" s="81">
        <f>Data!BV7</f>
        <v>0</v>
      </c>
      <c r="F43" s="81">
        <f>Data!CP7</f>
        <v>0</v>
      </c>
      <c r="G43" s="81">
        <f>Data!DJ7</f>
        <v>0</v>
      </c>
      <c r="H43" s="22">
        <f t="shared" si="0"/>
        <v>0</v>
      </c>
      <c r="I43" s="1"/>
      <c r="M43" s="18"/>
    </row>
    <row r="44" spans="2:13" x14ac:dyDescent="0.2">
      <c r="B44" s="7" t="s">
        <v>57</v>
      </c>
      <c r="C44" s="81">
        <f>Data!AI7</f>
        <v>0</v>
      </c>
      <c r="D44" s="81">
        <f>Data!BC7</f>
        <v>0</v>
      </c>
      <c r="E44" s="81">
        <f>Data!BW7</f>
        <v>0</v>
      </c>
      <c r="F44" s="81">
        <f>Data!CQ7</f>
        <v>0</v>
      </c>
      <c r="G44" s="81">
        <f>Data!DK7</f>
        <v>0</v>
      </c>
      <c r="H44" s="22">
        <f t="shared" si="0"/>
        <v>0</v>
      </c>
      <c r="I44" s="1"/>
      <c r="M44" s="18"/>
    </row>
    <row r="45" spans="2:13" x14ac:dyDescent="0.2">
      <c r="B45" s="7" t="s">
        <v>58</v>
      </c>
      <c r="C45" s="81">
        <f>Data!AJ7</f>
        <v>585</v>
      </c>
      <c r="D45" s="81">
        <f>Data!BD7</f>
        <v>919</v>
      </c>
      <c r="E45" s="81">
        <f>Data!BX7</f>
        <v>201</v>
      </c>
      <c r="F45" s="81">
        <f>Data!CR7</f>
        <v>0</v>
      </c>
      <c r="G45" s="81">
        <f>Data!DL7</f>
        <v>0</v>
      </c>
      <c r="H45" s="22">
        <f t="shared" si="0"/>
        <v>1705</v>
      </c>
      <c r="I45" s="1"/>
      <c r="M45" s="18"/>
    </row>
    <row r="46" spans="2:13" x14ac:dyDescent="0.2">
      <c r="B46" s="7" t="s">
        <v>59</v>
      </c>
      <c r="C46" s="81">
        <f>Data!AK7</f>
        <v>0</v>
      </c>
      <c r="D46" s="81">
        <f>Data!BE7</f>
        <v>0</v>
      </c>
      <c r="E46" s="81">
        <f>Data!BY7</f>
        <v>0</v>
      </c>
      <c r="F46" s="81">
        <f>Data!CS7</f>
        <v>0</v>
      </c>
      <c r="G46" s="81">
        <f>Data!DM7</f>
        <v>0</v>
      </c>
      <c r="H46" s="22">
        <f t="shared" si="0"/>
        <v>0</v>
      </c>
      <c r="I46" s="1"/>
      <c r="M46" s="18"/>
    </row>
    <row r="47" spans="2:13" x14ac:dyDescent="0.2">
      <c r="B47" s="7" t="s">
        <v>60</v>
      </c>
      <c r="C47" s="81">
        <f>Data!AL7</f>
        <v>4044</v>
      </c>
      <c r="D47" s="81">
        <f>Data!BF7</f>
        <v>12906</v>
      </c>
      <c r="E47" s="81">
        <f>Data!BZ7</f>
        <v>7740</v>
      </c>
      <c r="F47" s="81">
        <f>Data!CT7</f>
        <v>0</v>
      </c>
      <c r="G47" s="81">
        <f>Data!DN7</f>
        <v>0</v>
      </c>
      <c r="H47" s="22">
        <f t="shared" si="0"/>
        <v>24690</v>
      </c>
      <c r="I47" s="1"/>
      <c r="M47" s="18"/>
    </row>
    <row r="48" spans="2:13" x14ac:dyDescent="0.2">
      <c r="B48" s="7" t="s">
        <v>61</v>
      </c>
      <c r="C48" s="81">
        <f>Data!AM7</f>
        <v>0</v>
      </c>
      <c r="D48" s="81">
        <f>Data!BG7</f>
        <v>0</v>
      </c>
      <c r="E48" s="81">
        <f>Data!CA7</f>
        <v>0</v>
      </c>
      <c r="F48" s="81">
        <f>Data!CU7</f>
        <v>0</v>
      </c>
      <c r="G48" s="81">
        <f>Data!DO7</f>
        <v>0</v>
      </c>
      <c r="H48" s="22">
        <f t="shared" si="0"/>
        <v>0</v>
      </c>
      <c r="I48" s="1"/>
      <c r="M48" s="18"/>
    </row>
    <row r="49" spans="2:13" x14ac:dyDescent="0.2">
      <c r="B49" s="7" t="s">
        <v>62</v>
      </c>
      <c r="C49" s="81">
        <f>Data!AN7</f>
        <v>0</v>
      </c>
      <c r="D49" s="81">
        <f>Data!BH7</f>
        <v>0</v>
      </c>
      <c r="E49" s="81">
        <f>Data!CB7</f>
        <v>0</v>
      </c>
      <c r="F49" s="81">
        <f>Data!CV7</f>
        <v>0</v>
      </c>
      <c r="G49" s="81">
        <f>Data!DP7</f>
        <v>0</v>
      </c>
      <c r="H49" s="22">
        <f t="shared" si="0"/>
        <v>0</v>
      </c>
      <c r="I49" s="1"/>
      <c r="M49" s="18"/>
    </row>
    <row r="50" spans="2:13" x14ac:dyDescent="0.2">
      <c r="B50" s="7" t="s">
        <v>63</v>
      </c>
      <c r="C50" s="81">
        <f>Data!AO7</f>
        <v>274</v>
      </c>
      <c r="D50" s="81">
        <f>Data!BI7</f>
        <v>1130</v>
      </c>
      <c r="E50" s="81">
        <f>Data!CC7</f>
        <v>0</v>
      </c>
      <c r="F50" s="81">
        <f>Data!CW7</f>
        <v>0</v>
      </c>
      <c r="G50" s="81">
        <f>Data!DQ7</f>
        <v>0</v>
      </c>
      <c r="H50" s="22">
        <f t="shared" si="0"/>
        <v>1404</v>
      </c>
      <c r="I50" s="1"/>
      <c r="M50" s="18"/>
    </row>
    <row r="51" spans="2:13" x14ac:dyDescent="0.2">
      <c r="B51" s="7" t="s">
        <v>0</v>
      </c>
      <c r="C51" s="81">
        <f>Data!AP7</f>
        <v>161</v>
      </c>
      <c r="D51" s="81">
        <f>Data!BJ7</f>
        <v>3059</v>
      </c>
      <c r="E51" s="81">
        <f>Data!CD7</f>
        <v>0</v>
      </c>
      <c r="F51" s="81">
        <f>Data!CX7</f>
        <v>0</v>
      </c>
      <c r="G51" s="81">
        <f>Data!DR7</f>
        <v>0</v>
      </c>
      <c r="H51" s="22">
        <f t="shared" si="0"/>
        <v>3220</v>
      </c>
      <c r="I51" s="1"/>
      <c r="M51" s="18"/>
    </row>
    <row r="52" spans="2:13" x14ac:dyDescent="0.2">
      <c r="B52" s="8" t="s">
        <v>34</v>
      </c>
      <c r="C52" s="22">
        <f>SUM(C32:C51)</f>
        <v>52324</v>
      </c>
      <c r="D52" s="22">
        <f>SUM(D32:D51)</f>
        <v>50047</v>
      </c>
      <c r="E52" s="22">
        <f>SUM(E32:E51)</f>
        <v>16927</v>
      </c>
      <c r="F52" s="22">
        <f>SUM(F32:F51)</f>
        <v>0</v>
      </c>
      <c r="G52" s="22">
        <f>SUM(G32:G51)</f>
        <v>0</v>
      </c>
      <c r="H52" s="22">
        <f t="shared" si="0"/>
        <v>119298</v>
      </c>
      <c r="I52" s="1"/>
    </row>
    <row r="53" spans="2:13" x14ac:dyDescent="0.2">
      <c r="B53" s="14"/>
      <c r="C53" s="18"/>
      <c r="D53" s="18"/>
      <c r="E53" s="18"/>
      <c r="F53" s="18"/>
      <c r="G53" s="18"/>
      <c r="H53" s="18"/>
      <c r="I53" s="1"/>
    </row>
    <row r="54" spans="2:13" ht="13.5" customHeight="1" x14ac:dyDescent="0.2">
      <c r="B54" s="27"/>
      <c r="D54" s="373" t="s">
        <v>23</v>
      </c>
      <c r="E54" s="373"/>
      <c r="F54" s="373"/>
      <c r="G54" s="31" t="s">
        <v>24</v>
      </c>
      <c r="H54" s="31" t="s">
        <v>25</v>
      </c>
    </row>
    <row r="55" spans="2:13" ht="28.5" x14ac:dyDescent="0.2">
      <c r="B55" s="385" t="s">
        <v>40</v>
      </c>
      <c r="C55" s="386"/>
      <c r="D55" s="384" t="str">
        <f>Data!T7</f>
        <v>Haneda, Miki</v>
      </c>
      <c r="E55" s="384"/>
      <c r="F55" s="384"/>
      <c r="G55" s="87" t="str">
        <f>Data!U7</f>
        <v>(432) 552-2116</v>
      </c>
      <c r="H55" s="78" t="str">
        <f>Data!V7</f>
        <v>haneda_m@utpb.edu</v>
      </c>
    </row>
    <row r="56" spans="2:13" ht="13.5" customHeight="1" x14ac:dyDescent="0.2">
      <c r="B56" s="27"/>
      <c r="C56" s="27"/>
      <c r="D56" s="27"/>
      <c r="E56" s="27"/>
      <c r="F56" s="27"/>
      <c r="G56" s="27"/>
      <c r="H56" s="5"/>
    </row>
    <row r="57" spans="2:13" x14ac:dyDescent="0.2">
      <c r="B57" s="3" t="s">
        <v>10</v>
      </c>
      <c r="C57" s="1"/>
      <c r="D57" s="1"/>
      <c r="E57" s="1"/>
      <c r="F57" s="1"/>
      <c r="G57" s="1"/>
      <c r="H57" s="1"/>
      <c r="I57" s="1"/>
    </row>
    <row r="58" spans="2:13" ht="31.5" customHeight="1" x14ac:dyDescent="0.2">
      <c r="B58" s="391" t="s">
        <v>42</v>
      </c>
      <c r="C58" s="391"/>
      <c r="D58" s="391"/>
      <c r="E58" s="391"/>
      <c r="F58" s="391"/>
      <c r="G58" s="391"/>
      <c r="H58" s="34"/>
    </row>
    <row r="59" spans="2:13" ht="8.25" customHeight="1" thickBot="1" x14ac:dyDescent="0.25">
      <c r="B59" s="32"/>
      <c r="C59" s="1"/>
      <c r="D59" s="1"/>
      <c r="E59" s="1"/>
      <c r="F59" s="1"/>
      <c r="G59" s="1"/>
      <c r="H59" s="1"/>
      <c r="I59" s="1"/>
    </row>
    <row r="60" spans="2:13" ht="15" thickBot="1" x14ac:dyDescent="0.25">
      <c r="B60" s="62" t="s">
        <v>32</v>
      </c>
      <c r="C60" s="63" t="s">
        <v>26</v>
      </c>
      <c r="D60" s="63" t="s">
        <v>27</v>
      </c>
      <c r="E60" s="63" t="s">
        <v>28</v>
      </c>
      <c r="F60" s="63" t="s">
        <v>29</v>
      </c>
      <c r="G60" s="63" t="s">
        <v>30</v>
      </c>
      <c r="H60" s="64" t="s">
        <v>31</v>
      </c>
      <c r="I60" s="1"/>
    </row>
    <row r="61" spans="2:13" x14ac:dyDescent="0.2">
      <c r="B61" s="9" t="str">
        <f>$B$32</f>
        <v>Liberal Arts</v>
      </c>
      <c r="C61" s="82">
        <f>Data!DS7</f>
        <v>2111920.19086185</v>
      </c>
      <c r="D61" s="82">
        <f>Data!EM7</f>
        <v>1465445.1267451199</v>
      </c>
      <c r="E61" s="82">
        <f>Data!FG7</f>
        <v>824445.58756548003</v>
      </c>
      <c r="F61" s="82">
        <f>Data!GA7</f>
        <v>0</v>
      </c>
      <c r="G61" s="82">
        <f>Data!GU7</f>
        <v>0</v>
      </c>
      <c r="H61" s="21">
        <f>SUM(C61:G61)</f>
        <v>4401810.9051724495</v>
      </c>
      <c r="I61" s="1"/>
    </row>
    <row r="62" spans="2:13" x14ac:dyDescent="0.2">
      <c r="B62" s="9" t="str">
        <f>$B$33</f>
        <v>Science</v>
      </c>
      <c r="C62" s="82">
        <f>Data!DT7</f>
        <v>690552.05295824294</v>
      </c>
      <c r="D62" s="82">
        <f>Data!EN7</f>
        <v>916448.42577307404</v>
      </c>
      <c r="E62" s="82">
        <f>Data!FH7</f>
        <v>587880.30402536097</v>
      </c>
      <c r="F62" s="82">
        <f>Data!GB7</f>
        <v>0</v>
      </c>
      <c r="G62" s="82">
        <f>Data!GV7</f>
        <v>0</v>
      </c>
      <c r="H62" s="22">
        <f t="shared" ref="H62:H81" si="1">SUM(C62:G62)</f>
        <v>2194880.7827566778</v>
      </c>
      <c r="I62" s="1"/>
    </row>
    <row r="63" spans="2:13" x14ac:dyDescent="0.2">
      <c r="B63" s="9" t="str">
        <f>$B$34</f>
        <v>Fine Arts</v>
      </c>
      <c r="C63" s="82">
        <f>Data!DU7</f>
        <v>384418.73585258902</v>
      </c>
      <c r="D63" s="82">
        <f>Data!EO7</f>
        <v>423274.29699789401</v>
      </c>
      <c r="E63" s="82">
        <f>Data!FI7</f>
        <v>9420</v>
      </c>
      <c r="F63" s="82">
        <f>Data!GC7</f>
        <v>0</v>
      </c>
      <c r="G63" s="82">
        <f>Data!GW7</f>
        <v>0</v>
      </c>
      <c r="H63" s="22">
        <f t="shared" si="1"/>
        <v>817113.03285048297</v>
      </c>
      <c r="I63" s="1"/>
    </row>
    <row r="64" spans="2:13" x14ac:dyDescent="0.2">
      <c r="B64" s="9" t="str">
        <f>$B$35</f>
        <v>Teacher Education</v>
      </c>
      <c r="C64" s="82">
        <f>Data!DV7</f>
        <v>17378.743296160199</v>
      </c>
      <c r="D64" s="82">
        <f>Data!EP7</f>
        <v>454633.08976244798</v>
      </c>
      <c r="E64" s="82">
        <f>Data!FJ7</f>
        <v>825425</v>
      </c>
      <c r="F64" s="82">
        <f>Data!GD7</f>
        <v>0</v>
      </c>
      <c r="G64" s="82">
        <f>Data!GX7</f>
        <v>0</v>
      </c>
      <c r="H64" s="22">
        <f t="shared" si="1"/>
        <v>1297436.8330586082</v>
      </c>
      <c r="I64" s="1"/>
    </row>
    <row r="65" spans="2:9" x14ac:dyDescent="0.2">
      <c r="B65" s="9" t="str">
        <f>$B$36</f>
        <v>Agriculture</v>
      </c>
      <c r="C65" s="82">
        <f>Data!DW7</f>
        <v>0</v>
      </c>
      <c r="D65" s="82">
        <f>Data!EQ7</f>
        <v>0</v>
      </c>
      <c r="E65" s="82">
        <f>Data!FK7</f>
        <v>0</v>
      </c>
      <c r="F65" s="82">
        <f>Data!GE7</f>
        <v>0</v>
      </c>
      <c r="G65" s="82">
        <f>Data!GY7</f>
        <v>0</v>
      </c>
      <c r="H65" s="22">
        <f t="shared" si="1"/>
        <v>0</v>
      </c>
      <c r="I65" s="1"/>
    </row>
    <row r="66" spans="2:9" x14ac:dyDescent="0.2">
      <c r="B66" s="9" t="str">
        <f>$B$37</f>
        <v>Engineering</v>
      </c>
      <c r="C66" s="82">
        <f>Data!DX7</f>
        <v>462139.85229084198</v>
      </c>
      <c r="D66" s="82">
        <f>Data!ER7</f>
        <v>1670335.51001511</v>
      </c>
      <c r="E66" s="82">
        <f>Data!FL7</f>
        <v>197357.47410112299</v>
      </c>
      <c r="F66" s="82">
        <f>Data!GF7</f>
        <v>0</v>
      </c>
      <c r="G66" s="82">
        <f>Data!GZ7</f>
        <v>0</v>
      </c>
      <c r="H66" s="22">
        <f t="shared" si="1"/>
        <v>2329832.8364070752</v>
      </c>
      <c r="I66" s="1"/>
    </row>
    <row r="67" spans="2:9" x14ac:dyDescent="0.2">
      <c r="B67" s="9" t="str">
        <f>$B$38</f>
        <v>Home Economics</v>
      </c>
      <c r="C67" s="82">
        <f>Data!DY7</f>
        <v>14960.4709440921</v>
      </c>
      <c r="D67" s="82">
        <f>Data!ES7</f>
        <v>100260.18547726401</v>
      </c>
      <c r="E67" s="82">
        <f>Data!FM7</f>
        <v>0</v>
      </c>
      <c r="F67" s="82">
        <f>Data!GG7</f>
        <v>0</v>
      </c>
      <c r="G67" s="82">
        <f>Data!HA7</f>
        <v>0</v>
      </c>
      <c r="H67" s="22">
        <f t="shared" si="1"/>
        <v>115220.65642135611</v>
      </c>
      <c r="I67" s="1"/>
    </row>
    <row r="68" spans="2:9" x14ac:dyDescent="0.2">
      <c r="B68" s="9" t="str">
        <f>$B$39</f>
        <v>Law</v>
      </c>
      <c r="C68" s="82">
        <f>Data!DZ7</f>
        <v>0</v>
      </c>
      <c r="D68" s="82">
        <f>Data!ET7</f>
        <v>0</v>
      </c>
      <c r="E68" s="82">
        <f>Data!FN7</f>
        <v>0</v>
      </c>
      <c r="F68" s="82">
        <f>Data!GH7</f>
        <v>0</v>
      </c>
      <c r="G68" s="82">
        <f>Data!HB7</f>
        <v>0</v>
      </c>
      <c r="H68" s="22">
        <f t="shared" si="1"/>
        <v>0</v>
      </c>
      <c r="I68" s="1"/>
    </row>
    <row r="69" spans="2:9" x14ac:dyDescent="0.2">
      <c r="B69" s="9" t="str">
        <f>$B$40</f>
        <v>Social Service</v>
      </c>
      <c r="C69" s="82">
        <f>Data!EA7</f>
        <v>22619.9721088435</v>
      </c>
      <c r="D69" s="82">
        <f>Data!EU7</f>
        <v>121502.105813234</v>
      </c>
      <c r="E69" s="82">
        <f>Data!FO7</f>
        <v>0</v>
      </c>
      <c r="F69" s="82">
        <f>Data!GI7</f>
        <v>0</v>
      </c>
      <c r="G69" s="82">
        <f>Data!HC7</f>
        <v>0</v>
      </c>
      <c r="H69" s="22">
        <f t="shared" si="1"/>
        <v>144122.0779220775</v>
      </c>
      <c r="I69" s="1"/>
    </row>
    <row r="70" spans="2:9" x14ac:dyDescent="0.2">
      <c r="B70" s="9" t="str">
        <f>$B$41</f>
        <v>Library Science</v>
      </c>
      <c r="C70" s="82">
        <f>Data!EB7</f>
        <v>0</v>
      </c>
      <c r="D70" s="82">
        <f>Data!EV7</f>
        <v>0</v>
      </c>
      <c r="E70" s="82">
        <f>Data!FP7</f>
        <v>0</v>
      </c>
      <c r="F70" s="82">
        <f>Data!GJ7</f>
        <v>0</v>
      </c>
      <c r="G70" s="82">
        <f>Data!HD7</f>
        <v>0</v>
      </c>
      <c r="H70" s="22">
        <f t="shared" si="1"/>
        <v>0</v>
      </c>
      <c r="I70" s="1"/>
    </row>
    <row r="71" spans="2:9" x14ac:dyDescent="0.2">
      <c r="B71" s="9" t="str">
        <f>$B$42</f>
        <v>Veterinary Science</v>
      </c>
      <c r="C71" s="82">
        <f>Data!EC7</f>
        <v>0</v>
      </c>
      <c r="D71" s="82">
        <f>Data!EW7</f>
        <v>0</v>
      </c>
      <c r="E71" s="82">
        <f>Data!FQ7</f>
        <v>0</v>
      </c>
      <c r="F71" s="82">
        <f>Data!GK7</f>
        <v>0</v>
      </c>
      <c r="G71" s="82">
        <f>Data!HE7</f>
        <v>0</v>
      </c>
      <c r="H71" s="22">
        <f t="shared" si="1"/>
        <v>0</v>
      </c>
      <c r="I71" s="1"/>
    </row>
    <row r="72" spans="2:9" x14ac:dyDescent="0.2">
      <c r="B72" s="9" t="str">
        <f>$B$43</f>
        <v>Vocational Training</v>
      </c>
      <c r="C72" s="82">
        <f>Data!ED7</f>
        <v>0</v>
      </c>
      <c r="D72" s="82">
        <f>Data!EX7</f>
        <v>0</v>
      </c>
      <c r="E72" s="82">
        <f>Data!FR7</f>
        <v>0</v>
      </c>
      <c r="F72" s="82">
        <f>Data!GL7</f>
        <v>0</v>
      </c>
      <c r="G72" s="82">
        <f>Data!HF7</f>
        <v>0</v>
      </c>
      <c r="H72" s="22">
        <f t="shared" si="1"/>
        <v>0</v>
      </c>
      <c r="I72" s="1"/>
    </row>
    <row r="73" spans="2:9" x14ac:dyDescent="0.2">
      <c r="B73" s="9" t="str">
        <f>$B$44</f>
        <v>Physical Training</v>
      </c>
      <c r="C73" s="82">
        <f>Data!EE7</f>
        <v>0</v>
      </c>
      <c r="D73" s="82">
        <f>Data!EY7</f>
        <v>0</v>
      </c>
      <c r="E73" s="82">
        <f>Data!FS7</f>
        <v>0</v>
      </c>
      <c r="F73" s="82">
        <f>Data!GM7</f>
        <v>0</v>
      </c>
      <c r="G73" s="82">
        <f>Data!HG7</f>
        <v>0</v>
      </c>
      <c r="H73" s="22">
        <f t="shared" si="1"/>
        <v>0</v>
      </c>
      <c r="I73" s="1"/>
    </row>
    <row r="74" spans="2:9" x14ac:dyDescent="0.2">
      <c r="B74" s="9" t="str">
        <f>$B$45</f>
        <v>Health Services</v>
      </c>
      <c r="C74" s="82">
        <f>Data!EF7</f>
        <v>37931.743390835902</v>
      </c>
      <c r="D74" s="82">
        <f>Data!EZ7</f>
        <v>85375.948142630601</v>
      </c>
      <c r="E74" s="82">
        <f>Data!FT7</f>
        <v>103635.29026828401</v>
      </c>
      <c r="F74" s="82">
        <f>Data!GN7</f>
        <v>0</v>
      </c>
      <c r="G74" s="82">
        <f>Data!HH7</f>
        <v>0</v>
      </c>
      <c r="H74" s="22">
        <f t="shared" si="1"/>
        <v>226942.98180175052</v>
      </c>
      <c r="I74" s="1"/>
    </row>
    <row r="75" spans="2:9" x14ac:dyDescent="0.2">
      <c r="B75" s="9" t="str">
        <f>$B$46</f>
        <v>Pharmacy</v>
      </c>
      <c r="C75" s="82">
        <f>Data!EG7</f>
        <v>0</v>
      </c>
      <c r="D75" s="82">
        <f>Data!FA7</f>
        <v>0</v>
      </c>
      <c r="E75" s="82">
        <f>Data!FU7</f>
        <v>0</v>
      </c>
      <c r="F75" s="82">
        <f>Data!GO7</f>
        <v>0</v>
      </c>
      <c r="G75" s="82">
        <f>Data!HI7</f>
        <v>0</v>
      </c>
      <c r="H75" s="22">
        <f t="shared" si="1"/>
        <v>0</v>
      </c>
      <c r="I75" s="1"/>
    </row>
    <row r="76" spans="2:9" x14ac:dyDescent="0.2">
      <c r="B76" s="9" t="str">
        <f>$B$47</f>
        <v>Business Administration</v>
      </c>
      <c r="C76" s="82">
        <f>Data!EH7</f>
        <v>422143.71606457199</v>
      </c>
      <c r="D76" s="82">
        <f>Data!FB7</f>
        <v>1537107.1064130301</v>
      </c>
      <c r="E76" s="82">
        <f>Data!FV7</f>
        <v>992438.35952380905</v>
      </c>
      <c r="F76" s="82">
        <f>Data!GP7</f>
        <v>0</v>
      </c>
      <c r="G76" s="82">
        <f>Data!HJ7</f>
        <v>0</v>
      </c>
      <c r="H76" s="22">
        <f t="shared" si="1"/>
        <v>2951689.182001411</v>
      </c>
      <c r="I76" s="1"/>
    </row>
    <row r="77" spans="2:9" x14ac:dyDescent="0.2">
      <c r="B77" s="9" t="str">
        <f>$B$48</f>
        <v>Optometry</v>
      </c>
      <c r="C77" s="82">
        <f>Data!EI7</f>
        <v>0</v>
      </c>
      <c r="D77" s="82">
        <f>Data!FC7</f>
        <v>0</v>
      </c>
      <c r="E77" s="82">
        <f>Data!FW7</f>
        <v>0</v>
      </c>
      <c r="F77" s="82">
        <f>Data!GQ7</f>
        <v>0</v>
      </c>
      <c r="G77" s="82">
        <f>Data!HK7</f>
        <v>0</v>
      </c>
      <c r="H77" s="22">
        <f t="shared" si="1"/>
        <v>0</v>
      </c>
      <c r="I77" s="1"/>
    </row>
    <row r="78" spans="2:9" x14ac:dyDescent="0.2">
      <c r="B78" s="9" t="str">
        <f>$B$49</f>
        <v>Teacher Ed-Practice Teaching</v>
      </c>
      <c r="C78" s="82">
        <f>Data!EJ7</f>
        <v>0</v>
      </c>
      <c r="D78" s="82">
        <f>Data!FD7</f>
        <v>0</v>
      </c>
      <c r="E78" s="82">
        <f>Data!FX7</f>
        <v>0</v>
      </c>
      <c r="F78" s="82">
        <f>Data!GR7</f>
        <v>0</v>
      </c>
      <c r="G78" s="82">
        <f>Data!HL7</f>
        <v>0</v>
      </c>
      <c r="H78" s="22">
        <f t="shared" si="1"/>
        <v>0</v>
      </c>
      <c r="I78" s="1"/>
    </row>
    <row r="79" spans="2:9" x14ac:dyDescent="0.2">
      <c r="B79" s="9" t="str">
        <f>$B$50</f>
        <v>Technology</v>
      </c>
      <c r="C79" s="82">
        <f>Data!EK7</f>
        <v>26354.9479418763</v>
      </c>
      <c r="D79" s="82">
        <f>Data!FE7</f>
        <v>143673.32416130701</v>
      </c>
      <c r="E79" s="82">
        <f>Data!FY7</f>
        <v>0</v>
      </c>
      <c r="F79" s="82">
        <f>Data!GS7</f>
        <v>0</v>
      </c>
      <c r="G79" s="82">
        <f>Data!HM7</f>
        <v>0</v>
      </c>
      <c r="H79" s="22">
        <f t="shared" si="1"/>
        <v>170028.27210318332</v>
      </c>
      <c r="I79" s="1"/>
    </row>
    <row r="80" spans="2:9" x14ac:dyDescent="0.2">
      <c r="B80" s="9" t="str">
        <f>$B$51</f>
        <v>Nursing</v>
      </c>
      <c r="C80" s="82">
        <f>Data!EL7</f>
        <v>14540.0323072785</v>
      </c>
      <c r="D80" s="82">
        <f>Data!FF7</f>
        <v>780529.71372446802</v>
      </c>
      <c r="E80" s="82">
        <f>Data!FZ7</f>
        <v>0</v>
      </c>
      <c r="F80" s="82">
        <f>Data!GT7</f>
        <v>0</v>
      </c>
      <c r="G80" s="82">
        <f>Data!HN7</f>
        <v>0</v>
      </c>
      <c r="H80" s="22">
        <f t="shared" si="1"/>
        <v>795069.7460317465</v>
      </c>
      <c r="I80" s="1"/>
    </row>
    <row r="81" spans="2:9" x14ac:dyDescent="0.2">
      <c r="B81" s="35" t="str">
        <f>$B$52</f>
        <v>Totals</v>
      </c>
      <c r="C81" s="21">
        <f>SUM(C61:C80)</f>
        <v>4204960.4580171825</v>
      </c>
      <c r="D81" s="21">
        <f>SUM(D61:D80)</f>
        <v>7698584.8330255803</v>
      </c>
      <c r="E81" s="21">
        <f>SUM(E61:E80)</f>
        <v>3540602.0154840569</v>
      </c>
      <c r="F81" s="21">
        <f>SUM(F61:F80)</f>
        <v>0</v>
      </c>
      <c r="G81" s="21">
        <f>SUM(G61:G80)</f>
        <v>0</v>
      </c>
      <c r="H81" s="21">
        <f t="shared" si="1"/>
        <v>15444147.306526821</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Data!T7</f>
        <v>Haneda, Miki</v>
      </c>
      <c r="E84" s="384"/>
      <c r="F84" s="384"/>
      <c r="G84" s="87" t="str">
        <f>Data!U7</f>
        <v>(432) 552-2116</v>
      </c>
      <c r="H84" s="78" t="str">
        <f>Data!V7</f>
        <v>haneda_m@utpb.edu</v>
      </c>
    </row>
    <row r="85" spans="2:9" ht="13.5" customHeight="1" x14ac:dyDescent="0.2">
      <c r="B85" s="27"/>
      <c r="C85" s="27"/>
      <c r="D85" s="27"/>
      <c r="E85" s="27"/>
      <c r="F85" s="27"/>
      <c r="G85" s="27"/>
      <c r="H85" s="5"/>
    </row>
    <row r="86" spans="2:9" x14ac:dyDescent="0.2">
      <c r="B86" s="28" t="s">
        <v>33</v>
      </c>
      <c r="C86" s="13"/>
      <c r="D86" s="13"/>
      <c r="E86" s="13"/>
      <c r="F86" s="13"/>
      <c r="G86" s="13"/>
      <c r="H86" s="17">
        <f>H13+H14</f>
        <v>38501526</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Data!HR7</f>
        <v>0</v>
      </c>
      <c r="D91" s="159">
        <f>Data!IL7</f>
        <v>0</v>
      </c>
      <c r="E91" s="159">
        <f>Data!JF7</f>
        <v>0</v>
      </c>
      <c r="F91" s="159">
        <f>Data!JZ7</f>
        <v>0</v>
      </c>
      <c r="G91" s="159">
        <f>Data!KT7</f>
        <v>0</v>
      </c>
      <c r="H91" s="36">
        <f t="shared" ref="H91:H111" si="2">SUM(C91:G91)</f>
        <v>0</v>
      </c>
    </row>
    <row r="92" spans="2:9" x14ac:dyDescent="0.2">
      <c r="B92" s="9" t="str">
        <f>$B$33</f>
        <v>Science</v>
      </c>
      <c r="C92" s="159">
        <f>Data!HS7</f>
        <v>0</v>
      </c>
      <c r="D92" s="159">
        <f>Data!IM7</f>
        <v>0</v>
      </c>
      <c r="E92" s="159">
        <f>Data!JG7</f>
        <v>0</v>
      </c>
      <c r="F92" s="159">
        <f>Data!KA7</f>
        <v>0</v>
      </c>
      <c r="G92" s="159">
        <f>Data!KU7</f>
        <v>0</v>
      </c>
      <c r="H92" s="69">
        <f t="shared" si="2"/>
        <v>0</v>
      </c>
    </row>
    <row r="93" spans="2:9" x14ac:dyDescent="0.2">
      <c r="B93" s="9" t="str">
        <f>$B$34</f>
        <v>Fine Arts</v>
      </c>
      <c r="C93" s="159">
        <f>Data!HT7</f>
        <v>0</v>
      </c>
      <c r="D93" s="159">
        <f>Data!IN7</f>
        <v>0</v>
      </c>
      <c r="E93" s="159">
        <f>Data!JH7</f>
        <v>0</v>
      </c>
      <c r="F93" s="159">
        <f>Data!KB7</f>
        <v>0</v>
      </c>
      <c r="G93" s="159">
        <f>Data!KV7</f>
        <v>0</v>
      </c>
      <c r="H93" s="69">
        <f t="shared" si="2"/>
        <v>0</v>
      </c>
    </row>
    <row r="94" spans="2:9" x14ac:dyDescent="0.2">
      <c r="B94" s="9" t="str">
        <f>$B$35</f>
        <v>Teacher Education</v>
      </c>
      <c r="C94" s="159">
        <f>Data!HU7</f>
        <v>0</v>
      </c>
      <c r="D94" s="159">
        <f>Data!IO7</f>
        <v>0</v>
      </c>
      <c r="E94" s="159">
        <f>Data!JI7</f>
        <v>0</v>
      </c>
      <c r="F94" s="159">
        <f>Data!KC7</f>
        <v>0</v>
      </c>
      <c r="G94" s="159">
        <f>Data!KW7</f>
        <v>0</v>
      </c>
      <c r="H94" s="69">
        <f t="shared" si="2"/>
        <v>0</v>
      </c>
    </row>
    <row r="95" spans="2:9" x14ac:dyDescent="0.2">
      <c r="B95" s="9" t="str">
        <f>$B$36</f>
        <v>Agriculture</v>
      </c>
      <c r="C95" s="159">
        <f>Data!HV7</f>
        <v>0</v>
      </c>
      <c r="D95" s="159">
        <f>Data!IP7</f>
        <v>0</v>
      </c>
      <c r="E95" s="159">
        <f>Data!JJ7</f>
        <v>0</v>
      </c>
      <c r="F95" s="159">
        <f>Data!KD7</f>
        <v>0</v>
      </c>
      <c r="G95" s="159">
        <f>Data!KX7</f>
        <v>0</v>
      </c>
      <c r="H95" s="69">
        <f t="shared" si="2"/>
        <v>0</v>
      </c>
    </row>
    <row r="96" spans="2:9" x14ac:dyDescent="0.2">
      <c r="B96" s="9" t="str">
        <f>$B$37</f>
        <v>Engineering</v>
      </c>
      <c r="C96" s="159">
        <f>Data!HW7</f>
        <v>0</v>
      </c>
      <c r="D96" s="159">
        <f>Data!IQ7</f>
        <v>0</v>
      </c>
      <c r="E96" s="159">
        <f>Data!JK7</f>
        <v>0</v>
      </c>
      <c r="F96" s="159">
        <f>Data!KE7</f>
        <v>0</v>
      </c>
      <c r="G96" s="159">
        <f>Data!KY7</f>
        <v>0</v>
      </c>
      <c r="H96" s="69">
        <f t="shared" si="2"/>
        <v>0</v>
      </c>
    </row>
    <row r="97" spans="2:8" x14ac:dyDescent="0.2">
      <c r="B97" s="9" t="str">
        <f>$B$38</f>
        <v>Home Economics</v>
      </c>
      <c r="C97" s="159">
        <f>Data!HX7</f>
        <v>0</v>
      </c>
      <c r="D97" s="159">
        <f>Data!IR7</f>
        <v>0</v>
      </c>
      <c r="E97" s="159">
        <f>Data!JL7</f>
        <v>0</v>
      </c>
      <c r="F97" s="159">
        <f>Data!KF7</f>
        <v>0</v>
      </c>
      <c r="G97" s="159">
        <f>Data!KZ7</f>
        <v>0</v>
      </c>
      <c r="H97" s="69">
        <f t="shared" si="2"/>
        <v>0</v>
      </c>
    </row>
    <row r="98" spans="2:8" x14ac:dyDescent="0.2">
      <c r="B98" s="9" t="str">
        <f>$B$39</f>
        <v>Law</v>
      </c>
      <c r="C98" s="159">
        <f>Data!HY7</f>
        <v>0</v>
      </c>
      <c r="D98" s="159">
        <f>Data!IS7</f>
        <v>0</v>
      </c>
      <c r="E98" s="159">
        <f>Data!JM7</f>
        <v>0</v>
      </c>
      <c r="F98" s="159">
        <f>Data!KG7</f>
        <v>0</v>
      </c>
      <c r="G98" s="159">
        <f>Data!LA7</f>
        <v>0</v>
      </c>
      <c r="H98" s="69">
        <f t="shared" si="2"/>
        <v>0</v>
      </c>
    </row>
    <row r="99" spans="2:8" x14ac:dyDescent="0.2">
      <c r="B99" s="9" t="str">
        <f>$B$40</f>
        <v>Social Service</v>
      </c>
      <c r="C99" s="159">
        <f>Data!HZ7</f>
        <v>0</v>
      </c>
      <c r="D99" s="159">
        <f>Data!IT7</f>
        <v>0</v>
      </c>
      <c r="E99" s="159">
        <f>Data!JN7</f>
        <v>0</v>
      </c>
      <c r="F99" s="159">
        <f>Data!KH7</f>
        <v>0</v>
      </c>
      <c r="G99" s="159">
        <f>Data!LB7</f>
        <v>0</v>
      </c>
      <c r="H99" s="69">
        <f t="shared" si="2"/>
        <v>0</v>
      </c>
    </row>
    <row r="100" spans="2:8" x14ac:dyDescent="0.2">
      <c r="B100" s="9" t="str">
        <f>$B$41</f>
        <v>Library Science</v>
      </c>
      <c r="C100" s="159">
        <f>Data!IA7</f>
        <v>0</v>
      </c>
      <c r="D100" s="159">
        <f>Data!IU7</f>
        <v>0</v>
      </c>
      <c r="E100" s="159">
        <f>Data!JO7</f>
        <v>0</v>
      </c>
      <c r="F100" s="159">
        <f>Data!KI7</f>
        <v>0</v>
      </c>
      <c r="G100" s="159">
        <f>Data!LC7</f>
        <v>0</v>
      </c>
      <c r="H100" s="69">
        <f t="shared" si="2"/>
        <v>0</v>
      </c>
    </row>
    <row r="101" spans="2:8" x14ac:dyDescent="0.2">
      <c r="B101" s="9" t="str">
        <f>$B$42</f>
        <v>Veterinary Science</v>
      </c>
      <c r="C101" s="159">
        <f>Data!IB7</f>
        <v>0</v>
      </c>
      <c r="D101" s="159">
        <f>Data!IV7</f>
        <v>0</v>
      </c>
      <c r="E101" s="159">
        <f>Data!JP7</f>
        <v>0</v>
      </c>
      <c r="F101" s="159">
        <f>Data!KJ7</f>
        <v>0</v>
      </c>
      <c r="G101" s="159">
        <f>Data!LD7</f>
        <v>0</v>
      </c>
      <c r="H101" s="69">
        <f t="shared" si="2"/>
        <v>0</v>
      </c>
    </row>
    <row r="102" spans="2:8" x14ac:dyDescent="0.2">
      <c r="B102" s="9" t="str">
        <f>$B$43</f>
        <v>Vocational Training</v>
      </c>
      <c r="C102" s="159">
        <f>Data!IC7</f>
        <v>0</v>
      </c>
      <c r="D102" s="159">
        <f>Data!IW7</f>
        <v>0</v>
      </c>
      <c r="E102" s="159">
        <f>Data!JQ7</f>
        <v>0</v>
      </c>
      <c r="F102" s="159">
        <f>Data!KK7</f>
        <v>0</v>
      </c>
      <c r="G102" s="159">
        <f>Data!LE7</f>
        <v>0</v>
      </c>
      <c r="H102" s="69">
        <f t="shared" si="2"/>
        <v>0</v>
      </c>
    </row>
    <row r="103" spans="2:8" x14ac:dyDescent="0.2">
      <c r="B103" s="9" t="str">
        <f>$B$44</f>
        <v>Physical Training</v>
      </c>
      <c r="C103" s="159">
        <f>Data!ID7</f>
        <v>0</v>
      </c>
      <c r="D103" s="159">
        <f>Data!IX7</f>
        <v>0</v>
      </c>
      <c r="E103" s="159">
        <f>Data!JR7</f>
        <v>0</v>
      </c>
      <c r="F103" s="159">
        <f>Data!KL7</f>
        <v>0</v>
      </c>
      <c r="G103" s="159">
        <f>Data!LF7</f>
        <v>0</v>
      </c>
      <c r="H103" s="69">
        <f t="shared" si="2"/>
        <v>0</v>
      </c>
    </row>
    <row r="104" spans="2:8" x14ac:dyDescent="0.2">
      <c r="B104" s="9" t="str">
        <f>$B$45</f>
        <v>Health Services</v>
      </c>
      <c r="C104" s="159">
        <f>Data!IE7</f>
        <v>0</v>
      </c>
      <c r="D104" s="159">
        <f>Data!IY7</f>
        <v>0</v>
      </c>
      <c r="E104" s="159">
        <f>Data!JS7</f>
        <v>0</v>
      </c>
      <c r="F104" s="159">
        <f>Data!KM7</f>
        <v>0</v>
      </c>
      <c r="G104" s="159">
        <f>Data!LG7</f>
        <v>0</v>
      </c>
      <c r="H104" s="69">
        <f t="shared" si="2"/>
        <v>0</v>
      </c>
    </row>
    <row r="105" spans="2:8" x14ac:dyDescent="0.2">
      <c r="B105" s="9" t="str">
        <f>$B$46</f>
        <v>Pharmacy</v>
      </c>
      <c r="C105" s="159">
        <f>Data!IF7</f>
        <v>0</v>
      </c>
      <c r="D105" s="159">
        <f>Data!IZ7</f>
        <v>0</v>
      </c>
      <c r="E105" s="159">
        <f>Data!JT7</f>
        <v>0</v>
      </c>
      <c r="F105" s="159">
        <f>Data!KN7</f>
        <v>0</v>
      </c>
      <c r="G105" s="159">
        <f>Data!LH7</f>
        <v>0</v>
      </c>
      <c r="H105" s="69">
        <f t="shared" si="2"/>
        <v>0</v>
      </c>
    </row>
    <row r="106" spans="2:8" x14ac:dyDescent="0.2">
      <c r="B106" s="9" t="str">
        <f>$B$47</f>
        <v>Business Administration</v>
      </c>
      <c r="C106" s="159">
        <f>Data!IG7</f>
        <v>0</v>
      </c>
      <c r="D106" s="159">
        <f>Data!JA7</f>
        <v>0</v>
      </c>
      <c r="E106" s="159">
        <f>Data!JU7</f>
        <v>0</v>
      </c>
      <c r="F106" s="159">
        <f>Data!KO7</f>
        <v>0</v>
      </c>
      <c r="G106" s="159">
        <f>Data!LI7</f>
        <v>0</v>
      </c>
      <c r="H106" s="69">
        <f t="shared" si="2"/>
        <v>0</v>
      </c>
    </row>
    <row r="107" spans="2:8" x14ac:dyDescent="0.2">
      <c r="B107" s="9" t="str">
        <f>$B$48</f>
        <v>Optometry</v>
      </c>
      <c r="C107" s="159">
        <f>Data!IH7</f>
        <v>0</v>
      </c>
      <c r="D107" s="159">
        <f>Data!JB7</f>
        <v>0</v>
      </c>
      <c r="E107" s="159">
        <f>Data!JV7</f>
        <v>0</v>
      </c>
      <c r="F107" s="159">
        <f>Data!KP7</f>
        <v>0</v>
      </c>
      <c r="G107" s="159">
        <f>Data!LJ7</f>
        <v>0</v>
      </c>
      <c r="H107" s="69">
        <f t="shared" si="2"/>
        <v>0</v>
      </c>
    </row>
    <row r="108" spans="2:8" x14ac:dyDescent="0.2">
      <c r="B108" s="9" t="str">
        <f>$B$49</f>
        <v>Teacher Ed-Practice Teaching</v>
      </c>
      <c r="C108" s="159">
        <f>Data!II7</f>
        <v>0</v>
      </c>
      <c r="D108" s="159">
        <f>Data!JC7</f>
        <v>0</v>
      </c>
      <c r="E108" s="159">
        <f>Data!JW7</f>
        <v>0</v>
      </c>
      <c r="F108" s="159">
        <f>Data!KQ7</f>
        <v>0</v>
      </c>
      <c r="G108" s="159">
        <f>Data!LK7</f>
        <v>0</v>
      </c>
      <c r="H108" s="69">
        <f t="shared" si="2"/>
        <v>0</v>
      </c>
    </row>
    <row r="109" spans="2:8" x14ac:dyDescent="0.2">
      <c r="B109" s="9" t="str">
        <f>$B$50</f>
        <v>Technology</v>
      </c>
      <c r="C109" s="159">
        <f>Data!IJ7</f>
        <v>0</v>
      </c>
      <c r="D109" s="159">
        <f>Data!JD7</f>
        <v>0</v>
      </c>
      <c r="E109" s="159">
        <f>Data!JX7</f>
        <v>0</v>
      </c>
      <c r="F109" s="159">
        <f>Data!KR7</f>
        <v>0</v>
      </c>
      <c r="G109" s="159">
        <f>Data!LL7</f>
        <v>0</v>
      </c>
      <c r="H109" s="69">
        <f t="shared" si="2"/>
        <v>0</v>
      </c>
    </row>
    <row r="110" spans="2:8" x14ac:dyDescent="0.2">
      <c r="B110" s="9" t="str">
        <f>$B$51</f>
        <v>Nursing</v>
      </c>
      <c r="C110" s="159">
        <f>Data!IK7</f>
        <v>0</v>
      </c>
      <c r="D110" s="159">
        <f>Data!JE7</f>
        <v>0</v>
      </c>
      <c r="E110" s="159">
        <f>Data!JY7</f>
        <v>0</v>
      </c>
      <c r="F110" s="159">
        <f>Data!KS7</f>
        <v>0</v>
      </c>
      <c r="G110" s="159">
        <f>Data!HPM7</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2111920.19086185</v>
      </c>
      <c r="D116" s="21">
        <f t="shared" si="3"/>
        <v>1465445.1267451199</v>
      </c>
      <c r="E116" s="21">
        <f t="shared" si="3"/>
        <v>824445.58756548003</v>
      </c>
      <c r="F116" s="21">
        <f t="shared" si="3"/>
        <v>0</v>
      </c>
      <c r="G116" s="21">
        <f t="shared" si="3"/>
        <v>0</v>
      </c>
      <c r="H116" s="36">
        <f t="shared" ref="H116:H136" si="4">SUM(C116:G116)</f>
        <v>4401810.9051724495</v>
      </c>
      <c r="I116" s="1"/>
    </row>
    <row r="117" spans="2:9" x14ac:dyDescent="0.2">
      <c r="B117" s="9" t="str">
        <f>$B$33</f>
        <v>Science</v>
      </c>
      <c r="C117" s="22">
        <f t="shared" si="3"/>
        <v>690552.05295824294</v>
      </c>
      <c r="D117" s="22">
        <f t="shared" si="3"/>
        <v>916448.42577307404</v>
      </c>
      <c r="E117" s="22">
        <f t="shared" si="3"/>
        <v>587880.30402536097</v>
      </c>
      <c r="F117" s="22">
        <f t="shared" si="3"/>
        <v>0</v>
      </c>
      <c r="G117" s="22">
        <f t="shared" si="3"/>
        <v>0</v>
      </c>
      <c r="H117" s="69">
        <f t="shared" si="4"/>
        <v>2194880.7827566778</v>
      </c>
      <c r="I117" s="1"/>
    </row>
    <row r="118" spans="2:9" x14ac:dyDescent="0.2">
      <c r="B118" s="9" t="str">
        <f>$B$34</f>
        <v>Fine Arts</v>
      </c>
      <c r="C118" s="22">
        <f t="shared" si="3"/>
        <v>384418.73585258902</v>
      </c>
      <c r="D118" s="22">
        <f t="shared" si="3"/>
        <v>423274.29699789401</v>
      </c>
      <c r="E118" s="22">
        <f t="shared" si="3"/>
        <v>9420</v>
      </c>
      <c r="F118" s="22">
        <f t="shared" si="3"/>
        <v>0</v>
      </c>
      <c r="G118" s="22">
        <f t="shared" si="3"/>
        <v>0</v>
      </c>
      <c r="H118" s="69">
        <f t="shared" si="4"/>
        <v>817113.03285048297</v>
      </c>
      <c r="I118" s="1"/>
    </row>
    <row r="119" spans="2:9" x14ac:dyDescent="0.2">
      <c r="B119" s="9" t="str">
        <f>$B$35</f>
        <v>Teacher Education</v>
      </c>
      <c r="C119" s="22">
        <f t="shared" si="3"/>
        <v>17378.743296160199</v>
      </c>
      <c r="D119" s="22">
        <f t="shared" si="3"/>
        <v>454633.08976244798</v>
      </c>
      <c r="E119" s="22">
        <f t="shared" si="3"/>
        <v>825425</v>
      </c>
      <c r="F119" s="22">
        <f t="shared" si="3"/>
        <v>0</v>
      </c>
      <c r="G119" s="22">
        <f t="shared" si="3"/>
        <v>0</v>
      </c>
      <c r="H119" s="69">
        <f t="shared" si="4"/>
        <v>1297436.8330586082</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462139.85229084198</v>
      </c>
      <c r="D121" s="22">
        <f t="shared" si="3"/>
        <v>1670335.51001511</v>
      </c>
      <c r="E121" s="22">
        <f t="shared" si="3"/>
        <v>197357.47410112299</v>
      </c>
      <c r="F121" s="22">
        <f t="shared" si="3"/>
        <v>0</v>
      </c>
      <c r="G121" s="22">
        <f t="shared" si="3"/>
        <v>0</v>
      </c>
      <c r="H121" s="69">
        <f t="shared" si="4"/>
        <v>2329832.8364070752</v>
      </c>
      <c r="I121" s="1"/>
    </row>
    <row r="122" spans="2:9" x14ac:dyDescent="0.2">
      <c r="B122" s="9" t="str">
        <f>$B$38</f>
        <v>Home Economics</v>
      </c>
      <c r="C122" s="22">
        <f t="shared" si="3"/>
        <v>14960.4709440921</v>
      </c>
      <c r="D122" s="22">
        <f t="shared" si="3"/>
        <v>100260.18547726401</v>
      </c>
      <c r="E122" s="22">
        <f t="shared" si="3"/>
        <v>0</v>
      </c>
      <c r="F122" s="22">
        <f t="shared" si="3"/>
        <v>0</v>
      </c>
      <c r="G122" s="22">
        <f t="shared" si="3"/>
        <v>0</v>
      </c>
      <c r="H122" s="69">
        <f t="shared" si="4"/>
        <v>115220.65642135611</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22619.9721088435</v>
      </c>
      <c r="D124" s="22">
        <f t="shared" si="3"/>
        <v>121502.105813234</v>
      </c>
      <c r="E124" s="22">
        <f t="shared" si="3"/>
        <v>0</v>
      </c>
      <c r="F124" s="22">
        <f t="shared" si="3"/>
        <v>0</v>
      </c>
      <c r="G124" s="22">
        <f t="shared" si="3"/>
        <v>0</v>
      </c>
      <c r="H124" s="69">
        <f t="shared" si="4"/>
        <v>144122.0779220775</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37931.743390835902</v>
      </c>
      <c r="D129" s="22">
        <f t="shared" si="3"/>
        <v>85375.948142630601</v>
      </c>
      <c r="E129" s="22">
        <f t="shared" si="3"/>
        <v>103635.29026828401</v>
      </c>
      <c r="F129" s="22">
        <f t="shared" si="3"/>
        <v>0</v>
      </c>
      <c r="G129" s="22">
        <f t="shared" si="3"/>
        <v>0</v>
      </c>
      <c r="H129" s="69">
        <f t="shared" si="4"/>
        <v>226942.98180175052</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422143.71606457199</v>
      </c>
      <c r="D131" s="22">
        <f t="shared" si="3"/>
        <v>1537107.1064130301</v>
      </c>
      <c r="E131" s="22">
        <f t="shared" si="3"/>
        <v>992438.35952380905</v>
      </c>
      <c r="F131" s="22">
        <f t="shared" si="3"/>
        <v>0</v>
      </c>
      <c r="G131" s="22">
        <f t="shared" si="3"/>
        <v>0</v>
      </c>
      <c r="H131" s="69">
        <f t="shared" si="4"/>
        <v>2951689.182001411</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9" x14ac:dyDescent="0.2">
      <c r="B134" s="9" t="str">
        <f>$B$50</f>
        <v>Technology</v>
      </c>
      <c r="C134" s="22">
        <f t="shared" si="5"/>
        <v>26354.9479418763</v>
      </c>
      <c r="D134" s="22">
        <f t="shared" si="5"/>
        <v>143673.32416130701</v>
      </c>
      <c r="E134" s="22">
        <f t="shared" si="5"/>
        <v>0</v>
      </c>
      <c r="F134" s="22">
        <f t="shared" si="5"/>
        <v>0</v>
      </c>
      <c r="G134" s="22">
        <f t="shared" si="5"/>
        <v>0</v>
      </c>
      <c r="H134" s="69">
        <f t="shared" si="4"/>
        <v>170028.27210318332</v>
      </c>
      <c r="I134" s="1"/>
    </row>
    <row r="135" spans="2:9" x14ac:dyDescent="0.2">
      <c r="B135" s="9" t="str">
        <f>$B$51</f>
        <v>Nursing</v>
      </c>
      <c r="C135" s="22">
        <f t="shared" si="5"/>
        <v>14540.0323072785</v>
      </c>
      <c r="D135" s="22">
        <f t="shared" si="5"/>
        <v>780529.71372446802</v>
      </c>
      <c r="E135" s="22">
        <f t="shared" si="5"/>
        <v>0</v>
      </c>
      <c r="F135" s="22">
        <f t="shared" si="5"/>
        <v>0</v>
      </c>
      <c r="G135" s="22">
        <f t="shared" si="5"/>
        <v>0</v>
      </c>
      <c r="H135" s="69">
        <f t="shared" si="4"/>
        <v>795069.7460317465</v>
      </c>
      <c r="I135" s="1"/>
    </row>
    <row r="136" spans="2:9" x14ac:dyDescent="0.2">
      <c r="B136" s="35" t="str">
        <f>$B$52</f>
        <v>Totals</v>
      </c>
      <c r="C136" s="36">
        <f>SUM(C116:C135)</f>
        <v>4204960.4580171825</v>
      </c>
      <c r="D136" s="36">
        <f>SUM(D116:D135)</f>
        <v>7698584.8330255803</v>
      </c>
      <c r="E136" s="36">
        <f>SUM(E116:E135)</f>
        <v>3540602.0154840569</v>
      </c>
      <c r="F136" s="36">
        <f>SUM(F116:F135)</f>
        <v>0</v>
      </c>
      <c r="G136" s="36">
        <f>SUM(G116:G135)</f>
        <v>0</v>
      </c>
      <c r="H136" s="36">
        <f t="shared" si="4"/>
        <v>15444147.306526821</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23057378.693473179</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Data!LN7</f>
        <v>381835</v>
      </c>
      <c r="D143" s="159">
        <f>Data!MH7</f>
        <v>271017</v>
      </c>
      <c r="E143" s="159">
        <f>Data!NB7</f>
        <v>147721</v>
      </c>
      <c r="F143" s="159">
        <f>Data!NV7</f>
        <v>0</v>
      </c>
      <c r="G143" s="159">
        <f>Data!OP7</f>
        <v>0</v>
      </c>
      <c r="H143" s="160">
        <f>Data!PJ7</f>
        <v>5771122</v>
      </c>
      <c r="I143" s="70">
        <f t="shared" ref="I143:I162" si="6">SUM(C143:H143)</f>
        <v>6571695</v>
      </c>
    </row>
    <row r="144" spans="2:9" x14ac:dyDescent="0.2">
      <c r="B144" s="9" t="str">
        <f>$B$33</f>
        <v>Science</v>
      </c>
      <c r="C144" s="159">
        <f>Data!LO7</f>
        <v>135587</v>
      </c>
      <c r="D144" s="159">
        <f>Data!MI7</f>
        <v>171157</v>
      </c>
      <c r="E144" s="159">
        <f>Data!NC7</f>
        <v>86463</v>
      </c>
      <c r="F144" s="159">
        <f>Data!NW7</f>
        <v>0</v>
      </c>
      <c r="G144" s="159">
        <f>Data!OQ7</f>
        <v>0</v>
      </c>
      <c r="H144" s="160">
        <f>Data!PK7</f>
        <v>2883646</v>
      </c>
      <c r="I144" s="70">
        <f t="shared" si="6"/>
        <v>3276853</v>
      </c>
    </row>
    <row r="145" spans="2:9" x14ac:dyDescent="0.2">
      <c r="B145" s="9" t="str">
        <f>$B$34</f>
        <v>Fine Arts</v>
      </c>
      <c r="C145" s="159">
        <f>Data!LP7</f>
        <v>100460</v>
      </c>
      <c r="D145" s="159">
        <f>Data!MJ7</f>
        <v>45924</v>
      </c>
      <c r="E145" s="159">
        <f>Data!ND7</f>
        <v>46036</v>
      </c>
      <c r="F145" s="159">
        <f>Data!NX7</f>
        <v>0</v>
      </c>
      <c r="G145" s="159">
        <f>Data!OR7</f>
        <v>0</v>
      </c>
      <c r="H145" s="160">
        <f>Data!PL7</f>
        <v>1027491</v>
      </c>
      <c r="I145" s="70">
        <f t="shared" si="6"/>
        <v>1219911</v>
      </c>
    </row>
    <row r="146" spans="2:9" x14ac:dyDescent="0.2">
      <c r="B146" s="9" t="str">
        <f>$B$35</f>
        <v>Teacher Education</v>
      </c>
      <c r="C146" s="159">
        <f>Data!LQ7</f>
        <v>3223</v>
      </c>
      <c r="D146" s="159">
        <f>Data!MK7</f>
        <v>58077</v>
      </c>
      <c r="E146" s="159">
        <f>Data!NE7</f>
        <v>171132</v>
      </c>
      <c r="F146" s="159">
        <f>Data!NY7</f>
        <v>0</v>
      </c>
      <c r="G146" s="159">
        <f>Data!OS7</f>
        <v>0</v>
      </c>
      <c r="H146" s="160">
        <f>Data!PN7</f>
        <v>1704580</v>
      </c>
      <c r="I146" s="70">
        <f t="shared" si="6"/>
        <v>1937012</v>
      </c>
    </row>
    <row r="147" spans="2:9" x14ac:dyDescent="0.2">
      <c r="B147" s="9" t="str">
        <f>$B$36</f>
        <v>Agriculture</v>
      </c>
      <c r="C147" s="159">
        <f>Data!LR7</f>
        <v>0</v>
      </c>
      <c r="D147" s="159">
        <f>Data!ML7</f>
        <v>0</v>
      </c>
      <c r="E147" s="159">
        <f>Data!NF7</f>
        <v>0</v>
      </c>
      <c r="F147" s="159">
        <f>Data!NZ7</f>
        <v>0</v>
      </c>
      <c r="G147" s="159">
        <f>Data!OT7</f>
        <v>0</v>
      </c>
      <c r="H147" s="160">
        <f>Data!PM7</f>
        <v>0</v>
      </c>
      <c r="I147" s="70">
        <f t="shared" si="6"/>
        <v>0</v>
      </c>
    </row>
    <row r="148" spans="2:9" x14ac:dyDescent="0.2">
      <c r="B148" s="9" t="str">
        <f>$B$37</f>
        <v>Engineering</v>
      </c>
      <c r="C148" s="159">
        <f>Data!LS7</f>
        <v>90806</v>
      </c>
      <c r="D148" s="159">
        <f>Data!MM7</f>
        <v>314773</v>
      </c>
      <c r="E148" s="159">
        <f>Data!NG7</f>
        <v>11804</v>
      </c>
      <c r="F148" s="159">
        <f>Data!OA7</f>
        <v>0</v>
      </c>
      <c r="G148" s="159">
        <f>Data!OU7</f>
        <v>0</v>
      </c>
      <c r="H148" s="160">
        <f>Data!PO7</f>
        <v>3060947</v>
      </c>
      <c r="I148" s="70">
        <f t="shared" si="6"/>
        <v>3478330</v>
      </c>
    </row>
    <row r="149" spans="2:9" x14ac:dyDescent="0.2">
      <c r="B149" s="9" t="str">
        <f>$B$38</f>
        <v>Home Economics</v>
      </c>
      <c r="C149" s="159">
        <f>Data!LT7</f>
        <v>2013</v>
      </c>
      <c r="D149" s="159">
        <f>Data!MN7</f>
        <v>18628</v>
      </c>
      <c r="E149" s="159">
        <f>Data!NH7</f>
        <v>0</v>
      </c>
      <c r="F149" s="159">
        <f>Data!OB7</f>
        <v>0</v>
      </c>
      <c r="G149" s="159">
        <f>Data!OV7</f>
        <v>0</v>
      </c>
      <c r="H149" s="160">
        <f>Data!PP7</f>
        <v>151378</v>
      </c>
      <c r="I149" s="70">
        <f t="shared" si="6"/>
        <v>172019</v>
      </c>
    </row>
    <row r="150" spans="2:9" x14ac:dyDescent="0.2">
      <c r="B150" s="9" t="str">
        <f>$B$39</f>
        <v>Law</v>
      </c>
      <c r="C150" s="159">
        <f>Data!LU7</f>
        <v>0</v>
      </c>
      <c r="D150" s="159">
        <f>Data!MO7</f>
        <v>0</v>
      </c>
      <c r="E150" s="159">
        <f>Data!NI7</f>
        <v>0</v>
      </c>
      <c r="F150" s="159">
        <f>Data!OC7</f>
        <v>0</v>
      </c>
      <c r="G150" s="159">
        <f>Data!OW7</f>
        <v>0</v>
      </c>
      <c r="H150" s="160">
        <f>Data!PQ7</f>
        <v>0</v>
      </c>
      <c r="I150" s="70">
        <f t="shared" si="6"/>
        <v>0</v>
      </c>
    </row>
    <row r="151" spans="2:9" x14ac:dyDescent="0.2">
      <c r="B151" s="9" t="str">
        <f>$B$40</f>
        <v>Social Service</v>
      </c>
      <c r="C151" s="159">
        <f>Data!LV7</f>
        <v>8933</v>
      </c>
      <c r="D151" s="159">
        <f>Data!MP7</f>
        <v>16885</v>
      </c>
      <c r="E151" s="159">
        <f>Data!NJ7</f>
        <v>0</v>
      </c>
      <c r="F151" s="159">
        <f>Data!OD7</f>
        <v>0</v>
      </c>
      <c r="G151" s="159">
        <f>Data!OX7</f>
        <v>0</v>
      </c>
      <c r="H151" s="160">
        <f>Data!PR7</f>
        <v>189349</v>
      </c>
      <c r="I151" s="70">
        <f t="shared" si="6"/>
        <v>215167</v>
      </c>
    </row>
    <row r="152" spans="2:9" x14ac:dyDescent="0.2">
      <c r="B152" s="9" t="str">
        <f>$B$41</f>
        <v>Library Science</v>
      </c>
      <c r="C152" s="159">
        <f>Data!LW7</f>
        <v>0</v>
      </c>
      <c r="D152" s="159">
        <f>Data!MQ7</f>
        <v>0</v>
      </c>
      <c r="E152" s="159">
        <f>Data!NK7</f>
        <v>0</v>
      </c>
      <c r="F152" s="159">
        <f>Data!OE7</f>
        <v>0</v>
      </c>
      <c r="G152" s="159">
        <f>Data!OY7</f>
        <v>0</v>
      </c>
      <c r="H152" s="160">
        <f>Data!PS7</f>
        <v>0</v>
      </c>
      <c r="I152" s="70">
        <f t="shared" si="6"/>
        <v>0</v>
      </c>
    </row>
    <row r="153" spans="2:9" x14ac:dyDescent="0.2">
      <c r="B153" s="9" t="str">
        <f>$B$42</f>
        <v>Veterinary Science</v>
      </c>
      <c r="C153" s="159">
        <f>Data!LX7</f>
        <v>0</v>
      </c>
      <c r="D153" s="159">
        <f>Data!MR7</f>
        <v>0</v>
      </c>
      <c r="E153" s="159">
        <f>Data!NL7</f>
        <v>0</v>
      </c>
      <c r="F153" s="159">
        <f>Data!OF7</f>
        <v>0</v>
      </c>
      <c r="G153" s="159">
        <f>Data!OZ7</f>
        <v>0</v>
      </c>
      <c r="H153" s="160">
        <f>Data!PT7</f>
        <v>0</v>
      </c>
      <c r="I153" s="70">
        <f t="shared" si="6"/>
        <v>0</v>
      </c>
    </row>
    <row r="154" spans="2:9" x14ac:dyDescent="0.2">
      <c r="B154" s="9" t="str">
        <f>$B$43</f>
        <v>Vocational Training</v>
      </c>
      <c r="C154" s="159">
        <f>Data!LY7</f>
        <v>0</v>
      </c>
      <c r="D154" s="159">
        <f>Data!MS7</f>
        <v>0</v>
      </c>
      <c r="E154" s="159">
        <f>Data!NM7</f>
        <v>0</v>
      </c>
      <c r="F154" s="159">
        <f>Data!OG7</f>
        <v>0</v>
      </c>
      <c r="G154" s="159">
        <f>Data!PA7</f>
        <v>0</v>
      </c>
      <c r="H154" s="160">
        <f>Data!PU7</f>
        <v>0</v>
      </c>
      <c r="I154" s="70">
        <f t="shared" si="6"/>
        <v>0</v>
      </c>
    </row>
    <row r="155" spans="2:9" x14ac:dyDescent="0.2">
      <c r="B155" s="9" t="str">
        <f>$B$44</f>
        <v>Physical Training</v>
      </c>
      <c r="C155" s="159">
        <f>Data!LZ7</f>
        <v>0</v>
      </c>
      <c r="D155" s="159">
        <f>Data!MT7</f>
        <v>0</v>
      </c>
      <c r="E155" s="159">
        <f>Data!NN7</f>
        <v>0</v>
      </c>
      <c r="F155" s="159">
        <f>Data!OH7</f>
        <v>0</v>
      </c>
      <c r="G155" s="159">
        <f>Data!PB7</f>
        <v>0</v>
      </c>
      <c r="H155" s="160">
        <f>Data!PV7</f>
        <v>0</v>
      </c>
      <c r="I155" s="70">
        <f t="shared" si="6"/>
        <v>0</v>
      </c>
    </row>
    <row r="156" spans="2:9" x14ac:dyDescent="0.2">
      <c r="B156" s="9" t="str">
        <f>$B$45</f>
        <v>Health Services</v>
      </c>
      <c r="C156" s="159">
        <f>Data!MA7</f>
        <v>25038</v>
      </c>
      <c r="D156" s="159">
        <f>Data!MU7</f>
        <v>6821</v>
      </c>
      <c r="E156" s="159">
        <f>Data!NO7</f>
        <v>8798</v>
      </c>
      <c r="F156" s="159">
        <f>Data!OI7</f>
        <v>0</v>
      </c>
      <c r="G156" s="159">
        <f>Data!PC7</f>
        <v>0</v>
      </c>
      <c r="H156" s="160">
        <f>Data!PW7</f>
        <v>298158</v>
      </c>
      <c r="I156" s="70">
        <f t="shared" si="6"/>
        <v>338815</v>
      </c>
    </row>
    <row r="157" spans="2:9" x14ac:dyDescent="0.2">
      <c r="B157" s="9" t="str">
        <f>$B$46</f>
        <v>Pharmacy</v>
      </c>
      <c r="C157" s="159">
        <f>Data!MB7</f>
        <v>0</v>
      </c>
      <c r="D157" s="159">
        <f>Data!MV7</f>
        <v>0</v>
      </c>
      <c r="E157" s="159">
        <f>Data!NP7</f>
        <v>0</v>
      </c>
      <c r="F157" s="159">
        <f>Data!OJ7</f>
        <v>0</v>
      </c>
      <c r="G157" s="159">
        <f>Data!PD7</f>
        <v>0</v>
      </c>
      <c r="H157" s="160">
        <f>Data!PX7</f>
        <v>0</v>
      </c>
      <c r="I157" s="70">
        <f t="shared" si="6"/>
        <v>0</v>
      </c>
    </row>
    <row r="158" spans="2:9" x14ac:dyDescent="0.2">
      <c r="B158" s="9" t="str">
        <f>$B$47</f>
        <v>Business Administration</v>
      </c>
      <c r="C158" s="159">
        <f>Data!MC7</f>
        <v>52804</v>
      </c>
      <c r="D158" s="159">
        <f>Data!MW7</f>
        <v>311061</v>
      </c>
      <c r="E158" s="159">
        <f>Data!NQ7</f>
        <v>164922</v>
      </c>
      <c r="F158" s="159">
        <f>Data!OK7</f>
        <v>0</v>
      </c>
      <c r="G158" s="159">
        <f>Data!PE7</f>
        <v>0</v>
      </c>
      <c r="H158" s="160">
        <f>Data!PY7</f>
        <v>3877945</v>
      </c>
      <c r="I158" s="70">
        <f t="shared" si="6"/>
        <v>4406732</v>
      </c>
    </row>
    <row r="159" spans="2:9" x14ac:dyDescent="0.2">
      <c r="B159" s="9" t="str">
        <f>$B$48</f>
        <v>Optometry</v>
      </c>
      <c r="C159" s="159">
        <f>Data!MD7</f>
        <v>0</v>
      </c>
      <c r="D159" s="159">
        <f>Data!MX7</f>
        <v>0</v>
      </c>
      <c r="E159" s="159">
        <f>Data!NR7</f>
        <v>0</v>
      </c>
      <c r="F159" s="159">
        <f>Data!OL7</f>
        <v>0</v>
      </c>
      <c r="G159" s="159">
        <f>Data!PF7</f>
        <v>0</v>
      </c>
      <c r="H159" s="160">
        <f>Data!PZ7</f>
        <v>0</v>
      </c>
      <c r="I159" s="70">
        <f t="shared" si="6"/>
        <v>0</v>
      </c>
    </row>
    <row r="160" spans="2:9" x14ac:dyDescent="0.2">
      <c r="B160" s="9" t="str">
        <f>$B$49</f>
        <v>Teacher Ed-Practice Teaching</v>
      </c>
      <c r="C160" s="159">
        <f>Data!ME7</f>
        <v>0</v>
      </c>
      <c r="D160" s="159">
        <f>Data!MY7</f>
        <v>0</v>
      </c>
      <c r="E160" s="159">
        <f>Data!NS7</f>
        <v>0</v>
      </c>
      <c r="F160" s="159">
        <f>Data!OM7</f>
        <v>0</v>
      </c>
      <c r="G160" s="159">
        <f>Data!PG7</f>
        <v>0</v>
      </c>
      <c r="H160" s="160">
        <f>Data!QA7</f>
        <v>0</v>
      </c>
      <c r="I160" s="70">
        <f t="shared" si="6"/>
        <v>0</v>
      </c>
    </row>
    <row r="161" spans="2:9" x14ac:dyDescent="0.2">
      <c r="B161" s="9" t="str">
        <f>$B$50</f>
        <v>Technology</v>
      </c>
      <c r="C161" s="159">
        <f>Data!MF7</f>
        <v>3203</v>
      </c>
      <c r="D161" s="159">
        <f>Data!MZ7</f>
        <v>27258</v>
      </c>
      <c r="E161" s="159">
        <f>Data!NT7</f>
        <v>0</v>
      </c>
      <c r="F161" s="159">
        <f>Data!ON7</f>
        <v>0</v>
      </c>
      <c r="G161" s="159">
        <f>Data!PH7</f>
        <v>0</v>
      </c>
      <c r="H161" s="160">
        <f>Data!QB7</f>
        <v>223384</v>
      </c>
      <c r="I161" s="70">
        <f t="shared" si="6"/>
        <v>253845</v>
      </c>
    </row>
    <row r="162" spans="2:9" x14ac:dyDescent="0.2">
      <c r="B162" s="9" t="str">
        <f>$B$51</f>
        <v>Nursing</v>
      </c>
      <c r="C162" s="159">
        <f>Data!MG7</f>
        <v>6262</v>
      </c>
      <c r="D162" s="159">
        <f>Data!NA7</f>
        <v>136172</v>
      </c>
      <c r="E162" s="159">
        <f>Data!NU7</f>
        <v>0</v>
      </c>
      <c r="F162" s="159">
        <f>Data!OO7</f>
        <v>0</v>
      </c>
      <c r="G162" s="159">
        <f>Data!PI7</f>
        <v>0</v>
      </c>
      <c r="H162" s="160">
        <f>Data!QC7</f>
        <v>1044566</v>
      </c>
      <c r="I162" s="70">
        <f t="shared" si="6"/>
        <v>1187000</v>
      </c>
    </row>
    <row r="163" spans="2:9" ht="15" thickBot="1" x14ac:dyDescent="0.25">
      <c r="B163" s="35" t="str">
        <f>$B$52</f>
        <v>Totals</v>
      </c>
      <c r="C163" s="36">
        <f t="shared" ref="C163:H163" si="7">SUM(C143:C162)</f>
        <v>810164</v>
      </c>
      <c r="D163" s="36">
        <f t="shared" si="7"/>
        <v>1377773</v>
      </c>
      <c r="E163" s="36">
        <f t="shared" si="7"/>
        <v>636876</v>
      </c>
      <c r="F163" s="36">
        <f t="shared" si="7"/>
        <v>0</v>
      </c>
      <c r="G163" s="37">
        <f t="shared" si="7"/>
        <v>0</v>
      </c>
      <c r="H163" s="71">
        <f t="shared" si="7"/>
        <v>20232566</v>
      </c>
      <c r="I163" s="70">
        <f>SUM(I143:I162)</f>
        <v>23057379</v>
      </c>
    </row>
    <row r="164" spans="2:9" ht="15" thickTop="1" x14ac:dyDescent="0.2">
      <c r="B164" s="14"/>
      <c r="C164" s="42"/>
      <c r="D164" s="42"/>
      <c r="E164" s="42"/>
      <c r="F164" s="42"/>
      <c r="G164" s="42"/>
      <c r="H164" s="43"/>
      <c r="I164" s="44"/>
    </row>
    <row r="165" spans="2:9" ht="14.25" customHeight="1"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83" si="8">C143+$H$140*IF($H116=0,0,$H143*C116/$H116)+IF($H32=0,0,$H$141*$H143*C32/$H32)</f>
        <v>3150729.2888039681</v>
      </c>
      <c r="D168" s="21">
        <f t="shared" si="8"/>
        <v>2192331.3846805524</v>
      </c>
      <c r="E168" s="21">
        <f t="shared" si="8"/>
        <v>1228634.3265154799</v>
      </c>
      <c r="F168" s="21">
        <f t="shared" si="8"/>
        <v>0</v>
      </c>
      <c r="G168" s="21">
        <f t="shared" si="8"/>
        <v>0</v>
      </c>
      <c r="H168" s="36">
        <f t="shared" ref="H168:H188" si="9">SUM(C168:G168)</f>
        <v>6571695.0000000009</v>
      </c>
      <c r="I168" s="52"/>
    </row>
    <row r="169" spans="2:9" x14ac:dyDescent="0.2">
      <c r="B169" s="9" t="str">
        <f>$B$33</f>
        <v>Science</v>
      </c>
      <c r="C169" s="22">
        <f t="shared" si="8"/>
        <v>1042837.9454494503</v>
      </c>
      <c r="D169" s="22">
        <f t="shared" si="8"/>
        <v>1375191.7967636245</v>
      </c>
      <c r="E169" s="22">
        <f t="shared" si="8"/>
        <v>858823.2577869253</v>
      </c>
      <c r="F169" s="22">
        <f t="shared" si="8"/>
        <v>0</v>
      </c>
      <c r="G169" s="22">
        <f t="shared" si="8"/>
        <v>0</v>
      </c>
      <c r="H169" s="69">
        <f t="shared" si="9"/>
        <v>3276853.0000000005</v>
      </c>
      <c r="I169" s="52"/>
    </row>
    <row r="170" spans="2:9" x14ac:dyDescent="0.2">
      <c r="B170" s="9" t="str">
        <f>$B$34</f>
        <v>Fine Arts</v>
      </c>
      <c r="C170" s="22">
        <f t="shared" si="8"/>
        <v>583853.08692948974</v>
      </c>
      <c r="D170" s="22">
        <f t="shared" si="8"/>
        <v>578176.59322995518</v>
      </c>
      <c r="E170" s="22">
        <f t="shared" si="8"/>
        <v>57881.31984055513</v>
      </c>
      <c r="F170" s="22">
        <f t="shared" si="8"/>
        <v>0</v>
      </c>
      <c r="G170" s="22">
        <f t="shared" si="8"/>
        <v>0</v>
      </c>
      <c r="H170" s="69">
        <f t="shared" si="9"/>
        <v>1219911</v>
      </c>
      <c r="I170" s="52"/>
    </row>
    <row r="171" spans="2:9" x14ac:dyDescent="0.2">
      <c r="B171" s="9" t="str">
        <f>$B$35</f>
        <v>Teacher Education</v>
      </c>
      <c r="C171" s="22">
        <f t="shared" si="8"/>
        <v>26055.293251559473</v>
      </c>
      <c r="D171" s="22">
        <f t="shared" si="8"/>
        <v>655376.5774448365</v>
      </c>
      <c r="E171" s="22">
        <f t="shared" si="8"/>
        <v>1255580.1293036039</v>
      </c>
      <c r="F171" s="22">
        <f t="shared" si="8"/>
        <v>0</v>
      </c>
      <c r="G171" s="22">
        <f t="shared" si="8"/>
        <v>0</v>
      </c>
      <c r="H171" s="69">
        <f t="shared" si="9"/>
        <v>1937012</v>
      </c>
      <c r="I171" s="52"/>
    </row>
    <row r="172" spans="2:9" x14ac:dyDescent="0.2">
      <c r="B172" s="9" t="str">
        <f>$B$36</f>
        <v>Agriculture</v>
      </c>
      <c r="C172" s="22">
        <f t="shared" si="8"/>
        <v>0</v>
      </c>
      <c r="D172" s="22">
        <f t="shared" si="8"/>
        <v>0</v>
      </c>
      <c r="E172" s="22">
        <f t="shared" si="8"/>
        <v>0</v>
      </c>
      <c r="F172" s="22">
        <f t="shared" si="8"/>
        <v>0</v>
      </c>
      <c r="G172" s="22">
        <f t="shared" si="8"/>
        <v>0</v>
      </c>
      <c r="H172" s="69">
        <f t="shared" si="9"/>
        <v>0</v>
      </c>
      <c r="I172" s="52"/>
    </row>
    <row r="173" spans="2:9" x14ac:dyDescent="0.2">
      <c r="B173" s="9" t="str">
        <f>$B$37</f>
        <v>Engineering</v>
      </c>
      <c r="C173" s="22">
        <f t="shared" si="8"/>
        <v>697967.84111800173</v>
      </c>
      <c r="D173" s="22">
        <f t="shared" si="8"/>
        <v>2509268.8404221307</v>
      </c>
      <c r="E173" s="22">
        <f t="shared" si="8"/>
        <v>271093.31845986738</v>
      </c>
      <c r="F173" s="22">
        <f t="shared" si="8"/>
        <v>0</v>
      </c>
      <c r="G173" s="22">
        <f t="shared" si="8"/>
        <v>0</v>
      </c>
      <c r="H173" s="69">
        <f t="shared" si="9"/>
        <v>3478330</v>
      </c>
      <c r="I173" s="52"/>
    </row>
    <row r="174" spans="2:9" x14ac:dyDescent="0.2">
      <c r="B174" s="9" t="str">
        <f>$B$38</f>
        <v>Home Economics</v>
      </c>
      <c r="C174" s="22">
        <f t="shared" si="8"/>
        <v>21668.209759376226</v>
      </c>
      <c r="D174" s="22">
        <f t="shared" si="8"/>
        <v>150350.79024062378</v>
      </c>
      <c r="E174" s="22">
        <f t="shared" si="8"/>
        <v>0</v>
      </c>
      <c r="F174" s="22">
        <f t="shared" si="8"/>
        <v>0</v>
      </c>
      <c r="G174" s="22">
        <f t="shared" si="8"/>
        <v>0</v>
      </c>
      <c r="H174" s="69">
        <f t="shared" si="9"/>
        <v>172019</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38651.34128809283</v>
      </c>
      <c r="D176" s="22">
        <f t="shared" si="8"/>
        <v>176515.65871190716</v>
      </c>
      <c r="E176" s="22">
        <f t="shared" si="8"/>
        <v>0</v>
      </c>
      <c r="F176" s="22">
        <f t="shared" si="8"/>
        <v>0</v>
      </c>
      <c r="G176" s="22">
        <f t="shared" si="8"/>
        <v>0</v>
      </c>
      <c r="H176" s="69">
        <f t="shared" si="9"/>
        <v>215167</v>
      </c>
      <c r="I176" s="52"/>
    </row>
    <row r="177" spans="2:9" x14ac:dyDescent="0.2">
      <c r="B177" s="9" t="str">
        <f>$B$41</f>
        <v>Library Science</v>
      </c>
      <c r="C177" s="22">
        <f t="shared" si="8"/>
        <v>0</v>
      </c>
      <c r="D177" s="22">
        <f t="shared" si="8"/>
        <v>0</v>
      </c>
      <c r="E177" s="22">
        <f t="shared" si="8"/>
        <v>0</v>
      </c>
      <c r="F177" s="22">
        <f t="shared" si="8"/>
        <v>0</v>
      </c>
      <c r="G177" s="22">
        <f t="shared" si="8"/>
        <v>0</v>
      </c>
      <c r="H177" s="69">
        <f t="shared" si="9"/>
        <v>0</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74872.776366006205</v>
      </c>
      <c r="D181" s="22">
        <f t="shared" si="8"/>
        <v>118988.03748321907</v>
      </c>
      <c r="E181" s="22">
        <f t="shared" si="8"/>
        <v>144954.18615077471</v>
      </c>
      <c r="F181" s="22">
        <f t="shared" si="8"/>
        <v>0</v>
      </c>
      <c r="G181" s="22">
        <f t="shared" si="8"/>
        <v>0</v>
      </c>
      <c r="H181" s="69">
        <f t="shared" si="9"/>
        <v>338815</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607418.66707819642</v>
      </c>
      <c r="D183" s="22">
        <f t="shared" si="8"/>
        <v>2330520.5196968233</v>
      </c>
      <c r="E183" s="22">
        <f t="shared" si="8"/>
        <v>1468792.8132249806</v>
      </c>
      <c r="F183" s="22">
        <f t="shared" si="8"/>
        <v>0</v>
      </c>
      <c r="G183" s="22">
        <f t="shared" si="8"/>
        <v>0</v>
      </c>
      <c r="H183" s="69">
        <f t="shared" si="9"/>
        <v>4406732</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row>
    <row r="186" spans="2:9" x14ac:dyDescent="0.2">
      <c r="B186" s="9" t="str">
        <f>$B$50</f>
        <v>Technology</v>
      </c>
      <c r="C186" s="22">
        <f t="shared" si="10"/>
        <v>37828.26330606563</v>
      </c>
      <c r="D186" s="22">
        <f t="shared" si="10"/>
        <v>216016.73669393436</v>
      </c>
      <c r="E186" s="22">
        <f t="shared" si="10"/>
        <v>0</v>
      </c>
      <c r="F186" s="22">
        <f t="shared" si="10"/>
        <v>0</v>
      </c>
      <c r="G186" s="22">
        <f t="shared" si="10"/>
        <v>0</v>
      </c>
      <c r="H186" s="69">
        <f t="shared" si="9"/>
        <v>253845</v>
      </c>
      <c r="I186" s="52"/>
    </row>
    <row r="187" spans="2:9" x14ac:dyDescent="0.2">
      <c r="B187" s="9" t="str">
        <f>$B$51</f>
        <v>Nursing</v>
      </c>
      <c r="C187" s="22">
        <f t="shared" si="10"/>
        <v>25364.7560322717</v>
      </c>
      <c r="D187" s="22">
        <f t="shared" si="10"/>
        <v>1161635.2439677282</v>
      </c>
      <c r="E187" s="22">
        <f t="shared" si="10"/>
        <v>0</v>
      </c>
      <c r="F187" s="22">
        <f t="shared" si="10"/>
        <v>0</v>
      </c>
      <c r="G187" s="22">
        <f t="shared" si="10"/>
        <v>0</v>
      </c>
      <c r="H187" s="69">
        <f t="shared" si="9"/>
        <v>1187000</v>
      </c>
      <c r="I187" s="52"/>
    </row>
    <row r="188" spans="2:9" x14ac:dyDescent="0.2">
      <c r="B188" s="35" t="str">
        <f>$B$52</f>
        <v>Totals</v>
      </c>
      <c r="C188" s="36">
        <f>SUM(C168:C187)</f>
        <v>6307247.469382477</v>
      </c>
      <c r="D188" s="36">
        <f>SUM(D168:D187)</f>
        <v>11464372.179335335</v>
      </c>
      <c r="E188" s="36">
        <f>SUM(E168:E187)</f>
        <v>5285759.3512821868</v>
      </c>
      <c r="F188" s="36">
        <f>SUM(F168:F187)</f>
        <v>0</v>
      </c>
      <c r="G188" s="36">
        <f>SUM(G168:G187)</f>
        <v>0</v>
      </c>
      <c r="H188" s="36">
        <f t="shared" si="9"/>
        <v>23057379</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7539007</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1030926.5242257921</v>
      </c>
      <c r="D193" s="38">
        <f t="shared" si="11"/>
        <v>715351.96145004209</v>
      </c>
      <c r="E193" s="38">
        <f t="shared" si="11"/>
        <v>402450.25720186869</v>
      </c>
      <c r="F193" s="38">
        <f t="shared" si="11"/>
        <v>0</v>
      </c>
      <c r="G193" s="38">
        <f t="shared" si="11"/>
        <v>0</v>
      </c>
      <c r="H193" s="38">
        <f>SUM(C193:G193)</f>
        <v>2148728.7428777027</v>
      </c>
      <c r="I193" s="1"/>
    </row>
    <row r="194" spans="2:9" x14ac:dyDescent="0.2">
      <c r="B194" s="9" t="str">
        <f>$B$33</f>
        <v>Science</v>
      </c>
      <c r="C194" s="39">
        <f t="shared" si="11"/>
        <v>337090.59216991765</v>
      </c>
      <c r="D194" s="39">
        <f t="shared" si="11"/>
        <v>447361.12392053782</v>
      </c>
      <c r="E194" s="39">
        <f t="shared" si="11"/>
        <v>286971.73364413012</v>
      </c>
      <c r="F194" s="39">
        <f t="shared" si="11"/>
        <v>0</v>
      </c>
      <c r="G194" s="39">
        <f t="shared" si="11"/>
        <v>0</v>
      </c>
      <c r="H194" s="39">
        <f t="shared" ref="H194:H213" si="12">SUM(C194:G194)</f>
        <v>1071423.4497345856</v>
      </c>
      <c r="I194" s="1"/>
    </row>
    <row r="195" spans="2:9" x14ac:dyDescent="0.2">
      <c r="B195" s="9" t="str">
        <f>$B$34</f>
        <v>Fine Arts</v>
      </c>
      <c r="C195" s="39">
        <f t="shared" si="11"/>
        <v>187652.67405206917</v>
      </c>
      <c r="D195" s="39">
        <f t="shared" si="11"/>
        <v>206619.88160645365</v>
      </c>
      <c r="E195" s="39">
        <f t="shared" si="11"/>
        <v>4598.3403635361237</v>
      </c>
      <c r="F195" s="39">
        <f t="shared" si="11"/>
        <v>0</v>
      </c>
      <c r="G195" s="39">
        <f t="shared" si="11"/>
        <v>0</v>
      </c>
      <c r="H195" s="39">
        <f t="shared" si="12"/>
        <v>398870.89602205897</v>
      </c>
      <c r="I195" s="1"/>
    </row>
    <row r="196" spans="2:9" x14ac:dyDescent="0.2">
      <c r="B196" s="9" t="str">
        <f>$B$35</f>
        <v>Teacher Education</v>
      </c>
      <c r="C196" s="39">
        <f t="shared" si="11"/>
        <v>8483.3733297522576</v>
      </c>
      <c r="D196" s="39">
        <f t="shared" si="11"/>
        <v>221927.56764902404</v>
      </c>
      <c r="E196" s="39">
        <f t="shared" si="11"/>
        <v>402928.3539885144</v>
      </c>
      <c r="F196" s="39">
        <f t="shared" si="11"/>
        <v>0</v>
      </c>
      <c r="G196" s="39">
        <f t="shared" si="11"/>
        <v>0</v>
      </c>
      <c r="H196" s="39">
        <f t="shared" si="12"/>
        <v>633339.29496729071</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225591.96776938441</v>
      </c>
      <c r="D198" s="39">
        <f t="shared" si="11"/>
        <v>815368.49218154757</v>
      </c>
      <c r="E198" s="39">
        <f t="shared" si="11"/>
        <v>96339.367219185689</v>
      </c>
      <c r="F198" s="39">
        <f t="shared" si="11"/>
        <v>0</v>
      </c>
      <c r="G198" s="39">
        <f t="shared" si="11"/>
        <v>0</v>
      </c>
      <c r="H198" s="39">
        <f t="shared" si="12"/>
        <v>1137299.8271701178</v>
      </c>
      <c r="I198" s="1"/>
    </row>
    <row r="199" spans="2:9" x14ac:dyDescent="0.2">
      <c r="B199" s="9" t="str">
        <f>$B$38</f>
        <v>Home Economics</v>
      </c>
      <c r="C199" s="39">
        <f t="shared" si="11"/>
        <v>7302.9020594191179</v>
      </c>
      <c r="D199" s="39">
        <f t="shared" si="11"/>
        <v>48941.662180012892</v>
      </c>
      <c r="E199" s="39">
        <f t="shared" si="11"/>
        <v>0</v>
      </c>
      <c r="F199" s="39">
        <f t="shared" si="11"/>
        <v>0</v>
      </c>
      <c r="G199" s="39">
        <f t="shared" si="11"/>
        <v>0</v>
      </c>
      <c r="H199" s="39">
        <f t="shared" si="12"/>
        <v>56244.564239432009</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11041.861015940171</v>
      </c>
      <c r="D201" s="39">
        <f t="shared" si="11"/>
        <v>59310.831997413072</v>
      </c>
      <c r="E201" s="39">
        <f t="shared" si="11"/>
        <v>0</v>
      </c>
      <c r="F201" s="39">
        <f t="shared" si="11"/>
        <v>0</v>
      </c>
      <c r="G201" s="39">
        <f t="shared" si="11"/>
        <v>0</v>
      </c>
      <c r="H201" s="39">
        <f t="shared" si="12"/>
        <v>70352.693013353244</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18516.249118192711</v>
      </c>
      <c r="D206" s="39">
        <f t="shared" si="11"/>
        <v>41675.973292932627</v>
      </c>
      <c r="E206" s="39">
        <f t="shared" si="11"/>
        <v>50589.207890385653</v>
      </c>
      <c r="F206" s="39">
        <f t="shared" si="11"/>
        <v>0</v>
      </c>
      <c r="G206" s="39">
        <f t="shared" si="11"/>
        <v>0</v>
      </c>
      <c r="H206" s="39">
        <f t="shared" si="12"/>
        <v>110781.43030151099</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206067.99244085504</v>
      </c>
      <c r="D208" s="39">
        <f t="shared" si="11"/>
        <v>750333.50854535599</v>
      </c>
      <c r="E208" s="39">
        <f t="shared" si="11"/>
        <v>484455.34680678422</v>
      </c>
      <c r="F208" s="39">
        <f t="shared" si="11"/>
        <v>0</v>
      </c>
      <c r="G208" s="39">
        <f t="shared" si="11"/>
        <v>0</v>
      </c>
      <c r="H208" s="39">
        <f t="shared" si="12"/>
        <v>1440856.8477929952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12865.076528664873</v>
      </c>
      <c r="D211" s="39">
        <f t="shared" si="13"/>
        <v>70133.635419782164</v>
      </c>
      <c r="E211" s="39">
        <f t="shared" si="13"/>
        <v>0</v>
      </c>
      <c r="F211" s="39">
        <f t="shared" si="13"/>
        <v>0</v>
      </c>
      <c r="G211" s="39">
        <f t="shared" si="13"/>
        <v>0</v>
      </c>
      <c r="H211" s="39">
        <f t="shared" si="12"/>
        <v>82998.711948447031</v>
      </c>
      <c r="I211" s="1"/>
    </row>
    <row r="212" spans="2:9" x14ac:dyDescent="0.2">
      <c r="B212" s="9" t="str">
        <f>$B$51</f>
        <v>Nursing</v>
      </c>
      <c r="C212" s="39">
        <f t="shared" si="13"/>
        <v>7097.6663955072199</v>
      </c>
      <c r="D212" s="39">
        <f t="shared" si="13"/>
        <v>381012.87553699763</v>
      </c>
      <c r="E212" s="39">
        <f t="shared" si="13"/>
        <v>0</v>
      </c>
      <c r="F212" s="39">
        <f t="shared" si="13"/>
        <v>0</v>
      </c>
      <c r="G212" s="39">
        <f t="shared" si="13"/>
        <v>0</v>
      </c>
      <c r="H212" s="39">
        <f t="shared" si="12"/>
        <v>388110.54193250486</v>
      </c>
      <c r="I212" s="1"/>
    </row>
    <row r="213" spans="2:9" x14ac:dyDescent="0.2">
      <c r="B213" s="35" t="str">
        <f>$B$52</f>
        <v>Totals</v>
      </c>
      <c r="C213" s="38">
        <f>SUM(C193:C212)</f>
        <v>2052636.8791054951</v>
      </c>
      <c r="D213" s="38">
        <f>SUM(D193:D212)</f>
        <v>3758037.5137801003</v>
      </c>
      <c r="E213" s="38">
        <f>SUM(E193:E212)</f>
        <v>1728332.6071144049</v>
      </c>
      <c r="F213" s="38">
        <f>SUM(F193:F212)</f>
        <v>0</v>
      </c>
      <c r="G213" s="38">
        <f>SUM(G193:G212)</f>
        <v>0</v>
      </c>
      <c r="H213" s="38">
        <f t="shared" si="12"/>
        <v>7539007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14667735</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3419021.8611876573</v>
      </c>
      <c r="D218" s="38">
        <f t="shared" si="14"/>
        <v>2050654.4259760382</v>
      </c>
      <c r="E218" s="38">
        <f t="shared" si="14"/>
        <v>300585.56259636767</v>
      </c>
      <c r="F218" s="38">
        <f t="shared" si="14"/>
        <v>0</v>
      </c>
      <c r="G218" s="38">
        <f t="shared" si="14"/>
        <v>0</v>
      </c>
      <c r="H218" s="38">
        <f>SUM(C218:G218)</f>
        <v>5770261.849760063</v>
      </c>
      <c r="I218" s="1"/>
    </row>
    <row r="219" spans="2:9" x14ac:dyDescent="0.2">
      <c r="B219" s="9" t="str">
        <f>$B$33</f>
        <v>Science</v>
      </c>
      <c r="C219" s="39">
        <f t="shared" si="14"/>
        <v>935540.44404902775</v>
      </c>
      <c r="D219" s="39">
        <f t="shared" si="14"/>
        <v>800569.22209022252</v>
      </c>
      <c r="E219" s="39">
        <f t="shared" si="14"/>
        <v>68701.79727627337</v>
      </c>
      <c r="F219" s="39">
        <f t="shared" si="14"/>
        <v>0</v>
      </c>
      <c r="G219" s="39">
        <f t="shared" si="14"/>
        <v>0</v>
      </c>
      <c r="H219" s="39">
        <f t="shared" ref="H219:H238" si="15">SUM(C219:G219)</f>
        <v>1804811.4634155235</v>
      </c>
      <c r="I219" s="1"/>
    </row>
    <row r="220" spans="2:9" x14ac:dyDescent="0.2">
      <c r="B220" s="9" t="str">
        <f>$B$34</f>
        <v>Fine Arts</v>
      </c>
      <c r="C220" s="39">
        <f t="shared" si="14"/>
        <v>388539.83145011199</v>
      </c>
      <c r="D220" s="39">
        <f t="shared" si="14"/>
        <v>188813.49577599586</v>
      </c>
      <c r="E220" s="39">
        <f t="shared" si="14"/>
        <v>2918.3064329744439</v>
      </c>
      <c r="F220" s="39">
        <f t="shared" si="14"/>
        <v>0</v>
      </c>
      <c r="G220" s="39">
        <f t="shared" si="14"/>
        <v>0</v>
      </c>
      <c r="H220" s="39">
        <f t="shared" si="15"/>
        <v>580271.63365908223</v>
      </c>
      <c r="I220" s="1"/>
    </row>
    <row r="221" spans="2:9" x14ac:dyDescent="0.2">
      <c r="B221" s="9" t="str">
        <f>$B$35</f>
        <v>Teacher Education</v>
      </c>
      <c r="C221" s="39">
        <f t="shared" si="14"/>
        <v>37631.755198396604</v>
      </c>
      <c r="D221" s="39">
        <f t="shared" si="14"/>
        <v>476928.90414529329</v>
      </c>
      <c r="E221" s="39">
        <f t="shared" si="14"/>
        <v>689085.10648609046</v>
      </c>
      <c r="F221" s="39">
        <f t="shared" si="14"/>
        <v>0</v>
      </c>
      <c r="G221" s="39">
        <f t="shared" si="14"/>
        <v>0</v>
      </c>
      <c r="H221" s="39">
        <f t="shared" si="15"/>
        <v>1203645.7658297804</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249484.59927825897</v>
      </c>
      <c r="D223" s="39">
        <f t="shared" si="14"/>
        <v>777352.15520221123</v>
      </c>
      <c r="E223" s="39">
        <f t="shared" si="14"/>
        <v>31371.794154475272</v>
      </c>
      <c r="F223" s="39">
        <f t="shared" si="14"/>
        <v>0</v>
      </c>
      <c r="G223" s="39">
        <f t="shared" si="14"/>
        <v>0</v>
      </c>
      <c r="H223" s="39">
        <f t="shared" si="15"/>
        <v>1058208.5486349454</v>
      </c>
      <c r="I223" s="1"/>
    </row>
    <row r="224" spans="2:9" x14ac:dyDescent="0.2">
      <c r="B224" s="9" t="str">
        <f>$B$38</f>
        <v>Home Economics</v>
      </c>
      <c r="C224" s="39">
        <f t="shared" si="14"/>
        <v>16081.946665981455</v>
      </c>
      <c r="D224" s="39">
        <f t="shared" si="14"/>
        <v>117483.95292728631</v>
      </c>
      <c r="E224" s="39">
        <f t="shared" si="14"/>
        <v>0</v>
      </c>
      <c r="F224" s="39">
        <f t="shared" si="14"/>
        <v>0</v>
      </c>
      <c r="G224" s="39">
        <f t="shared" si="14"/>
        <v>0</v>
      </c>
      <c r="H224" s="39">
        <f t="shared" si="15"/>
        <v>133565.89959326776</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20584.891732456261</v>
      </c>
      <c r="D226" s="39">
        <f t="shared" si="14"/>
        <v>68392.444025527395</v>
      </c>
      <c r="E226" s="39">
        <f t="shared" si="14"/>
        <v>0</v>
      </c>
      <c r="F226" s="39">
        <f t="shared" si="14"/>
        <v>0</v>
      </c>
      <c r="G226" s="39">
        <f t="shared" si="14"/>
        <v>0</v>
      </c>
      <c r="H226" s="39">
        <f t="shared" si="15"/>
        <v>88977.335757983659</v>
      </c>
      <c r="I226" s="1"/>
    </row>
    <row r="227" spans="2:9"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62719.591997327676</v>
      </c>
      <c r="D231" s="39">
        <f t="shared" si="14"/>
        <v>128533.03897640016</v>
      </c>
      <c r="E231" s="39">
        <f t="shared" si="14"/>
        <v>24440.816376160965</v>
      </c>
      <c r="F231" s="39">
        <f t="shared" si="14"/>
        <v>0</v>
      </c>
      <c r="G231" s="39">
        <f t="shared" si="14"/>
        <v>0</v>
      </c>
      <c r="H231" s="39">
        <f t="shared" si="15"/>
        <v>215693.44734988883</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433569.28211486008</v>
      </c>
      <c r="D233" s="39">
        <f t="shared" si="14"/>
        <v>1805057.0196185207</v>
      </c>
      <c r="E233" s="39">
        <f t="shared" si="14"/>
        <v>941153.82463425817</v>
      </c>
      <c r="F233" s="39">
        <f t="shared" si="14"/>
        <v>0</v>
      </c>
      <c r="G233" s="39">
        <f t="shared" si="14"/>
        <v>0</v>
      </c>
      <c r="H233" s="39">
        <f t="shared" si="15"/>
        <v>3179780.1263676388</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0</v>
      </c>
      <c r="E235" s="39">
        <f t="shared" si="16"/>
        <v>0</v>
      </c>
      <c r="F235" s="39">
        <f t="shared" si="16"/>
        <v>0</v>
      </c>
      <c r="G235" s="39">
        <f t="shared" si="16"/>
        <v>0</v>
      </c>
      <c r="H235" s="39">
        <f t="shared" si="15"/>
        <v>0</v>
      </c>
      <c r="I235" s="1"/>
    </row>
    <row r="236" spans="2:9" x14ac:dyDescent="0.2">
      <c r="B236" s="9" t="str">
        <f>$B$50</f>
        <v>Technology</v>
      </c>
      <c r="C236" s="39">
        <f t="shared" si="16"/>
        <v>29376.355909859456</v>
      </c>
      <c r="D236" s="39">
        <f t="shared" si="16"/>
        <v>158043.8890569447</v>
      </c>
      <c r="E236" s="39">
        <f t="shared" si="16"/>
        <v>0</v>
      </c>
      <c r="F236" s="39">
        <f t="shared" si="16"/>
        <v>0</v>
      </c>
      <c r="G236" s="39">
        <f t="shared" si="16"/>
        <v>0</v>
      </c>
      <c r="H236" s="39">
        <f t="shared" si="15"/>
        <v>187420.24496680417</v>
      </c>
      <c r="I236" s="1"/>
    </row>
    <row r="237" spans="2:9" x14ac:dyDescent="0.2">
      <c r="B237" s="9" t="str">
        <f>$B$51</f>
        <v>Nursing</v>
      </c>
      <c r="C237" s="39">
        <f t="shared" si="16"/>
        <v>17261.289421486763</v>
      </c>
      <c r="D237" s="39">
        <f t="shared" si="16"/>
        <v>427837.39524353435</v>
      </c>
      <c r="E237" s="39">
        <f t="shared" si="16"/>
        <v>0</v>
      </c>
      <c r="F237" s="39">
        <f t="shared" si="16"/>
        <v>0</v>
      </c>
      <c r="G237" s="39">
        <f t="shared" si="16"/>
        <v>0</v>
      </c>
      <c r="H237" s="39">
        <f t="shared" si="15"/>
        <v>445098.68466502114</v>
      </c>
      <c r="I237" s="1"/>
    </row>
    <row r="238" spans="2:9" x14ac:dyDescent="0.2">
      <c r="B238" s="35" t="str">
        <f>$B$52</f>
        <v>Totals</v>
      </c>
      <c r="C238" s="38">
        <f>SUM(C218:C237)</f>
        <v>5609811.8490054244</v>
      </c>
      <c r="D238" s="38">
        <f>SUM(D218:D237)</f>
        <v>6999665.9430379756</v>
      </c>
      <c r="E238" s="38">
        <f>SUM(E218:E237)</f>
        <v>2058257.2079566005</v>
      </c>
      <c r="F238" s="38">
        <f>SUM(F218:F237)</f>
        <v>0</v>
      </c>
      <c r="G238" s="38">
        <f>SUM(G218:G237)</f>
        <v>0</v>
      </c>
      <c r="H238" s="38">
        <f t="shared" si="15"/>
        <v>14667735</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3444460</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802897.24623375316</v>
      </c>
      <c r="D243" s="38">
        <f t="shared" si="17"/>
        <v>481560.18254334596</v>
      </c>
      <c r="E243" s="38">
        <f t="shared" si="17"/>
        <v>70587.241107143302</v>
      </c>
      <c r="F243" s="38">
        <f t="shared" si="17"/>
        <v>0</v>
      </c>
      <c r="G243" s="38">
        <f t="shared" si="17"/>
        <v>0</v>
      </c>
      <c r="H243" s="38">
        <f>SUM(C243:G243)</f>
        <v>1355044.6698842424</v>
      </c>
      <c r="I243" s="1"/>
    </row>
    <row r="244" spans="2:9" x14ac:dyDescent="0.2">
      <c r="B244" s="9" t="str">
        <f>$B$33</f>
        <v>Science</v>
      </c>
      <c r="C244" s="39">
        <f t="shared" si="17"/>
        <v>219695.24523787174</v>
      </c>
      <c r="D244" s="39">
        <f t="shared" si="17"/>
        <v>187999.62384927785</v>
      </c>
      <c r="E244" s="39">
        <f t="shared" si="17"/>
        <v>16133.410689941735</v>
      </c>
      <c r="F244" s="39">
        <f t="shared" si="17"/>
        <v>0</v>
      </c>
      <c r="G244" s="39">
        <f t="shared" si="17"/>
        <v>0</v>
      </c>
      <c r="H244" s="39">
        <f t="shared" ref="H244:H263" si="18">SUM(C244:G244)</f>
        <v>423828.27977709135</v>
      </c>
      <c r="I244" s="1"/>
    </row>
    <row r="245" spans="2:9" x14ac:dyDescent="0.2">
      <c r="B245" s="9" t="str">
        <f>$B$34</f>
        <v>Fine Arts</v>
      </c>
      <c r="C245" s="39">
        <f t="shared" si="17"/>
        <v>91241.756674541291</v>
      </c>
      <c r="D245" s="39">
        <f t="shared" si="17"/>
        <v>44339.533926716475</v>
      </c>
      <c r="E245" s="39">
        <f t="shared" si="17"/>
        <v>685.31302045770201</v>
      </c>
      <c r="F245" s="39">
        <f t="shared" si="17"/>
        <v>0</v>
      </c>
      <c r="G245" s="39">
        <f t="shared" si="17"/>
        <v>0</v>
      </c>
      <c r="H245" s="39">
        <f t="shared" si="18"/>
        <v>136266.60362171545</v>
      </c>
      <c r="I245" s="1"/>
    </row>
    <row r="246" spans="2:9" x14ac:dyDescent="0.2">
      <c r="B246" s="9" t="str">
        <f>$B$35</f>
        <v>Teacher Education</v>
      </c>
      <c r="C246" s="39">
        <f t="shared" si="17"/>
        <v>8837.1568964580547</v>
      </c>
      <c r="D246" s="39">
        <f t="shared" si="17"/>
        <v>111998.37828896532</v>
      </c>
      <c r="E246" s="39">
        <f t="shared" si="17"/>
        <v>161819.53695557488</v>
      </c>
      <c r="F246" s="39">
        <f t="shared" si="17"/>
        <v>0</v>
      </c>
      <c r="G246" s="39">
        <f t="shared" si="17"/>
        <v>0</v>
      </c>
      <c r="H246" s="39">
        <f t="shared" si="18"/>
        <v>282655.07214099827</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58587.077202444139</v>
      </c>
      <c r="D248" s="39">
        <f t="shared" si="17"/>
        <v>182547.503381252</v>
      </c>
      <c r="E248" s="39">
        <f t="shared" si="17"/>
        <v>7367.114969920297</v>
      </c>
      <c r="F248" s="39">
        <f t="shared" si="17"/>
        <v>0</v>
      </c>
      <c r="G248" s="39">
        <f t="shared" si="17"/>
        <v>0</v>
      </c>
      <c r="H248" s="39">
        <f t="shared" si="18"/>
        <v>248501.69555361645</v>
      </c>
      <c r="I248" s="1"/>
    </row>
    <row r="249" spans="2:9" x14ac:dyDescent="0.2">
      <c r="B249" s="9" t="str">
        <f>$B$38</f>
        <v>Home Economics</v>
      </c>
      <c r="C249" s="39">
        <f t="shared" si="17"/>
        <v>3776.5627762641257</v>
      </c>
      <c r="D249" s="39">
        <f t="shared" si="17"/>
        <v>27589.043332179139</v>
      </c>
      <c r="E249" s="39">
        <f t="shared" si="17"/>
        <v>0</v>
      </c>
      <c r="F249" s="39">
        <f t="shared" si="17"/>
        <v>0</v>
      </c>
      <c r="G249" s="39">
        <f t="shared" si="17"/>
        <v>0</v>
      </c>
      <c r="H249" s="39">
        <f t="shared" si="18"/>
        <v>31365.606108443266</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4834.0003536180811</v>
      </c>
      <c r="D251" s="39">
        <f t="shared" si="17"/>
        <v>16060.764511232857</v>
      </c>
      <c r="E251" s="39">
        <f t="shared" si="17"/>
        <v>0</v>
      </c>
      <c r="F251" s="39">
        <f t="shared" si="17"/>
        <v>0</v>
      </c>
      <c r="G251" s="39">
        <f t="shared" si="17"/>
        <v>0</v>
      </c>
      <c r="H251" s="39">
        <f t="shared" si="18"/>
        <v>20894.764864850938</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14728.59482743009</v>
      </c>
      <c r="D256" s="39">
        <f t="shared" si="17"/>
        <v>30183.727169372181</v>
      </c>
      <c r="E256" s="39">
        <f t="shared" si="17"/>
        <v>5739.4965463332546</v>
      </c>
      <c r="F256" s="39">
        <f t="shared" si="17"/>
        <v>0</v>
      </c>
      <c r="G256" s="39">
        <f t="shared" si="17"/>
        <v>0</v>
      </c>
      <c r="H256" s="39">
        <f t="shared" si="18"/>
        <v>50651.81854313553</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101816.13244808084</v>
      </c>
      <c r="D258" s="39">
        <f t="shared" si="17"/>
        <v>423885.94433940953</v>
      </c>
      <c r="E258" s="39">
        <f t="shared" si="17"/>
        <v>221013.44909760891</v>
      </c>
      <c r="F258" s="39">
        <f t="shared" si="17"/>
        <v>0</v>
      </c>
      <c r="G258" s="39">
        <f t="shared" si="17"/>
        <v>0</v>
      </c>
      <c r="H258" s="39">
        <f t="shared" si="18"/>
        <v>746715.52588509931</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0</v>
      </c>
      <c r="E260" s="39">
        <f t="shared" si="19"/>
        <v>0</v>
      </c>
      <c r="F260" s="39">
        <f t="shared" si="19"/>
        <v>0</v>
      </c>
      <c r="G260" s="39">
        <f t="shared" si="19"/>
        <v>0</v>
      </c>
      <c r="H260" s="39">
        <f t="shared" si="18"/>
        <v>0</v>
      </c>
      <c r="I260" s="1"/>
    </row>
    <row r="261" spans="2:9" x14ac:dyDescent="0.2">
      <c r="B261" s="9" t="str">
        <f>$B$50</f>
        <v>Technology</v>
      </c>
      <c r="C261" s="39">
        <f t="shared" si="19"/>
        <v>6898.5213379758034</v>
      </c>
      <c r="D261" s="39">
        <f t="shared" si="19"/>
        <v>37113.832101621942</v>
      </c>
      <c r="E261" s="39">
        <f t="shared" si="19"/>
        <v>0</v>
      </c>
      <c r="F261" s="39">
        <f t="shared" si="19"/>
        <v>0</v>
      </c>
      <c r="G261" s="39">
        <f t="shared" si="19"/>
        <v>0</v>
      </c>
      <c r="H261" s="39">
        <f t="shared" si="18"/>
        <v>44012.353439597748</v>
      </c>
      <c r="I261" s="1"/>
    </row>
    <row r="262" spans="2:9" x14ac:dyDescent="0.2">
      <c r="B262" s="9" t="str">
        <f>$B$51</f>
        <v>Nursing</v>
      </c>
      <c r="C262" s="39">
        <f t="shared" si="19"/>
        <v>4053.5107131901618</v>
      </c>
      <c r="D262" s="39">
        <f t="shared" si="19"/>
        <v>100470.09946801903</v>
      </c>
      <c r="E262" s="39">
        <f t="shared" si="19"/>
        <v>0</v>
      </c>
      <c r="F262" s="39">
        <f t="shared" si="19"/>
        <v>0</v>
      </c>
      <c r="G262" s="39">
        <f t="shared" si="19"/>
        <v>0</v>
      </c>
      <c r="H262" s="39">
        <f t="shared" si="18"/>
        <v>104523.61018120919</v>
      </c>
      <c r="I262" s="1"/>
    </row>
    <row r="263" spans="2:9" x14ac:dyDescent="0.2">
      <c r="B263" s="35" t="str">
        <f>$B$52</f>
        <v>Totals</v>
      </c>
      <c r="C263" s="38">
        <f>SUM(C243:C262)</f>
        <v>1317365.8047016275</v>
      </c>
      <c r="D263" s="38">
        <f>SUM(D243:D262)</f>
        <v>1643748.6329113923</v>
      </c>
      <c r="E263" s="38">
        <f>SUM(E243:E262)</f>
        <v>483345.56238698011</v>
      </c>
      <c r="F263" s="38">
        <f>SUM(F243:F262)</f>
        <v>0</v>
      </c>
      <c r="G263" s="38">
        <f>SUM(G243:G262)</f>
        <v>0</v>
      </c>
      <c r="H263" s="38">
        <f t="shared" si="18"/>
        <v>3444460</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10515495.111313019</v>
      </c>
      <c r="D268" s="38">
        <f t="shared" si="20"/>
        <v>6905343.0813950989</v>
      </c>
      <c r="E268" s="38">
        <f t="shared" si="20"/>
        <v>2826702.9749863399</v>
      </c>
      <c r="F268" s="38">
        <f t="shared" si="20"/>
        <v>0</v>
      </c>
      <c r="G268" s="38">
        <f t="shared" si="20"/>
        <v>0</v>
      </c>
      <c r="H268" s="38">
        <f>SUM(C268:G268)</f>
        <v>20247541.167694461</v>
      </c>
      <c r="I268" s="1"/>
    </row>
    <row r="269" spans="2:9" x14ac:dyDescent="0.2">
      <c r="B269" s="9" t="str">
        <f>$B$33</f>
        <v>Science</v>
      </c>
      <c r="C269" s="39">
        <f t="shared" si="20"/>
        <v>3225716.2798645105</v>
      </c>
      <c r="D269" s="39">
        <f t="shared" si="20"/>
        <v>3727570.1923967367</v>
      </c>
      <c r="E269" s="39">
        <f t="shared" si="20"/>
        <v>1818510.5034226314</v>
      </c>
      <c r="F269" s="39">
        <f t="shared" si="20"/>
        <v>0</v>
      </c>
      <c r="G269" s="39">
        <f t="shared" si="20"/>
        <v>0</v>
      </c>
      <c r="H269" s="39">
        <f t="shared" ref="H269:H288" si="21">SUM(C269:G269)</f>
        <v>8771796.9756838791</v>
      </c>
      <c r="I269" s="1"/>
    </row>
    <row r="270" spans="2:9" x14ac:dyDescent="0.2">
      <c r="B270" s="9" t="str">
        <f>$B$34</f>
        <v>Fine Arts</v>
      </c>
      <c r="C270" s="39">
        <f t="shared" si="20"/>
        <v>1635706.084958801</v>
      </c>
      <c r="D270" s="39">
        <f t="shared" si="20"/>
        <v>1441223.8015370152</v>
      </c>
      <c r="E270" s="39">
        <f t="shared" si="20"/>
        <v>75503.279657523395</v>
      </c>
      <c r="F270" s="39">
        <f t="shared" si="20"/>
        <v>0</v>
      </c>
      <c r="G270" s="39">
        <f t="shared" si="20"/>
        <v>0</v>
      </c>
      <c r="H270" s="39">
        <f t="shared" si="21"/>
        <v>3152433.1661533401</v>
      </c>
      <c r="I270" s="1"/>
    </row>
    <row r="271" spans="2:9" x14ac:dyDescent="0.2">
      <c r="B271" s="9" t="str">
        <f>$B$35</f>
        <v>Teacher Education</v>
      </c>
      <c r="C271" s="39">
        <f t="shared" si="20"/>
        <v>98386.321972326594</v>
      </c>
      <c r="D271" s="39">
        <f t="shared" si="20"/>
        <v>1920864.517290567</v>
      </c>
      <c r="E271" s="39">
        <f t="shared" si="20"/>
        <v>3334838.1267337836</v>
      </c>
      <c r="F271" s="39">
        <f t="shared" si="20"/>
        <v>0</v>
      </c>
      <c r="G271" s="39">
        <f t="shared" si="20"/>
        <v>0</v>
      </c>
      <c r="H271" s="39">
        <f t="shared" si="21"/>
        <v>5354088.9659966771</v>
      </c>
      <c r="I271" s="1"/>
    </row>
    <row r="272" spans="2:9"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9" x14ac:dyDescent="0.2">
      <c r="B273" s="9" t="str">
        <f>$B$37</f>
        <v>Engineering</v>
      </c>
      <c r="C273" s="39">
        <f t="shared" si="20"/>
        <v>1693771.3376589313</v>
      </c>
      <c r="D273" s="39">
        <f t="shared" si="20"/>
        <v>5954872.5012022518</v>
      </c>
      <c r="E273" s="39">
        <f t="shared" si="20"/>
        <v>603529.0689045717</v>
      </c>
      <c r="F273" s="39">
        <f t="shared" si="20"/>
        <v>0</v>
      </c>
      <c r="G273" s="39">
        <f t="shared" si="20"/>
        <v>0</v>
      </c>
      <c r="H273" s="39">
        <f t="shared" si="21"/>
        <v>8252172.9077657554</v>
      </c>
      <c r="I273" s="1"/>
    </row>
    <row r="274" spans="2:9" x14ac:dyDescent="0.2">
      <c r="B274" s="9" t="str">
        <f>$B$38</f>
        <v>Home Economics</v>
      </c>
      <c r="C274" s="39">
        <f t="shared" si="20"/>
        <v>63790.092205133027</v>
      </c>
      <c r="D274" s="39">
        <f t="shared" si="20"/>
        <v>444625.63415736612</v>
      </c>
      <c r="E274" s="39">
        <f t="shared" si="20"/>
        <v>0</v>
      </c>
      <c r="F274" s="39">
        <f t="shared" si="20"/>
        <v>0</v>
      </c>
      <c r="G274" s="39">
        <f t="shared" si="20"/>
        <v>0</v>
      </c>
      <c r="H274" s="39">
        <f t="shared" si="21"/>
        <v>508415.72636249918</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97732.066498950851</v>
      </c>
      <c r="D276" s="39">
        <f t="shared" si="20"/>
        <v>441781.80505931447</v>
      </c>
      <c r="E276" s="39">
        <f t="shared" si="20"/>
        <v>0</v>
      </c>
      <c r="F276" s="39">
        <f t="shared" si="20"/>
        <v>0</v>
      </c>
      <c r="G276" s="39">
        <f t="shared" si="20"/>
        <v>0</v>
      </c>
      <c r="H276" s="39">
        <f t="shared" si="21"/>
        <v>539513.87155826529</v>
      </c>
      <c r="I276" s="1"/>
    </row>
    <row r="277" spans="2:9"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208768.9556997926</v>
      </c>
      <c r="D281" s="39">
        <f t="shared" si="20"/>
        <v>404756.7250645546</v>
      </c>
      <c r="E281" s="39">
        <f t="shared" si="20"/>
        <v>329358.99723193859</v>
      </c>
      <c r="F281" s="39">
        <f t="shared" si="20"/>
        <v>0</v>
      </c>
      <c r="G281" s="39">
        <f t="shared" si="20"/>
        <v>0</v>
      </c>
      <c r="H281" s="39">
        <f t="shared" si="21"/>
        <v>942884.67799628573</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1771015.7901465641</v>
      </c>
      <c r="D283" s="39">
        <f t="shared" si="20"/>
        <v>6846904.0986131402</v>
      </c>
      <c r="E283" s="39">
        <f t="shared" si="20"/>
        <v>4107853.7932874407</v>
      </c>
      <c r="F283" s="39">
        <f t="shared" si="20"/>
        <v>0</v>
      </c>
      <c r="G283" s="39">
        <f t="shared" si="20"/>
        <v>0</v>
      </c>
      <c r="H283" s="39">
        <f t="shared" si="21"/>
        <v>12725773.682047145</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0</v>
      </c>
      <c r="E285" s="39">
        <f t="shared" si="22"/>
        <v>0</v>
      </c>
      <c r="F285" s="39">
        <f t="shared" si="22"/>
        <v>0</v>
      </c>
      <c r="G285" s="39">
        <f t="shared" si="22"/>
        <v>0</v>
      </c>
      <c r="H285" s="39">
        <f t="shared" si="21"/>
        <v>0</v>
      </c>
      <c r="I285" s="1"/>
    </row>
    <row r="286" spans="2:9" x14ac:dyDescent="0.2">
      <c r="B286" s="9" t="str">
        <f>$B$50</f>
        <v>Technology</v>
      </c>
      <c r="C286" s="39">
        <f t="shared" si="22"/>
        <v>113323.16502444207</v>
      </c>
      <c r="D286" s="39">
        <f t="shared" si="22"/>
        <v>624981.41743359016</v>
      </c>
      <c r="E286" s="39">
        <f t="shared" si="22"/>
        <v>0</v>
      </c>
      <c r="F286" s="39">
        <f t="shared" si="22"/>
        <v>0</v>
      </c>
      <c r="G286" s="39">
        <f t="shared" si="22"/>
        <v>0</v>
      </c>
      <c r="H286" s="39">
        <f t="shared" si="21"/>
        <v>738304.5824580323</v>
      </c>
      <c r="I286" s="1"/>
    </row>
    <row r="287" spans="2:9" x14ac:dyDescent="0.2">
      <c r="B287" s="9" t="str">
        <f>$B$51</f>
        <v>Nursing</v>
      </c>
      <c r="C287" s="39">
        <f t="shared" si="22"/>
        <v>68317.254869734345</v>
      </c>
      <c r="D287" s="39">
        <f t="shared" si="22"/>
        <v>2851485.3279407471</v>
      </c>
      <c r="E287" s="39">
        <f t="shared" si="22"/>
        <v>0</v>
      </c>
      <c r="F287" s="39">
        <f t="shared" si="22"/>
        <v>0</v>
      </c>
      <c r="G287" s="39">
        <f t="shared" si="22"/>
        <v>0</v>
      </c>
      <c r="H287" s="39">
        <f t="shared" si="21"/>
        <v>2919802.5828104815</v>
      </c>
      <c r="I287" s="1"/>
    </row>
    <row r="288" spans="2:9" x14ac:dyDescent="0.2">
      <c r="B288" s="35" t="str">
        <f>$B$52</f>
        <v>Totals</v>
      </c>
      <c r="C288" s="38">
        <f>SUM(C268:C287)</f>
        <v>19492022.460212205</v>
      </c>
      <c r="D288" s="38">
        <f>SUM(D268:D287)</f>
        <v>31564409.102090377</v>
      </c>
      <c r="E288" s="38">
        <f>SUM(E268:E287)</f>
        <v>13096296.74422423</v>
      </c>
      <c r="F288" s="38">
        <f>SUM(F268:F287)</f>
        <v>0</v>
      </c>
      <c r="G288" s="38">
        <f>SUM(G268:G287)</f>
        <v>0</v>
      </c>
      <c r="H288" s="38">
        <f t="shared" si="21"/>
        <v>64152728.30652681</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329.74271280379486</v>
      </c>
      <c r="D293" s="36">
        <f t="shared" si="23"/>
        <v>470.96870013607275</v>
      </c>
      <c r="E293" s="36">
        <f t="shared" si="23"/>
        <v>1143.4882584896197</v>
      </c>
      <c r="F293" s="36">
        <f t="shared" si="23"/>
        <v>0</v>
      </c>
      <c r="G293" s="37">
        <f t="shared" si="23"/>
        <v>0</v>
      </c>
      <c r="H293" s="38">
        <f t="shared" si="23"/>
        <v>413.01283387105212</v>
      </c>
      <c r="I293" s="1"/>
    </row>
    <row r="294" spans="2:9" x14ac:dyDescent="0.2">
      <c r="B294" s="9" t="str">
        <f>$B$33</f>
        <v>Science</v>
      </c>
      <c r="C294" s="69">
        <f t="shared" si="23"/>
        <v>369.66723353936629</v>
      </c>
      <c r="D294" s="69">
        <f t="shared" si="23"/>
        <v>651.21771355638305</v>
      </c>
      <c r="E294" s="69">
        <f t="shared" si="23"/>
        <v>3218.6026609250112</v>
      </c>
      <c r="F294" s="69">
        <f t="shared" si="23"/>
        <v>0</v>
      </c>
      <c r="G294" s="88">
        <f t="shared" si="23"/>
        <v>0</v>
      </c>
      <c r="H294" s="39">
        <f t="shared" si="23"/>
        <v>584.20226278280916</v>
      </c>
      <c r="I294" s="1"/>
    </row>
    <row r="295" spans="2:9" x14ac:dyDescent="0.2">
      <c r="B295" s="9" t="str">
        <f>$B$34</f>
        <v>Fine Arts</v>
      </c>
      <c r="C295" s="69">
        <f t="shared" si="23"/>
        <v>451.35377620275966</v>
      </c>
      <c r="D295" s="69">
        <f t="shared" si="23"/>
        <v>1067.5731863237149</v>
      </c>
      <c r="E295" s="69">
        <f t="shared" si="23"/>
        <v>3145.9699857301416</v>
      </c>
      <c r="F295" s="69">
        <f t="shared" si="23"/>
        <v>0</v>
      </c>
      <c r="G295" s="88">
        <f t="shared" si="23"/>
        <v>0</v>
      </c>
      <c r="H295" s="39">
        <f t="shared" si="23"/>
        <v>630.73892880218887</v>
      </c>
      <c r="I295" s="1"/>
    </row>
    <row r="296" spans="2:9" x14ac:dyDescent="0.2">
      <c r="B296" s="9" t="str">
        <f>$B$35</f>
        <v>Teacher Education</v>
      </c>
      <c r="C296" s="69">
        <f t="shared" si="23"/>
        <v>280.30291160207008</v>
      </c>
      <c r="D296" s="69">
        <f t="shared" si="23"/>
        <v>563.30337750456511</v>
      </c>
      <c r="E296" s="69">
        <f t="shared" si="23"/>
        <v>588.46623023359518</v>
      </c>
      <c r="F296" s="69">
        <f t="shared" si="23"/>
        <v>0</v>
      </c>
      <c r="G296" s="88">
        <f t="shared" si="23"/>
        <v>0</v>
      </c>
      <c r="H296" s="39">
        <f t="shared" si="23"/>
        <v>567.89233835348716</v>
      </c>
      <c r="I296" s="1"/>
    </row>
    <row r="297" spans="2:9"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9" x14ac:dyDescent="0.2">
      <c r="B298" s="9" t="str">
        <f>$B$37</f>
        <v>Engineering</v>
      </c>
      <c r="C298" s="69">
        <f t="shared" si="23"/>
        <v>727.8776698147534</v>
      </c>
      <c r="D298" s="69">
        <f t="shared" si="23"/>
        <v>1071.4056317384404</v>
      </c>
      <c r="E298" s="69">
        <f t="shared" si="23"/>
        <v>2339.2599569944641</v>
      </c>
      <c r="F298" s="69">
        <f t="shared" si="23"/>
        <v>0</v>
      </c>
      <c r="G298" s="88">
        <f t="shared" si="23"/>
        <v>0</v>
      </c>
      <c r="H298" s="39">
        <f t="shared" si="23"/>
        <v>1013.4069639894087</v>
      </c>
      <c r="I298" s="1"/>
    </row>
    <row r="299" spans="2:9" x14ac:dyDescent="0.2">
      <c r="B299" s="9" t="str">
        <f>$B$38</f>
        <v>Home Economics</v>
      </c>
      <c r="C299" s="69">
        <f t="shared" si="23"/>
        <v>425.26728136755349</v>
      </c>
      <c r="D299" s="69">
        <f t="shared" si="23"/>
        <v>529.31623113972159</v>
      </c>
      <c r="E299" s="69">
        <f t="shared" si="23"/>
        <v>0</v>
      </c>
      <c r="F299" s="69">
        <f t="shared" si="23"/>
        <v>0</v>
      </c>
      <c r="G299" s="88">
        <f t="shared" si="23"/>
        <v>0</v>
      </c>
      <c r="H299" s="39">
        <f t="shared" si="23"/>
        <v>513.55123874999913</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509.02117968203567</v>
      </c>
      <c r="D301" s="69">
        <f t="shared" si="23"/>
        <v>903.43927414992731</v>
      </c>
      <c r="E301" s="69">
        <f t="shared" si="23"/>
        <v>0</v>
      </c>
      <c r="F301" s="69">
        <f t="shared" si="23"/>
        <v>0</v>
      </c>
      <c r="G301" s="88">
        <f t="shared" si="23"/>
        <v>0</v>
      </c>
      <c r="H301" s="39">
        <f t="shared" si="23"/>
        <v>792.23769685501509</v>
      </c>
      <c r="I301" s="1"/>
    </row>
    <row r="302" spans="2:9"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9"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9" x14ac:dyDescent="0.2">
      <c r="B306" s="9" t="str">
        <f>$B$45</f>
        <v>Health Services</v>
      </c>
      <c r="C306" s="69">
        <f t="shared" si="23"/>
        <v>356.87000974323519</v>
      </c>
      <c r="D306" s="69">
        <f t="shared" si="23"/>
        <v>440.43169212682761</v>
      </c>
      <c r="E306" s="69">
        <f t="shared" si="23"/>
        <v>1638.6019762783014</v>
      </c>
      <c r="F306" s="69">
        <f t="shared" si="23"/>
        <v>0</v>
      </c>
      <c r="G306" s="88">
        <f t="shared" si="23"/>
        <v>0</v>
      </c>
      <c r="H306" s="39">
        <f t="shared" si="23"/>
        <v>553.01154134679518</v>
      </c>
      <c r="I306" s="1"/>
    </row>
    <row r="307" spans="2:9"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9" x14ac:dyDescent="0.2">
      <c r="B308" s="9" t="str">
        <f>$B$47</f>
        <v>Business Administration</v>
      </c>
      <c r="C308" s="69">
        <f t="shared" si="23"/>
        <v>437.93664444771616</v>
      </c>
      <c r="D308" s="69">
        <f t="shared" si="23"/>
        <v>530.52100562630869</v>
      </c>
      <c r="E308" s="69">
        <f t="shared" si="23"/>
        <v>530.73046424902338</v>
      </c>
      <c r="F308" s="69">
        <f t="shared" si="23"/>
        <v>0</v>
      </c>
      <c r="G308" s="88">
        <f t="shared" si="23"/>
        <v>0</v>
      </c>
      <c r="H308" s="39">
        <f t="shared" si="23"/>
        <v>515.4221823429383</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0</v>
      </c>
      <c r="D310" s="69">
        <f t="shared" si="24"/>
        <v>0</v>
      </c>
      <c r="E310" s="69">
        <f t="shared" si="24"/>
        <v>0</v>
      </c>
      <c r="F310" s="69">
        <f t="shared" si="24"/>
        <v>0</v>
      </c>
      <c r="G310" s="88">
        <f t="shared" si="24"/>
        <v>0</v>
      </c>
      <c r="H310" s="39">
        <f t="shared" si="24"/>
        <v>0</v>
      </c>
      <c r="I310" s="1"/>
    </row>
    <row r="311" spans="2:9" x14ac:dyDescent="0.2">
      <c r="B311" s="9" t="str">
        <f>$B$50</f>
        <v>Technology</v>
      </c>
      <c r="C311" s="69">
        <f t="shared" si="24"/>
        <v>413.58819351986159</v>
      </c>
      <c r="D311" s="69">
        <f t="shared" si="24"/>
        <v>553.08090038370813</v>
      </c>
      <c r="E311" s="69">
        <f t="shared" si="24"/>
        <v>0</v>
      </c>
      <c r="F311" s="69">
        <f t="shared" si="24"/>
        <v>0</v>
      </c>
      <c r="G311" s="88">
        <f t="shared" si="24"/>
        <v>0</v>
      </c>
      <c r="H311" s="39">
        <f t="shared" si="24"/>
        <v>525.85796471369827</v>
      </c>
      <c r="I311" s="1"/>
    </row>
    <row r="312" spans="2:9" x14ac:dyDescent="0.2">
      <c r="B312" s="9" t="str">
        <f>$B$51</f>
        <v>Nursing</v>
      </c>
      <c r="C312" s="69">
        <f t="shared" si="24"/>
        <v>424.33077558841205</v>
      </c>
      <c r="D312" s="69">
        <f t="shared" si="24"/>
        <v>932.1625786010942</v>
      </c>
      <c r="E312" s="69">
        <f t="shared" si="24"/>
        <v>0</v>
      </c>
      <c r="F312" s="69">
        <f t="shared" si="24"/>
        <v>0</v>
      </c>
      <c r="G312" s="88">
        <f t="shared" si="24"/>
        <v>0</v>
      </c>
      <c r="H312" s="39">
        <f t="shared" si="24"/>
        <v>906.7709884504601</v>
      </c>
      <c r="I312" s="1"/>
    </row>
    <row r="313" spans="2:9" x14ac:dyDescent="0.2">
      <c r="B313" s="35" t="str">
        <f>$B$52</f>
        <v>Totals</v>
      </c>
      <c r="C313" s="38">
        <f t="shared" si="24"/>
        <v>372.52546556479251</v>
      </c>
      <c r="D313" s="38">
        <f t="shared" si="24"/>
        <v>630.69532843308048</v>
      </c>
      <c r="E313" s="38">
        <f t="shared" si="24"/>
        <v>773.69272429988951</v>
      </c>
      <c r="F313" s="38">
        <f t="shared" si="24"/>
        <v>0</v>
      </c>
      <c r="G313" s="38">
        <f t="shared" si="24"/>
        <v>0</v>
      </c>
      <c r="H313" s="38">
        <f t="shared" si="24"/>
        <v>537.7519179410117</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1.4282914583052844</v>
      </c>
      <c r="E318" s="55">
        <f t="shared" si="25"/>
        <v>3.4678196487393604</v>
      </c>
      <c r="F318" s="55">
        <f t="shared" si="25"/>
        <v>0</v>
      </c>
      <c r="G318" s="55">
        <f t="shared" si="25"/>
        <v>0</v>
      </c>
      <c r="H318" s="55">
        <f t="shared" si="25"/>
        <v>1.2525305877397965</v>
      </c>
      <c r="I318" s="1"/>
    </row>
    <row r="319" spans="2:9" x14ac:dyDescent="0.2">
      <c r="B319" s="9" t="str">
        <f>$B$33</f>
        <v>Science</v>
      </c>
      <c r="C319" s="55">
        <f t="shared" ref="C319:H334" si="26">IF($C$293=0,"",C294/$C$293)</f>
        <v>1.1210777954608735</v>
      </c>
      <c r="D319" s="55">
        <f t="shared" si="26"/>
        <v>1.9749267785756157</v>
      </c>
      <c r="E319" s="55">
        <f t="shared" si="26"/>
        <v>9.7609516024093619</v>
      </c>
      <c r="F319" s="55">
        <f t="shared" si="26"/>
        <v>0</v>
      </c>
      <c r="G319" s="55">
        <f t="shared" si="26"/>
        <v>0</v>
      </c>
      <c r="H319" s="55">
        <f t="shared" si="26"/>
        <v>1.7716912007405727</v>
      </c>
      <c r="I319" s="1"/>
    </row>
    <row r="320" spans="2:9" x14ac:dyDescent="0.2">
      <c r="B320" s="9" t="str">
        <f>$B$34</f>
        <v>Fine Arts</v>
      </c>
      <c r="C320" s="55">
        <f t="shared" si="26"/>
        <v>1.3688059164823043</v>
      </c>
      <c r="D320" s="55">
        <f t="shared" si="26"/>
        <v>3.237594478574414</v>
      </c>
      <c r="E320" s="55">
        <f t="shared" si="26"/>
        <v>9.5406808507761394</v>
      </c>
      <c r="F320" s="55">
        <f t="shared" si="26"/>
        <v>0</v>
      </c>
      <c r="G320" s="55">
        <f t="shared" si="26"/>
        <v>0</v>
      </c>
      <c r="H320" s="55">
        <f t="shared" si="26"/>
        <v>1.9128214341388472</v>
      </c>
      <c r="I320" s="1"/>
    </row>
    <row r="321" spans="2:9" x14ac:dyDescent="0.2">
      <c r="B321" s="9" t="str">
        <f>$B$35</f>
        <v>Teacher Education</v>
      </c>
      <c r="C321" s="55">
        <f t="shared" si="26"/>
        <v>0.85006552296079796</v>
      </c>
      <c r="D321" s="55">
        <f t="shared" si="26"/>
        <v>1.7083118311085912</v>
      </c>
      <c r="E321" s="55">
        <f t="shared" si="26"/>
        <v>1.7846223961399483</v>
      </c>
      <c r="F321" s="55">
        <f t="shared" si="26"/>
        <v>0</v>
      </c>
      <c r="G321" s="55">
        <f t="shared" si="26"/>
        <v>0</v>
      </c>
      <c r="H321" s="55">
        <f t="shared" si="26"/>
        <v>1.7222286234158486</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2.2074109344998893</v>
      </c>
      <c r="D323" s="55">
        <f t="shared" si="26"/>
        <v>3.2492170111305949</v>
      </c>
      <c r="E323" s="55">
        <f t="shared" si="26"/>
        <v>7.0941975854562163</v>
      </c>
      <c r="F323" s="55">
        <f t="shared" si="26"/>
        <v>0</v>
      </c>
      <c r="G323" s="55">
        <f t="shared" si="26"/>
        <v>0</v>
      </c>
      <c r="H323" s="55">
        <f t="shared" si="26"/>
        <v>3.0733263378966957</v>
      </c>
      <c r="I323" s="1"/>
    </row>
    <row r="324" spans="2:9" x14ac:dyDescent="0.2">
      <c r="B324" s="9" t="str">
        <f>$B$38</f>
        <v>Home Economics</v>
      </c>
      <c r="C324" s="55">
        <f t="shared" si="26"/>
        <v>1.2896942520776742</v>
      </c>
      <c r="D324" s="55">
        <f t="shared" si="26"/>
        <v>1.6052401177844313</v>
      </c>
      <c r="E324" s="55">
        <f t="shared" si="26"/>
        <v>0</v>
      </c>
      <c r="F324" s="55">
        <f t="shared" si="26"/>
        <v>0</v>
      </c>
      <c r="G324" s="55">
        <f t="shared" si="26"/>
        <v>0</v>
      </c>
      <c r="H324" s="55">
        <f t="shared" si="26"/>
        <v>1.5574301381318922</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1.543691975339925</v>
      </c>
      <c r="D326" s="55">
        <f t="shared" si="26"/>
        <v>2.7398309016990958</v>
      </c>
      <c r="E326" s="55">
        <f t="shared" si="26"/>
        <v>0</v>
      </c>
      <c r="F326" s="55">
        <f t="shared" si="26"/>
        <v>0</v>
      </c>
      <c r="G326" s="55">
        <f t="shared" si="26"/>
        <v>0</v>
      </c>
      <c r="H326" s="55">
        <f t="shared" si="26"/>
        <v>2.4025934951484924</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1.0822680710933004</v>
      </c>
      <c r="D331" s="55">
        <f t="shared" si="26"/>
        <v>1.3356828673539041</v>
      </c>
      <c r="E331" s="55">
        <f t="shared" si="26"/>
        <v>4.9693349167455612</v>
      </c>
      <c r="F331" s="55">
        <f t="shared" si="26"/>
        <v>0</v>
      </c>
      <c r="G331" s="55">
        <f t="shared" si="26"/>
        <v>0</v>
      </c>
      <c r="H331" s="55">
        <f t="shared" si="26"/>
        <v>1.6771001143423323</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1.328116217410692</v>
      </c>
      <c r="D333" s="55">
        <f t="shared" si="26"/>
        <v>1.608893798183743</v>
      </c>
      <c r="E333" s="55">
        <f t="shared" si="26"/>
        <v>1.609529016536057</v>
      </c>
      <c r="F333" s="55">
        <f t="shared" si="26"/>
        <v>0</v>
      </c>
      <c r="G333" s="55">
        <f t="shared" si="26"/>
        <v>0</v>
      </c>
      <c r="H333" s="55">
        <f t="shared" si="26"/>
        <v>1.5631040879124063</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v>
      </c>
      <c r="E335" s="55">
        <f t="shared" si="27"/>
        <v>0</v>
      </c>
      <c r="F335" s="55">
        <f t="shared" si="27"/>
        <v>0</v>
      </c>
      <c r="G335" s="55">
        <f t="shared" si="27"/>
        <v>0</v>
      </c>
      <c r="H335" s="55">
        <f t="shared" si="27"/>
        <v>0</v>
      </c>
      <c r="I335" s="1"/>
    </row>
    <row r="336" spans="2:9" x14ac:dyDescent="0.2">
      <c r="B336" s="9" t="str">
        <f>$B$50</f>
        <v>Technology</v>
      </c>
      <c r="C336" s="55">
        <f t="shared" si="27"/>
        <v>1.2542754622327525</v>
      </c>
      <c r="D336" s="55">
        <f t="shared" si="27"/>
        <v>1.6773104572376254</v>
      </c>
      <c r="E336" s="55">
        <f t="shared" si="27"/>
        <v>0</v>
      </c>
      <c r="F336" s="55">
        <f t="shared" si="27"/>
        <v>0</v>
      </c>
      <c r="G336" s="55">
        <f t="shared" si="27"/>
        <v>0</v>
      </c>
      <c r="H336" s="55">
        <f t="shared" si="27"/>
        <v>1.5947523456768455</v>
      </c>
      <c r="I336" s="1"/>
    </row>
    <row r="337" spans="2:9" x14ac:dyDescent="0.2">
      <c r="B337" s="9" t="str">
        <f>$B$51</f>
        <v>Nursing</v>
      </c>
      <c r="C337" s="55">
        <f t="shared" si="27"/>
        <v>1.2868541414617991</v>
      </c>
      <c r="D337" s="55">
        <f t="shared" si="27"/>
        <v>2.8269391328619116</v>
      </c>
      <c r="E337" s="55">
        <f t="shared" si="27"/>
        <v>0</v>
      </c>
      <c r="F337" s="55">
        <f t="shared" si="27"/>
        <v>0</v>
      </c>
      <c r="G337" s="55">
        <f t="shared" si="27"/>
        <v>0</v>
      </c>
      <c r="H337" s="55">
        <f t="shared" si="27"/>
        <v>2.7499348832919059</v>
      </c>
      <c r="I337" s="1"/>
    </row>
    <row r="338" spans="2:9" x14ac:dyDescent="0.2">
      <c r="B338" s="35" t="str">
        <f>$B$52</f>
        <v>Totals</v>
      </c>
      <c r="C338" s="55">
        <f t="shared" si="27"/>
        <v>1.129745862758321</v>
      </c>
      <c r="D338" s="55">
        <f t="shared" si="27"/>
        <v>1.9126892087175855</v>
      </c>
      <c r="E338" s="55">
        <f t="shared" si="27"/>
        <v>2.3463527600691996</v>
      </c>
      <c r="F338" s="55">
        <f t="shared" si="27"/>
        <v>0</v>
      </c>
      <c r="G338" s="55">
        <f t="shared" si="27"/>
        <v>0</v>
      </c>
      <c r="H338" s="55">
        <f t="shared" si="27"/>
        <v>1.6308227507698934</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9892.281384113845</v>
      </c>
      <c r="D343" s="38">
        <f t="shared" si="28"/>
        <v>14129.061004082183</v>
      </c>
      <c r="E343" s="38">
        <f>E293*24</f>
        <v>27443.718203750876</v>
      </c>
      <c r="F343" s="38">
        <f>F293*18</f>
        <v>0</v>
      </c>
      <c r="G343" s="38">
        <f>G293*24</f>
        <v>0</v>
      </c>
      <c r="H343" s="38">
        <f>IF((C32/30+D32/30+E32/24+F32/18+G32/24)=0,0,H268/(C32/30+D32/30+E32/24+F32/18+G32/24))</f>
        <v>12236.135430297607</v>
      </c>
      <c r="I343" s="1"/>
    </row>
    <row r="344" spans="2:9" x14ac:dyDescent="0.2">
      <c r="B344" s="9" t="str">
        <f>$B$33</f>
        <v>Science</v>
      </c>
      <c r="C344" s="39">
        <f t="shared" si="28"/>
        <v>11090.017006180989</v>
      </c>
      <c r="D344" s="39">
        <f t="shared" si="28"/>
        <v>19536.531406691491</v>
      </c>
      <c r="E344" s="39">
        <f>E294*24</f>
        <v>77246.463862200268</v>
      </c>
      <c r="F344" s="39">
        <f>F294*18</f>
        <v>0</v>
      </c>
      <c r="G344" s="39">
        <f>G294*24</f>
        <v>0</v>
      </c>
      <c r="H344" s="39">
        <f t="shared" ref="H344:H363" si="29">IF((C33/30+D33/30+E33/24+F33/18+G33/24)=0,0,H269/(C33/30+D33/30+E33/24+F33/18+G33/24))</f>
        <v>17362.732158054689</v>
      </c>
      <c r="I344" s="1"/>
    </row>
    <row r="345" spans="2:9" x14ac:dyDescent="0.2">
      <c r="B345" s="9" t="str">
        <f>$B$34</f>
        <v>Fine Arts</v>
      </c>
      <c r="C345" s="39">
        <f t="shared" si="28"/>
        <v>13540.613286082789</v>
      </c>
      <c r="D345" s="39">
        <f t="shared" si="28"/>
        <v>32027.195589711449</v>
      </c>
      <c r="E345" s="39">
        <f t="shared" ref="E345:E363" si="30">E295*24</f>
        <v>75503.279657523395</v>
      </c>
      <c r="F345" s="39">
        <f t="shared" ref="F345:F363" si="31">F295*18</f>
        <v>0</v>
      </c>
      <c r="G345" s="39">
        <f t="shared" ref="G345:G363" si="32">G295*24</f>
        <v>0</v>
      </c>
      <c r="H345" s="39">
        <f t="shared" si="29"/>
        <v>18899.479413389327</v>
      </c>
      <c r="I345" s="1"/>
    </row>
    <row r="346" spans="2:9" x14ac:dyDescent="0.2">
      <c r="B346" s="9" t="str">
        <f>$B$35</f>
        <v>Teacher Education</v>
      </c>
      <c r="C346" s="39">
        <f t="shared" si="28"/>
        <v>8409.087348062103</v>
      </c>
      <c r="D346" s="39">
        <f t="shared" si="28"/>
        <v>16899.101325136951</v>
      </c>
      <c r="E346" s="39">
        <f t="shared" si="30"/>
        <v>14123.189525606285</v>
      </c>
      <c r="F346" s="39">
        <f t="shared" si="31"/>
        <v>0</v>
      </c>
      <c r="G346" s="39">
        <f t="shared" si="32"/>
        <v>0</v>
      </c>
      <c r="H346" s="39">
        <f t="shared" si="29"/>
        <v>14811.099285820355</v>
      </c>
      <c r="I346" s="1"/>
    </row>
    <row r="347" spans="2:9"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9" x14ac:dyDescent="0.2">
      <c r="B348" s="9" t="str">
        <f>$B$37</f>
        <v>Engineering</v>
      </c>
      <c r="C348" s="39">
        <f t="shared" si="28"/>
        <v>21836.330094442601</v>
      </c>
      <c r="D348" s="39">
        <f t="shared" si="28"/>
        <v>32142.168952153213</v>
      </c>
      <c r="E348" s="39">
        <f t="shared" si="30"/>
        <v>56142.238967867139</v>
      </c>
      <c r="F348" s="39">
        <f t="shared" si="31"/>
        <v>0</v>
      </c>
      <c r="G348" s="39">
        <f t="shared" si="32"/>
        <v>0</v>
      </c>
      <c r="H348" s="39">
        <f t="shared" si="29"/>
        <v>30163.28811854677</v>
      </c>
      <c r="I348" s="1"/>
    </row>
    <row r="349" spans="2:9" x14ac:dyDescent="0.2">
      <c r="B349" s="9" t="str">
        <f>$B$38</f>
        <v>Home Economics</v>
      </c>
      <c r="C349" s="39">
        <f t="shared" si="28"/>
        <v>12758.018441026605</v>
      </c>
      <c r="D349" s="39">
        <f t="shared" si="28"/>
        <v>15879.486934191647</v>
      </c>
      <c r="E349" s="39">
        <f t="shared" si="30"/>
        <v>0</v>
      </c>
      <c r="F349" s="39">
        <f t="shared" si="31"/>
        <v>0</v>
      </c>
      <c r="G349" s="39">
        <f t="shared" si="32"/>
        <v>0</v>
      </c>
      <c r="H349" s="39">
        <f t="shared" si="29"/>
        <v>15406.537162499975</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15270.63539046107</v>
      </c>
      <c r="D351" s="39">
        <f t="shared" si="28"/>
        <v>27103.17822449782</v>
      </c>
      <c r="E351" s="39">
        <f t="shared" si="30"/>
        <v>0</v>
      </c>
      <c r="F351" s="39">
        <f t="shared" si="31"/>
        <v>0</v>
      </c>
      <c r="G351" s="39">
        <f t="shared" si="32"/>
        <v>0</v>
      </c>
      <c r="H351" s="39">
        <f t="shared" si="29"/>
        <v>23767.130905650451</v>
      </c>
      <c r="I351" s="1"/>
    </row>
    <row r="352" spans="2:9"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10706.100292297055</v>
      </c>
      <c r="D356" s="39">
        <f t="shared" si="28"/>
        <v>13212.950763804829</v>
      </c>
      <c r="E356" s="39">
        <f t="shared" si="30"/>
        <v>39326.447430679233</v>
      </c>
      <c r="F356" s="39">
        <f t="shared" si="31"/>
        <v>0</v>
      </c>
      <c r="G356" s="39">
        <f t="shared" si="32"/>
        <v>0</v>
      </c>
      <c r="H356" s="39">
        <f t="shared" si="29"/>
        <v>16115.391163588418</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13138.099333431484</v>
      </c>
      <c r="D358" s="39">
        <f t="shared" si="28"/>
        <v>15915.630168789261</v>
      </c>
      <c r="E358" s="39">
        <f t="shared" si="30"/>
        <v>12737.53114197656</v>
      </c>
      <c r="F358" s="39">
        <f t="shared" si="31"/>
        <v>0</v>
      </c>
      <c r="G358" s="39">
        <f t="shared" si="32"/>
        <v>0</v>
      </c>
      <c r="H358" s="39">
        <f t="shared" si="29"/>
        <v>14338.899923433404</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0</v>
      </c>
      <c r="E360" s="39">
        <f t="shared" si="30"/>
        <v>0</v>
      </c>
      <c r="F360" s="39">
        <f t="shared" si="31"/>
        <v>0</v>
      </c>
      <c r="G360" s="39">
        <f t="shared" si="32"/>
        <v>0</v>
      </c>
      <c r="H360" s="39">
        <f t="shared" si="29"/>
        <v>0</v>
      </c>
      <c r="I360" s="1"/>
    </row>
    <row r="361" spans="2:9" x14ac:dyDescent="0.2">
      <c r="B361" s="9" t="str">
        <f>$B$50</f>
        <v>Technology</v>
      </c>
      <c r="C361" s="39">
        <f t="shared" si="33"/>
        <v>12407.645805595848</v>
      </c>
      <c r="D361" s="39">
        <f t="shared" si="33"/>
        <v>16592.427011511245</v>
      </c>
      <c r="E361" s="39">
        <f t="shared" si="30"/>
        <v>0</v>
      </c>
      <c r="F361" s="39">
        <f t="shared" si="31"/>
        <v>0</v>
      </c>
      <c r="G361" s="39">
        <f t="shared" si="32"/>
        <v>0</v>
      </c>
      <c r="H361" s="39">
        <f t="shared" si="29"/>
        <v>15775.738941410948</v>
      </c>
      <c r="I361" s="1"/>
    </row>
    <row r="362" spans="2:9" x14ac:dyDescent="0.2">
      <c r="B362" s="9" t="str">
        <f>$B$51</f>
        <v>Nursing</v>
      </c>
      <c r="C362" s="39">
        <f t="shared" si="33"/>
        <v>12729.923267652361</v>
      </c>
      <c r="D362" s="39">
        <f t="shared" si="33"/>
        <v>27964.877358032827</v>
      </c>
      <c r="E362" s="39">
        <f t="shared" si="30"/>
        <v>0</v>
      </c>
      <c r="F362" s="39">
        <f t="shared" si="31"/>
        <v>0</v>
      </c>
      <c r="G362" s="39">
        <f t="shared" si="32"/>
        <v>0</v>
      </c>
      <c r="H362" s="39">
        <f t="shared" si="29"/>
        <v>27203.129653513803</v>
      </c>
      <c r="I362" s="1"/>
    </row>
    <row r="363" spans="2:9" x14ac:dyDescent="0.2">
      <c r="B363" s="35" t="str">
        <f>$B$52</f>
        <v>Totals</v>
      </c>
      <c r="C363" s="38">
        <f t="shared" si="33"/>
        <v>11175.763966943776</v>
      </c>
      <c r="D363" s="38">
        <f t="shared" si="33"/>
        <v>18920.859852992413</v>
      </c>
      <c r="E363" s="38">
        <f t="shared" si="30"/>
        <v>18568.625383197348</v>
      </c>
      <c r="F363" s="38">
        <f t="shared" si="31"/>
        <v>0</v>
      </c>
      <c r="G363" s="38">
        <f t="shared" si="32"/>
        <v>0</v>
      </c>
      <c r="H363" s="38">
        <f t="shared" si="29"/>
        <v>15579.9056437482</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37" priority="6" stopIfTrue="1">
      <formula>C32=0</formula>
    </cfRule>
  </conditionalFormatting>
  <conditionalFormatting sqref="C91:G110">
    <cfRule type="expression" dxfId="236" priority="5" stopIfTrue="1">
      <formula>C32=0</formula>
    </cfRule>
  </conditionalFormatting>
  <conditionalFormatting sqref="C143:H162">
    <cfRule type="expression" dxfId="235" priority="3" stopIfTrue="1">
      <formula>C32=0</formula>
    </cfRule>
  </conditionalFormatting>
  <conditionalFormatting sqref="H143:H162">
    <cfRule type="expression" dxfId="234" priority="4" stopIfTrue="1">
      <formula>OR(AND(#REF!&gt;0,H143&gt;0,H61=0),AND(#REF!&gt;0,H143&gt;0,H32=0))</formula>
    </cfRule>
  </conditionalFormatting>
  <conditionalFormatting sqref="H143:H162">
    <cfRule type="expression" dxfId="233" priority="2" stopIfTrue="1">
      <formula>OR(AND(#REF!&gt;0,H143&gt;0,H61=0),AND(#REF!&gt;0,H143&gt;0,H32=0))</formula>
    </cfRule>
  </conditionalFormatting>
  <conditionalFormatting sqref="H143:H162">
    <cfRule type="expression" dxfId="232"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B1:M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72</v>
      </c>
      <c r="C3" s="6"/>
      <c r="D3" s="6"/>
      <c r="E3" s="6"/>
      <c r="F3" s="6"/>
      <c r="G3" s="6"/>
      <c r="H3" s="6"/>
    </row>
    <row r="4" spans="2:8" x14ac:dyDescent="0.2">
      <c r="B4" s="83" t="s">
        <v>141</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Data!$G8</f>
        <v>116743613</v>
      </c>
    </row>
    <row r="14" spans="2:8" x14ac:dyDescent="0.2">
      <c r="B14" s="371" t="s">
        <v>14</v>
      </c>
      <c r="C14" s="371"/>
      <c r="D14" s="371"/>
      <c r="E14" s="371"/>
      <c r="F14" s="335"/>
      <c r="G14" s="333"/>
      <c r="H14" s="339">
        <f>Data!$H8</f>
        <v>130184387</v>
      </c>
    </row>
    <row r="15" spans="2:8" x14ac:dyDescent="0.2">
      <c r="B15" s="371" t="s">
        <v>15</v>
      </c>
      <c r="C15" s="371"/>
      <c r="D15" s="371"/>
      <c r="E15" s="371"/>
      <c r="F15" s="335"/>
      <c r="G15" s="333"/>
      <c r="H15" s="339">
        <f>Data!$I8</f>
        <v>86248031</v>
      </c>
    </row>
    <row r="16" spans="2:8" x14ac:dyDescent="0.2">
      <c r="B16" s="371" t="s">
        <v>19</v>
      </c>
      <c r="C16" s="371"/>
      <c r="D16" s="371"/>
      <c r="E16" s="371"/>
      <c r="F16" s="335"/>
      <c r="G16" s="333"/>
      <c r="H16" s="339">
        <f>Data!$J8</f>
        <v>29515644</v>
      </c>
    </row>
    <row r="17" spans="2:13" x14ac:dyDescent="0.2">
      <c r="B17" s="371" t="s">
        <v>16</v>
      </c>
      <c r="C17" s="371"/>
      <c r="D17" s="371"/>
      <c r="E17" s="371"/>
      <c r="F17" s="335"/>
      <c r="G17" s="333"/>
      <c r="H17" s="339">
        <f>Data!$K8</f>
        <v>43291624</v>
      </c>
    </row>
    <row r="18" spans="2:13" x14ac:dyDescent="0.2">
      <c r="B18" s="371" t="s">
        <v>1</v>
      </c>
      <c r="C18" s="371"/>
      <c r="D18" s="371"/>
      <c r="E18" s="371"/>
      <c r="F18" s="336"/>
      <c r="G18" s="333"/>
      <c r="H18" s="337">
        <f>SUM(H13:H17)</f>
        <v>405983299</v>
      </c>
    </row>
    <row r="19" spans="2:13" ht="13.5" customHeight="1" x14ac:dyDescent="0.2">
      <c r="B19" s="27"/>
      <c r="D19" s="27"/>
      <c r="E19" s="27"/>
      <c r="F19" s="27"/>
      <c r="G19" s="27"/>
      <c r="H19" s="5"/>
    </row>
    <row r="20" spans="2:13" ht="13.5" customHeight="1" x14ac:dyDescent="0.2">
      <c r="B20" s="27"/>
      <c r="D20" s="373" t="s">
        <v>23</v>
      </c>
      <c r="E20" s="373"/>
      <c r="F20" s="373"/>
      <c r="G20" s="31" t="s">
        <v>24</v>
      </c>
      <c r="H20" s="31" t="s">
        <v>25</v>
      </c>
    </row>
    <row r="21" spans="2:13" ht="28.5" x14ac:dyDescent="0.2">
      <c r="B21" s="385" t="s">
        <v>22</v>
      </c>
      <c r="C21" s="386"/>
      <c r="D21" s="384" t="str">
        <f>Data!L8</f>
        <v>Sheri Hardison</v>
      </c>
      <c r="E21" s="384"/>
      <c r="F21" s="384"/>
      <c r="G21" s="87" t="str">
        <f>Data!M8</f>
        <v>210-458-6914</v>
      </c>
      <c r="H21" s="78" t="str">
        <f>Data!N8</f>
        <v>shari.hardison@utsa.edu</v>
      </c>
    </row>
    <row r="22" spans="2:13" ht="13.5" customHeight="1" x14ac:dyDescent="0.2">
      <c r="B22" s="27"/>
      <c r="C22" s="27"/>
      <c r="D22" s="27"/>
      <c r="E22" s="27"/>
      <c r="F22" s="27"/>
      <c r="G22" s="27"/>
      <c r="H22" s="5"/>
    </row>
    <row r="23" spans="2:13" ht="13.5" customHeight="1" thickBot="1" x14ac:dyDescent="0.25">
      <c r="B23" s="3" t="s">
        <v>66</v>
      </c>
      <c r="C23" s="27"/>
      <c r="D23" s="27"/>
      <c r="E23" s="27"/>
      <c r="F23" s="27"/>
      <c r="G23" s="27"/>
      <c r="H23" s="5"/>
    </row>
    <row r="24" spans="2:13" s="33" customFormat="1" x14ac:dyDescent="0.2">
      <c r="B24" s="57"/>
      <c r="C24" s="59" t="s">
        <v>26</v>
      </c>
      <c r="D24" s="60" t="s">
        <v>27</v>
      </c>
      <c r="E24" s="60" t="s">
        <v>28</v>
      </c>
      <c r="F24" s="60" t="s">
        <v>29</v>
      </c>
      <c r="G24" s="60" t="s">
        <v>30</v>
      </c>
      <c r="H24" s="61" t="s">
        <v>31</v>
      </c>
    </row>
    <row r="25" spans="2:13" s="33" customFormat="1" ht="15" thickBot="1" x14ac:dyDescent="0.25">
      <c r="B25" s="56" t="s">
        <v>684</v>
      </c>
      <c r="C25" s="79">
        <f>Data!O8</f>
        <v>11868</v>
      </c>
      <c r="D25" s="80">
        <f>Data!P8</f>
        <v>17875</v>
      </c>
      <c r="E25" s="80">
        <f>Data!Q8</f>
        <v>3760</v>
      </c>
      <c r="F25" s="80">
        <f>Data!R8</f>
        <v>899</v>
      </c>
      <c r="G25" s="80">
        <f>Data!S8</f>
        <v>0</v>
      </c>
      <c r="H25" s="68">
        <f>SUM(C25:G25)</f>
        <v>34402</v>
      </c>
    </row>
    <row r="26" spans="2:13" x14ac:dyDescent="0.2">
      <c r="C26" s="2"/>
      <c r="D26" s="2"/>
      <c r="E26" s="2"/>
      <c r="F26" s="2"/>
      <c r="G26" s="2"/>
      <c r="H26" s="2"/>
      <c r="I26" s="2"/>
    </row>
    <row r="27" spans="2:13" ht="13.5" customHeight="1" x14ac:dyDescent="0.2">
      <c r="B27" s="27"/>
      <c r="D27" s="373" t="s">
        <v>23</v>
      </c>
      <c r="E27" s="373"/>
      <c r="F27" s="373"/>
      <c r="G27" s="31" t="s">
        <v>24</v>
      </c>
      <c r="H27" s="31" t="s">
        <v>25</v>
      </c>
    </row>
    <row r="28" spans="2:13" ht="28.5" x14ac:dyDescent="0.2">
      <c r="B28" s="385" t="s">
        <v>39</v>
      </c>
      <c r="C28" s="386"/>
      <c r="D28" s="384" t="str">
        <f>Data!T8</f>
        <v>Wilkerson, Steve</v>
      </c>
      <c r="E28" s="384"/>
      <c r="F28" s="384"/>
      <c r="G28" s="87" t="str">
        <f>Data!U8</f>
        <v>(210) 458-4939</v>
      </c>
      <c r="H28" s="78" t="str">
        <f>Data!V8</f>
        <v>Steve.Wilkerson@utsa.edu</v>
      </c>
    </row>
    <row r="29" spans="2:13" ht="13.5" customHeight="1" x14ac:dyDescent="0.2">
      <c r="B29" s="27"/>
      <c r="C29" s="27"/>
      <c r="D29" s="27"/>
      <c r="E29" s="27"/>
      <c r="F29" s="27"/>
      <c r="G29" s="27"/>
      <c r="H29" s="5"/>
    </row>
    <row r="30" spans="2:13" ht="15" thickBot="1" x14ac:dyDescent="0.25">
      <c r="B30" s="3" t="s">
        <v>9</v>
      </c>
      <c r="C30" s="1"/>
      <c r="D30" s="1"/>
      <c r="E30" s="1"/>
      <c r="F30" s="1"/>
      <c r="G30" s="1"/>
      <c r="H30" s="1"/>
      <c r="I30" s="1"/>
    </row>
    <row r="31" spans="2:13" ht="15" thickBot="1" x14ac:dyDescent="0.25">
      <c r="B31" s="62" t="s">
        <v>32</v>
      </c>
      <c r="C31" s="63" t="s">
        <v>26</v>
      </c>
      <c r="D31" s="63" t="s">
        <v>27</v>
      </c>
      <c r="E31" s="63" t="s">
        <v>28</v>
      </c>
      <c r="F31" s="63" t="s">
        <v>29</v>
      </c>
      <c r="G31" s="63" t="s">
        <v>30</v>
      </c>
      <c r="H31" s="64" t="s">
        <v>31</v>
      </c>
      <c r="I31" s="1"/>
    </row>
    <row r="32" spans="2:13" x14ac:dyDescent="0.2">
      <c r="B32" s="9" t="s">
        <v>45</v>
      </c>
      <c r="C32" s="81">
        <f>Data!W8</f>
        <v>223388</v>
      </c>
      <c r="D32" s="81">
        <f>Data!AQ8</f>
        <v>86574</v>
      </c>
      <c r="E32" s="81">
        <f>Data!BK8</f>
        <v>19462</v>
      </c>
      <c r="F32" s="81">
        <f>Data!CE8</f>
        <v>3512</v>
      </c>
      <c r="G32" s="81">
        <f>Data!CY8</f>
        <v>0</v>
      </c>
      <c r="H32" s="22">
        <f>SUM(C32:G32)</f>
        <v>332936</v>
      </c>
      <c r="I32" s="1"/>
      <c r="M32" s="18"/>
    </row>
    <row r="33" spans="2:13" x14ac:dyDescent="0.2">
      <c r="B33" s="7" t="s">
        <v>46</v>
      </c>
      <c r="C33" s="81">
        <f>Data!X8</f>
        <v>101884</v>
      </c>
      <c r="D33" s="81">
        <f>Data!AR8</f>
        <v>75532</v>
      </c>
      <c r="E33" s="81">
        <f>Data!BL8</f>
        <v>10644</v>
      </c>
      <c r="F33" s="81">
        <f>Data!CF8</f>
        <v>4023</v>
      </c>
      <c r="G33" s="81">
        <f>Data!CZ8</f>
        <v>0</v>
      </c>
      <c r="H33" s="22">
        <f t="shared" ref="H33:H52" si="0">SUM(C33:G33)</f>
        <v>192083</v>
      </c>
      <c r="I33" s="1"/>
      <c r="M33" s="18"/>
    </row>
    <row r="34" spans="2:13" x14ac:dyDescent="0.2">
      <c r="B34" s="7" t="s">
        <v>47</v>
      </c>
      <c r="C34" s="81">
        <f>Data!Y8</f>
        <v>24477</v>
      </c>
      <c r="D34" s="81">
        <f>Data!AS8</f>
        <v>6902</v>
      </c>
      <c r="E34" s="81">
        <f>Data!BM8</f>
        <v>1007</v>
      </c>
      <c r="F34" s="81">
        <f>Data!CG8</f>
        <v>0</v>
      </c>
      <c r="G34" s="81">
        <f>Data!DA8</f>
        <v>0</v>
      </c>
      <c r="H34" s="22">
        <f t="shared" si="0"/>
        <v>32386</v>
      </c>
      <c r="I34" s="1"/>
      <c r="M34" s="18"/>
    </row>
    <row r="35" spans="2:13" x14ac:dyDescent="0.2">
      <c r="B35" s="7" t="s">
        <v>48</v>
      </c>
      <c r="C35" s="81">
        <f>Data!Z8</f>
        <v>4848</v>
      </c>
      <c r="D35" s="81">
        <f>Data!AT8</f>
        <v>11449</v>
      </c>
      <c r="E35" s="81">
        <f>Data!BN8</f>
        <v>3110</v>
      </c>
      <c r="F35" s="81">
        <f>Data!CH8</f>
        <v>562</v>
      </c>
      <c r="G35" s="81">
        <f>Data!DB8</f>
        <v>0</v>
      </c>
      <c r="H35" s="22">
        <f t="shared" si="0"/>
        <v>19969</v>
      </c>
      <c r="I35" s="1"/>
      <c r="M35" s="18"/>
    </row>
    <row r="36" spans="2:13" x14ac:dyDescent="0.2">
      <c r="B36" s="7" t="s">
        <v>49</v>
      </c>
      <c r="C36" s="81">
        <f>Data!AA8</f>
        <v>12</v>
      </c>
      <c r="D36" s="81">
        <f>Data!AU8</f>
        <v>292</v>
      </c>
      <c r="E36" s="81">
        <f>Data!BO8</f>
        <v>12</v>
      </c>
      <c r="F36" s="81">
        <f>Data!CI8</f>
        <v>3</v>
      </c>
      <c r="G36" s="81">
        <f>Data!DC8</f>
        <v>0</v>
      </c>
      <c r="H36" s="22">
        <f t="shared" si="0"/>
        <v>319</v>
      </c>
      <c r="I36" s="1"/>
      <c r="M36" s="18"/>
    </row>
    <row r="37" spans="2:13" x14ac:dyDescent="0.2">
      <c r="B37" s="7" t="s">
        <v>50</v>
      </c>
      <c r="C37" s="81">
        <f>Data!AB8</f>
        <v>48054</v>
      </c>
      <c r="D37" s="81">
        <f>Data!AV8</f>
        <v>65947</v>
      </c>
      <c r="E37" s="81">
        <f>Data!BP8</f>
        <v>10126</v>
      </c>
      <c r="F37" s="81">
        <f>Data!CJ8</f>
        <v>4327</v>
      </c>
      <c r="G37" s="81">
        <f>Data!DD8</f>
        <v>0</v>
      </c>
      <c r="H37" s="22">
        <f t="shared" si="0"/>
        <v>128454</v>
      </c>
      <c r="I37" s="1"/>
      <c r="M37" s="18"/>
    </row>
    <row r="38" spans="2:13" x14ac:dyDescent="0.2">
      <c r="B38" s="7" t="s">
        <v>51</v>
      </c>
      <c r="C38" s="81">
        <f>Data!AC8</f>
        <v>0</v>
      </c>
      <c r="D38" s="81">
        <f>Data!AW8</f>
        <v>0</v>
      </c>
      <c r="E38" s="81">
        <f>Data!BQ8</f>
        <v>0</v>
      </c>
      <c r="F38" s="81">
        <f>Data!CK8</f>
        <v>0</v>
      </c>
      <c r="G38" s="81">
        <f>Data!DE8</f>
        <v>0</v>
      </c>
      <c r="H38" s="22">
        <f t="shared" si="0"/>
        <v>0</v>
      </c>
      <c r="I38" s="1"/>
      <c r="M38" s="18"/>
    </row>
    <row r="39" spans="2:13" x14ac:dyDescent="0.2">
      <c r="B39" s="7" t="s">
        <v>52</v>
      </c>
      <c r="C39" s="81">
        <f>Data!AD8</f>
        <v>0</v>
      </c>
      <c r="D39" s="81">
        <f>Data!AX8</f>
        <v>0</v>
      </c>
      <c r="E39" s="81">
        <f>Data!BR8</f>
        <v>0</v>
      </c>
      <c r="F39" s="81">
        <f>Data!CL8</f>
        <v>0</v>
      </c>
      <c r="G39" s="81">
        <f>Data!DF8</f>
        <v>0</v>
      </c>
      <c r="H39" s="22">
        <f t="shared" si="0"/>
        <v>0</v>
      </c>
      <c r="I39" s="1"/>
      <c r="M39" s="18"/>
    </row>
    <row r="40" spans="2:13" x14ac:dyDescent="0.2">
      <c r="B40" s="7" t="s">
        <v>53</v>
      </c>
      <c r="C40" s="81">
        <f>Data!AE8</f>
        <v>0</v>
      </c>
      <c r="D40" s="81">
        <f>Data!AY8</f>
        <v>0</v>
      </c>
      <c r="E40" s="81">
        <f>Data!BS8</f>
        <v>4512</v>
      </c>
      <c r="F40" s="81">
        <f>Data!CM8</f>
        <v>0</v>
      </c>
      <c r="G40" s="81">
        <f>Data!DG8</f>
        <v>0</v>
      </c>
      <c r="H40" s="22">
        <f t="shared" si="0"/>
        <v>4512</v>
      </c>
      <c r="I40" s="1"/>
      <c r="M40" s="18"/>
    </row>
    <row r="41" spans="2:13" x14ac:dyDescent="0.2">
      <c r="B41" s="7" t="s">
        <v>54</v>
      </c>
      <c r="C41" s="81">
        <f>Data!AF8</f>
        <v>9</v>
      </c>
      <c r="D41" s="81">
        <f>Data!AZ8</f>
        <v>78</v>
      </c>
      <c r="E41" s="81">
        <f>Data!BT8</f>
        <v>9</v>
      </c>
      <c r="F41" s="81">
        <f>Data!CN8</f>
        <v>0</v>
      </c>
      <c r="G41" s="81">
        <f>Data!DH8</f>
        <v>0</v>
      </c>
      <c r="H41" s="22">
        <f t="shared" si="0"/>
        <v>96</v>
      </c>
      <c r="I41" s="1"/>
      <c r="M41" s="18"/>
    </row>
    <row r="42" spans="2:13" x14ac:dyDescent="0.2">
      <c r="B42" s="7" t="s">
        <v>55</v>
      </c>
      <c r="C42" s="81">
        <f>Data!AG8</f>
        <v>0</v>
      </c>
      <c r="D42" s="81">
        <f>Data!BA8</f>
        <v>0</v>
      </c>
      <c r="E42" s="81">
        <f>Data!BU8</f>
        <v>0</v>
      </c>
      <c r="F42" s="81">
        <f>Data!CO8</f>
        <v>0</v>
      </c>
      <c r="G42" s="81">
        <f>Data!DI8</f>
        <v>0</v>
      </c>
      <c r="H42" s="22">
        <f t="shared" si="0"/>
        <v>0</v>
      </c>
      <c r="I42" s="1"/>
      <c r="M42" s="18"/>
    </row>
    <row r="43" spans="2:13" x14ac:dyDescent="0.2">
      <c r="B43" s="7" t="s">
        <v>56</v>
      </c>
      <c r="C43" s="81">
        <f>Data!AH8</f>
        <v>0</v>
      </c>
      <c r="D43" s="81">
        <f>Data!BB8</f>
        <v>0</v>
      </c>
      <c r="E43" s="81">
        <f>Data!BV8</f>
        <v>0</v>
      </c>
      <c r="F43" s="81">
        <f>Data!CP8</f>
        <v>0</v>
      </c>
      <c r="G43" s="81">
        <f>Data!DJ8</f>
        <v>0</v>
      </c>
      <c r="H43" s="22">
        <f t="shared" si="0"/>
        <v>0</v>
      </c>
      <c r="I43" s="1"/>
      <c r="M43" s="18"/>
    </row>
    <row r="44" spans="2:13" x14ac:dyDescent="0.2">
      <c r="B44" s="7" t="s">
        <v>57</v>
      </c>
      <c r="C44" s="81">
        <f>Data!AI8</f>
        <v>0</v>
      </c>
      <c r="D44" s="81">
        <f>Data!BC8</f>
        <v>0</v>
      </c>
      <c r="E44" s="81">
        <f>Data!BW8</f>
        <v>0</v>
      </c>
      <c r="F44" s="81">
        <f>Data!CQ8</f>
        <v>0</v>
      </c>
      <c r="G44" s="81">
        <f>Data!DK8</f>
        <v>0</v>
      </c>
      <c r="H44" s="22">
        <f t="shared" si="0"/>
        <v>0</v>
      </c>
      <c r="I44" s="1"/>
      <c r="M44" s="18"/>
    </row>
    <row r="45" spans="2:13" x14ac:dyDescent="0.2">
      <c r="B45" s="7" t="s">
        <v>58</v>
      </c>
      <c r="C45" s="81">
        <f>Data!AJ8</f>
        <v>2998</v>
      </c>
      <c r="D45" s="81">
        <f>Data!BD8</f>
        <v>4514</v>
      </c>
      <c r="E45" s="81">
        <f>Data!BX8</f>
        <v>234</v>
      </c>
      <c r="F45" s="81">
        <f>Data!CR8</f>
        <v>0</v>
      </c>
      <c r="G45" s="81">
        <f>Data!DL8</f>
        <v>0</v>
      </c>
      <c r="H45" s="22">
        <f t="shared" si="0"/>
        <v>7746</v>
      </c>
      <c r="I45" s="1"/>
      <c r="M45" s="18"/>
    </row>
    <row r="46" spans="2:13" x14ac:dyDescent="0.2">
      <c r="B46" s="7" t="s">
        <v>59</v>
      </c>
      <c r="C46" s="81">
        <f>Data!AK8</f>
        <v>0</v>
      </c>
      <c r="D46" s="81">
        <f>Data!BE8</f>
        <v>0</v>
      </c>
      <c r="E46" s="81">
        <f>Data!BY8</f>
        <v>0</v>
      </c>
      <c r="F46" s="81">
        <f>Data!CS8</f>
        <v>0</v>
      </c>
      <c r="G46" s="81">
        <f>Data!DM8</f>
        <v>0</v>
      </c>
      <c r="H46" s="22">
        <f t="shared" si="0"/>
        <v>0</v>
      </c>
      <c r="I46" s="1"/>
      <c r="M46" s="18"/>
    </row>
    <row r="47" spans="2:13" x14ac:dyDescent="0.2">
      <c r="B47" s="7" t="s">
        <v>60</v>
      </c>
      <c r="C47" s="81">
        <f>Data!AL8</f>
        <v>25566</v>
      </c>
      <c r="D47" s="81">
        <f>Data!BF8</f>
        <v>57996</v>
      </c>
      <c r="E47" s="81">
        <f>Data!BZ8</f>
        <v>16105</v>
      </c>
      <c r="F47" s="81">
        <f>Data!CT8</f>
        <v>792</v>
      </c>
      <c r="G47" s="81">
        <f>Data!DN8</f>
        <v>0</v>
      </c>
      <c r="H47" s="22">
        <f t="shared" si="0"/>
        <v>100459</v>
      </c>
      <c r="I47" s="1"/>
      <c r="M47" s="18"/>
    </row>
    <row r="48" spans="2:13" x14ac:dyDescent="0.2">
      <c r="B48" s="7" t="s">
        <v>61</v>
      </c>
      <c r="C48" s="81">
        <f>Data!AM8</f>
        <v>0</v>
      </c>
      <c r="D48" s="81">
        <f>Data!BG8</f>
        <v>0</v>
      </c>
      <c r="E48" s="81">
        <f>Data!CA8</f>
        <v>0</v>
      </c>
      <c r="F48" s="81">
        <f>Data!CU8</f>
        <v>0</v>
      </c>
      <c r="G48" s="81">
        <f>Data!DO8</f>
        <v>0</v>
      </c>
      <c r="H48" s="22">
        <f t="shared" si="0"/>
        <v>0</v>
      </c>
      <c r="I48" s="1"/>
      <c r="M48" s="18"/>
    </row>
    <row r="49" spans="2:13" x14ac:dyDescent="0.2">
      <c r="B49" s="7" t="s">
        <v>62</v>
      </c>
      <c r="C49" s="81">
        <f>Data!AN8</f>
        <v>0</v>
      </c>
      <c r="D49" s="81">
        <f>Data!BH8</f>
        <v>2145</v>
      </c>
      <c r="E49" s="81">
        <f>Data!CB8</f>
        <v>0</v>
      </c>
      <c r="F49" s="81">
        <f>Data!CV8</f>
        <v>0</v>
      </c>
      <c r="G49" s="81">
        <f>Data!DP8</f>
        <v>0</v>
      </c>
      <c r="H49" s="22">
        <f t="shared" si="0"/>
        <v>2145</v>
      </c>
      <c r="I49" s="1"/>
      <c r="M49" s="18"/>
    </row>
    <row r="50" spans="2:13" x14ac:dyDescent="0.2">
      <c r="B50" s="7" t="s">
        <v>63</v>
      </c>
      <c r="C50" s="81">
        <f>Data!AO8</f>
        <v>2696</v>
      </c>
      <c r="D50" s="81">
        <f>Data!BI8</f>
        <v>2302</v>
      </c>
      <c r="E50" s="81">
        <f>Data!CC8</f>
        <v>489</v>
      </c>
      <c r="F50" s="81">
        <f>Data!CW8</f>
        <v>39</v>
      </c>
      <c r="G50" s="81">
        <f>Data!DQ8</f>
        <v>0</v>
      </c>
      <c r="H50" s="22">
        <f t="shared" si="0"/>
        <v>5526</v>
      </c>
      <c r="I50" s="1"/>
      <c r="M50" s="18"/>
    </row>
    <row r="51" spans="2:13" x14ac:dyDescent="0.2">
      <c r="B51" s="7" t="s">
        <v>0</v>
      </c>
      <c r="C51" s="81">
        <f>Data!AP8</f>
        <v>0</v>
      </c>
      <c r="D51" s="81">
        <f>Data!BJ8</f>
        <v>0</v>
      </c>
      <c r="E51" s="81">
        <f>Data!CD8</f>
        <v>0</v>
      </c>
      <c r="F51" s="81">
        <f>Data!CX8</f>
        <v>0</v>
      </c>
      <c r="G51" s="81">
        <f>Data!DR8</f>
        <v>0</v>
      </c>
      <c r="H51" s="22">
        <f t="shared" si="0"/>
        <v>0</v>
      </c>
      <c r="I51" s="1"/>
      <c r="M51" s="18"/>
    </row>
    <row r="52" spans="2:13" x14ac:dyDescent="0.2">
      <c r="B52" s="8" t="s">
        <v>34</v>
      </c>
      <c r="C52" s="22">
        <f>SUM(C32:C51)</f>
        <v>433932</v>
      </c>
      <c r="D52" s="22">
        <f>SUM(D32:D51)</f>
        <v>313731</v>
      </c>
      <c r="E52" s="22">
        <f>SUM(E32:E51)</f>
        <v>65710</v>
      </c>
      <c r="F52" s="22">
        <f>SUM(F32:F51)</f>
        <v>13258</v>
      </c>
      <c r="G52" s="22">
        <f>SUM(G32:G51)</f>
        <v>0</v>
      </c>
      <c r="H52" s="22">
        <f t="shared" si="0"/>
        <v>826631</v>
      </c>
      <c r="I52" s="1"/>
    </row>
    <row r="53" spans="2:13" x14ac:dyDescent="0.2">
      <c r="B53" s="14"/>
      <c r="C53" s="18"/>
      <c r="D53" s="18"/>
      <c r="E53" s="18"/>
      <c r="F53" s="18"/>
      <c r="G53" s="18"/>
      <c r="H53" s="18"/>
      <c r="I53" s="1"/>
    </row>
    <row r="54" spans="2:13" ht="13.5" customHeight="1" x14ac:dyDescent="0.2">
      <c r="B54" s="27"/>
      <c r="D54" s="373" t="s">
        <v>23</v>
      </c>
      <c r="E54" s="373"/>
      <c r="F54" s="373"/>
      <c r="G54" s="31" t="s">
        <v>24</v>
      </c>
      <c r="H54" s="31" t="s">
        <v>25</v>
      </c>
    </row>
    <row r="55" spans="2:13" ht="28.5" x14ac:dyDescent="0.2">
      <c r="B55" s="385" t="s">
        <v>40</v>
      </c>
      <c r="C55" s="386"/>
      <c r="D55" s="384" t="str">
        <f>Data!T8</f>
        <v>Wilkerson, Steve</v>
      </c>
      <c r="E55" s="384"/>
      <c r="F55" s="384"/>
      <c r="G55" s="87" t="str">
        <f>Data!U8</f>
        <v>(210) 458-4939</v>
      </c>
      <c r="H55" s="78" t="str">
        <f>Data!V8</f>
        <v>Steve.Wilkerson@utsa.edu</v>
      </c>
    </row>
    <row r="56" spans="2:13" ht="13.5" customHeight="1" x14ac:dyDescent="0.2">
      <c r="B56" s="27"/>
      <c r="C56" s="27"/>
      <c r="D56" s="27"/>
      <c r="E56" s="27"/>
      <c r="F56" s="27"/>
      <c r="G56" s="27"/>
      <c r="H56" s="5"/>
    </row>
    <row r="57" spans="2:13" x14ac:dyDescent="0.2">
      <c r="B57" s="3" t="s">
        <v>10</v>
      </c>
      <c r="C57" s="1"/>
      <c r="D57" s="1"/>
      <c r="E57" s="1"/>
      <c r="F57" s="1"/>
      <c r="G57" s="1"/>
      <c r="H57" s="1"/>
      <c r="I57" s="1"/>
    </row>
    <row r="58" spans="2:13" ht="31.5" customHeight="1" x14ac:dyDescent="0.2">
      <c r="B58" s="391" t="s">
        <v>42</v>
      </c>
      <c r="C58" s="391"/>
      <c r="D58" s="391"/>
      <c r="E58" s="391"/>
      <c r="F58" s="391"/>
      <c r="G58" s="391"/>
      <c r="H58" s="34"/>
    </row>
    <row r="59" spans="2:13" ht="8.25" customHeight="1" thickBot="1" x14ac:dyDescent="0.25">
      <c r="B59" s="32"/>
      <c r="C59" s="1"/>
      <c r="D59" s="1"/>
      <c r="E59" s="1"/>
      <c r="F59" s="1"/>
      <c r="G59" s="1"/>
      <c r="H59" s="1"/>
      <c r="I59" s="1"/>
    </row>
    <row r="60" spans="2:13" ht="15" thickBot="1" x14ac:dyDescent="0.25">
      <c r="B60" s="62" t="s">
        <v>32</v>
      </c>
      <c r="C60" s="63" t="s">
        <v>26</v>
      </c>
      <c r="D60" s="63" t="s">
        <v>27</v>
      </c>
      <c r="E60" s="63" t="s">
        <v>28</v>
      </c>
      <c r="F60" s="63" t="s">
        <v>29</v>
      </c>
      <c r="G60" s="63" t="s">
        <v>30</v>
      </c>
      <c r="H60" s="64" t="s">
        <v>31</v>
      </c>
      <c r="I60" s="1"/>
    </row>
    <row r="61" spans="2:13" x14ac:dyDescent="0.2">
      <c r="B61" s="9" t="str">
        <f>$B$32</f>
        <v>Liberal Arts</v>
      </c>
      <c r="C61" s="82">
        <f>Data!DS8</f>
        <v>9876305.1296334807</v>
      </c>
      <c r="D61" s="82">
        <f>Data!EM8</f>
        <v>7568190.6739283903</v>
      </c>
      <c r="E61" s="82">
        <f>Data!FG8</f>
        <v>6828058.4423946701</v>
      </c>
      <c r="F61" s="82">
        <f>Data!GA8</f>
        <v>3912093.7037324701</v>
      </c>
      <c r="G61" s="82">
        <f>Data!GU8</f>
        <v>0</v>
      </c>
      <c r="H61" s="21">
        <f>SUM(C61:G61)</f>
        <v>28184647.949689008</v>
      </c>
      <c r="I61" s="1"/>
    </row>
    <row r="62" spans="2:13" x14ac:dyDescent="0.2">
      <c r="B62" s="9" t="str">
        <f>$B$33</f>
        <v>Science</v>
      </c>
      <c r="C62" s="82">
        <f>Data!DT8</f>
        <v>6241732.1730388403</v>
      </c>
      <c r="D62" s="82">
        <f>Data!EN8</f>
        <v>7286452.5271330401</v>
      </c>
      <c r="E62" s="82">
        <f>Data!FH8</f>
        <v>5567116.1449163305</v>
      </c>
      <c r="F62" s="82">
        <f>Data!GB8</f>
        <v>4768412.7143807001</v>
      </c>
      <c r="G62" s="82">
        <f>Data!GV8</f>
        <v>0</v>
      </c>
      <c r="H62" s="22">
        <f t="shared" ref="H62:H81" si="1">SUM(C62:G62)</f>
        <v>23863713.55946891</v>
      </c>
      <c r="I62" s="1"/>
    </row>
    <row r="63" spans="2:13" x14ac:dyDescent="0.2">
      <c r="B63" s="9" t="str">
        <f>$B$34</f>
        <v>Fine Arts</v>
      </c>
      <c r="C63" s="82">
        <f>Data!DU8</f>
        <v>1808881.52860786</v>
      </c>
      <c r="D63" s="82">
        <f>Data!EO8</f>
        <v>1376569.0668718</v>
      </c>
      <c r="E63" s="82">
        <f>Data!FI8</f>
        <v>640038.09645385004</v>
      </c>
      <c r="F63" s="82">
        <f>Data!GC8</f>
        <v>0</v>
      </c>
      <c r="G63" s="82">
        <f>Data!GW8</f>
        <v>0</v>
      </c>
      <c r="H63" s="22">
        <f t="shared" si="1"/>
        <v>3825488.6919335099</v>
      </c>
      <c r="I63" s="1"/>
    </row>
    <row r="64" spans="2:13" x14ac:dyDescent="0.2">
      <c r="B64" s="9" t="str">
        <f>$B$35</f>
        <v>Teacher Education</v>
      </c>
      <c r="C64" s="82">
        <f>Data!DV8</f>
        <v>262991.60687962698</v>
      </c>
      <c r="D64" s="82">
        <f>Data!EP8</f>
        <v>1151468.2833487701</v>
      </c>
      <c r="E64" s="82">
        <f>Data!FJ8</f>
        <v>922830.53356558399</v>
      </c>
      <c r="F64" s="82">
        <f>Data!GD8</f>
        <v>397846.45577546902</v>
      </c>
      <c r="G64" s="82">
        <f>Data!GX8</f>
        <v>0</v>
      </c>
      <c r="H64" s="22">
        <f t="shared" si="1"/>
        <v>2735136.8795694504</v>
      </c>
      <c r="I64" s="1"/>
    </row>
    <row r="65" spans="2:9" x14ac:dyDescent="0.2">
      <c r="B65" s="9" t="str">
        <f>$B$36</f>
        <v>Agriculture</v>
      </c>
      <c r="C65" s="82">
        <f>Data!DW8</f>
        <v>635.43944320260096</v>
      </c>
      <c r="D65" s="82">
        <f>Data!EQ8</f>
        <v>45553.285152495497</v>
      </c>
      <c r="E65" s="82">
        <f>Data!FK8</f>
        <v>13991.666666666701</v>
      </c>
      <c r="F65" s="82">
        <f>Data!GE8</f>
        <v>3497.9166666666702</v>
      </c>
      <c r="G65" s="82">
        <f>Data!GY8</f>
        <v>0</v>
      </c>
      <c r="H65" s="22">
        <f t="shared" si="1"/>
        <v>63678.307929031471</v>
      </c>
      <c r="I65" s="1"/>
    </row>
    <row r="66" spans="2:9" x14ac:dyDescent="0.2">
      <c r="B66" s="9" t="str">
        <f>$B$37</f>
        <v>Engineering</v>
      </c>
      <c r="C66" s="82">
        <f>Data!DX8</f>
        <v>3286642.1041766498</v>
      </c>
      <c r="D66" s="82">
        <f>Data!ER8</f>
        <v>8370603.33078379</v>
      </c>
      <c r="E66" s="82">
        <f>Data!FL8</f>
        <v>4521840.1176824803</v>
      </c>
      <c r="F66" s="82">
        <f>Data!GF8</f>
        <v>6461377.05157563</v>
      </c>
      <c r="G66" s="82">
        <f>Data!GZ8</f>
        <v>0</v>
      </c>
      <c r="H66" s="22">
        <f t="shared" si="1"/>
        <v>22640462.60421855</v>
      </c>
      <c r="I66" s="1"/>
    </row>
    <row r="67" spans="2:9" x14ac:dyDescent="0.2">
      <c r="B67" s="9" t="str">
        <f>$B$38</f>
        <v>Home Economics</v>
      </c>
      <c r="C67" s="82">
        <f>Data!DY8</f>
        <v>0</v>
      </c>
      <c r="D67" s="82">
        <f>Data!ES8</f>
        <v>0</v>
      </c>
      <c r="E67" s="82">
        <f>Data!FM8</f>
        <v>0</v>
      </c>
      <c r="F67" s="82">
        <f>Data!GG8</f>
        <v>0</v>
      </c>
      <c r="G67" s="82">
        <f>Data!HA8</f>
        <v>0</v>
      </c>
      <c r="H67" s="22">
        <f t="shared" si="1"/>
        <v>0</v>
      </c>
      <c r="I67" s="1"/>
    </row>
    <row r="68" spans="2:9" x14ac:dyDescent="0.2">
      <c r="B68" s="9" t="str">
        <f>$B$39</f>
        <v>Law</v>
      </c>
      <c r="C68" s="82">
        <f>Data!DZ8</f>
        <v>0</v>
      </c>
      <c r="D68" s="82">
        <f>Data!ET8</f>
        <v>0</v>
      </c>
      <c r="E68" s="82">
        <f>Data!FN8</f>
        <v>0</v>
      </c>
      <c r="F68" s="82">
        <f>Data!GH8</f>
        <v>0</v>
      </c>
      <c r="G68" s="82">
        <f>Data!HB8</f>
        <v>0</v>
      </c>
      <c r="H68" s="22">
        <f t="shared" si="1"/>
        <v>0</v>
      </c>
      <c r="I68" s="1"/>
    </row>
    <row r="69" spans="2:9" x14ac:dyDescent="0.2">
      <c r="B69" s="9" t="str">
        <f>$B$40</f>
        <v>Social Service</v>
      </c>
      <c r="C69" s="82">
        <f>Data!EA8</f>
        <v>0</v>
      </c>
      <c r="D69" s="82">
        <f>Data!EU8</f>
        <v>0</v>
      </c>
      <c r="E69" s="82">
        <f>Data!FO8</f>
        <v>1040908.32588235</v>
      </c>
      <c r="F69" s="82">
        <f>Data!GI8</f>
        <v>0</v>
      </c>
      <c r="G69" s="82">
        <f>Data!HC8</f>
        <v>0</v>
      </c>
      <c r="H69" s="22">
        <f t="shared" si="1"/>
        <v>1040908.32588235</v>
      </c>
      <c r="I69" s="1"/>
    </row>
    <row r="70" spans="2:9" x14ac:dyDescent="0.2">
      <c r="B70" s="9" t="str">
        <f>$B$41</f>
        <v>Library Science</v>
      </c>
      <c r="C70" s="82">
        <f>Data!EB8</f>
        <v>165.51724137931001</v>
      </c>
      <c r="D70" s="82">
        <f>Data!EV8</f>
        <v>1434.48275862069</v>
      </c>
      <c r="E70" s="82">
        <f>Data!FP8</f>
        <v>3202.3015873015902</v>
      </c>
      <c r="F70" s="82">
        <f>Data!GJ8</f>
        <v>0</v>
      </c>
      <c r="G70" s="82">
        <f>Data!HD8</f>
        <v>0</v>
      </c>
      <c r="H70" s="22">
        <f t="shared" si="1"/>
        <v>4802.3015873015902</v>
      </c>
      <c r="I70" s="1"/>
    </row>
    <row r="71" spans="2:9" x14ac:dyDescent="0.2">
      <c r="B71" s="9" t="str">
        <f>$B$42</f>
        <v>Veterinary Science</v>
      </c>
      <c r="C71" s="82">
        <f>Data!EC8</f>
        <v>0</v>
      </c>
      <c r="D71" s="82">
        <f>Data!EW8</f>
        <v>0</v>
      </c>
      <c r="E71" s="82">
        <f>Data!FQ8</f>
        <v>0</v>
      </c>
      <c r="F71" s="82">
        <f>Data!GK8</f>
        <v>0</v>
      </c>
      <c r="G71" s="82">
        <f>Data!HE8</f>
        <v>0</v>
      </c>
      <c r="H71" s="22">
        <f t="shared" si="1"/>
        <v>0</v>
      </c>
      <c r="I71" s="1"/>
    </row>
    <row r="72" spans="2:9" x14ac:dyDescent="0.2">
      <c r="B72" s="9" t="str">
        <f>$B$43</f>
        <v>Vocational Training</v>
      </c>
      <c r="C72" s="82">
        <f>Data!ED8</f>
        <v>0</v>
      </c>
      <c r="D72" s="82">
        <f>Data!EX8</f>
        <v>0</v>
      </c>
      <c r="E72" s="82">
        <f>Data!FR8</f>
        <v>0</v>
      </c>
      <c r="F72" s="82">
        <f>Data!GL8</f>
        <v>0</v>
      </c>
      <c r="G72" s="82">
        <f>Data!HF8</f>
        <v>0</v>
      </c>
      <c r="H72" s="22">
        <f t="shared" si="1"/>
        <v>0</v>
      </c>
      <c r="I72" s="1"/>
    </row>
    <row r="73" spans="2:9" x14ac:dyDescent="0.2">
      <c r="B73" s="9" t="str">
        <f>$B$44</f>
        <v>Physical Training</v>
      </c>
      <c r="C73" s="82">
        <f>Data!EE8</f>
        <v>0</v>
      </c>
      <c r="D73" s="82">
        <f>Data!EY8</f>
        <v>0</v>
      </c>
      <c r="E73" s="82">
        <f>Data!FS8</f>
        <v>0</v>
      </c>
      <c r="F73" s="82">
        <f>Data!GM8</f>
        <v>0</v>
      </c>
      <c r="G73" s="82">
        <f>Data!HG8</f>
        <v>0</v>
      </c>
      <c r="H73" s="22">
        <f t="shared" si="1"/>
        <v>0</v>
      </c>
      <c r="I73" s="1"/>
    </row>
    <row r="74" spans="2:9" x14ac:dyDescent="0.2">
      <c r="B74" s="9" t="str">
        <f>$B$45</f>
        <v>Health Services</v>
      </c>
      <c r="C74" s="82">
        <f>Data!EF8</f>
        <v>124614.462980126</v>
      </c>
      <c r="D74" s="82">
        <f>Data!EZ8</f>
        <v>147079.711407002</v>
      </c>
      <c r="E74" s="82">
        <f>Data!FT8</f>
        <v>88084.959844171404</v>
      </c>
      <c r="F74" s="82">
        <f>Data!GN8</f>
        <v>0</v>
      </c>
      <c r="G74" s="82">
        <f>Data!HH8</f>
        <v>0</v>
      </c>
      <c r="H74" s="22">
        <f t="shared" si="1"/>
        <v>359779.13423129939</v>
      </c>
      <c r="I74" s="1"/>
    </row>
    <row r="75" spans="2:9" x14ac:dyDescent="0.2">
      <c r="B75" s="9" t="str">
        <f>$B$46</f>
        <v>Pharmacy</v>
      </c>
      <c r="C75" s="82">
        <f>Data!EG8</f>
        <v>0</v>
      </c>
      <c r="D75" s="82">
        <f>Data!FA8</f>
        <v>0</v>
      </c>
      <c r="E75" s="82">
        <f>Data!FU8</f>
        <v>0</v>
      </c>
      <c r="F75" s="82">
        <f>Data!GO8</f>
        <v>0</v>
      </c>
      <c r="G75" s="82">
        <f>Data!HI8</f>
        <v>0</v>
      </c>
      <c r="H75" s="22">
        <f t="shared" si="1"/>
        <v>0</v>
      </c>
      <c r="I75" s="1"/>
    </row>
    <row r="76" spans="2:9" x14ac:dyDescent="0.2">
      <c r="B76" s="9" t="str">
        <f>$B$47</f>
        <v>Business Administration</v>
      </c>
      <c r="C76" s="82">
        <f>Data!EH8</f>
        <v>886102.88004718104</v>
      </c>
      <c r="D76" s="82">
        <f>Data!FB8</f>
        <v>4842556.6196440104</v>
      </c>
      <c r="E76" s="82">
        <f>Data!FV8</f>
        <v>3684700.3621522798</v>
      </c>
      <c r="F76" s="82">
        <f>Data!GP8</f>
        <v>2403262.5629635202</v>
      </c>
      <c r="G76" s="82">
        <f>Data!HJ8</f>
        <v>0</v>
      </c>
      <c r="H76" s="22">
        <f t="shared" si="1"/>
        <v>11816622.42480699</v>
      </c>
      <c r="I76" s="1"/>
    </row>
    <row r="77" spans="2:9" x14ac:dyDescent="0.2">
      <c r="B77" s="9" t="str">
        <f>$B$48</f>
        <v>Optometry</v>
      </c>
      <c r="C77" s="82">
        <f>Data!EI8</f>
        <v>0</v>
      </c>
      <c r="D77" s="82">
        <f>Data!FC8</f>
        <v>0</v>
      </c>
      <c r="E77" s="82">
        <f>Data!FW8</f>
        <v>0</v>
      </c>
      <c r="F77" s="82">
        <f>Data!GQ8</f>
        <v>0</v>
      </c>
      <c r="G77" s="82">
        <f>Data!HK8</f>
        <v>0</v>
      </c>
      <c r="H77" s="22">
        <f t="shared" si="1"/>
        <v>0</v>
      </c>
      <c r="I77" s="1"/>
    </row>
    <row r="78" spans="2:9" x14ac:dyDescent="0.2">
      <c r="B78" s="9" t="str">
        <f>$B$49</f>
        <v>Teacher Ed-Practice Teaching</v>
      </c>
      <c r="C78" s="82">
        <f>Data!EJ8</f>
        <v>0</v>
      </c>
      <c r="D78" s="82">
        <f>Data!FD8</f>
        <v>221859.91157338099</v>
      </c>
      <c r="E78" s="82">
        <f>Data!FX8</f>
        <v>0</v>
      </c>
      <c r="F78" s="82">
        <f>Data!GR8</f>
        <v>0</v>
      </c>
      <c r="G78" s="82">
        <f>Data!HL8</f>
        <v>0</v>
      </c>
      <c r="H78" s="22">
        <f t="shared" si="1"/>
        <v>221859.91157338099</v>
      </c>
      <c r="I78" s="1"/>
    </row>
    <row r="79" spans="2:9" x14ac:dyDescent="0.2">
      <c r="B79" s="9" t="str">
        <f>$B$50</f>
        <v>Technology</v>
      </c>
      <c r="C79" s="82">
        <f>Data!EK8</f>
        <v>138828.77964692301</v>
      </c>
      <c r="D79" s="82">
        <f>Data!FE8</f>
        <v>288724.73665876</v>
      </c>
      <c r="E79" s="82">
        <f>Data!FY8</f>
        <v>209892.24664193799</v>
      </c>
      <c r="F79" s="82">
        <f>Data!GS8</f>
        <v>28658.8607522561</v>
      </c>
      <c r="G79" s="82">
        <f>Data!HM8</f>
        <v>0</v>
      </c>
      <c r="H79" s="22">
        <f t="shared" si="1"/>
        <v>666104.62369987718</v>
      </c>
      <c r="I79" s="1"/>
    </row>
    <row r="80" spans="2:9" x14ac:dyDescent="0.2">
      <c r="B80" s="9" t="str">
        <f>$B$51</f>
        <v>Nursing</v>
      </c>
      <c r="C80" s="82">
        <f>Data!EL8</f>
        <v>0</v>
      </c>
      <c r="D80" s="82">
        <f>Data!FF8</f>
        <v>0</v>
      </c>
      <c r="E80" s="82">
        <f>Data!FZ8</f>
        <v>0</v>
      </c>
      <c r="F80" s="82">
        <f>Data!GT8</f>
        <v>0</v>
      </c>
      <c r="G80" s="82">
        <f>Data!HN8</f>
        <v>0</v>
      </c>
      <c r="H80" s="22">
        <f t="shared" si="1"/>
        <v>0</v>
      </c>
      <c r="I80" s="1"/>
    </row>
    <row r="81" spans="2:9" x14ac:dyDescent="0.2">
      <c r="B81" s="35" t="str">
        <f>$B$52</f>
        <v>Totals</v>
      </c>
      <c r="C81" s="21">
        <f>SUM(C61:C80)</f>
        <v>22626899.621695265</v>
      </c>
      <c r="D81" s="21">
        <f>SUM(D61:D80)</f>
        <v>31300492.629260056</v>
      </c>
      <c r="E81" s="21">
        <f>SUM(E61:E80)</f>
        <v>23520663.19778762</v>
      </c>
      <c r="F81" s="21">
        <f>SUM(F61:F80)</f>
        <v>17975149.265846711</v>
      </c>
      <c r="G81" s="21">
        <f>SUM(G61:G80)</f>
        <v>0</v>
      </c>
      <c r="H81" s="21">
        <f t="shared" si="1"/>
        <v>95423204.714589655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Data!T8</f>
        <v>Wilkerson, Steve</v>
      </c>
      <c r="E84" s="384"/>
      <c r="F84" s="384"/>
      <c r="G84" s="87" t="str">
        <f>Data!U8</f>
        <v>(210) 458-4939</v>
      </c>
      <c r="H84" s="78" t="s">
        <v>768</v>
      </c>
    </row>
    <row r="85" spans="2:9" ht="13.5" customHeight="1" x14ac:dyDescent="0.2">
      <c r="B85" s="27"/>
      <c r="C85" s="27"/>
      <c r="D85" s="27"/>
      <c r="E85" s="27"/>
      <c r="F85" s="27"/>
      <c r="G85" s="27"/>
      <c r="H85" s="5"/>
    </row>
    <row r="86" spans="2:9" x14ac:dyDescent="0.2">
      <c r="B86" s="28" t="s">
        <v>33</v>
      </c>
      <c r="C86" s="13"/>
      <c r="D86" s="13"/>
      <c r="E86" s="13"/>
      <c r="F86" s="13"/>
      <c r="G86" s="13"/>
      <c r="H86" s="17">
        <f>H13+H14</f>
        <v>246928000</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Data!HR8</f>
        <v>1359267.294867482</v>
      </c>
      <c r="D91" s="159">
        <f>Data!IL8</f>
        <v>526783.92208112066</v>
      </c>
      <c r="E91" s="159">
        <f>Data!JF8</f>
        <v>118422.02845591946</v>
      </c>
      <c r="F91" s="159">
        <f>Data!JZ8</f>
        <v>21369.754595477811</v>
      </c>
      <c r="G91" s="159">
        <f>Data!KT8</f>
        <v>0</v>
      </c>
      <c r="H91" s="36">
        <f t="shared" ref="H91:H111" si="2">SUM(C91:G91)</f>
        <v>2025843</v>
      </c>
    </row>
    <row r="92" spans="2:9" x14ac:dyDescent="0.2">
      <c r="B92" s="9" t="str">
        <f>$B$33</f>
        <v>Science</v>
      </c>
      <c r="C92" s="159">
        <f>Data!HS8</f>
        <v>486745.22338780627</v>
      </c>
      <c r="D92" s="159">
        <f>Data!IM8</f>
        <v>360849.98834878672</v>
      </c>
      <c r="E92" s="159">
        <f>Data!JG8</f>
        <v>50851.126356835332</v>
      </c>
      <c r="F92" s="159">
        <f>Data!KA8</f>
        <v>19219.66190657164</v>
      </c>
      <c r="G92" s="159">
        <f>Data!KU8</f>
        <v>0</v>
      </c>
      <c r="H92" s="69">
        <f t="shared" si="2"/>
        <v>917665.99999999988</v>
      </c>
    </row>
    <row r="93" spans="2:9" x14ac:dyDescent="0.2">
      <c r="B93" s="9" t="str">
        <f>$B$34</f>
        <v>Fine Arts</v>
      </c>
      <c r="C93" s="159">
        <f>Data!HT8</f>
        <v>199341.75819798678</v>
      </c>
      <c r="D93" s="159">
        <f>Data!IN8</f>
        <v>56210.189773358863</v>
      </c>
      <c r="E93" s="159">
        <f>Data!JH8</f>
        <v>8201.052028654356</v>
      </c>
      <c r="F93" s="159">
        <f>Data!KB8</f>
        <v>0</v>
      </c>
      <c r="G93" s="159">
        <f>Data!KV8</f>
        <v>0</v>
      </c>
      <c r="H93" s="69">
        <f t="shared" si="2"/>
        <v>263753</v>
      </c>
    </row>
    <row r="94" spans="2:9" x14ac:dyDescent="0.2">
      <c r="B94" s="9" t="str">
        <f>$B$35</f>
        <v>Teacher Education</v>
      </c>
      <c r="C94" s="159">
        <f>Data!HU8</f>
        <v>19974.177575241625</v>
      </c>
      <c r="D94" s="159">
        <f>Data!IO8</f>
        <v>47170.866142520907</v>
      </c>
      <c r="E94" s="159">
        <f>Data!JI8</f>
        <v>12813.46787520657</v>
      </c>
      <c r="F94" s="159">
        <f>Data!KC8</f>
        <v>2315.4884070308976</v>
      </c>
      <c r="G94" s="159">
        <f>Data!KW8</f>
        <v>0</v>
      </c>
      <c r="H94" s="69">
        <f t="shared" si="2"/>
        <v>82273.999999999985</v>
      </c>
    </row>
    <row r="95" spans="2:9" x14ac:dyDescent="0.2">
      <c r="B95" s="9" t="str">
        <f>$B$36</f>
        <v>Agriculture</v>
      </c>
      <c r="C95" s="159">
        <f>Data!HV8</f>
        <v>0</v>
      </c>
      <c r="D95" s="159">
        <f>Data!IP8</f>
        <v>0</v>
      </c>
      <c r="E95" s="159">
        <f>Data!JJ8</f>
        <v>0</v>
      </c>
      <c r="F95" s="159">
        <f>Data!KD8</f>
        <v>0</v>
      </c>
      <c r="G95" s="159">
        <f>Data!KX8</f>
        <v>0</v>
      </c>
      <c r="H95" s="69">
        <f t="shared" si="2"/>
        <v>0</v>
      </c>
    </row>
    <row r="96" spans="2:9" x14ac:dyDescent="0.2">
      <c r="B96" s="9" t="str">
        <f>$B$37</f>
        <v>Engineering</v>
      </c>
      <c r="C96" s="159">
        <f>Data!HW8</f>
        <v>1034093.2447568779</v>
      </c>
      <c r="D96" s="159">
        <f>Data!IQ8</f>
        <v>1419139.867898236</v>
      </c>
      <c r="E96" s="159">
        <f>Data!JK8</f>
        <v>217905.4438008937</v>
      </c>
      <c r="F96" s="159">
        <f>Data!KE8</f>
        <v>93114.443543992413</v>
      </c>
      <c r="G96" s="159">
        <f>Data!KY8</f>
        <v>0</v>
      </c>
      <c r="H96" s="69">
        <f t="shared" si="2"/>
        <v>2764253</v>
      </c>
    </row>
    <row r="97" spans="2:8" x14ac:dyDescent="0.2">
      <c r="B97" s="9" t="str">
        <f>$B$38</f>
        <v>Home Economics</v>
      </c>
      <c r="C97" s="159">
        <f>Data!HX8</f>
        <v>0</v>
      </c>
      <c r="D97" s="159">
        <f>Data!IR8</f>
        <v>0</v>
      </c>
      <c r="E97" s="159">
        <f>Data!JL8</f>
        <v>0</v>
      </c>
      <c r="F97" s="159">
        <f>Data!KF8</f>
        <v>0</v>
      </c>
      <c r="G97" s="159">
        <f>Data!KZ8</f>
        <v>0</v>
      </c>
      <c r="H97" s="69">
        <f t="shared" si="2"/>
        <v>0</v>
      </c>
    </row>
    <row r="98" spans="2:8" x14ac:dyDescent="0.2">
      <c r="B98" s="9" t="str">
        <f>$B$39</f>
        <v>Law</v>
      </c>
      <c r="C98" s="159">
        <f>Data!HY8</f>
        <v>0</v>
      </c>
      <c r="D98" s="159">
        <f>Data!IS8</f>
        <v>0</v>
      </c>
      <c r="E98" s="159">
        <f>Data!JM8</f>
        <v>0</v>
      </c>
      <c r="F98" s="159">
        <f>Data!KG8</f>
        <v>0</v>
      </c>
      <c r="G98" s="159">
        <f>Data!LA8</f>
        <v>0</v>
      </c>
      <c r="H98" s="69">
        <f t="shared" si="2"/>
        <v>0</v>
      </c>
    </row>
    <row r="99" spans="2:8" x14ac:dyDescent="0.2">
      <c r="B99" s="9" t="str">
        <f>$B$40</f>
        <v>Social Service</v>
      </c>
      <c r="C99" s="159">
        <f>Data!HZ8</f>
        <v>0</v>
      </c>
      <c r="D99" s="159">
        <f>Data!IT8</f>
        <v>0</v>
      </c>
      <c r="E99" s="159">
        <f>Data!JN8</f>
        <v>218436</v>
      </c>
      <c r="F99" s="159">
        <f>Data!KH8</f>
        <v>0</v>
      </c>
      <c r="G99" s="159">
        <f>Data!LB8</f>
        <v>0</v>
      </c>
      <c r="H99" s="69">
        <f t="shared" si="2"/>
        <v>218436</v>
      </c>
    </row>
    <row r="100" spans="2:8" x14ac:dyDescent="0.2">
      <c r="B100" s="9" t="str">
        <f>$B$41</f>
        <v>Library Science</v>
      </c>
      <c r="C100" s="159">
        <f>Data!IA8</f>
        <v>0</v>
      </c>
      <c r="D100" s="159">
        <f>Data!IU8</f>
        <v>0</v>
      </c>
      <c r="E100" s="159">
        <f>Data!JO8</f>
        <v>0</v>
      </c>
      <c r="F100" s="159">
        <f>Data!KI8</f>
        <v>0</v>
      </c>
      <c r="G100" s="159">
        <f>Data!LC8</f>
        <v>0</v>
      </c>
      <c r="H100" s="69">
        <f t="shared" si="2"/>
        <v>0</v>
      </c>
    </row>
    <row r="101" spans="2:8" x14ac:dyDescent="0.2">
      <c r="B101" s="9" t="str">
        <f>$B$42</f>
        <v>Veterinary Science</v>
      </c>
      <c r="C101" s="159">
        <f>Data!IB8</f>
        <v>0</v>
      </c>
      <c r="D101" s="159">
        <f>Data!IV8</f>
        <v>0</v>
      </c>
      <c r="E101" s="159">
        <f>Data!JP8</f>
        <v>0</v>
      </c>
      <c r="F101" s="159">
        <f>Data!KJ8</f>
        <v>0</v>
      </c>
      <c r="G101" s="159">
        <f>Data!LD8</f>
        <v>0</v>
      </c>
      <c r="H101" s="69">
        <f t="shared" si="2"/>
        <v>0</v>
      </c>
    </row>
    <row r="102" spans="2:8" x14ac:dyDescent="0.2">
      <c r="B102" s="9" t="str">
        <f>$B$43</f>
        <v>Vocational Training</v>
      </c>
      <c r="C102" s="159">
        <f>Data!IC8</f>
        <v>0</v>
      </c>
      <c r="D102" s="159">
        <f>Data!IW8</f>
        <v>0</v>
      </c>
      <c r="E102" s="159">
        <f>Data!JQ8</f>
        <v>0</v>
      </c>
      <c r="F102" s="159">
        <f>Data!KK8</f>
        <v>0</v>
      </c>
      <c r="G102" s="159">
        <f>Data!LE8</f>
        <v>0</v>
      </c>
      <c r="H102" s="69">
        <f t="shared" si="2"/>
        <v>0</v>
      </c>
    </row>
    <row r="103" spans="2:8" x14ac:dyDescent="0.2">
      <c r="B103" s="9" t="str">
        <f>$B$44</f>
        <v>Physical Training</v>
      </c>
      <c r="C103" s="159">
        <f>Data!ID8</f>
        <v>0</v>
      </c>
      <c r="D103" s="159">
        <f>Data!IX8</f>
        <v>0</v>
      </c>
      <c r="E103" s="159">
        <f>Data!JR8</f>
        <v>0</v>
      </c>
      <c r="F103" s="159">
        <f>Data!KL8</f>
        <v>0</v>
      </c>
      <c r="G103" s="159">
        <f>Data!LF8</f>
        <v>0</v>
      </c>
      <c r="H103" s="69">
        <f t="shared" si="2"/>
        <v>0</v>
      </c>
    </row>
    <row r="104" spans="2:8" x14ac:dyDescent="0.2">
      <c r="B104" s="9" t="str">
        <f>$B$45</f>
        <v>Health Services</v>
      </c>
      <c r="C104" s="159">
        <f>Data!IE8</f>
        <v>0</v>
      </c>
      <c r="D104" s="159">
        <f>Data!IY8</f>
        <v>0</v>
      </c>
      <c r="E104" s="159">
        <f>Data!JS8</f>
        <v>0</v>
      </c>
      <c r="F104" s="159">
        <f>Data!KM8</f>
        <v>0</v>
      </c>
      <c r="G104" s="159">
        <f>Data!LG8</f>
        <v>0</v>
      </c>
      <c r="H104" s="69">
        <f t="shared" si="2"/>
        <v>0</v>
      </c>
    </row>
    <row r="105" spans="2:8" x14ac:dyDescent="0.2">
      <c r="B105" s="9" t="str">
        <f>$B$46</f>
        <v>Pharmacy</v>
      </c>
      <c r="C105" s="159">
        <f>Data!IF8</f>
        <v>0</v>
      </c>
      <c r="D105" s="159">
        <f>Data!IZ8</f>
        <v>0</v>
      </c>
      <c r="E105" s="159">
        <f>Data!JT8</f>
        <v>0</v>
      </c>
      <c r="F105" s="159">
        <f>Data!KN8</f>
        <v>0</v>
      </c>
      <c r="G105" s="159">
        <f>Data!LH8</f>
        <v>0</v>
      </c>
      <c r="H105" s="69">
        <f t="shared" si="2"/>
        <v>0</v>
      </c>
    </row>
    <row r="106" spans="2:8" x14ac:dyDescent="0.2">
      <c r="B106" s="9" t="str">
        <f>$B$47</f>
        <v>Business Administration</v>
      </c>
      <c r="C106" s="159">
        <f>Data!IG8</f>
        <v>372472.28294129943</v>
      </c>
      <c r="D106" s="159">
        <f>Data!JA8</f>
        <v>844946.51183069707</v>
      </c>
      <c r="E106" s="159">
        <f>Data!JU8</f>
        <v>234634.51915706904</v>
      </c>
      <c r="F106" s="159">
        <f>Data!KO8</f>
        <v>11538.686070934411</v>
      </c>
      <c r="G106" s="159">
        <f>Data!LI8</f>
        <v>0</v>
      </c>
      <c r="H106" s="69">
        <f t="shared" si="2"/>
        <v>1463592</v>
      </c>
    </row>
    <row r="107" spans="2:8" x14ac:dyDescent="0.2">
      <c r="B107" s="9" t="str">
        <f>$B$48</f>
        <v>Optometry</v>
      </c>
      <c r="C107" s="159">
        <f>Data!IH8</f>
        <v>0</v>
      </c>
      <c r="D107" s="159">
        <f>Data!JB8</f>
        <v>0</v>
      </c>
      <c r="E107" s="159">
        <f>Data!JV8</f>
        <v>0</v>
      </c>
      <c r="F107" s="159">
        <f>Data!KP8</f>
        <v>0</v>
      </c>
      <c r="G107" s="159">
        <f>Data!LJ8</f>
        <v>0</v>
      </c>
      <c r="H107" s="69">
        <f t="shared" si="2"/>
        <v>0</v>
      </c>
    </row>
    <row r="108" spans="2:8" x14ac:dyDescent="0.2">
      <c r="B108" s="9" t="str">
        <f>$B$49</f>
        <v>Teacher Ed-Practice Teaching</v>
      </c>
      <c r="C108" s="159">
        <f>Data!II8</f>
        <v>0</v>
      </c>
      <c r="D108" s="159">
        <f>Data!JC8</f>
        <v>105875</v>
      </c>
      <c r="E108" s="159">
        <f>Data!JW8</f>
        <v>0</v>
      </c>
      <c r="F108" s="159">
        <f>Data!KQ8</f>
        <v>0</v>
      </c>
      <c r="G108" s="159">
        <f>Data!LK8</f>
        <v>0</v>
      </c>
      <c r="H108" s="69">
        <f t="shared" si="2"/>
        <v>105875</v>
      </c>
    </row>
    <row r="109" spans="2:8" x14ac:dyDescent="0.2">
      <c r="B109" s="9" t="str">
        <f>$B$50</f>
        <v>Technology</v>
      </c>
      <c r="C109" s="159">
        <f>Data!IJ8</f>
        <v>0</v>
      </c>
      <c r="D109" s="159">
        <f>Data!JD8</f>
        <v>0</v>
      </c>
      <c r="E109" s="159">
        <f>Data!JX8</f>
        <v>0</v>
      </c>
      <c r="F109" s="159">
        <f>Data!KR8</f>
        <v>0</v>
      </c>
      <c r="G109" s="159">
        <f>Data!LL8</f>
        <v>0</v>
      </c>
      <c r="H109" s="69">
        <f t="shared" si="2"/>
        <v>0</v>
      </c>
    </row>
    <row r="110" spans="2:8" x14ac:dyDescent="0.2">
      <c r="B110" s="9" t="str">
        <f>$B$51</f>
        <v>Nursing</v>
      </c>
      <c r="C110" s="159">
        <f>Data!IK8</f>
        <v>0</v>
      </c>
      <c r="D110" s="159">
        <f>Data!JE8</f>
        <v>0</v>
      </c>
      <c r="E110" s="159">
        <f>Data!JY8</f>
        <v>0</v>
      </c>
      <c r="F110" s="159">
        <f>Data!KS8</f>
        <v>0</v>
      </c>
      <c r="G110" s="159">
        <f>Data!HPM8</f>
        <v>0</v>
      </c>
      <c r="H110" s="69">
        <f t="shared" si="2"/>
        <v>0</v>
      </c>
    </row>
    <row r="111" spans="2:8" x14ac:dyDescent="0.2">
      <c r="B111" s="35" t="str">
        <f>$B$52</f>
        <v>Totals</v>
      </c>
      <c r="C111" s="36">
        <f>SUM(C91:C110)</f>
        <v>3471893.9817266939</v>
      </c>
      <c r="D111" s="36">
        <f>SUM(D91:D110)</f>
        <v>3360976.3460747199</v>
      </c>
      <c r="E111" s="36">
        <f>SUM(E91:E110)</f>
        <v>861263.63767457847</v>
      </c>
      <c r="F111" s="36">
        <f>SUM(F91:F110)</f>
        <v>147558.03452400718</v>
      </c>
      <c r="G111" s="36">
        <f>SUM(G91:G110)</f>
        <v>0</v>
      </c>
      <c r="H111" s="36">
        <f t="shared" si="2"/>
        <v>7841691.9999999991</v>
      </c>
    </row>
    <row r="112" spans="2:8"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11235572.424500963</v>
      </c>
      <c r="D116" s="21">
        <f t="shared" si="3"/>
        <v>8094974.5960095106</v>
      </c>
      <c r="E116" s="21">
        <f t="shared" si="3"/>
        <v>6946480.4708505897</v>
      </c>
      <c r="F116" s="21">
        <f t="shared" si="3"/>
        <v>3933463.4583279477</v>
      </c>
      <c r="G116" s="21">
        <f t="shared" si="3"/>
        <v>0</v>
      </c>
      <c r="H116" s="36">
        <f t="shared" ref="H116:H136" si="4">SUM(C116:G116)</f>
        <v>30210490.949689012</v>
      </c>
      <c r="I116" s="1"/>
    </row>
    <row r="117" spans="2:9" x14ac:dyDescent="0.2">
      <c r="B117" s="9" t="str">
        <f>$B$33</f>
        <v>Science</v>
      </c>
      <c r="C117" s="22">
        <f t="shared" si="3"/>
        <v>6728477.396426647</v>
      </c>
      <c r="D117" s="22">
        <f t="shared" si="3"/>
        <v>7647302.5154818268</v>
      </c>
      <c r="E117" s="22">
        <f t="shared" si="3"/>
        <v>5617967.2712731659</v>
      </c>
      <c r="F117" s="22">
        <f t="shared" si="3"/>
        <v>4787632.3762872722</v>
      </c>
      <c r="G117" s="22">
        <f t="shared" si="3"/>
        <v>0</v>
      </c>
      <c r="H117" s="69">
        <f t="shared" si="4"/>
        <v>24781379.55946891</v>
      </c>
      <c r="I117" s="1"/>
    </row>
    <row r="118" spans="2:9" x14ac:dyDescent="0.2">
      <c r="B118" s="9" t="str">
        <f>$B$34</f>
        <v>Fine Arts</v>
      </c>
      <c r="C118" s="22">
        <f t="shared" si="3"/>
        <v>2008223.2868058467</v>
      </c>
      <c r="D118" s="22">
        <f t="shared" si="3"/>
        <v>1432779.2566451589</v>
      </c>
      <c r="E118" s="22">
        <f t="shared" si="3"/>
        <v>648239.14848250442</v>
      </c>
      <c r="F118" s="22">
        <f t="shared" si="3"/>
        <v>0</v>
      </c>
      <c r="G118" s="22">
        <f t="shared" si="3"/>
        <v>0</v>
      </c>
      <c r="H118" s="69">
        <f t="shared" si="4"/>
        <v>4089241.6919335099</v>
      </c>
      <c r="I118" s="1"/>
    </row>
    <row r="119" spans="2:9" x14ac:dyDescent="0.2">
      <c r="B119" s="9" t="str">
        <f>$B$35</f>
        <v>Teacher Education</v>
      </c>
      <c r="C119" s="22">
        <f t="shared" si="3"/>
        <v>282965.78445486858</v>
      </c>
      <c r="D119" s="22">
        <f t="shared" si="3"/>
        <v>1198639.149491291</v>
      </c>
      <c r="E119" s="22">
        <f t="shared" si="3"/>
        <v>935644.0014407906</v>
      </c>
      <c r="F119" s="22">
        <f t="shared" si="3"/>
        <v>400161.94418249989</v>
      </c>
      <c r="G119" s="22">
        <f t="shared" si="3"/>
        <v>0</v>
      </c>
      <c r="H119" s="69">
        <f t="shared" si="4"/>
        <v>2817410.8795694499</v>
      </c>
      <c r="I119" s="1"/>
    </row>
    <row r="120" spans="2:9" x14ac:dyDescent="0.2">
      <c r="B120" s="9" t="str">
        <f>$B$36</f>
        <v>Agriculture</v>
      </c>
      <c r="C120" s="22">
        <f t="shared" si="3"/>
        <v>635.43944320260096</v>
      </c>
      <c r="D120" s="22">
        <f t="shared" si="3"/>
        <v>45553.285152495497</v>
      </c>
      <c r="E120" s="22">
        <f t="shared" si="3"/>
        <v>13991.666666666701</v>
      </c>
      <c r="F120" s="22">
        <f t="shared" si="3"/>
        <v>3497.9166666666702</v>
      </c>
      <c r="G120" s="22">
        <f t="shared" si="3"/>
        <v>0</v>
      </c>
      <c r="H120" s="69">
        <f t="shared" si="4"/>
        <v>63678.307929031471</v>
      </c>
      <c r="I120" s="1"/>
    </row>
    <row r="121" spans="2:9" x14ac:dyDescent="0.2">
      <c r="B121" s="9" t="str">
        <f>$B$37</f>
        <v>Engineering</v>
      </c>
      <c r="C121" s="22">
        <f t="shared" si="3"/>
        <v>4320735.3489335272</v>
      </c>
      <c r="D121" s="22">
        <f t="shared" si="3"/>
        <v>9789743.1986820251</v>
      </c>
      <c r="E121" s="22">
        <f t="shared" si="3"/>
        <v>4739745.5614833739</v>
      </c>
      <c r="F121" s="22">
        <f t="shared" si="3"/>
        <v>6554491.495119622</v>
      </c>
      <c r="G121" s="22">
        <f t="shared" si="3"/>
        <v>0</v>
      </c>
      <c r="H121" s="69">
        <f t="shared" si="4"/>
        <v>25404715.60421855</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1259344.3258823501</v>
      </c>
      <c r="F124" s="22">
        <f t="shared" si="3"/>
        <v>0</v>
      </c>
      <c r="G124" s="22">
        <f t="shared" si="3"/>
        <v>0</v>
      </c>
      <c r="H124" s="69">
        <f t="shared" si="4"/>
        <v>1259344.3258823501</v>
      </c>
      <c r="I124" s="1"/>
    </row>
    <row r="125" spans="2:9" x14ac:dyDescent="0.2">
      <c r="B125" s="9" t="str">
        <f>$B$41</f>
        <v>Library Science</v>
      </c>
      <c r="C125" s="22">
        <f t="shared" si="3"/>
        <v>165.51724137931001</v>
      </c>
      <c r="D125" s="22">
        <f t="shared" si="3"/>
        <v>1434.48275862069</v>
      </c>
      <c r="E125" s="22">
        <f t="shared" si="3"/>
        <v>3202.3015873015902</v>
      </c>
      <c r="F125" s="22">
        <f t="shared" si="3"/>
        <v>0</v>
      </c>
      <c r="G125" s="22">
        <f t="shared" si="3"/>
        <v>0</v>
      </c>
      <c r="H125" s="69">
        <f t="shared" si="4"/>
        <v>4802.3015873015902</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124614.462980126</v>
      </c>
      <c r="D129" s="22">
        <f t="shared" si="3"/>
        <v>147079.711407002</v>
      </c>
      <c r="E129" s="22">
        <f t="shared" si="3"/>
        <v>88084.959844171404</v>
      </c>
      <c r="F129" s="22">
        <f t="shared" si="3"/>
        <v>0</v>
      </c>
      <c r="G129" s="22">
        <f t="shared" si="3"/>
        <v>0</v>
      </c>
      <c r="H129" s="69">
        <f t="shared" si="4"/>
        <v>359779.13423129939</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1258575.1629884804</v>
      </c>
      <c r="D131" s="22">
        <f t="shared" si="3"/>
        <v>5687503.1314747073</v>
      </c>
      <c r="E131" s="22">
        <f t="shared" si="3"/>
        <v>3919334.8813093491</v>
      </c>
      <c r="F131" s="22">
        <f t="shared" si="3"/>
        <v>2414801.2490344546</v>
      </c>
      <c r="G131" s="22">
        <f t="shared" si="3"/>
        <v>0</v>
      </c>
      <c r="H131" s="69">
        <f t="shared" si="4"/>
        <v>13280214.424806992</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327734.91157338099</v>
      </c>
      <c r="E133" s="22">
        <f t="shared" si="5"/>
        <v>0</v>
      </c>
      <c r="F133" s="22">
        <f t="shared" si="5"/>
        <v>0</v>
      </c>
      <c r="G133" s="22">
        <f t="shared" si="5"/>
        <v>0</v>
      </c>
      <c r="H133" s="69">
        <f t="shared" si="4"/>
        <v>327734.91157338099</v>
      </c>
      <c r="I133" s="1"/>
    </row>
    <row r="134" spans="2:9" x14ac:dyDescent="0.2">
      <c r="B134" s="9" t="str">
        <f>$B$50</f>
        <v>Technology</v>
      </c>
      <c r="C134" s="22">
        <f t="shared" si="5"/>
        <v>138828.77964692301</v>
      </c>
      <c r="D134" s="22">
        <f t="shared" si="5"/>
        <v>288724.73665876</v>
      </c>
      <c r="E134" s="22">
        <f t="shared" si="5"/>
        <v>209892.24664193799</v>
      </c>
      <c r="F134" s="22">
        <f t="shared" si="5"/>
        <v>28658.8607522561</v>
      </c>
      <c r="G134" s="22">
        <f t="shared" si="5"/>
        <v>0</v>
      </c>
      <c r="H134" s="69">
        <f t="shared" si="4"/>
        <v>666104.62369987718</v>
      </c>
      <c r="I134" s="1"/>
    </row>
    <row r="135" spans="2:9" x14ac:dyDescent="0.2">
      <c r="B135" s="9" t="str">
        <f>$B$51</f>
        <v>Nursing</v>
      </c>
      <c r="C135" s="22">
        <f t="shared" si="5"/>
        <v>0</v>
      </c>
      <c r="D135" s="22">
        <f t="shared" si="5"/>
        <v>0</v>
      </c>
      <c r="E135" s="22">
        <f t="shared" si="5"/>
        <v>0</v>
      </c>
      <c r="F135" s="22">
        <f t="shared" si="5"/>
        <v>0</v>
      </c>
      <c r="G135" s="22">
        <f t="shared" si="5"/>
        <v>0</v>
      </c>
      <c r="H135" s="69">
        <f t="shared" si="4"/>
        <v>0</v>
      </c>
      <c r="I135" s="1"/>
    </row>
    <row r="136" spans="2:9" x14ac:dyDescent="0.2">
      <c r="B136" s="35" t="str">
        <f>$B$52</f>
        <v>Totals</v>
      </c>
      <c r="C136" s="36">
        <f>SUM(C116:C135)</f>
        <v>26098793.60342196</v>
      </c>
      <c r="D136" s="36">
        <f>SUM(D116:D135)</f>
        <v>34661468.975334771</v>
      </c>
      <c r="E136" s="36">
        <f>SUM(E116:E135)</f>
        <v>24381926.835462205</v>
      </c>
      <c r="F136" s="36">
        <f>SUM(F116:F135)</f>
        <v>18122707.300370716</v>
      </c>
      <c r="G136" s="36">
        <f>SUM(G116:G135)</f>
        <v>0</v>
      </c>
      <c r="H136" s="36">
        <f t="shared" si="4"/>
        <v>103264896.71458966</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143663103.28541034</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Data!LN8</f>
        <v>0</v>
      </c>
      <c r="D143" s="159">
        <f>Data!MH8</f>
        <v>0</v>
      </c>
      <c r="E143" s="159">
        <f>Data!NB8</f>
        <v>0</v>
      </c>
      <c r="F143" s="159">
        <f>Data!NV8</f>
        <v>0</v>
      </c>
      <c r="G143" s="159">
        <f>Data!OP8</f>
        <v>0</v>
      </c>
      <c r="H143" s="160">
        <f>Data!PJ8</f>
        <v>21699850.991005361</v>
      </c>
      <c r="I143" s="70">
        <f t="shared" ref="I143:I162" si="6">SUM(C143:H143)</f>
        <v>21699850.991005361</v>
      </c>
    </row>
    <row r="144" spans="2:9" x14ac:dyDescent="0.2">
      <c r="B144" s="9" t="str">
        <f>$B$33</f>
        <v>Science</v>
      </c>
      <c r="C144" s="159">
        <f>Data!LO8</f>
        <v>0</v>
      </c>
      <c r="D144" s="159">
        <f>Data!MI8</f>
        <v>0</v>
      </c>
      <c r="E144" s="159">
        <f>Data!NC8</f>
        <v>0</v>
      </c>
      <c r="F144" s="159">
        <f>Data!NW8</f>
        <v>0</v>
      </c>
      <c r="G144" s="159">
        <f>Data!OQ8</f>
        <v>0</v>
      </c>
      <c r="H144" s="160">
        <f>Data!PK8</f>
        <v>44579028.369812161</v>
      </c>
      <c r="I144" s="70">
        <f t="shared" si="6"/>
        <v>44579028.369812161</v>
      </c>
    </row>
    <row r="145" spans="2:9" x14ac:dyDescent="0.2">
      <c r="B145" s="9" t="str">
        <f>$B$34</f>
        <v>Fine Arts</v>
      </c>
      <c r="C145" s="159">
        <f>Data!LP8</f>
        <v>0</v>
      </c>
      <c r="D145" s="159">
        <f>Data!MJ8</f>
        <v>0</v>
      </c>
      <c r="E145" s="159">
        <f>Data!ND8</f>
        <v>0</v>
      </c>
      <c r="F145" s="159">
        <f>Data!NX8</f>
        <v>0</v>
      </c>
      <c r="G145" s="159">
        <f>Data!OR8</f>
        <v>0</v>
      </c>
      <c r="H145" s="160">
        <f>Data!PL8</f>
        <v>3792578.7644632598</v>
      </c>
      <c r="I145" s="70">
        <f t="shared" si="6"/>
        <v>3792578.7644632598</v>
      </c>
    </row>
    <row r="146" spans="2:9" x14ac:dyDescent="0.2">
      <c r="B146" s="9" t="str">
        <f>$B$35</f>
        <v>Teacher Education</v>
      </c>
      <c r="C146" s="159">
        <f>Data!LQ8</f>
        <v>0</v>
      </c>
      <c r="D146" s="159">
        <f>Data!MK8</f>
        <v>0</v>
      </c>
      <c r="E146" s="159">
        <f>Data!NE8</f>
        <v>0</v>
      </c>
      <c r="F146" s="159">
        <f>Data!NY8</f>
        <v>0</v>
      </c>
      <c r="G146" s="159">
        <f>Data!OS8</f>
        <v>0</v>
      </c>
      <c r="H146" s="160">
        <f>Data!PN8</f>
        <v>12177776.791451424</v>
      </c>
      <c r="I146" s="70">
        <f t="shared" si="6"/>
        <v>12177776.791451424</v>
      </c>
    </row>
    <row r="147" spans="2:9" x14ac:dyDescent="0.2">
      <c r="B147" s="9" t="str">
        <f>$B$36</f>
        <v>Agriculture</v>
      </c>
      <c r="C147" s="159">
        <f>Data!LR8</f>
        <v>0</v>
      </c>
      <c r="D147" s="159">
        <f>Data!ML8</f>
        <v>0</v>
      </c>
      <c r="E147" s="159">
        <f>Data!NF8</f>
        <v>0</v>
      </c>
      <c r="F147" s="159">
        <f>Data!NZ8</f>
        <v>0</v>
      </c>
      <c r="G147" s="159">
        <f>Data!OT8</f>
        <v>0</v>
      </c>
      <c r="H147" s="160">
        <f>Data!PM8</f>
        <v>23737.093528165722</v>
      </c>
      <c r="I147" s="70">
        <f t="shared" si="6"/>
        <v>23737.093528165722</v>
      </c>
    </row>
    <row r="148" spans="2:9" x14ac:dyDescent="0.2">
      <c r="B148" s="9" t="str">
        <f>$B$37</f>
        <v>Engineering</v>
      </c>
      <c r="C148" s="159">
        <f>Data!LS8</f>
        <v>0</v>
      </c>
      <c r="D148" s="159">
        <f>Data!MM8</f>
        <v>0</v>
      </c>
      <c r="E148" s="159">
        <f>Data!NG8</f>
        <v>0</v>
      </c>
      <c r="F148" s="159">
        <f>Data!OA8</f>
        <v>0</v>
      </c>
      <c r="G148" s="159">
        <f>Data!OU8</f>
        <v>0</v>
      </c>
      <c r="H148" s="160">
        <f>Data!PO8</f>
        <v>42510993.176688872</v>
      </c>
      <c r="I148" s="70">
        <f t="shared" si="6"/>
        <v>42510993.176688872</v>
      </c>
    </row>
    <row r="149" spans="2:9" x14ac:dyDescent="0.2">
      <c r="B149" s="9" t="str">
        <f>$B$38</f>
        <v>Home Economics</v>
      </c>
      <c r="C149" s="159">
        <f>Data!LT8</f>
        <v>0</v>
      </c>
      <c r="D149" s="159">
        <f>Data!MN8</f>
        <v>0</v>
      </c>
      <c r="E149" s="159">
        <f>Data!NH8</f>
        <v>0</v>
      </c>
      <c r="F149" s="159">
        <f>Data!OB8</f>
        <v>0</v>
      </c>
      <c r="G149" s="159">
        <f>Data!OV8</f>
        <v>0</v>
      </c>
      <c r="H149" s="160">
        <f>Data!PP8</f>
        <v>0</v>
      </c>
      <c r="I149" s="70">
        <f t="shared" si="6"/>
        <v>0</v>
      </c>
    </row>
    <row r="150" spans="2:9" x14ac:dyDescent="0.2">
      <c r="B150" s="9" t="str">
        <f>$B$39</f>
        <v>Law</v>
      </c>
      <c r="C150" s="159">
        <f>Data!LU8</f>
        <v>0</v>
      </c>
      <c r="D150" s="159">
        <f>Data!MO8</f>
        <v>0</v>
      </c>
      <c r="E150" s="159">
        <f>Data!NI8</f>
        <v>0</v>
      </c>
      <c r="F150" s="159">
        <f>Data!OC8</f>
        <v>0</v>
      </c>
      <c r="G150" s="159">
        <f>Data!OW8</f>
        <v>0</v>
      </c>
      <c r="H150" s="160">
        <f>Data!PQ8</f>
        <v>0</v>
      </c>
      <c r="I150" s="70">
        <f t="shared" si="6"/>
        <v>0</v>
      </c>
    </row>
    <row r="151" spans="2:9" x14ac:dyDescent="0.2">
      <c r="B151" s="9" t="str">
        <f>$B$40</f>
        <v>Social Service</v>
      </c>
      <c r="C151" s="159">
        <f>Data!LV8</f>
        <v>0</v>
      </c>
      <c r="D151" s="159">
        <f>Data!MP8</f>
        <v>0</v>
      </c>
      <c r="E151" s="159">
        <f>Data!NJ8</f>
        <v>0</v>
      </c>
      <c r="F151" s="159">
        <f>Data!OD8</f>
        <v>0</v>
      </c>
      <c r="G151" s="159">
        <f>Data!OX8</f>
        <v>0</v>
      </c>
      <c r="H151" s="160">
        <f>Data!PR8</f>
        <v>2164556.7323856107</v>
      </c>
      <c r="I151" s="70">
        <f t="shared" si="6"/>
        <v>2164556.7323856107</v>
      </c>
    </row>
    <row r="152" spans="2:9" x14ac:dyDescent="0.2">
      <c r="B152" s="9" t="str">
        <f>$B$41</f>
        <v>Library Science</v>
      </c>
      <c r="C152" s="159">
        <f>Data!LW8</f>
        <v>0</v>
      </c>
      <c r="D152" s="159">
        <f>Data!MQ8</f>
        <v>0</v>
      </c>
      <c r="E152" s="159">
        <f>Data!NK8</f>
        <v>0</v>
      </c>
      <c r="F152" s="159">
        <f>Data!OE8</f>
        <v>0</v>
      </c>
      <c r="G152" s="159">
        <f>Data!OY8</f>
        <v>0</v>
      </c>
      <c r="H152" s="160">
        <f>Data!PS8</f>
        <v>1680.8055555555566</v>
      </c>
      <c r="I152" s="70">
        <f t="shared" si="6"/>
        <v>1680.8055555555566</v>
      </c>
    </row>
    <row r="153" spans="2:9" x14ac:dyDescent="0.2">
      <c r="B153" s="9" t="str">
        <f>$B$42</f>
        <v>Veterinary Science</v>
      </c>
      <c r="C153" s="159">
        <f>Data!LX8</f>
        <v>0</v>
      </c>
      <c r="D153" s="159">
        <f>Data!MR8</f>
        <v>0</v>
      </c>
      <c r="E153" s="159">
        <f>Data!NL8</f>
        <v>0</v>
      </c>
      <c r="F153" s="159">
        <f>Data!OF8</f>
        <v>0</v>
      </c>
      <c r="G153" s="159">
        <f>Data!OZ8</f>
        <v>0</v>
      </c>
      <c r="H153" s="160">
        <f>Data!PT8</f>
        <v>0</v>
      </c>
      <c r="I153" s="70">
        <f t="shared" si="6"/>
        <v>0</v>
      </c>
    </row>
    <row r="154" spans="2:9" x14ac:dyDescent="0.2">
      <c r="B154" s="9" t="str">
        <f>$B$43</f>
        <v>Vocational Training</v>
      </c>
      <c r="C154" s="159">
        <f>Data!LY8</f>
        <v>0</v>
      </c>
      <c r="D154" s="159">
        <f>Data!MS8</f>
        <v>0</v>
      </c>
      <c r="E154" s="159">
        <f>Data!NM8</f>
        <v>0</v>
      </c>
      <c r="F154" s="159">
        <f>Data!OG8</f>
        <v>0</v>
      </c>
      <c r="G154" s="159">
        <f>Data!PA8</f>
        <v>0</v>
      </c>
      <c r="H154" s="160">
        <f>Data!PU8</f>
        <v>0</v>
      </c>
      <c r="I154" s="70">
        <f t="shared" si="6"/>
        <v>0</v>
      </c>
    </row>
    <row r="155" spans="2:9" x14ac:dyDescent="0.2">
      <c r="B155" s="9" t="str">
        <f>$B$44</f>
        <v>Physical Training</v>
      </c>
      <c r="C155" s="159">
        <f>Data!LZ8</f>
        <v>0</v>
      </c>
      <c r="D155" s="159">
        <f>Data!MT8</f>
        <v>0</v>
      </c>
      <c r="E155" s="159">
        <f>Data!NN8</f>
        <v>0</v>
      </c>
      <c r="F155" s="159">
        <f>Data!OH8</f>
        <v>0</v>
      </c>
      <c r="G155" s="159">
        <f>Data!PB8</f>
        <v>0</v>
      </c>
      <c r="H155" s="160">
        <f>Data!PV8</f>
        <v>0</v>
      </c>
      <c r="I155" s="70">
        <f t="shared" si="6"/>
        <v>0</v>
      </c>
    </row>
    <row r="156" spans="2:9" x14ac:dyDescent="0.2">
      <c r="B156" s="9" t="str">
        <f>$B$45</f>
        <v>Health Services</v>
      </c>
      <c r="C156" s="159">
        <f>Data!MA8</f>
        <v>0</v>
      </c>
      <c r="D156" s="159">
        <f>Data!MU8</f>
        <v>0</v>
      </c>
      <c r="E156" s="159">
        <f>Data!NO8</f>
        <v>0</v>
      </c>
      <c r="F156" s="159">
        <f>Data!OI8</f>
        <v>0</v>
      </c>
      <c r="G156" s="159">
        <f>Data!PC8</f>
        <v>0</v>
      </c>
      <c r="H156" s="160">
        <f>Data!PW8</f>
        <v>2352077.7813695297</v>
      </c>
      <c r="I156" s="70">
        <f t="shared" si="6"/>
        <v>2352077.7813695297</v>
      </c>
    </row>
    <row r="157" spans="2:9" x14ac:dyDescent="0.2">
      <c r="B157" s="9" t="str">
        <f>$B$46</f>
        <v>Pharmacy</v>
      </c>
      <c r="C157" s="159">
        <f>Data!MB8</f>
        <v>0</v>
      </c>
      <c r="D157" s="159">
        <f>Data!MV8</f>
        <v>0</v>
      </c>
      <c r="E157" s="159">
        <f>Data!NP8</f>
        <v>0</v>
      </c>
      <c r="F157" s="159">
        <f>Data!OJ8</f>
        <v>0</v>
      </c>
      <c r="G157" s="159">
        <f>Data!PD8</f>
        <v>0</v>
      </c>
      <c r="H157" s="160">
        <f>Data!PX8</f>
        <v>0</v>
      </c>
      <c r="I157" s="70">
        <f t="shared" si="6"/>
        <v>0</v>
      </c>
    </row>
    <row r="158" spans="2:9" x14ac:dyDescent="0.2">
      <c r="B158" s="9" t="str">
        <f>$B$47</f>
        <v>Business Administration</v>
      </c>
      <c r="C158" s="159">
        <f>Data!MC8</f>
        <v>0</v>
      </c>
      <c r="D158" s="159">
        <f>Data!MW8</f>
        <v>0</v>
      </c>
      <c r="E158" s="159">
        <f>Data!NQ8</f>
        <v>0</v>
      </c>
      <c r="F158" s="159">
        <f>Data!OK8</f>
        <v>0</v>
      </c>
      <c r="G158" s="159">
        <f>Data!PE8</f>
        <v>0</v>
      </c>
      <c r="H158" s="160">
        <f>Data!PY8</f>
        <v>12814512.63113077</v>
      </c>
      <c r="I158" s="70">
        <f t="shared" si="6"/>
        <v>12814512.63113077</v>
      </c>
    </row>
    <row r="159" spans="2:9" x14ac:dyDescent="0.2">
      <c r="B159" s="9" t="str">
        <f>$B$48</f>
        <v>Optometry</v>
      </c>
      <c r="C159" s="159">
        <f>Data!MD8</f>
        <v>0</v>
      </c>
      <c r="D159" s="159">
        <f>Data!MX8</f>
        <v>0</v>
      </c>
      <c r="E159" s="159">
        <f>Data!NR8</f>
        <v>0</v>
      </c>
      <c r="F159" s="159">
        <f>Data!OL8</f>
        <v>0</v>
      </c>
      <c r="G159" s="159">
        <f>Data!PF8</f>
        <v>0</v>
      </c>
      <c r="H159" s="160">
        <f>Data!PZ8</f>
        <v>0</v>
      </c>
      <c r="I159" s="70">
        <f t="shared" si="6"/>
        <v>0</v>
      </c>
    </row>
    <row r="160" spans="2:9" x14ac:dyDescent="0.2">
      <c r="B160" s="9" t="str">
        <f>$B$49</f>
        <v>Teacher Ed-Practice Teaching</v>
      </c>
      <c r="C160" s="159">
        <f>Data!ME8</f>
        <v>0</v>
      </c>
      <c r="D160" s="159">
        <f>Data!MY8</f>
        <v>0</v>
      </c>
      <c r="E160" s="159">
        <f>Data!NS8</f>
        <v>0</v>
      </c>
      <c r="F160" s="159">
        <f>Data!OM8</f>
        <v>0</v>
      </c>
      <c r="G160" s="159">
        <f>Data!PG8</f>
        <v>0</v>
      </c>
      <c r="H160" s="160">
        <f>Data!QA8</f>
        <v>114707.21905068337</v>
      </c>
      <c r="I160" s="70">
        <f t="shared" si="6"/>
        <v>114707.21905068337</v>
      </c>
    </row>
    <row r="161" spans="2:9" x14ac:dyDescent="0.2">
      <c r="B161" s="9" t="str">
        <f>$B$50</f>
        <v>Technology</v>
      </c>
      <c r="C161" s="159">
        <f>Data!MF8</f>
        <v>0</v>
      </c>
      <c r="D161" s="159">
        <f>Data!MZ8</f>
        <v>0</v>
      </c>
      <c r="E161" s="159">
        <f>Data!NT8</f>
        <v>0</v>
      </c>
      <c r="F161" s="159">
        <f>Data!ON8</f>
        <v>0</v>
      </c>
      <c r="G161" s="159">
        <f>Data!PH8</f>
        <v>0</v>
      </c>
      <c r="H161" s="160">
        <f>Data!QB8</f>
        <v>1431603.2489689218</v>
      </c>
      <c r="I161" s="70">
        <f t="shared" si="6"/>
        <v>1431603.2489689218</v>
      </c>
    </row>
    <row r="162" spans="2:9" x14ac:dyDescent="0.2">
      <c r="B162" s="9" t="str">
        <f>$B$51</f>
        <v>Nursing</v>
      </c>
      <c r="C162" s="159">
        <f>Data!MG8</f>
        <v>0</v>
      </c>
      <c r="D162" s="159">
        <f>Data!NA8</f>
        <v>0</v>
      </c>
      <c r="E162" s="159">
        <f>Data!NU8</f>
        <v>0</v>
      </c>
      <c r="F162" s="159">
        <f>Data!OO8</f>
        <v>0</v>
      </c>
      <c r="G162" s="159">
        <f>Data!PI8</f>
        <v>0</v>
      </c>
      <c r="H162" s="160">
        <f>Data!QC8</f>
        <v>0</v>
      </c>
      <c r="I162" s="70">
        <f t="shared" si="6"/>
        <v>0</v>
      </c>
    </row>
    <row r="163" spans="2:9"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143663103.60541034</v>
      </c>
      <c r="I163" s="70">
        <f>SUM(I143:I162)</f>
        <v>143663103.60541034</v>
      </c>
    </row>
    <row r="164" spans="2:9" ht="15" thickTop="1" x14ac:dyDescent="0.2">
      <c r="B164" s="14"/>
      <c r="C164" s="42"/>
      <c r="D164" s="42"/>
      <c r="E164" s="42"/>
      <c r="F164" s="42"/>
      <c r="G164" s="42"/>
      <c r="H164" s="43"/>
      <c r="I164" s="44"/>
    </row>
    <row r="165" spans="2:9" ht="14.25" customHeight="1"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83" si="8">C143+$H$140*IF($H116=0,0,$H143*C116/$H116)+IF($H32=0,0,$H$141*$H143*C32/$H32)</f>
        <v>8070383.4908326613</v>
      </c>
      <c r="D168" s="21">
        <f t="shared" si="8"/>
        <v>5814527.9003216075</v>
      </c>
      <c r="E168" s="21">
        <f t="shared" si="8"/>
        <v>4989577.6728824815</v>
      </c>
      <c r="F168" s="21">
        <f t="shared" si="8"/>
        <v>2825361.9269686099</v>
      </c>
      <c r="G168" s="21">
        <f t="shared" si="8"/>
        <v>0</v>
      </c>
      <c r="H168" s="36">
        <f t="shared" ref="H168:H188" si="9">SUM(C168:G168)</f>
        <v>21699850.991005361</v>
      </c>
      <c r="I168" s="52"/>
    </row>
    <row r="169" spans="2:9" x14ac:dyDescent="0.2">
      <c r="B169" s="9" t="str">
        <f>$B$33</f>
        <v>Science</v>
      </c>
      <c r="C169" s="22">
        <f t="shared" si="8"/>
        <v>12103804.956505479</v>
      </c>
      <c r="D169" s="22">
        <f t="shared" si="8"/>
        <v>13756672.221258141</v>
      </c>
      <c r="E169" s="22">
        <f t="shared" si="8"/>
        <v>10106117.045088749</v>
      </c>
      <c r="F169" s="22">
        <f t="shared" si="8"/>
        <v>8612434.1469597947</v>
      </c>
      <c r="G169" s="22">
        <f t="shared" si="8"/>
        <v>0</v>
      </c>
      <c r="H169" s="69">
        <f t="shared" si="9"/>
        <v>44579028.369812161</v>
      </c>
      <c r="I169" s="52"/>
    </row>
    <row r="170" spans="2:9" x14ac:dyDescent="0.2">
      <c r="B170" s="9" t="str">
        <f>$B$34</f>
        <v>Fine Arts</v>
      </c>
      <c r="C170" s="22">
        <f t="shared" si="8"/>
        <v>1862532.3631187081</v>
      </c>
      <c r="D170" s="22">
        <f t="shared" si="8"/>
        <v>1328835.1709890175</v>
      </c>
      <c r="E170" s="22">
        <f t="shared" si="8"/>
        <v>601211.23035553424</v>
      </c>
      <c r="F170" s="22">
        <f t="shared" si="8"/>
        <v>0</v>
      </c>
      <c r="G170" s="22">
        <f t="shared" si="8"/>
        <v>0</v>
      </c>
      <c r="H170" s="69">
        <f t="shared" si="9"/>
        <v>3792578.7644632598</v>
      </c>
      <c r="I170" s="52"/>
    </row>
    <row r="171" spans="2:9" x14ac:dyDescent="0.2">
      <c r="B171" s="9" t="str">
        <f>$B$35</f>
        <v>Teacher Education</v>
      </c>
      <c r="C171" s="22">
        <f t="shared" si="8"/>
        <v>1223071.2203524741</v>
      </c>
      <c r="D171" s="22">
        <f t="shared" si="8"/>
        <v>5180912.7741533965</v>
      </c>
      <c r="E171" s="22">
        <f t="shared" si="8"/>
        <v>4044161.2149760765</v>
      </c>
      <c r="F171" s="22">
        <f t="shared" si="8"/>
        <v>1729631.5819694784</v>
      </c>
      <c r="G171" s="22">
        <f t="shared" si="8"/>
        <v>0</v>
      </c>
      <c r="H171" s="69">
        <f t="shared" si="9"/>
        <v>12177776.791451426</v>
      </c>
      <c r="I171" s="52"/>
    </row>
    <row r="172" spans="2:9" x14ac:dyDescent="0.2">
      <c r="B172" s="9" t="str">
        <f>$B$36</f>
        <v>Agriculture</v>
      </c>
      <c r="C172" s="22">
        <f t="shared" si="8"/>
        <v>236.87007373996195</v>
      </c>
      <c r="D172" s="22">
        <f t="shared" si="8"/>
        <v>16980.705445017233</v>
      </c>
      <c r="E172" s="22">
        <f t="shared" si="8"/>
        <v>5215.6144075268257</v>
      </c>
      <c r="F172" s="22">
        <f t="shared" si="8"/>
        <v>1303.9036018817046</v>
      </c>
      <c r="G172" s="22">
        <f t="shared" si="8"/>
        <v>0</v>
      </c>
      <c r="H172" s="69">
        <f t="shared" si="9"/>
        <v>23737.093528165729</v>
      </c>
      <c r="I172" s="52"/>
    </row>
    <row r="173" spans="2:9" x14ac:dyDescent="0.2">
      <c r="B173" s="9" t="str">
        <f>$B$37</f>
        <v>Engineering</v>
      </c>
      <c r="C173" s="22">
        <f t="shared" si="8"/>
        <v>7230104.5915385503</v>
      </c>
      <c r="D173" s="22">
        <f t="shared" si="8"/>
        <v>16381671.529186534</v>
      </c>
      <c r="E173" s="22">
        <f t="shared" si="8"/>
        <v>7931255.5339136589</v>
      </c>
      <c r="F173" s="22">
        <f t="shared" si="8"/>
        <v>10967961.522050127</v>
      </c>
      <c r="G173" s="22">
        <f t="shared" si="8"/>
        <v>0</v>
      </c>
      <c r="H173" s="69">
        <f t="shared" si="9"/>
        <v>42510993.176688872</v>
      </c>
      <c r="I173" s="52"/>
    </row>
    <row r="174" spans="2:9" x14ac:dyDescent="0.2">
      <c r="B174" s="9" t="str">
        <f>$B$38</f>
        <v>Home Economics</v>
      </c>
      <c r="C174" s="22">
        <f t="shared" si="8"/>
        <v>0</v>
      </c>
      <c r="D174" s="22">
        <f t="shared" si="8"/>
        <v>0</v>
      </c>
      <c r="E174" s="22">
        <f t="shared" si="8"/>
        <v>0</v>
      </c>
      <c r="F174" s="22">
        <f t="shared" si="8"/>
        <v>0</v>
      </c>
      <c r="G174" s="22">
        <f t="shared" si="8"/>
        <v>0</v>
      </c>
      <c r="H174" s="69">
        <f t="shared" si="9"/>
        <v>0</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0</v>
      </c>
      <c r="D176" s="22">
        <f t="shared" si="8"/>
        <v>0</v>
      </c>
      <c r="E176" s="22">
        <f t="shared" si="8"/>
        <v>2164556.7323856107</v>
      </c>
      <c r="F176" s="22">
        <f t="shared" si="8"/>
        <v>0</v>
      </c>
      <c r="G176" s="22">
        <f t="shared" si="8"/>
        <v>0</v>
      </c>
      <c r="H176" s="69">
        <f t="shared" si="9"/>
        <v>2164556.7323856107</v>
      </c>
      <c r="I176" s="52"/>
    </row>
    <row r="177" spans="2:9" x14ac:dyDescent="0.2">
      <c r="B177" s="9" t="str">
        <f>$B$41</f>
        <v>Library Science</v>
      </c>
      <c r="C177" s="22">
        <f t="shared" si="8"/>
        <v>57.931034482758498</v>
      </c>
      <c r="D177" s="22">
        <f t="shared" si="8"/>
        <v>502.06896551724151</v>
      </c>
      <c r="E177" s="22">
        <f t="shared" si="8"/>
        <v>1120.8055555555566</v>
      </c>
      <c r="F177" s="22">
        <f t="shared" si="8"/>
        <v>0</v>
      </c>
      <c r="G177" s="22">
        <f t="shared" si="8"/>
        <v>0</v>
      </c>
      <c r="H177" s="69">
        <f t="shared" si="9"/>
        <v>1680.8055555555566</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814674.56482458604</v>
      </c>
      <c r="D181" s="22">
        <f t="shared" si="8"/>
        <v>961542.48086062656</v>
      </c>
      <c r="E181" s="22">
        <f t="shared" si="8"/>
        <v>575860.73568431719</v>
      </c>
      <c r="F181" s="22">
        <f t="shared" si="8"/>
        <v>0</v>
      </c>
      <c r="G181" s="22">
        <f t="shared" si="8"/>
        <v>0</v>
      </c>
      <c r="H181" s="69">
        <f t="shared" si="9"/>
        <v>2352077.7813695297</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1214440.2799111994</v>
      </c>
      <c r="D183" s="22">
        <f t="shared" si="8"/>
        <v>5488057.5257682772</v>
      </c>
      <c r="E183" s="22">
        <f t="shared" si="8"/>
        <v>3781894.2326979791</v>
      </c>
      <c r="F183" s="22">
        <f t="shared" si="8"/>
        <v>2330120.5927533139</v>
      </c>
      <c r="G183" s="22">
        <f t="shared" si="8"/>
        <v>0</v>
      </c>
      <c r="H183" s="69">
        <f t="shared" si="9"/>
        <v>12814512.63113077</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114707.21905068337</v>
      </c>
      <c r="E185" s="22">
        <f t="shared" si="10"/>
        <v>0</v>
      </c>
      <c r="F185" s="22">
        <f t="shared" si="10"/>
        <v>0</v>
      </c>
      <c r="G185" s="22">
        <f t="shared" si="10"/>
        <v>0</v>
      </c>
      <c r="H185" s="69">
        <f t="shared" si="9"/>
        <v>114707.21905068337</v>
      </c>
      <c r="I185" s="52"/>
    </row>
    <row r="186" spans="2:9" x14ac:dyDescent="0.2">
      <c r="B186" s="9" t="str">
        <f>$B$50</f>
        <v>Technology</v>
      </c>
      <c r="C186" s="22">
        <f t="shared" si="10"/>
        <v>298373.1457814863</v>
      </c>
      <c r="D186" s="22">
        <f t="shared" si="10"/>
        <v>620532.05510342331</v>
      </c>
      <c r="E186" s="22">
        <f t="shared" si="10"/>
        <v>451103.94303668919</v>
      </c>
      <c r="F186" s="22">
        <f t="shared" si="10"/>
        <v>61594.105047322933</v>
      </c>
      <c r="G186" s="22">
        <f t="shared" si="10"/>
        <v>0</v>
      </c>
      <c r="H186" s="69">
        <f t="shared" si="9"/>
        <v>1431603.2489689218</v>
      </c>
      <c r="I186" s="52"/>
    </row>
    <row r="187" spans="2:9" x14ac:dyDescent="0.2">
      <c r="B187" s="9" t="str">
        <f>$B$51</f>
        <v>Nursing</v>
      </c>
      <c r="C187" s="22">
        <f t="shared" si="10"/>
        <v>0</v>
      </c>
      <c r="D187" s="22">
        <f t="shared" si="10"/>
        <v>0</v>
      </c>
      <c r="E187" s="22">
        <f t="shared" si="10"/>
        <v>0</v>
      </c>
      <c r="F187" s="22">
        <f t="shared" si="10"/>
        <v>0</v>
      </c>
      <c r="G187" s="22">
        <f t="shared" si="10"/>
        <v>0</v>
      </c>
      <c r="H187" s="69">
        <f t="shared" si="9"/>
        <v>0</v>
      </c>
      <c r="I187" s="52"/>
    </row>
    <row r="188" spans="2:9" x14ac:dyDescent="0.2">
      <c r="B188" s="35" t="str">
        <f>$B$52</f>
        <v>Totals</v>
      </c>
      <c r="C188" s="36">
        <f>SUM(C168:C187)</f>
        <v>32817679.413973365</v>
      </c>
      <c r="D188" s="36">
        <f>SUM(D168:D187)</f>
        <v>49664941.651102245</v>
      </c>
      <c r="E188" s="36">
        <f>SUM(E168:E187)</f>
        <v>34652074.760984182</v>
      </c>
      <c r="F188" s="36">
        <f>SUM(F168:F187)</f>
        <v>26528407.779350527</v>
      </c>
      <c r="G188" s="36">
        <f>SUM(G168:G187)</f>
        <v>0</v>
      </c>
      <c r="H188" s="36">
        <f t="shared" si="9"/>
        <v>143663103.60541031</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86248031</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9384079.4849136155</v>
      </c>
      <c r="D193" s="38">
        <f t="shared" si="11"/>
        <v>6761016.009443216</v>
      </c>
      <c r="E193" s="38">
        <f t="shared" si="11"/>
        <v>5801780.4893245036</v>
      </c>
      <c r="F193" s="38">
        <f t="shared" si="11"/>
        <v>3285273.9806527593</v>
      </c>
      <c r="G193" s="38">
        <f t="shared" si="11"/>
        <v>0</v>
      </c>
      <c r="H193" s="38">
        <f>SUM(C193:G193)</f>
        <v>25232149.964334097</v>
      </c>
      <c r="I193" s="1"/>
    </row>
    <row r="194" spans="2:9" x14ac:dyDescent="0.2">
      <c r="B194" s="9" t="str">
        <f>$B$33</f>
        <v>Science</v>
      </c>
      <c r="C194" s="39">
        <f t="shared" si="11"/>
        <v>5619701.8109041043</v>
      </c>
      <c r="D194" s="39">
        <f t="shared" si="11"/>
        <v>6387115.132111188</v>
      </c>
      <c r="E194" s="39">
        <f t="shared" si="11"/>
        <v>4692190.9650377445</v>
      </c>
      <c r="F194" s="39">
        <f t="shared" si="11"/>
        <v>3998685.6980828107</v>
      </c>
      <c r="G194" s="39">
        <f t="shared" si="11"/>
        <v>0</v>
      </c>
      <c r="H194" s="39">
        <f t="shared" ref="H194:H213" si="12">SUM(C194:G194)</f>
        <v>20697693.606135849</v>
      </c>
      <c r="I194" s="1"/>
    </row>
    <row r="195" spans="2:9" x14ac:dyDescent="0.2">
      <c r="B195" s="9" t="str">
        <f>$B$34</f>
        <v>Fine Arts</v>
      </c>
      <c r="C195" s="39">
        <f t="shared" si="11"/>
        <v>1677291.217111937</v>
      </c>
      <c r="D195" s="39">
        <f t="shared" si="11"/>
        <v>1196673.735943703</v>
      </c>
      <c r="E195" s="39">
        <f t="shared" si="11"/>
        <v>541416.80234531779</v>
      </c>
      <c r="F195" s="39">
        <f t="shared" si="11"/>
        <v>0</v>
      </c>
      <c r="G195" s="39">
        <f t="shared" si="11"/>
        <v>0</v>
      </c>
      <c r="H195" s="39">
        <f t="shared" si="12"/>
        <v>3415381.7554009575</v>
      </c>
      <c r="I195" s="1"/>
    </row>
    <row r="196" spans="2:9" x14ac:dyDescent="0.2">
      <c r="B196" s="9" t="str">
        <f>$B$35</f>
        <v>Teacher Education</v>
      </c>
      <c r="C196" s="39">
        <f t="shared" si="11"/>
        <v>236336.28198995485</v>
      </c>
      <c r="D196" s="39">
        <f t="shared" si="11"/>
        <v>1001117.2219429775</v>
      </c>
      <c r="E196" s="39">
        <f t="shared" si="11"/>
        <v>781460.64547245228</v>
      </c>
      <c r="F196" s="39">
        <f t="shared" si="11"/>
        <v>334219.86429969838</v>
      </c>
      <c r="G196" s="39">
        <f t="shared" si="11"/>
        <v>0</v>
      </c>
      <c r="H196" s="39">
        <f t="shared" si="12"/>
        <v>2353134.0137050832</v>
      </c>
      <c r="I196" s="1"/>
    </row>
    <row r="197" spans="2:9" x14ac:dyDescent="0.2">
      <c r="B197" s="9" t="str">
        <f>$B$36</f>
        <v>Agriculture</v>
      </c>
      <c r="C197" s="39">
        <f t="shared" si="11"/>
        <v>530.72634108602711</v>
      </c>
      <c r="D197" s="39">
        <f t="shared" si="11"/>
        <v>38046.628379856636</v>
      </c>
      <c r="E197" s="39">
        <f t="shared" si="11"/>
        <v>11686.001136897874</v>
      </c>
      <c r="F197" s="39">
        <f t="shared" si="11"/>
        <v>2921.5002842244644</v>
      </c>
      <c r="G197" s="39">
        <f t="shared" si="11"/>
        <v>0</v>
      </c>
      <c r="H197" s="39">
        <f t="shared" si="12"/>
        <v>53184.856142065</v>
      </c>
      <c r="I197" s="1"/>
    </row>
    <row r="198" spans="2:9" x14ac:dyDescent="0.2">
      <c r="B198" s="9" t="str">
        <f>$B$37</f>
        <v>Engineering</v>
      </c>
      <c r="C198" s="39">
        <f t="shared" si="11"/>
        <v>3608727.923754991</v>
      </c>
      <c r="D198" s="39">
        <f t="shared" si="11"/>
        <v>8176506.2644242598</v>
      </c>
      <c r="E198" s="39">
        <f t="shared" si="11"/>
        <v>3958690.0788636971</v>
      </c>
      <c r="F198" s="39">
        <f t="shared" si="11"/>
        <v>5474386.7824006081</v>
      </c>
      <c r="G198" s="39">
        <f t="shared" si="11"/>
        <v>0</v>
      </c>
      <c r="H198" s="39">
        <f t="shared" si="12"/>
        <v>21218311.049443558</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1051818.8843840614</v>
      </c>
      <c r="F201" s="39">
        <f t="shared" si="11"/>
        <v>0</v>
      </c>
      <c r="G201" s="39">
        <f t="shared" si="11"/>
        <v>0</v>
      </c>
      <c r="H201" s="39">
        <f t="shared" si="12"/>
        <v>1051818.8843840614</v>
      </c>
      <c r="I201" s="1"/>
    </row>
    <row r="202" spans="2:9" x14ac:dyDescent="0.2">
      <c r="B202" s="9" t="str">
        <f>$B$41</f>
        <v>Library Science</v>
      </c>
      <c r="C202" s="39">
        <f t="shared" si="11"/>
        <v>138.24190620141599</v>
      </c>
      <c r="D202" s="39">
        <f t="shared" si="11"/>
        <v>1198.0965204122745</v>
      </c>
      <c r="E202" s="39">
        <f t="shared" si="11"/>
        <v>2674.5991654482068</v>
      </c>
      <c r="F202" s="39">
        <f t="shared" si="11"/>
        <v>0</v>
      </c>
      <c r="G202" s="39">
        <f t="shared" si="11"/>
        <v>0</v>
      </c>
      <c r="H202" s="39">
        <f t="shared" si="12"/>
        <v>4010.9375920618972</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$H$190*IF($H$136=0,0,D127/$H$136)</f>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104079.43462010723</v>
      </c>
      <c r="D206" s="39">
        <f t="shared" si="11"/>
        <v>122842.66883026797</v>
      </c>
      <c r="E206" s="39">
        <f t="shared" si="11"/>
        <v>73569.572904056331</v>
      </c>
      <c r="F206" s="39">
        <f t="shared" si="11"/>
        <v>0</v>
      </c>
      <c r="G206" s="39">
        <f t="shared" si="11"/>
        <v>0</v>
      </c>
      <c r="H206" s="39">
        <f t="shared" si="12"/>
        <v>300491.67635443155</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1051176.4706769343</v>
      </c>
      <c r="D208" s="39">
        <f t="shared" si="11"/>
        <v>4750268.1162970923</v>
      </c>
      <c r="E208" s="39">
        <f t="shared" si="11"/>
        <v>3273473.6304131821</v>
      </c>
      <c r="F208" s="39">
        <f t="shared" si="11"/>
        <v>2016869.8135746736</v>
      </c>
      <c r="G208" s="39">
        <f t="shared" si="11"/>
        <v>0</v>
      </c>
      <c r="H208" s="39">
        <f t="shared" si="12"/>
        <v>11091788.030961882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273727.9725489681</v>
      </c>
      <c r="E210" s="39">
        <f t="shared" si="13"/>
        <v>0</v>
      </c>
      <c r="F210" s="39">
        <f t="shared" si="13"/>
        <v>0</v>
      </c>
      <c r="G210" s="39">
        <f t="shared" si="13"/>
        <v>0</v>
      </c>
      <c r="H210" s="39">
        <f t="shared" si="12"/>
        <v>273727.9725489681</v>
      </c>
      <c r="I210" s="1"/>
    </row>
    <row r="211" spans="2:9" x14ac:dyDescent="0.2">
      <c r="B211" s="9" t="str">
        <f>$B$50</f>
        <v>Technology</v>
      </c>
      <c r="C211" s="39">
        <f t="shared" si="13"/>
        <v>115951.39560129239</v>
      </c>
      <c r="D211" s="39">
        <f t="shared" si="13"/>
        <v>241146.22519438717</v>
      </c>
      <c r="E211" s="39">
        <f t="shared" si="13"/>
        <v>175304.42164743756</v>
      </c>
      <c r="F211" s="39">
        <f t="shared" si="13"/>
        <v>23936.210553881727</v>
      </c>
      <c r="G211" s="39">
        <f t="shared" si="13"/>
        <v>0</v>
      </c>
      <c r="H211" s="39">
        <f t="shared" si="12"/>
        <v>556338.25299699884</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21798012.987820227</v>
      </c>
      <c r="D213" s="38">
        <f>SUM(D193:D212)</f>
        <v>28949658.07163633</v>
      </c>
      <c r="E213" s="38">
        <f>SUM(E193:E212)</f>
        <v>20364066.090694796</v>
      </c>
      <c r="F213" s="38">
        <f>SUM(F193:F212)</f>
        <v>15136293.849848658</v>
      </c>
      <c r="G213" s="38">
        <f>SUM(G193:G212)</f>
        <v>0</v>
      </c>
      <c r="H213" s="38">
        <f t="shared" si="12"/>
        <v>86248031.000000015</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43291624</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7688398.5086655617</v>
      </c>
      <c r="D218" s="38">
        <f t="shared" si="14"/>
        <v>6207207.8312929021</v>
      </c>
      <c r="E218" s="38">
        <f t="shared" si="14"/>
        <v>1401406.19266166</v>
      </c>
      <c r="F218" s="38">
        <f t="shared" si="14"/>
        <v>299679.0412332323</v>
      </c>
      <c r="G218" s="38">
        <f t="shared" si="14"/>
        <v>0</v>
      </c>
      <c r="H218" s="38">
        <f>SUM(C218:G218)</f>
        <v>15596691.573853355</v>
      </c>
      <c r="I218" s="1"/>
    </row>
    <row r="219" spans="2:9" x14ac:dyDescent="0.2">
      <c r="B219" s="9" t="str">
        <f>$B$33</f>
        <v>Science</v>
      </c>
      <c r="C219" s="39">
        <f t="shared" si="14"/>
        <v>3506566.1255612746</v>
      </c>
      <c r="D219" s="39">
        <f t="shared" si="14"/>
        <v>5415515.3038234981</v>
      </c>
      <c r="E219" s="39">
        <f t="shared" si="14"/>
        <v>766445.76686315436</v>
      </c>
      <c r="F219" s="39">
        <f t="shared" si="14"/>
        <v>343282.68305276008</v>
      </c>
      <c r="G219" s="39">
        <f t="shared" si="14"/>
        <v>0</v>
      </c>
      <c r="H219" s="39">
        <f t="shared" ref="H219:H238" si="15">SUM(C219:G219)</f>
        <v>10031809.879300686</v>
      </c>
      <c r="I219" s="1"/>
    </row>
    <row r="220" spans="2:9" x14ac:dyDescent="0.2">
      <c r="B220" s="9" t="str">
        <f>$B$34</f>
        <v>Fine Arts</v>
      </c>
      <c r="C220" s="39">
        <f t="shared" si="14"/>
        <v>842430.794387375</v>
      </c>
      <c r="D220" s="39">
        <f t="shared" si="14"/>
        <v>494861.60338650882</v>
      </c>
      <c r="E220" s="39">
        <f t="shared" si="14"/>
        <v>72511.35731221312</v>
      </c>
      <c r="F220" s="39">
        <f t="shared" si="14"/>
        <v>0</v>
      </c>
      <c r="G220" s="39">
        <f t="shared" si="14"/>
        <v>0</v>
      </c>
      <c r="H220" s="39">
        <f t="shared" si="15"/>
        <v>1409803.7550860969</v>
      </c>
      <c r="I220" s="1"/>
    </row>
    <row r="221" spans="2:9" x14ac:dyDescent="0.2">
      <c r="B221" s="9" t="str">
        <f>$B$35</f>
        <v>Teacher Education</v>
      </c>
      <c r="C221" s="39">
        <f t="shared" si="14"/>
        <v>166854.78168035275</v>
      </c>
      <c r="D221" s="39">
        <f t="shared" si="14"/>
        <v>820873.73184180527</v>
      </c>
      <c r="E221" s="39">
        <f t="shared" si="14"/>
        <v>223942.72218568303</v>
      </c>
      <c r="F221" s="39">
        <f t="shared" si="14"/>
        <v>47955.472999167585</v>
      </c>
      <c r="G221" s="39">
        <f t="shared" si="14"/>
        <v>0</v>
      </c>
      <c r="H221" s="39">
        <f t="shared" si="15"/>
        <v>1259626.7087070087</v>
      </c>
      <c r="I221" s="1"/>
    </row>
    <row r="222" spans="2:9" x14ac:dyDescent="0.2">
      <c r="B222" s="9" t="str">
        <f>$B$36</f>
        <v>Agriculture</v>
      </c>
      <c r="C222" s="39">
        <f t="shared" si="14"/>
        <v>413.00688534740783</v>
      </c>
      <c r="D222" s="39">
        <f t="shared" si="14"/>
        <v>20935.900925653517</v>
      </c>
      <c r="E222" s="39">
        <f t="shared" si="14"/>
        <v>864.08767402835895</v>
      </c>
      <c r="F222" s="39">
        <f t="shared" si="14"/>
        <v>255.99006939057426</v>
      </c>
      <c r="G222" s="39">
        <f t="shared" si="14"/>
        <v>0</v>
      </c>
      <c r="H222" s="39">
        <f t="shared" si="15"/>
        <v>22468.985554419858</v>
      </c>
      <c r="I222" s="1"/>
    </row>
    <row r="223" spans="2:9" x14ac:dyDescent="0.2">
      <c r="B223" s="9" t="str">
        <f>$B$37</f>
        <v>Engineering</v>
      </c>
      <c r="C223" s="39">
        <f t="shared" si="14"/>
        <v>1653886.0723736945</v>
      </c>
      <c r="D223" s="39">
        <f t="shared" si="14"/>
        <v>4728287.1861098371</v>
      </c>
      <c r="E223" s="39">
        <f t="shared" si="14"/>
        <v>729145.98226759688</v>
      </c>
      <c r="F223" s="39">
        <f t="shared" si="14"/>
        <v>369223.01008433831</v>
      </c>
      <c r="G223" s="39">
        <f t="shared" si="14"/>
        <v>0</v>
      </c>
      <c r="H223" s="39">
        <f t="shared" si="15"/>
        <v>7480542.2508354671</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0</v>
      </c>
      <c r="D226" s="39">
        <f t="shared" si="14"/>
        <v>0</v>
      </c>
      <c r="E226" s="39">
        <f t="shared" si="14"/>
        <v>324896.965434663</v>
      </c>
      <c r="F226" s="39">
        <f t="shared" si="14"/>
        <v>0</v>
      </c>
      <c r="G226" s="39">
        <f t="shared" si="14"/>
        <v>0</v>
      </c>
      <c r="H226" s="39">
        <f t="shared" si="15"/>
        <v>324896.965434663</v>
      </c>
      <c r="I226" s="1"/>
    </row>
    <row r="227" spans="2:9" x14ac:dyDescent="0.2">
      <c r="B227" s="9" t="str">
        <f>$B$41</f>
        <v>Library Science</v>
      </c>
      <c r="C227" s="39">
        <f t="shared" si="14"/>
        <v>309.75516401055586</v>
      </c>
      <c r="D227" s="39">
        <f t="shared" si="14"/>
        <v>5592.4666856197755</v>
      </c>
      <c r="E227" s="39">
        <f t="shared" si="14"/>
        <v>648.06575552126924</v>
      </c>
      <c r="F227" s="39">
        <f t="shared" si="14"/>
        <v>0</v>
      </c>
      <c r="G227" s="39">
        <f t="shared" si="14"/>
        <v>0</v>
      </c>
      <c r="H227" s="39">
        <f t="shared" si="15"/>
        <v>6550.2876051516005</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103182.88685596072</v>
      </c>
      <c r="D231" s="39">
        <f t="shared" si="14"/>
        <v>323646.08485753415</v>
      </c>
      <c r="E231" s="39">
        <f t="shared" si="14"/>
        <v>16849.709643553</v>
      </c>
      <c r="F231" s="39">
        <f t="shared" si="14"/>
        <v>0</v>
      </c>
      <c r="G231" s="39">
        <f t="shared" si="14"/>
        <v>0</v>
      </c>
      <c r="H231" s="39">
        <f t="shared" si="15"/>
        <v>443678.68135704787</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879911.16923265229</v>
      </c>
      <c r="D233" s="39">
        <f t="shared" si="14"/>
        <v>4158214.0756308264</v>
      </c>
      <c r="E233" s="39">
        <f t="shared" si="14"/>
        <v>1159677.6658522268</v>
      </c>
      <c r="F233" s="39">
        <f t="shared" si="14"/>
        <v>67581.378319111609</v>
      </c>
      <c r="G233" s="39">
        <f t="shared" si="14"/>
        <v>0</v>
      </c>
      <c r="H233" s="39">
        <f t="shared" si="15"/>
        <v>6265384.2890348164</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153792.8338545438</v>
      </c>
      <c r="E235" s="39">
        <f t="shared" si="16"/>
        <v>0</v>
      </c>
      <c r="F235" s="39">
        <f t="shared" si="16"/>
        <v>0</v>
      </c>
      <c r="G235" s="39">
        <f t="shared" si="16"/>
        <v>0</v>
      </c>
      <c r="H235" s="39">
        <f t="shared" si="15"/>
        <v>153792.8338545438</v>
      </c>
      <c r="I235" s="1"/>
    </row>
    <row r="236" spans="2:9" x14ac:dyDescent="0.2">
      <c r="B236" s="9" t="str">
        <f>$B$50</f>
        <v>Technology</v>
      </c>
      <c r="C236" s="39">
        <f t="shared" si="16"/>
        <v>92788.880241384293</v>
      </c>
      <c r="D236" s="39">
        <f t="shared" si="16"/>
        <v>165049.46551662462</v>
      </c>
      <c r="E236" s="39">
        <f t="shared" si="16"/>
        <v>35211.572716655624</v>
      </c>
      <c r="F236" s="39">
        <f t="shared" si="16"/>
        <v>3327.8709020774654</v>
      </c>
      <c r="G236" s="39">
        <f t="shared" si="16"/>
        <v>0</v>
      </c>
      <c r="H236" s="39">
        <f t="shared" si="15"/>
        <v>296377.78937674203</v>
      </c>
      <c r="I236" s="1"/>
    </row>
    <row r="237" spans="2:9"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9" x14ac:dyDescent="0.2">
      <c r="B238" s="35" t="str">
        <f>$B$52</f>
        <v>Totals</v>
      </c>
      <c r="C238" s="38">
        <f>SUM(C218:C237)</f>
        <v>14934741.981047612</v>
      </c>
      <c r="D238" s="38">
        <f>SUM(D218:D237)</f>
        <v>22493976.48392535</v>
      </c>
      <c r="E238" s="38">
        <f>SUM(E218:E237)</f>
        <v>4731600.0883669555</v>
      </c>
      <c r="F238" s="38">
        <f>SUM(F218:F237)</f>
        <v>1131305.4466600781</v>
      </c>
      <c r="G238" s="38">
        <f>SUM(G218:G237)</f>
        <v>0</v>
      </c>
      <c r="H238" s="38">
        <f t="shared" si="15"/>
        <v>43291623.999999993</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29515644</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5241846.166637307</v>
      </c>
      <c r="D243" s="38">
        <f t="shared" si="17"/>
        <v>4231990.3864649041</v>
      </c>
      <c r="E243" s="38">
        <f t="shared" si="17"/>
        <v>955459.79707291583</v>
      </c>
      <c r="F243" s="38">
        <f t="shared" si="17"/>
        <v>204317.11906445012</v>
      </c>
      <c r="G243" s="38">
        <f t="shared" si="17"/>
        <v>0</v>
      </c>
      <c r="H243" s="38">
        <f>SUM(C243:G243)</f>
        <v>10633613.469239576</v>
      </c>
      <c r="I243" s="1"/>
    </row>
    <row r="244" spans="2:9" x14ac:dyDescent="0.2">
      <c r="B244" s="9" t="str">
        <f>$B$33</f>
        <v>Science</v>
      </c>
      <c r="C244" s="39">
        <f t="shared" si="17"/>
        <v>2390729.3804576583</v>
      </c>
      <c r="D244" s="39">
        <f t="shared" si="17"/>
        <v>3692225.1238301015</v>
      </c>
      <c r="E244" s="39">
        <f t="shared" si="17"/>
        <v>522552.36255493347</v>
      </c>
      <c r="F244" s="39">
        <f t="shared" si="17"/>
        <v>234045.4925957525</v>
      </c>
      <c r="G244" s="39">
        <f t="shared" si="17"/>
        <v>0</v>
      </c>
      <c r="H244" s="39">
        <f t="shared" ref="H244:H263" si="18">SUM(C244:G244)</f>
        <v>6839552.3594384464</v>
      </c>
      <c r="I244" s="1"/>
    </row>
    <row r="245" spans="2:9" x14ac:dyDescent="0.2">
      <c r="B245" s="9" t="str">
        <f>$B$34</f>
        <v>Fine Arts</v>
      </c>
      <c r="C245" s="39">
        <f t="shared" si="17"/>
        <v>574357.92710790795</v>
      </c>
      <c r="D245" s="39">
        <f t="shared" si="17"/>
        <v>337389.95134082722</v>
      </c>
      <c r="E245" s="39">
        <f t="shared" si="17"/>
        <v>49437.263161670242</v>
      </c>
      <c r="F245" s="39">
        <f t="shared" si="17"/>
        <v>0</v>
      </c>
      <c r="G245" s="39">
        <f t="shared" si="17"/>
        <v>0</v>
      </c>
      <c r="H245" s="39">
        <f t="shared" si="18"/>
        <v>961185.14161040541</v>
      </c>
      <c r="I245" s="1"/>
    </row>
    <row r="246" spans="2:9" x14ac:dyDescent="0.2">
      <c r="B246" s="9" t="str">
        <f>$B$35</f>
        <v>Teacher Education</v>
      </c>
      <c r="C246" s="39">
        <f t="shared" si="17"/>
        <v>113759.33450255905</v>
      </c>
      <c r="D246" s="39">
        <f t="shared" si="17"/>
        <v>559660.61328616785</v>
      </c>
      <c r="E246" s="39">
        <f t="shared" si="17"/>
        <v>152681.12058867374</v>
      </c>
      <c r="F246" s="39">
        <f t="shared" si="17"/>
        <v>32695.39319881007</v>
      </c>
      <c r="G246" s="39">
        <f t="shared" si="17"/>
        <v>0</v>
      </c>
      <c r="H246" s="39">
        <f t="shared" si="18"/>
        <v>858796.46157621068</v>
      </c>
      <c r="I246" s="1"/>
    </row>
    <row r="247" spans="2:9" x14ac:dyDescent="0.2">
      <c r="B247" s="9" t="str">
        <f>$B$36</f>
        <v>Agriculture</v>
      </c>
      <c r="C247" s="39">
        <f t="shared" si="17"/>
        <v>281.58251114494817</v>
      </c>
      <c r="D247" s="39">
        <f t="shared" si="17"/>
        <v>14273.814226531664</v>
      </c>
      <c r="E247" s="39">
        <f t="shared" si="17"/>
        <v>589.12329487591148</v>
      </c>
      <c r="F247" s="39">
        <f t="shared" si="17"/>
        <v>174.53056867692209</v>
      </c>
      <c r="G247" s="39">
        <f t="shared" si="17"/>
        <v>0</v>
      </c>
      <c r="H247" s="39">
        <f t="shared" si="18"/>
        <v>15319.050601229446</v>
      </c>
      <c r="I247" s="1"/>
    </row>
    <row r="248" spans="2:9" x14ac:dyDescent="0.2">
      <c r="B248" s="9" t="str">
        <f>$B$37</f>
        <v>Engineering</v>
      </c>
      <c r="C248" s="39">
        <f t="shared" si="17"/>
        <v>1127597.1658799448</v>
      </c>
      <c r="D248" s="39">
        <f t="shared" si="17"/>
        <v>3223682.2835516562</v>
      </c>
      <c r="E248" s="39">
        <f t="shared" si="17"/>
        <v>497121.87365945667</v>
      </c>
      <c r="F248" s="39">
        <f t="shared" si="17"/>
        <v>251731.25688834727</v>
      </c>
      <c r="G248" s="39">
        <f t="shared" si="17"/>
        <v>0</v>
      </c>
      <c r="H248" s="39">
        <f t="shared" si="18"/>
        <v>5100132.5799794057</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221510.35887334275</v>
      </c>
      <c r="F251" s="39">
        <f t="shared" si="17"/>
        <v>0</v>
      </c>
      <c r="G251" s="39">
        <f t="shared" si="17"/>
        <v>0</v>
      </c>
      <c r="H251" s="39">
        <f t="shared" si="18"/>
        <v>221510.35887334275</v>
      </c>
      <c r="I251" s="1"/>
    </row>
    <row r="252" spans="2:9" x14ac:dyDescent="0.2">
      <c r="B252" s="9" t="str">
        <f>$B$41</f>
        <v>Library Science</v>
      </c>
      <c r="C252" s="39">
        <f t="shared" si="17"/>
        <v>211.1868833587111</v>
      </c>
      <c r="D252" s="39">
        <f t="shared" si="17"/>
        <v>3812.8681837995541</v>
      </c>
      <c r="E252" s="39">
        <f t="shared" si="17"/>
        <v>441.84247115693364</v>
      </c>
      <c r="F252" s="39">
        <f t="shared" si="17"/>
        <v>0</v>
      </c>
      <c r="G252" s="39">
        <f t="shared" si="17"/>
        <v>0</v>
      </c>
      <c r="H252" s="39">
        <f t="shared" si="18"/>
        <v>4465.8975383151983</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70348.697367712884</v>
      </c>
      <c r="D256" s="39">
        <f t="shared" si="17"/>
        <v>220657.52540604083</v>
      </c>
      <c r="E256" s="39">
        <f t="shared" si="17"/>
        <v>11487.904250080273</v>
      </c>
      <c r="F256" s="39">
        <f t="shared" si="17"/>
        <v>0</v>
      </c>
      <c r="G256" s="39">
        <f t="shared" si="17"/>
        <v>0</v>
      </c>
      <c r="H256" s="39">
        <f t="shared" si="18"/>
        <v>302494.12702383398</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599911.5399943121</v>
      </c>
      <c r="D258" s="39">
        <f t="shared" si="17"/>
        <v>2835014.1434312682</v>
      </c>
      <c r="E258" s="39">
        <f t="shared" si="17"/>
        <v>790652.55533137952</v>
      </c>
      <c r="F258" s="39">
        <f t="shared" si="17"/>
        <v>46076.070130707427</v>
      </c>
      <c r="G258" s="39">
        <f t="shared" si="17"/>
        <v>0</v>
      </c>
      <c r="H258" s="39">
        <f t="shared" si="18"/>
        <v>4271654.308887667</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104853.87505448773</v>
      </c>
      <c r="E260" s="39">
        <f t="shared" si="19"/>
        <v>0</v>
      </c>
      <c r="F260" s="39">
        <f t="shared" si="19"/>
        <v>0</v>
      </c>
      <c r="G260" s="39">
        <f t="shared" si="19"/>
        <v>0</v>
      </c>
      <c r="H260" s="39">
        <f t="shared" si="18"/>
        <v>104853.87505448773</v>
      </c>
      <c r="I260" s="1"/>
    </row>
    <row r="261" spans="2:9" x14ac:dyDescent="0.2">
      <c r="B261" s="9" t="str">
        <f>$B$50</f>
        <v>Technology</v>
      </c>
      <c r="C261" s="39">
        <f t="shared" si="19"/>
        <v>63262.204170565019</v>
      </c>
      <c r="D261" s="39">
        <f t="shared" si="19"/>
        <v>112528.49434752016</v>
      </c>
      <c r="E261" s="39">
        <f t="shared" si="19"/>
        <v>24006.774266193395</v>
      </c>
      <c r="F261" s="39">
        <f t="shared" si="19"/>
        <v>2268.8973927999868</v>
      </c>
      <c r="G261" s="39">
        <f t="shared" si="19"/>
        <v>0</v>
      </c>
      <c r="H261" s="39">
        <f t="shared" si="18"/>
        <v>202066.37017707856</v>
      </c>
      <c r="I261" s="1"/>
    </row>
    <row r="262" spans="2:9"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9" x14ac:dyDescent="0.2">
      <c r="B263" s="35" t="str">
        <f>$B$52</f>
        <v>Totals</v>
      </c>
      <c r="C263" s="38">
        <f>SUM(C243:C262)</f>
        <v>10182305.18551247</v>
      </c>
      <c r="D263" s="38">
        <f>SUM(D243:D262)</f>
        <v>15336089.079123305</v>
      </c>
      <c r="E263" s="38">
        <f>SUM(E243:E262)</f>
        <v>3225940.9755246788</v>
      </c>
      <c r="F263" s="38">
        <f>SUM(F243:F262)</f>
        <v>771308.75983954431</v>
      </c>
      <c r="G263" s="38">
        <f>SUM(G243:G262)</f>
        <v>0</v>
      </c>
      <c r="H263" s="38">
        <f t="shared" si="18"/>
        <v>29515644</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41620280.075550109</v>
      </c>
      <c r="D268" s="38">
        <f t="shared" si="20"/>
        <v>31109716.72353214</v>
      </c>
      <c r="E268" s="38">
        <f t="shared" si="20"/>
        <v>20094704.622792151</v>
      </c>
      <c r="F268" s="38">
        <f t="shared" si="20"/>
        <v>10548095.526246998</v>
      </c>
      <c r="G268" s="38">
        <f t="shared" si="20"/>
        <v>0</v>
      </c>
      <c r="H268" s="38">
        <f>SUM(C268:G268)</f>
        <v>103372796.9481214</v>
      </c>
      <c r="I268" s="1"/>
    </row>
    <row r="269" spans="2:9" x14ac:dyDescent="0.2">
      <c r="B269" s="9" t="str">
        <f>$B$33</f>
        <v>Science</v>
      </c>
      <c r="C269" s="39">
        <f t="shared" si="20"/>
        <v>30349279.669855163</v>
      </c>
      <c r="D269" s="39">
        <f t="shared" si="20"/>
        <v>36898830.296504758</v>
      </c>
      <c r="E269" s="39">
        <f t="shared" si="20"/>
        <v>21705273.41081775</v>
      </c>
      <c r="F269" s="39">
        <f t="shared" si="20"/>
        <v>17976080.396978393</v>
      </c>
      <c r="G269" s="39">
        <f t="shared" si="20"/>
        <v>0</v>
      </c>
      <c r="H269" s="39">
        <f t="shared" ref="H269:H288" si="21">SUM(C269:G269)</f>
        <v>106929463.77415605</v>
      </c>
      <c r="I269" s="1"/>
    </row>
    <row r="270" spans="2:9" x14ac:dyDescent="0.2">
      <c r="B270" s="9" t="str">
        <f>$B$34</f>
        <v>Fine Arts</v>
      </c>
      <c r="C270" s="39">
        <f t="shared" si="20"/>
        <v>6964835.5885317745</v>
      </c>
      <c r="D270" s="39">
        <f t="shared" si="20"/>
        <v>4790539.7183052152</v>
      </c>
      <c r="E270" s="39">
        <f t="shared" si="20"/>
        <v>1912815.8016572399</v>
      </c>
      <c r="F270" s="39">
        <f t="shared" si="20"/>
        <v>0</v>
      </c>
      <c r="G270" s="39">
        <f t="shared" si="20"/>
        <v>0</v>
      </c>
      <c r="H270" s="39">
        <f t="shared" si="21"/>
        <v>13668191.10849423</v>
      </c>
      <c r="I270" s="1"/>
    </row>
    <row r="271" spans="2:9" x14ac:dyDescent="0.2">
      <c r="B271" s="9" t="str">
        <f>$B$35</f>
        <v>Teacher Education</v>
      </c>
      <c r="C271" s="39">
        <f t="shared" si="20"/>
        <v>2022987.4029802093</v>
      </c>
      <c r="D271" s="39">
        <f t="shared" si="20"/>
        <v>8761203.4907156378</v>
      </c>
      <c r="E271" s="39">
        <f t="shared" si="20"/>
        <v>6137889.7046636762</v>
      </c>
      <c r="F271" s="39">
        <f t="shared" si="20"/>
        <v>2544664.2566496544</v>
      </c>
      <c r="G271" s="39">
        <f t="shared" si="20"/>
        <v>0</v>
      </c>
      <c r="H271" s="39">
        <f t="shared" si="21"/>
        <v>19466744.855009176</v>
      </c>
      <c r="I271" s="1"/>
    </row>
    <row r="272" spans="2:9" x14ac:dyDescent="0.2">
      <c r="B272" s="9" t="str">
        <f>$B$36</f>
        <v>Agriculture</v>
      </c>
      <c r="C272" s="39">
        <f t="shared" si="20"/>
        <v>2097.6252545209459</v>
      </c>
      <c r="D272" s="39">
        <f t="shared" si="20"/>
        <v>135790.33412955454</v>
      </c>
      <c r="E272" s="39">
        <f t="shared" si="20"/>
        <v>32346.493179995668</v>
      </c>
      <c r="F272" s="39">
        <f t="shared" si="20"/>
        <v>8153.8411908403359</v>
      </c>
      <c r="G272" s="39">
        <f t="shared" si="20"/>
        <v>0</v>
      </c>
      <c r="H272" s="39">
        <f t="shared" si="21"/>
        <v>178388.29375491152</v>
      </c>
      <c r="I272" s="1"/>
    </row>
    <row r="273" spans="2:9" x14ac:dyDescent="0.2">
      <c r="B273" s="9" t="str">
        <f>$B$37</f>
        <v>Engineering</v>
      </c>
      <c r="C273" s="39">
        <f t="shared" si="20"/>
        <v>17941051.10248071</v>
      </c>
      <c r="D273" s="39">
        <f t="shared" si="20"/>
        <v>42299890.461954311</v>
      </c>
      <c r="E273" s="39">
        <f t="shared" si="20"/>
        <v>17855959.030187786</v>
      </c>
      <c r="F273" s="39">
        <f t="shared" si="20"/>
        <v>23617794.066543043</v>
      </c>
      <c r="G273" s="39">
        <f t="shared" si="20"/>
        <v>0</v>
      </c>
      <c r="H273" s="39">
        <f t="shared" si="21"/>
        <v>101714694.66116585</v>
      </c>
      <c r="I273" s="1"/>
    </row>
    <row r="274" spans="2:9"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0</v>
      </c>
      <c r="D276" s="39">
        <f t="shared" si="20"/>
        <v>0</v>
      </c>
      <c r="E276" s="39">
        <f t="shared" si="20"/>
        <v>5022127.2669600286</v>
      </c>
      <c r="F276" s="39">
        <f t="shared" si="20"/>
        <v>0</v>
      </c>
      <c r="G276" s="39">
        <f t="shared" si="20"/>
        <v>0</v>
      </c>
      <c r="H276" s="39">
        <f t="shared" si="21"/>
        <v>5022127.2669600286</v>
      </c>
      <c r="I276" s="1"/>
    </row>
    <row r="277" spans="2:9" x14ac:dyDescent="0.2">
      <c r="B277" s="9" t="str">
        <f>$B$41</f>
        <v>Library Science</v>
      </c>
      <c r="C277" s="39">
        <f t="shared" si="20"/>
        <v>882.63222943275139</v>
      </c>
      <c r="D277" s="39">
        <f t="shared" si="20"/>
        <v>12539.983113969536</v>
      </c>
      <c r="E277" s="39">
        <f t="shared" si="20"/>
        <v>8087.614534983557</v>
      </c>
      <c r="F277" s="39">
        <f t="shared" si="20"/>
        <v>0</v>
      </c>
      <c r="G277" s="39">
        <f t="shared" si="20"/>
        <v>0</v>
      </c>
      <c r="H277" s="39">
        <f t="shared" si="21"/>
        <v>21510.229878385842</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1216900.046648493</v>
      </c>
      <c r="D281" s="39">
        <f t="shared" si="20"/>
        <v>1775768.4713614716</v>
      </c>
      <c r="E281" s="39">
        <f t="shared" si="20"/>
        <v>765852.88232617825</v>
      </c>
      <c r="F281" s="39">
        <f t="shared" si="20"/>
        <v>0</v>
      </c>
      <c r="G281" s="39">
        <f t="shared" si="20"/>
        <v>0</v>
      </c>
      <c r="H281" s="39">
        <f t="shared" si="21"/>
        <v>3758521.4003361426</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5004014.6228035782</v>
      </c>
      <c r="D283" s="39">
        <f t="shared" si="20"/>
        <v>22919056.99260217</v>
      </c>
      <c r="E283" s="39">
        <f t="shared" si="20"/>
        <v>12925032.965604117</v>
      </c>
      <c r="F283" s="39">
        <f t="shared" si="20"/>
        <v>6875449.1038122606</v>
      </c>
      <c r="G283" s="39">
        <f t="shared" si="20"/>
        <v>0</v>
      </c>
      <c r="H283" s="39">
        <f t="shared" si="21"/>
        <v>47723553.684822127</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974816.81208206387</v>
      </c>
      <c r="E285" s="39">
        <f t="shared" si="22"/>
        <v>0</v>
      </c>
      <c r="F285" s="39">
        <f t="shared" si="22"/>
        <v>0</v>
      </c>
      <c r="G285" s="39">
        <f t="shared" si="22"/>
        <v>0</v>
      </c>
      <c r="H285" s="39">
        <f t="shared" si="21"/>
        <v>974816.81208206387</v>
      </c>
      <c r="I285" s="1"/>
    </row>
    <row r="286" spans="2:9" x14ac:dyDescent="0.2">
      <c r="B286" s="9" t="str">
        <f>$B$50</f>
        <v>Technology</v>
      </c>
      <c r="C286" s="39">
        <f t="shared" si="22"/>
        <v>709204.40544165112</v>
      </c>
      <c r="D286" s="39">
        <f t="shared" si="22"/>
        <v>1427980.9768207152</v>
      </c>
      <c r="E286" s="39">
        <f t="shared" si="22"/>
        <v>895518.95830891374</v>
      </c>
      <c r="F286" s="39">
        <f t="shared" si="22"/>
        <v>119785.94464833822</v>
      </c>
      <c r="G286" s="39">
        <f t="shared" si="22"/>
        <v>0</v>
      </c>
      <c r="H286" s="39">
        <f t="shared" si="21"/>
        <v>3152490.2852196181</v>
      </c>
      <c r="I286" s="1"/>
    </row>
    <row r="287" spans="2:9"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9" x14ac:dyDescent="0.2">
      <c r="B288" s="35" t="str">
        <f>$B$52</f>
        <v>Totals</v>
      </c>
      <c r="C288" s="38">
        <f>SUM(C268:C287)</f>
        <v>105831533.17177565</v>
      </c>
      <c r="D288" s="38">
        <f>SUM(D268:D287)</f>
        <v>151106134.26112199</v>
      </c>
      <c r="E288" s="38">
        <f>SUM(E268:E287)</f>
        <v>87355608.751032829</v>
      </c>
      <c r="F288" s="38">
        <f>SUM(F268:F287)</f>
        <v>61690023.136069536</v>
      </c>
      <c r="G288" s="38">
        <f>SUM(G268:G287)</f>
        <v>0</v>
      </c>
      <c r="H288" s="38">
        <f t="shared" si="21"/>
        <v>405983299.31999999</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186.31385784173773</v>
      </c>
      <c r="D293" s="36">
        <f t="shared" si="23"/>
        <v>359.34248993383858</v>
      </c>
      <c r="E293" s="36">
        <f t="shared" si="23"/>
        <v>1032.5097432325636</v>
      </c>
      <c r="F293" s="36">
        <f t="shared" si="23"/>
        <v>3003.4440564484621</v>
      </c>
      <c r="G293" s="37">
        <f t="shared" si="23"/>
        <v>0</v>
      </c>
      <c r="H293" s="38">
        <f t="shared" si="23"/>
        <v>310.48849312817299</v>
      </c>
      <c r="I293" s="1"/>
    </row>
    <row r="294" spans="2:9" x14ac:dyDescent="0.2">
      <c r="B294" s="9" t="str">
        <f>$B$33</f>
        <v>Science</v>
      </c>
      <c r="C294" s="69">
        <f t="shared" si="23"/>
        <v>297.88072386101021</v>
      </c>
      <c r="D294" s="69">
        <f t="shared" si="23"/>
        <v>488.51917460817612</v>
      </c>
      <c r="E294" s="69">
        <f t="shared" si="23"/>
        <v>2039.2026879761133</v>
      </c>
      <c r="F294" s="69">
        <f t="shared" si="23"/>
        <v>4468.3272177425788</v>
      </c>
      <c r="G294" s="88">
        <f t="shared" si="23"/>
        <v>0</v>
      </c>
      <c r="H294" s="39">
        <f t="shared" si="23"/>
        <v>556.68364079151229</v>
      </c>
      <c r="I294" s="1"/>
    </row>
    <row r="295" spans="2:9" x14ac:dyDescent="0.2">
      <c r="B295" s="9" t="str">
        <f>$B$34</f>
        <v>Fine Arts</v>
      </c>
      <c r="C295" s="69">
        <f t="shared" si="23"/>
        <v>284.54612855054847</v>
      </c>
      <c r="D295" s="69">
        <f t="shared" si="23"/>
        <v>694.07993600481245</v>
      </c>
      <c r="E295" s="69">
        <f t="shared" si="23"/>
        <v>1899.5191674848461</v>
      </c>
      <c r="F295" s="69">
        <f t="shared" si="23"/>
        <v>0</v>
      </c>
      <c r="G295" s="88">
        <f t="shared" si="23"/>
        <v>0</v>
      </c>
      <c r="H295" s="39">
        <f t="shared" si="23"/>
        <v>422.04011327407613</v>
      </c>
      <c r="I295" s="1"/>
    </row>
    <row r="296" spans="2:9" x14ac:dyDescent="0.2">
      <c r="B296" s="9" t="str">
        <f>$B$35</f>
        <v>Teacher Education</v>
      </c>
      <c r="C296" s="69">
        <f t="shared" si="23"/>
        <v>417.28288015268345</v>
      </c>
      <c r="D296" s="69">
        <f t="shared" si="23"/>
        <v>765.23744350734887</v>
      </c>
      <c r="E296" s="69">
        <f t="shared" si="23"/>
        <v>1973.5979757761017</v>
      </c>
      <c r="F296" s="69">
        <f t="shared" si="23"/>
        <v>4527.872342792979</v>
      </c>
      <c r="G296" s="88">
        <f t="shared" si="23"/>
        <v>0</v>
      </c>
      <c r="H296" s="39">
        <f t="shared" si="23"/>
        <v>974.84825754966073</v>
      </c>
      <c r="I296" s="1"/>
    </row>
    <row r="297" spans="2:9" x14ac:dyDescent="0.2">
      <c r="B297" s="9" t="str">
        <f>$B$36</f>
        <v>Agriculture</v>
      </c>
      <c r="C297" s="69">
        <f t="shared" si="23"/>
        <v>174.80210454341216</v>
      </c>
      <c r="D297" s="69">
        <f t="shared" si="23"/>
        <v>465.03539085463882</v>
      </c>
      <c r="E297" s="69">
        <f t="shared" si="23"/>
        <v>2695.5410983329725</v>
      </c>
      <c r="F297" s="69">
        <f t="shared" si="23"/>
        <v>2717.9470636134452</v>
      </c>
      <c r="G297" s="88">
        <f t="shared" si="23"/>
        <v>0</v>
      </c>
      <c r="H297" s="39">
        <f t="shared" si="23"/>
        <v>559.21095220975394</v>
      </c>
      <c r="I297" s="1"/>
    </row>
    <row r="298" spans="2:9" x14ac:dyDescent="0.2">
      <c r="B298" s="9" t="str">
        <f>$B$37</f>
        <v>Engineering</v>
      </c>
      <c r="C298" s="69">
        <f t="shared" si="23"/>
        <v>373.35187710660318</v>
      </c>
      <c r="D298" s="69">
        <f t="shared" si="23"/>
        <v>641.422512956682</v>
      </c>
      <c r="E298" s="69">
        <f t="shared" si="23"/>
        <v>1763.3773484285784</v>
      </c>
      <c r="F298" s="69">
        <f t="shared" si="23"/>
        <v>5458.2375933771764</v>
      </c>
      <c r="G298" s="88">
        <f t="shared" si="23"/>
        <v>0</v>
      </c>
      <c r="H298" s="39">
        <f t="shared" si="23"/>
        <v>791.83750339550227</v>
      </c>
      <c r="I298" s="1"/>
    </row>
    <row r="299" spans="2:9"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0</v>
      </c>
      <c r="D301" s="69">
        <f t="shared" si="23"/>
        <v>0</v>
      </c>
      <c r="E301" s="69">
        <f t="shared" si="23"/>
        <v>1113.0601212234105</v>
      </c>
      <c r="F301" s="69">
        <f t="shared" si="23"/>
        <v>0</v>
      </c>
      <c r="G301" s="88">
        <f t="shared" si="23"/>
        <v>0</v>
      </c>
      <c r="H301" s="39">
        <f t="shared" si="23"/>
        <v>1113.0601212234105</v>
      </c>
      <c r="I301" s="1"/>
    </row>
    <row r="302" spans="2:9" x14ac:dyDescent="0.2">
      <c r="B302" s="9" t="str">
        <f>$B$41</f>
        <v>Library Science</v>
      </c>
      <c r="C302" s="69">
        <f t="shared" si="23"/>
        <v>98.070247714750153</v>
      </c>
      <c r="D302" s="69">
        <f t="shared" si="23"/>
        <v>160.76901428166073</v>
      </c>
      <c r="E302" s="69">
        <f t="shared" si="23"/>
        <v>898.62383722039522</v>
      </c>
      <c r="F302" s="69">
        <f t="shared" si="23"/>
        <v>0</v>
      </c>
      <c r="G302" s="88">
        <f t="shared" si="23"/>
        <v>0</v>
      </c>
      <c r="H302" s="39">
        <f t="shared" si="23"/>
        <v>224.0648945665192</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0</v>
      </c>
      <c r="D304" s="69">
        <f t="shared" si="23"/>
        <v>0</v>
      </c>
      <c r="E304" s="69">
        <f t="shared" si="23"/>
        <v>0</v>
      </c>
      <c r="F304" s="69">
        <f t="shared" si="23"/>
        <v>0</v>
      </c>
      <c r="G304" s="88">
        <f t="shared" si="23"/>
        <v>0</v>
      </c>
      <c r="H304" s="39">
        <f>IF(H43=0,0,H279/H43)</f>
        <v>0</v>
      </c>
      <c r="I304" s="1"/>
    </row>
    <row r="305" spans="2:9"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9" x14ac:dyDescent="0.2">
      <c r="B306" s="9" t="str">
        <f>$B$45</f>
        <v>Health Services</v>
      </c>
      <c r="C306" s="69">
        <f t="shared" si="23"/>
        <v>405.90395151717581</v>
      </c>
      <c r="D306" s="69">
        <f t="shared" si="23"/>
        <v>393.39133171499151</v>
      </c>
      <c r="E306" s="69">
        <f t="shared" si="23"/>
        <v>3272.8755654964884</v>
      </c>
      <c r="F306" s="69">
        <f t="shared" si="23"/>
        <v>0</v>
      </c>
      <c r="G306" s="88">
        <f t="shared" si="23"/>
        <v>0</v>
      </c>
      <c r="H306" s="39">
        <f t="shared" si="23"/>
        <v>485.22093988331301</v>
      </c>
      <c r="I306" s="1"/>
    </row>
    <row r="307" spans="2:9"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9" x14ac:dyDescent="0.2">
      <c r="B308" s="9" t="str">
        <f>$B$47</f>
        <v>Business Administration</v>
      </c>
      <c r="C308" s="69">
        <f t="shared" si="23"/>
        <v>195.72927414548926</v>
      </c>
      <c r="D308" s="69">
        <f t="shared" si="23"/>
        <v>395.18340907307692</v>
      </c>
      <c r="E308" s="69">
        <f t="shared" si="23"/>
        <v>802.5478401492777</v>
      </c>
      <c r="F308" s="69">
        <f t="shared" si="23"/>
        <v>8681.1226058235607</v>
      </c>
      <c r="G308" s="88">
        <f t="shared" si="23"/>
        <v>0</v>
      </c>
      <c r="H308" s="39">
        <f t="shared" si="23"/>
        <v>475.05503424105484</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0</v>
      </c>
      <c r="D310" s="69">
        <f t="shared" si="24"/>
        <v>454.46005225271045</v>
      </c>
      <c r="E310" s="69">
        <f t="shared" si="24"/>
        <v>0</v>
      </c>
      <c r="F310" s="69">
        <f t="shared" si="24"/>
        <v>0</v>
      </c>
      <c r="G310" s="88">
        <f t="shared" si="24"/>
        <v>0</v>
      </c>
      <c r="H310" s="39">
        <f t="shared" si="24"/>
        <v>454.46005225271045</v>
      </c>
      <c r="I310" s="1"/>
    </row>
    <row r="311" spans="2:9" x14ac:dyDescent="0.2">
      <c r="B311" s="9" t="str">
        <f>$B$50</f>
        <v>Technology</v>
      </c>
      <c r="C311" s="69">
        <f t="shared" si="24"/>
        <v>263.05801388785278</v>
      </c>
      <c r="D311" s="69">
        <f t="shared" si="24"/>
        <v>620.32188393601882</v>
      </c>
      <c r="E311" s="69">
        <f t="shared" si="24"/>
        <v>1831.3271131061631</v>
      </c>
      <c r="F311" s="69">
        <f t="shared" si="24"/>
        <v>3071.4344781625186</v>
      </c>
      <c r="G311" s="88">
        <f t="shared" si="24"/>
        <v>0</v>
      </c>
      <c r="H311" s="39">
        <f t="shared" si="24"/>
        <v>570.48322208100217</v>
      </c>
      <c r="I311" s="1"/>
    </row>
    <row r="312" spans="2:9"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9" x14ac:dyDescent="0.2">
      <c r="B313" s="35" t="str">
        <f>$B$52</f>
        <v>Totals</v>
      </c>
      <c r="C313" s="38">
        <f t="shared" si="24"/>
        <v>243.88967204948162</v>
      </c>
      <c r="D313" s="38">
        <f t="shared" si="24"/>
        <v>481.64234411365783</v>
      </c>
      <c r="E313" s="38">
        <f t="shared" si="24"/>
        <v>1329.4111817232206</v>
      </c>
      <c r="F313" s="38">
        <f t="shared" si="24"/>
        <v>4653.0414192238295</v>
      </c>
      <c r="G313" s="38">
        <f t="shared" si="24"/>
        <v>0</v>
      </c>
      <c r="H313" s="38">
        <f t="shared" si="24"/>
        <v>491.13001970649537</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1.9286943767708258</v>
      </c>
      <c r="E318" s="55">
        <f t="shared" si="25"/>
        <v>5.5417764153089335</v>
      </c>
      <c r="F318" s="55">
        <f t="shared" si="25"/>
        <v>16.120347091946886</v>
      </c>
      <c r="G318" s="55">
        <f t="shared" si="25"/>
        <v>0</v>
      </c>
      <c r="H318" s="55">
        <f t="shared" si="25"/>
        <v>1.666480940950265</v>
      </c>
      <c r="I318" s="1"/>
    </row>
    <row r="319" spans="2:9" x14ac:dyDescent="0.2">
      <c r="B319" s="9" t="str">
        <f>$B$33</f>
        <v>Science</v>
      </c>
      <c r="C319" s="55">
        <f t="shared" ref="C319:H334" si="26">IF($C$293=0,"",C294/$C$293)</f>
        <v>1.5988114212848394</v>
      </c>
      <c r="D319" s="55">
        <f t="shared" si="26"/>
        <v>2.6220227537939951</v>
      </c>
      <c r="E319" s="55">
        <f t="shared" si="26"/>
        <v>10.944986656377926</v>
      </c>
      <c r="F319" s="55">
        <f t="shared" si="26"/>
        <v>23.982795855894683</v>
      </c>
      <c r="G319" s="55">
        <f t="shared" si="26"/>
        <v>0</v>
      </c>
      <c r="H319" s="55">
        <f t="shared" si="26"/>
        <v>2.9878810263506064</v>
      </c>
      <c r="I319" s="1"/>
    </row>
    <row r="320" spans="2:9" x14ac:dyDescent="0.2">
      <c r="B320" s="9" t="str">
        <f>$B$34</f>
        <v>Fine Arts</v>
      </c>
      <c r="C320" s="55">
        <f t="shared" si="26"/>
        <v>1.5272408174396404</v>
      </c>
      <c r="D320" s="55">
        <f t="shared" si="26"/>
        <v>3.7253264144977938</v>
      </c>
      <c r="E320" s="55">
        <f t="shared" si="26"/>
        <v>10.195265073080995</v>
      </c>
      <c r="F320" s="55">
        <f t="shared" si="26"/>
        <v>0</v>
      </c>
      <c r="G320" s="55">
        <f t="shared" si="26"/>
        <v>0</v>
      </c>
      <c r="H320" s="55">
        <f t="shared" si="26"/>
        <v>2.2652105332528376</v>
      </c>
      <c r="I320" s="1"/>
    </row>
    <row r="321" spans="2:9" x14ac:dyDescent="0.2">
      <c r="B321" s="9" t="str">
        <f>$B$35</f>
        <v>Teacher Education</v>
      </c>
      <c r="C321" s="55">
        <f t="shared" si="26"/>
        <v>2.2396770964140513</v>
      </c>
      <c r="D321" s="55">
        <f t="shared" si="26"/>
        <v>4.1072491996670024</v>
      </c>
      <c r="E321" s="55">
        <f t="shared" si="26"/>
        <v>10.592867318825812</v>
      </c>
      <c r="F321" s="55">
        <f t="shared" si="26"/>
        <v>24.302391648393275</v>
      </c>
      <c r="G321" s="55">
        <f t="shared" si="26"/>
        <v>0</v>
      </c>
      <c r="H321" s="55">
        <f t="shared" si="26"/>
        <v>5.2322906564348797</v>
      </c>
      <c r="I321" s="1"/>
    </row>
    <row r="322" spans="2:9" x14ac:dyDescent="0.2">
      <c r="B322" s="9" t="str">
        <f>$B$36</f>
        <v>Agriculture</v>
      </c>
      <c r="C322" s="55">
        <f t="shared" si="26"/>
        <v>0.93821311290701681</v>
      </c>
      <c r="D322" s="55">
        <f t="shared" si="26"/>
        <v>2.4959785398768246</v>
      </c>
      <c r="E322" s="55">
        <f t="shared" si="26"/>
        <v>14.467743460192159</v>
      </c>
      <c r="F322" s="55">
        <f t="shared" si="26"/>
        <v>14.588002712724544</v>
      </c>
      <c r="G322" s="55">
        <f t="shared" si="26"/>
        <v>0</v>
      </c>
      <c r="H322" s="55">
        <f t="shared" si="26"/>
        <v>3.0014458327880771</v>
      </c>
      <c r="I322" s="1"/>
    </row>
    <row r="323" spans="2:9" x14ac:dyDescent="0.2">
      <c r="B323" s="9" t="str">
        <f>$B$37</f>
        <v>Engineering</v>
      </c>
      <c r="C323" s="55">
        <f t="shared" si="26"/>
        <v>2.0038867823978119</v>
      </c>
      <c r="D323" s="55">
        <f t="shared" si="26"/>
        <v>3.4426988973709691</v>
      </c>
      <c r="E323" s="55">
        <f t="shared" si="26"/>
        <v>9.464552818859346</v>
      </c>
      <c r="F323" s="55">
        <f t="shared" si="26"/>
        <v>29.295929227194772</v>
      </c>
      <c r="G323" s="55">
        <f t="shared" si="26"/>
        <v>0</v>
      </c>
      <c r="H323" s="55">
        <f t="shared" si="26"/>
        <v>4.2500193628544798</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5.9741134348089515</v>
      </c>
      <c r="F326" s="55">
        <f t="shared" si="26"/>
        <v>0</v>
      </c>
      <c r="G326" s="55">
        <f t="shared" si="26"/>
        <v>0</v>
      </c>
      <c r="H326" s="55">
        <f t="shared" si="26"/>
        <v>5.9741134348089515</v>
      </c>
      <c r="I326" s="1"/>
    </row>
    <row r="327" spans="2:9" x14ac:dyDescent="0.2">
      <c r="B327" s="9" t="str">
        <f>$B$41</f>
        <v>Library Science</v>
      </c>
      <c r="C327" s="55">
        <f t="shared" si="26"/>
        <v>0.52637119348392669</v>
      </c>
      <c r="D327" s="55">
        <f t="shared" si="26"/>
        <v>0.86289348599192339</v>
      </c>
      <c r="E327" s="55">
        <f t="shared" si="26"/>
        <v>4.8231722944823643</v>
      </c>
      <c r="F327" s="55">
        <f t="shared" si="26"/>
        <v>0</v>
      </c>
      <c r="G327" s="55">
        <f t="shared" si="26"/>
        <v>0</v>
      </c>
      <c r="H327" s="55">
        <f t="shared" si="26"/>
        <v>1.2026206593652775</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2.1786031174447928</v>
      </c>
      <c r="D331" s="55">
        <f t="shared" si="26"/>
        <v>2.1114442922928118</v>
      </c>
      <c r="E331" s="55">
        <f t="shared" si="26"/>
        <v>17.566463404330324</v>
      </c>
      <c r="F331" s="55">
        <f t="shared" si="26"/>
        <v>0</v>
      </c>
      <c r="G331" s="55">
        <f t="shared" si="26"/>
        <v>0</v>
      </c>
      <c r="H331" s="55">
        <f t="shared" si="26"/>
        <v>2.6043201804960674</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1.0505352441993303</v>
      </c>
      <c r="D333" s="55">
        <f t="shared" si="26"/>
        <v>2.121062886308549</v>
      </c>
      <c r="E333" s="55">
        <f t="shared" si="26"/>
        <v>4.3075048171188275</v>
      </c>
      <c r="F333" s="55">
        <f t="shared" si="26"/>
        <v>46.594078971826377</v>
      </c>
      <c r="G333" s="55">
        <f t="shared" si="26"/>
        <v>0</v>
      </c>
      <c r="H333" s="55">
        <f t="shared" si="26"/>
        <v>2.5497568444135013</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2.4392176594762294</v>
      </c>
      <c r="E335" s="55">
        <f t="shared" si="27"/>
        <v>0</v>
      </c>
      <c r="F335" s="55">
        <f t="shared" si="27"/>
        <v>0</v>
      </c>
      <c r="G335" s="55">
        <f t="shared" si="27"/>
        <v>0</v>
      </c>
      <c r="H335" s="55">
        <f t="shared" si="27"/>
        <v>2.4392176594762294</v>
      </c>
      <c r="I335" s="1"/>
    </row>
    <row r="336" spans="2:9" x14ac:dyDescent="0.2">
      <c r="B336" s="9" t="str">
        <f>$B$50</f>
        <v>Technology</v>
      </c>
      <c r="C336" s="55">
        <f t="shared" si="27"/>
        <v>1.4119079328565272</v>
      </c>
      <c r="D336" s="55">
        <f t="shared" si="27"/>
        <v>3.3294457595470139</v>
      </c>
      <c r="E336" s="55">
        <f t="shared" si="27"/>
        <v>9.829258726754313</v>
      </c>
      <c r="F336" s="55">
        <f t="shared" si="27"/>
        <v>16.485271217836704</v>
      </c>
      <c r="G336" s="55">
        <f t="shared" si="27"/>
        <v>0</v>
      </c>
      <c r="H336" s="55">
        <f t="shared" si="27"/>
        <v>3.0619473435282143</v>
      </c>
      <c r="I336" s="1"/>
    </row>
    <row r="337" spans="2:9"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9" x14ac:dyDescent="0.2">
      <c r="B338" s="35" t="str">
        <f>$B$52</f>
        <v>Totals</v>
      </c>
      <c r="C338" s="55">
        <f t="shared" si="27"/>
        <v>1.3090259354548444</v>
      </c>
      <c r="D338" s="55">
        <f t="shared" si="27"/>
        <v>2.5851128289275382</v>
      </c>
      <c r="E338" s="55">
        <f t="shared" si="27"/>
        <v>7.1353317306782102</v>
      </c>
      <c r="F338" s="55">
        <f t="shared" si="27"/>
        <v>24.974210040652505</v>
      </c>
      <c r="G338" s="55">
        <f t="shared" si="27"/>
        <v>0</v>
      </c>
      <c r="H338" s="55">
        <f t="shared" si="27"/>
        <v>2.6360359094903205</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5589.4157352521315</v>
      </c>
      <c r="D343" s="38">
        <f t="shared" si="28"/>
        <v>10780.274698015157</v>
      </c>
      <c r="E343" s="38">
        <f>E293*24</f>
        <v>24780.233837581523</v>
      </c>
      <c r="F343" s="38">
        <f>F293*18</f>
        <v>54061.993016072316</v>
      </c>
      <c r="G343" s="38">
        <f>G293*24</f>
        <v>0</v>
      </c>
      <c r="H343" s="38">
        <f>IF((C32/30+D32/30+E32/24+F32/18+G32/24)=0,0,H268/(C32/30+D32/30+E32/24+F32/18+G32/24))</f>
        <v>9117.2989830555762</v>
      </c>
      <c r="I343" s="1"/>
    </row>
    <row r="344" spans="2:9" x14ac:dyDescent="0.2">
      <c r="B344" s="9" t="str">
        <f>$B$33</f>
        <v>Science</v>
      </c>
      <c r="C344" s="39">
        <f t="shared" si="28"/>
        <v>8936.4217158303072</v>
      </c>
      <c r="D344" s="39">
        <f t="shared" si="28"/>
        <v>14655.575238245283</v>
      </c>
      <c r="E344" s="39">
        <f>E294*24</f>
        <v>48940.86451142672</v>
      </c>
      <c r="F344" s="39">
        <f>F294*18</f>
        <v>80429.889919366426</v>
      </c>
      <c r="G344" s="39">
        <f>G294*24</f>
        <v>0</v>
      </c>
      <c r="H344" s="39">
        <f t="shared" ref="H344:H363" si="29">IF((C33/30+D33/30+E33/24+F33/18+G33/24)=0,0,H269/(C33/30+D33/30+E33/24+F33/18+G33/24))</f>
        <v>16248.538253445247</v>
      </c>
      <c r="I344" s="1"/>
    </row>
    <row r="345" spans="2:9" x14ac:dyDescent="0.2">
      <c r="B345" s="9" t="str">
        <f>$B$34</f>
        <v>Fine Arts</v>
      </c>
      <c r="C345" s="39">
        <f t="shared" si="28"/>
        <v>8536.3838565164551</v>
      </c>
      <c r="D345" s="39">
        <f t="shared" si="28"/>
        <v>20822.398080144372</v>
      </c>
      <c r="E345" s="39">
        <f t="shared" ref="E345:E363" si="30">E295*24</f>
        <v>45588.460019636303</v>
      </c>
      <c r="F345" s="39">
        <f t="shared" ref="F345:F363" si="31">F295*18</f>
        <v>0</v>
      </c>
      <c r="G345" s="39">
        <f t="shared" ref="G345:G363" si="32">G295*24</f>
        <v>0</v>
      </c>
      <c r="H345" s="39">
        <f t="shared" si="29"/>
        <v>12563.541704156289</v>
      </c>
      <c r="I345" s="1"/>
    </row>
    <row r="346" spans="2:9" x14ac:dyDescent="0.2">
      <c r="B346" s="9" t="str">
        <f>$B$35</f>
        <v>Teacher Education</v>
      </c>
      <c r="C346" s="39">
        <f t="shared" si="28"/>
        <v>12518.486404580504</v>
      </c>
      <c r="D346" s="39">
        <f t="shared" si="28"/>
        <v>22957.123305220466</v>
      </c>
      <c r="E346" s="39">
        <f t="shared" si="30"/>
        <v>47366.351418626444</v>
      </c>
      <c r="F346" s="39">
        <f t="shared" si="31"/>
        <v>81501.702170273624</v>
      </c>
      <c r="G346" s="39">
        <f t="shared" si="32"/>
        <v>0</v>
      </c>
      <c r="H346" s="39">
        <f t="shared" si="29"/>
        <v>27650.09882583547</v>
      </c>
      <c r="I346" s="1"/>
    </row>
    <row r="347" spans="2:9" x14ac:dyDescent="0.2">
      <c r="B347" s="9" t="str">
        <f>$B$36</f>
        <v>Agriculture</v>
      </c>
      <c r="C347" s="39">
        <f t="shared" si="28"/>
        <v>5244.0631363023649</v>
      </c>
      <c r="D347" s="39">
        <f t="shared" si="28"/>
        <v>13951.061725639165</v>
      </c>
      <c r="E347" s="39">
        <f t="shared" si="30"/>
        <v>64692.986359991337</v>
      </c>
      <c r="F347" s="39">
        <f t="shared" si="31"/>
        <v>48923.047145042015</v>
      </c>
      <c r="G347" s="39">
        <f t="shared" si="32"/>
        <v>0</v>
      </c>
      <c r="H347" s="39">
        <f t="shared" si="29"/>
        <v>16517.434606936255</v>
      </c>
      <c r="I347" s="1"/>
    </row>
    <row r="348" spans="2:9" x14ac:dyDescent="0.2">
      <c r="B348" s="9" t="str">
        <f>$B$37</f>
        <v>Engineering</v>
      </c>
      <c r="C348" s="39">
        <f t="shared" si="28"/>
        <v>11200.556313198096</v>
      </c>
      <c r="D348" s="39">
        <f t="shared" si="28"/>
        <v>19242.67538870046</v>
      </c>
      <c r="E348" s="39">
        <f t="shared" si="30"/>
        <v>42321.056362285883</v>
      </c>
      <c r="F348" s="39">
        <f t="shared" si="31"/>
        <v>98248.276680789175</v>
      </c>
      <c r="G348" s="39">
        <f t="shared" si="32"/>
        <v>0</v>
      </c>
      <c r="H348" s="39">
        <f t="shared" si="29"/>
        <v>22794.031828114374</v>
      </c>
      <c r="I348" s="1"/>
    </row>
    <row r="349" spans="2:9"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0</v>
      </c>
      <c r="D351" s="39">
        <f t="shared" si="28"/>
        <v>0</v>
      </c>
      <c r="E351" s="39">
        <f t="shared" si="30"/>
        <v>26713.442909361853</v>
      </c>
      <c r="F351" s="39">
        <f t="shared" si="31"/>
        <v>0</v>
      </c>
      <c r="G351" s="39">
        <f t="shared" si="32"/>
        <v>0</v>
      </c>
      <c r="H351" s="39">
        <f t="shared" si="29"/>
        <v>26713.442909361853</v>
      </c>
      <c r="I351" s="1"/>
    </row>
    <row r="352" spans="2:9" x14ac:dyDescent="0.2">
      <c r="B352" s="9" t="str">
        <f>$B$41</f>
        <v>Library Science</v>
      </c>
      <c r="C352" s="39">
        <f t="shared" si="28"/>
        <v>2942.1074314425045</v>
      </c>
      <c r="D352" s="39">
        <f t="shared" si="28"/>
        <v>4823.0704284498215</v>
      </c>
      <c r="E352" s="39">
        <f t="shared" si="30"/>
        <v>21566.972093289485</v>
      </c>
      <c r="F352" s="39">
        <f t="shared" si="31"/>
        <v>0</v>
      </c>
      <c r="G352" s="39">
        <f t="shared" si="32"/>
        <v>0</v>
      </c>
      <c r="H352" s="39">
        <f t="shared" si="29"/>
        <v>6568.0091231712495</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12177.118545515274</v>
      </c>
      <c r="D356" s="39">
        <f t="shared" si="28"/>
        <v>11801.739951449745</v>
      </c>
      <c r="E356" s="39">
        <f t="shared" si="30"/>
        <v>78549.013571915726</v>
      </c>
      <c r="F356" s="39">
        <f t="shared" si="31"/>
        <v>0</v>
      </c>
      <c r="G356" s="39">
        <f t="shared" si="32"/>
        <v>0</v>
      </c>
      <c r="H356" s="39">
        <f t="shared" si="29"/>
        <v>14447.516434119327</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5871.8782243646774</v>
      </c>
      <c r="D358" s="39">
        <f t="shared" si="28"/>
        <v>11855.502272192307</v>
      </c>
      <c r="E358" s="39">
        <f t="shared" si="30"/>
        <v>19261.148163582664</v>
      </c>
      <c r="F358" s="39">
        <f t="shared" si="31"/>
        <v>156260.2069048241</v>
      </c>
      <c r="G358" s="39">
        <f t="shared" si="32"/>
        <v>0</v>
      </c>
      <c r="H358" s="39">
        <f t="shared" si="29"/>
        <v>13633.580624775101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13633.801567581313</v>
      </c>
      <c r="E360" s="39">
        <f t="shared" si="30"/>
        <v>0</v>
      </c>
      <c r="F360" s="39">
        <f t="shared" si="31"/>
        <v>0</v>
      </c>
      <c r="G360" s="39">
        <f t="shared" si="32"/>
        <v>0</v>
      </c>
      <c r="H360" s="39">
        <f t="shared" si="29"/>
        <v>13633.801567581313</v>
      </c>
      <c r="I360" s="1"/>
    </row>
    <row r="361" spans="2:9" x14ac:dyDescent="0.2">
      <c r="B361" s="9" t="str">
        <f>$B$50</f>
        <v>Technology</v>
      </c>
      <c r="C361" s="39">
        <f t="shared" si="33"/>
        <v>7891.7404166355836</v>
      </c>
      <c r="D361" s="39">
        <f t="shared" si="33"/>
        <v>18609.656518080563</v>
      </c>
      <c r="E361" s="39">
        <f t="shared" si="30"/>
        <v>43951.850714547916</v>
      </c>
      <c r="F361" s="39">
        <f t="shared" si="31"/>
        <v>55285.820606925336</v>
      </c>
      <c r="G361" s="39">
        <f t="shared" si="32"/>
        <v>0</v>
      </c>
      <c r="H361" s="39">
        <f t="shared" si="29"/>
        <v>16667.349615647629</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7316.6901614844483</v>
      </c>
      <c r="D363" s="38">
        <f t="shared" si="33"/>
        <v>14449.270323409735</v>
      </c>
      <c r="E363" s="38">
        <f t="shared" si="30"/>
        <v>31905.868361357294</v>
      </c>
      <c r="F363" s="38">
        <f t="shared" si="31"/>
        <v>83754.745546028935</v>
      </c>
      <c r="G363" s="38">
        <f t="shared" si="32"/>
        <v>0</v>
      </c>
      <c r="H363" s="38">
        <f t="shared" si="29"/>
        <v>14296.912181615035</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31" priority="6" stopIfTrue="1">
      <formula>C32=0</formula>
    </cfRule>
  </conditionalFormatting>
  <conditionalFormatting sqref="C91:G110">
    <cfRule type="expression" dxfId="230" priority="5" stopIfTrue="1">
      <formula>C32=0</formula>
    </cfRule>
  </conditionalFormatting>
  <conditionalFormatting sqref="C143:H162">
    <cfRule type="expression" dxfId="229" priority="3" stopIfTrue="1">
      <formula>C32=0</formula>
    </cfRule>
  </conditionalFormatting>
  <conditionalFormatting sqref="H143:H162">
    <cfRule type="expression" dxfId="228" priority="4" stopIfTrue="1">
      <formula>OR(AND(#REF!&gt;0,H143&gt;0,H61=0),AND(#REF!&gt;0,H143&gt;0,H32=0))</formula>
    </cfRule>
  </conditionalFormatting>
  <conditionalFormatting sqref="H143:H162">
    <cfRule type="expression" dxfId="227" priority="2" stopIfTrue="1">
      <formula>OR(AND(#REF!&gt;0,H143&gt;0,H61=0),AND(#REF!&gt;0,H143&gt;0,H32=0))</formula>
    </cfRule>
  </conditionalFormatting>
  <conditionalFormatting sqref="H143:H162">
    <cfRule type="expression" dxfId="22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1" width="15" style="4" bestFit="1" customWidth="1"/>
    <col min="12"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77</v>
      </c>
      <c r="C3" s="6"/>
      <c r="D3" s="6"/>
      <c r="E3" s="6"/>
      <c r="F3" s="6"/>
      <c r="G3" s="6"/>
      <c r="H3" s="6"/>
    </row>
    <row r="4" spans="2:8" x14ac:dyDescent="0.2">
      <c r="B4" s="83" t="s">
        <v>142</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Data!$G9</f>
        <v>62083865</v>
      </c>
    </row>
    <row r="14" spans="2:8" x14ac:dyDescent="0.2">
      <c r="B14" s="371" t="s">
        <v>14</v>
      </c>
      <c r="C14" s="371"/>
      <c r="D14" s="371"/>
      <c r="E14" s="371"/>
      <c r="F14" s="335"/>
      <c r="G14" s="333"/>
      <c r="H14" s="339">
        <f>Data!$H9</f>
        <v>2211473</v>
      </c>
    </row>
    <row r="15" spans="2:8" x14ac:dyDescent="0.2">
      <c r="B15" s="371" t="s">
        <v>15</v>
      </c>
      <c r="C15" s="371"/>
      <c r="D15" s="371"/>
      <c r="E15" s="371"/>
      <c r="F15" s="335"/>
      <c r="G15" s="333"/>
      <c r="H15" s="339">
        <f>Data!$I9</f>
        <v>15553842</v>
      </c>
    </row>
    <row r="16" spans="2:8" x14ac:dyDescent="0.2">
      <c r="B16" s="371" t="s">
        <v>19</v>
      </c>
      <c r="C16" s="371"/>
      <c r="D16" s="371"/>
      <c r="E16" s="371"/>
      <c r="F16" s="335"/>
      <c r="G16" s="333"/>
      <c r="H16" s="339">
        <f>Data!$J9</f>
        <v>13293929</v>
      </c>
    </row>
    <row r="17" spans="2:23" x14ac:dyDescent="0.2">
      <c r="B17" s="371" t="s">
        <v>16</v>
      </c>
      <c r="C17" s="371"/>
      <c r="D17" s="371"/>
      <c r="E17" s="371"/>
      <c r="F17" s="335"/>
      <c r="G17" s="333"/>
      <c r="H17" s="339">
        <f>Data!$K9</f>
        <v>14098803</v>
      </c>
    </row>
    <row r="18" spans="2:23" x14ac:dyDescent="0.2">
      <c r="B18" s="371" t="s">
        <v>1</v>
      </c>
      <c r="C18" s="371"/>
      <c r="D18" s="371"/>
      <c r="E18" s="371"/>
      <c r="F18" s="336"/>
      <c r="G18" s="333"/>
      <c r="H18" s="337">
        <f>SUM(H13:H17)</f>
        <v>107241912</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Data!L9</f>
        <v>Danielle McDonald</v>
      </c>
      <c r="E21" s="384"/>
      <c r="F21" s="384"/>
      <c r="G21" s="87" t="str">
        <f>Data!M9</f>
        <v>903-566-7405</v>
      </c>
      <c r="H21" s="78" t="str">
        <f>Data!N9</f>
        <v>daniellemcdonald@uttyler.edu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Data!O9</f>
        <v>2610</v>
      </c>
      <c r="D25" s="80">
        <f>Data!P9</f>
        <v>4731</v>
      </c>
      <c r="E25" s="80">
        <f>Data!Q9</f>
        <v>1918</v>
      </c>
      <c r="F25" s="80">
        <f>Data!R9</f>
        <v>149</v>
      </c>
      <c r="G25" s="80">
        <f>Data!S9</f>
        <v>0</v>
      </c>
      <c r="H25" s="68">
        <f>SUM(C25:G25)</f>
        <v>9408</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Data!T9</f>
        <v>Cindy Strawn</v>
      </c>
      <c r="E28" s="384"/>
      <c r="F28" s="384"/>
      <c r="G28" s="87" t="str">
        <f>Data!U9</f>
        <v>903-566-7222</v>
      </c>
      <c r="H28" s="78" t="str">
        <f>Data!V9</f>
        <v>cstrawn@uttyler.edu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Data!W9</f>
        <v>38089</v>
      </c>
      <c r="D32" s="81">
        <f>Data!AQ9</f>
        <v>15369</v>
      </c>
      <c r="E32" s="81">
        <f>Data!BK9</f>
        <v>6438</v>
      </c>
      <c r="F32" s="81">
        <f>Data!CE9</f>
        <v>75</v>
      </c>
      <c r="G32" s="81">
        <f>Data!CY9</f>
        <v>0</v>
      </c>
      <c r="H32" s="22">
        <f>SUM(C32:G32)</f>
        <v>59971</v>
      </c>
      <c r="I32" s="1"/>
      <c r="W32" s="18"/>
    </row>
    <row r="33" spans="2:23" x14ac:dyDescent="0.2">
      <c r="B33" s="7" t="s">
        <v>46</v>
      </c>
      <c r="C33" s="81">
        <f>Data!X9</f>
        <v>16999</v>
      </c>
      <c r="D33" s="81">
        <f>Data!AR9</f>
        <v>10252</v>
      </c>
      <c r="E33" s="81">
        <f>Data!BL9</f>
        <v>1461</v>
      </c>
      <c r="F33" s="81">
        <f>Data!CF9</f>
        <v>3</v>
      </c>
      <c r="G33" s="81">
        <f>Data!CZ9</f>
        <v>0</v>
      </c>
      <c r="H33" s="22">
        <f t="shared" ref="H33:H52" si="0">SUM(C33:G33)</f>
        <v>28715</v>
      </c>
      <c r="I33" s="1"/>
      <c r="W33" s="18"/>
    </row>
    <row r="34" spans="2:23" x14ac:dyDescent="0.2">
      <c r="B34" s="7" t="s">
        <v>47</v>
      </c>
      <c r="C34" s="81">
        <f>Data!Y9</f>
        <v>4631</v>
      </c>
      <c r="D34" s="81">
        <f>Data!AS9</f>
        <v>1384</v>
      </c>
      <c r="E34" s="81">
        <f>Data!BM9</f>
        <v>171</v>
      </c>
      <c r="F34" s="81">
        <f>Data!CG9</f>
        <v>0</v>
      </c>
      <c r="G34" s="81">
        <f>Data!DA9</f>
        <v>0</v>
      </c>
      <c r="H34" s="22">
        <f t="shared" si="0"/>
        <v>6186</v>
      </c>
      <c r="I34" s="1"/>
      <c r="W34" s="18"/>
    </row>
    <row r="35" spans="2:23" x14ac:dyDescent="0.2">
      <c r="B35" s="7" t="s">
        <v>48</v>
      </c>
      <c r="C35" s="81">
        <f>Data!Z9</f>
        <v>852</v>
      </c>
      <c r="D35" s="81">
        <f>Data!AT9</f>
        <v>4403</v>
      </c>
      <c r="E35" s="81">
        <f>Data!BN9</f>
        <v>6944</v>
      </c>
      <c r="F35" s="81">
        <f>Data!CH9</f>
        <v>468</v>
      </c>
      <c r="G35" s="81">
        <f>Data!DB9</f>
        <v>0</v>
      </c>
      <c r="H35" s="22">
        <f t="shared" si="0"/>
        <v>12667</v>
      </c>
      <c r="I35" s="1"/>
      <c r="W35" s="18"/>
    </row>
    <row r="36" spans="2:23" x14ac:dyDescent="0.2">
      <c r="B36" s="7" t="s">
        <v>49</v>
      </c>
      <c r="C36" s="81">
        <f>Data!AA9</f>
        <v>0</v>
      </c>
      <c r="D36" s="81">
        <f>Data!AU9</f>
        <v>0</v>
      </c>
      <c r="E36" s="81">
        <f>Data!BO9</f>
        <v>0</v>
      </c>
      <c r="F36" s="81">
        <f>Data!CI9</f>
        <v>0</v>
      </c>
      <c r="G36" s="81">
        <f>Data!DC9</f>
        <v>0</v>
      </c>
      <c r="H36" s="22">
        <f t="shared" si="0"/>
        <v>0</v>
      </c>
      <c r="I36" s="1"/>
      <c r="W36" s="18"/>
    </row>
    <row r="37" spans="2:23" x14ac:dyDescent="0.2">
      <c r="B37" s="7" t="s">
        <v>50</v>
      </c>
      <c r="C37" s="81">
        <f>Data!AB9</f>
        <v>4102</v>
      </c>
      <c r="D37" s="81">
        <f>Data!AV9</f>
        <v>13705</v>
      </c>
      <c r="E37" s="81">
        <f>Data!BP9</f>
        <v>1497</v>
      </c>
      <c r="F37" s="81">
        <f>Data!CJ9</f>
        <v>0</v>
      </c>
      <c r="G37" s="81">
        <f>Data!DD9</f>
        <v>0</v>
      </c>
      <c r="H37" s="22">
        <f t="shared" si="0"/>
        <v>19304</v>
      </c>
      <c r="I37" s="1"/>
      <c r="W37" s="18"/>
    </row>
    <row r="38" spans="2:23" x14ac:dyDescent="0.2">
      <c r="B38" s="7" t="s">
        <v>51</v>
      </c>
      <c r="C38" s="81">
        <f>Data!AC9</f>
        <v>60</v>
      </c>
      <c r="D38" s="81">
        <f>Data!AW9</f>
        <v>318</v>
      </c>
      <c r="E38" s="81">
        <f>Data!BQ9</f>
        <v>0</v>
      </c>
      <c r="F38" s="81">
        <f>Data!CK9</f>
        <v>0</v>
      </c>
      <c r="G38" s="81">
        <f>Data!DE9</f>
        <v>0</v>
      </c>
      <c r="H38" s="22">
        <f t="shared" si="0"/>
        <v>378</v>
      </c>
      <c r="I38" s="1"/>
      <c r="W38" s="18"/>
    </row>
    <row r="39" spans="2:23" x14ac:dyDescent="0.2">
      <c r="B39" s="7" t="s">
        <v>52</v>
      </c>
      <c r="C39" s="81">
        <f>Data!AD9</f>
        <v>0</v>
      </c>
      <c r="D39" s="81">
        <f>Data!AX9</f>
        <v>0</v>
      </c>
      <c r="E39" s="81">
        <f>Data!BR9</f>
        <v>0</v>
      </c>
      <c r="F39" s="81">
        <f>Data!CL9</f>
        <v>0</v>
      </c>
      <c r="G39" s="81">
        <f>Data!DF9</f>
        <v>0</v>
      </c>
      <c r="H39" s="22">
        <f t="shared" si="0"/>
        <v>0</v>
      </c>
      <c r="I39" s="1"/>
      <c r="W39" s="18"/>
    </row>
    <row r="40" spans="2:23" x14ac:dyDescent="0.2">
      <c r="B40" s="7" t="s">
        <v>53</v>
      </c>
      <c r="C40" s="81">
        <f>Data!AE9</f>
        <v>111</v>
      </c>
      <c r="D40" s="81">
        <f>Data!AY9</f>
        <v>0</v>
      </c>
      <c r="E40" s="81">
        <f>Data!BS9</f>
        <v>0</v>
      </c>
      <c r="F40" s="81">
        <f>Data!CM9</f>
        <v>0</v>
      </c>
      <c r="G40" s="81">
        <f>Data!DG9</f>
        <v>0</v>
      </c>
      <c r="H40" s="22">
        <f t="shared" si="0"/>
        <v>111</v>
      </c>
      <c r="I40" s="1"/>
      <c r="W40" s="18"/>
    </row>
    <row r="41" spans="2:23" x14ac:dyDescent="0.2">
      <c r="B41" s="7" t="s">
        <v>54</v>
      </c>
      <c r="C41" s="81">
        <f>Data!AF9</f>
        <v>0</v>
      </c>
      <c r="D41" s="81">
        <f>Data!AZ9</f>
        <v>0</v>
      </c>
      <c r="E41" s="81">
        <f>Data!BT9</f>
        <v>0</v>
      </c>
      <c r="F41" s="81">
        <f>Data!CN9</f>
        <v>0</v>
      </c>
      <c r="G41" s="81">
        <f>Data!DH9</f>
        <v>0</v>
      </c>
      <c r="H41" s="22">
        <f t="shared" si="0"/>
        <v>0</v>
      </c>
      <c r="I41" s="1"/>
      <c r="W41" s="18"/>
    </row>
    <row r="42" spans="2:23" x14ac:dyDescent="0.2">
      <c r="B42" s="7" t="s">
        <v>55</v>
      </c>
      <c r="C42" s="81">
        <f>Data!AG9</f>
        <v>0</v>
      </c>
      <c r="D42" s="81">
        <f>Data!BA9</f>
        <v>0</v>
      </c>
      <c r="E42" s="81">
        <f>Data!BU9</f>
        <v>0</v>
      </c>
      <c r="F42" s="81">
        <f>Data!CO9</f>
        <v>0</v>
      </c>
      <c r="G42" s="81">
        <f>Data!DI9</f>
        <v>0</v>
      </c>
      <c r="H42" s="22">
        <f t="shared" si="0"/>
        <v>0</v>
      </c>
      <c r="I42" s="1"/>
      <c r="W42" s="18"/>
    </row>
    <row r="43" spans="2:23" x14ac:dyDescent="0.2">
      <c r="B43" s="7" t="s">
        <v>56</v>
      </c>
      <c r="C43" s="81">
        <f>Data!AH9</f>
        <v>0</v>
      </c>
      <c r="D43" s="81">
        <f>Data!BB9</f>
        <v>0</v>
      </c>
      <c r="E43" s="81">
        <f>Data!BV9</f>
        <v>0</v>
      </c>
      <c r="F43" s="81">
        <f>Data!CP9</f>
        <v>0</v>
      </c>
      <c r="G43" s="81">
        <f>Data!DJ9</f>
        <v>0</v>
      </c>
      <c r="H43" s="22">
        <f t="shared" si="0"/>
        <v>0</v>
      </c>
      <c r="I43" s="1"/>
      <c r="W43" s="18"/>
    </row>
    <row r="44" spans="2:23" x14ac:dyDescent="0.2">
      <c r="B44" s="7" t="s">
        <v>57</v>
      </c>
      <c r="C44" s="81">
        <f>Data!AI9</f>
        <v>0</v>
      </c>
      <c r="D44" s="81">
        <f>Data!BC9</f>
        <v>0</v>
      </c>
      <c r="E44" s="81">
        <f>Data!BW9</f>
        <v>0</v>
      </c>
      <c r="F44" s="81">
        <f>Data!CQ9</f>
        <v>0</v>
      </c>
      <c r="G44" s="81">
        <f>Data!DK9</f>
        <v>0</v>
      </c>
      <c r="H44" s="22">
        <f t="shared" si="0"/>
        <v>0</v>
      </c>
      <c r="I44" s="1"/>
      <c r="W44" s="18"/>
    </row>
    <row r="45" spans="2:23" x14ac:dyDescent="0.2">
      <c r="B45" s="7" t="s">
        <v>58</v>
      </c>
      <c r="C45" s="81">
        <f>Data!AJ9</f>
        <v>2508</v>
      </c>
      <c r="D45" s="81">
        <f>Data!BD9</f>
        <v>3716</v>
      </c>
      <c r="E45" s="81">
        <f>Data!BX9</f>
        <v>2839</v>
      </c>
      <c r="F45" s="81">
        <f>Data!CR9</f>
        <v>0</v>
      </c>
      <c r="G45" s="81">
        <f>Data!DL9</f>
        <v>0</v>
      </c>
      <c r="H45" s="22">
        <f t="shared" si="0"/>
        <v>9063</v>
      </c>
      <c r="I45" s="1"/>
      <c r="W45" s="18"/>
    </row>
    <row r="46" spans="2:23" x14ac:dyDescent="0.2">
      <c r="B46" s="7" t="s">
        <v>59</v>
      </c>
      <c r="C46" s="81">
        <f>Data!AK9</f>
        <v>0</v>
      </c>
      <c r="D46" s="81">
        <f>Data!BE9</f>
        <v>0</v>
      </c>
      <c r="E46" s="81">
        <f>Data!BY9</f>
        <v>0</v>
      </c>
      <c r="F46" s="81">
        <f>Data!CS9</f>
        <v>0</v>
      </c>
      <c r="G46" s="81">
        <f>Data!DM9</f>
        <v>0</v>
      </c>
      <c r="H46" s="22">
        <f t="shared" si="0"/>
        <v>0</v>
      </c>
      <c r="I46" s="1"/>
      <c r="W46" s="18"/>
    </row>
    <row r="47" spans="2:23" x14ac:dyDescent="0.2">
      <c r="B47" s="7" t="s">
        <v>60</v>
      </c>
      <c r="C47" s="81">
        <f>Data!AL9</f>
        <v>5328</v>
      </c>
      <c r="D47" s="81">
        <f>Data!BF9</f>
        <v>17715</v>
      </c>
      <c r="E47" s="81">
        <f>Data!BZ9</f>
        <v>10650</v>
      </c>
      <c r="F47" s="81">
        <f>Data!CT9</f>
        <v>461</v>
      </c>
      <c r="G47" s="81">
        <f>Data!DN9</f>
        <v>0</v>
      </c>
      <c r="H47" s="22">
        <f t="shared" si="0"/>
        <v>34154</v>
      </c>
      <c r="I47" s="1"/>
      <c r="W47" s="18"/>
    </row>
    <row r="48" spans="2:23" x14ac:dyDescent="0.2">
      <c r="B48" s="7" t="s">
        <v>61</v>
      </c>
      <c r="C48" s="81">
        <f>Data!AM9</f>
        <v>0</v>
      </c>
      <c r="D48" s="81">
        <f>Data!BG9</f>
        <v>0</v>
      </c>
      <c r="E48" s="81">
        <f>Data!CA9</f>
        <v>0</v>
      </c>
      <c r="F48" s="81">
        <f>Data!CU9</f>
        <v>0</v>
      </c>
      <c r="G48" s="81">
        <f>Data!DO9</f>
        <v>0</v>
      </c>
      <c r="H48" s="22">
        <f t="shared" si="0"/>
        <v>0</v>
      </c>
      <c r="I48" s="1"/>
      <c r="W48" s="18"/>
    </row>
    <row r="49" spans="2:23" x14ac:dyDescent="0.2">
      <c r="B49" s="7" t="s">
        <v>62</v>
      </c>
      <c r="C49" s="81">
        <f>Data!AN9</f>
        <v>0</v>
      </c>
      <c r="D49" s="81">
        <f>Data!BH9</f>
        <v>516</v>
      </c>
      <c r="E49" s="81">
        <f>Data!CB9</f>
        <v>0</v>
      </c>
      <c r="F49" s="81">
        <f>Data!CV9</f>
        <v>0</v>
      </c>
      <c r="G49" s="81">
        <f>Data!DP9</f>
        <v>0</v>
      </c>
      <c r="H49" s="22">
        <f t="shared" si="0"/>
        <v>516</v>
      </c>
      <c r="I49" s="1"/>
      <c r="W49" s="18"/>
    </row>
    <row r="50" spans="2:23" x14ac:dyDescent="0.2">
      <c r="B50" s="7" t="s">
        <v>63</v>
      </c>
      <c r="C50" s="81">
        <f>Data!AO9</f>
        <v>663</v>
      </c>
      <c r="D50" s="81">
        <f>Data!BI9</f>
        <v>2127</v>
      </c>
      <c r="E50" s="81">
        <f>Data!CC9</f>
        <v>1164</v>
      </c>
      <c r="F50" s="81">
        <f>Data!CW9</f>
        <v>0</v>
      </c>
      <c r="G50" s="81">
        <f>Data!DQ9</f>
        <v>0</v>
      </c>
      <c r="H50" s="22">
        <f t="shared" si="0"/>
        <v>3954</v>
      </c>
      <c r="I50" s="1"/>
      <c r="W50" s="18"/>
    </row>
    <row r="51" spans="2:23" x14ac:dyDescent="0.2">
      <c r="B51" s="7" t="s">
        <v>0</v>
      </c>
      <c r="C51" s="81">
        <f>Data!AP9</f>
        <v>1704</v>
      </c>
      <c r="D51" s="81">
        <f>Data!BJ9</f>
        <v>33660</v>
      </c>
      <c r="E51" s="81">
        <f>Data!CD9</f>
        <v>5647</v>
      </c>
      <c r="F51" s="81">
        <f>Data!CX9</f>
        <v>839</v>
      </c>
      <c r="G51" s="81">
        <f>Data!DR9</f>
        <v>0</v>
      </c>
      <c r="H51" s="22">
        <f t="shared" si="0"/>
        <v>41850</v>
      </c>
      <c r="I51" s="1"/>
      <c r="W51" s="18"/>
    </row>
    <row r="52" spans="2:23" x14ac:dyDescent="0.2">
      <c r="B52" s="8" t="s">
        <v>34</v>
      </c>
      <c r="C52" s="22">
        <f>SUM(C32:C51)</f>
        <v>75047</v>
      </c>
      <c r="D52" s="22">
        <f>SUM(D32:D51)</f>
        <v>103165</v>
      </c>
      <c r="E52" s="22">
        <f>SUM(E32:E51)</f>
        <v>36811</v>
      </c>
      <c r="F52" s="22">
        <f>SUM(F32:F51)</f>
        <v>1846</v>
      </c>
      <c r="G52" s="22">
        <f>SUM(G32:G51)</f>
        <v>0</v>
      </c>
      <c r="H52" s="22">
        <f t="shared" si="0"/>
        <v>216869</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Data!T9</f>
        <v>Cindy Strawn</v>
      </c>
      <c r="E55" s="384"/>
      <c r="F55" s="384"/>
      <c r="G55" s="87" t="str">
        <f>Data!U9</f>
        <v>903-566-7222</v>
      </c>
      <c r="H55" s="78" t="str">
        <f>Data!V9</f>
        <v>cstrawn@uttyler.edu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Data!DS9</f>
        <v>2479699.0494413399</v>
      </c>
      <c r="D61" s="82">
        <f>Data!EM9</f>
        <v>1498230.05372562</v>
      </c>
      <c r="E61" s="82">
        <f>Data!FG9</f>
        <v>1825521.7428802999</v>
      </c>
      <c r="F61" s="82">
        <f>Data!GA9</f>
        <v>21130.4219362812</v>
      </c>
      <c r="G61" s="82">
        <f>Data!GU9</f>
        <v>0</v>
      </c>
      <c r="H61" s="21">
        <f>SUM(C61:G61)</f>
        <v>5824581.2679835409</v>
      </c>
      <c r="I61" s="1"/>
    </row>
    <row r="62" spans="2:23" x14ac:dyDescent="0.2">
      <c r="B62" s="9" t="str">
        <f>$B$33</f>
        <v>Science</v>
      </c>
      <c r="C62" s="82">
        <f>Data!DT9</f>
        <v>1064179.45936098</v>
      </c>
      <c r="D62" s="82">
        <f>Data!EN9</f>
        <v>1334632.9340599501</v>
      </c>
      <c r="E62" s="82">
        <f>Data!FH9</f>
        <v>697555.68198729795</v>
      </c>
      <c r="F62" s="82">
        <f>Data!GB9</f>
        <v>1521.37037037037</v>
      </c>
      <c r="G62" s="82">
        <f>Data!GV9</f>
        <v>0</v>
      </c>
      <c r="H62" s="22">
        <f t="shared" ref="H62:H81" si="1">SUM(C62:G62)</f>
        <v>3097889.4457785981</v>
      </c>
      <c r="I62" s="1"/>
    </row>
    <row r="63" spans="2:23" x14ac:dyDescent="0.2">
      <c r="B63" s="9" t="str">
        <f>$B$34</f>
        <v>Fine Arts</v>
      </c>
      <c r="C63" s="82">
        <f>Data!DU9</f>
        <v>445658.101112879</v>
      </c>
      <c r="D63" s="82">
        <f>Data!EO9</f>
        <v>439543.805731108</v>
      </c>
      <c r="E63" s="82">
        <f>Data!FI9</f>
        <v>142088.76248328801</v>
      </c>
      <c r="F63" s="82">
        <f>Data!GC9</f>
        <v>0</v>
      </c>
      <c r="G63" s="82">
        <f>Data!GW9</f>
        <v>0</v>
      </c>
      <c r="H63" s="22">
        <f t="shared" si="1"/>
        <v>1027290.6693272751</v>
      </c>
      <c r="I63" s="1"/>
    </row>
    <row r="64" spans="2:23" x14ac:dyDescent="0.2">
      <c r="B64" s="9" t="str">
        <f>$B$35</f>
        <v>Teacher Education</v>
      </c>
      <c r="C64" s="82">
        <f>Data!DV9</f>
        <v>97119.161207917306</v>
      </c>
      <c r="D64" s="82">
        <f>Data!EP9</f>
        <v>392711.327980851</v>
      </c>
      <c r="E64" s="82">
        <f>Data!FJ9</f>
        <v>949355.57110423897</v>
      </c>
      <c r="F64" s="82">
        <f>Data!GD9</f>
        <v>87853.316229582197</v>
      </c>
      <c r="G64" s="82">
        <f>Data!GX9</f>
        <v>0</v>
      </c>
      <c r="H64" s="22">
        <f t="shared" si="1"/>
        <v>1527039.3765225895</v>
      </c>
      <c r="I64" s="1"/>
    </row>
    <row r="65" spans="2:9" x14ac:dyDescent="0.2">
      <c r="B65" s="9" t="str">
        <f>$B$36</f>
        <v>Agriculture</v>
      </c>
      <c r="C65" s="82">
        <f>Data!DW9</f>
        <v>0</v>
      </c>
      <c r="D65" s="82">
        <f>Data!EQ9</f>
        <v>0</v>
      </c>
      <c r="E65" s="82">
        <f>Data!FK9</f>
        <v>0</v>
      </c>
      <c r="F65" s="82">
        <f>Data!GE9</f>
        <v>0</v>
      </c>
      <c r="G65" s="82">
        <f>Data!GY9</f>
        <v>0</v>
      </c>
      <c r="H65" s="22">
        <f t="shared" si="1"/>
        <v>0</v>
      </c>
      <c r="I65" s="1"/>
    </row>
    <row r="66" spans="2:9" x14ac:dyDescent="0.2">
      <c r="B66" s="9" t="str">
        <f>$B$37</f>
        <v>Engineering</v>
      </c>
      <c r="C66" s="82">
        <f>Data!DX9</f>
        <v>645132.44029090297</v>
      </c>
      <c r="D66" s="82">
        <f>Data!ER9</f>
        <v>2726298.1183094601</v>
      </c>
      <c r="E66" s="82">
        <f>Data!FL9</f>
        <v>582219.83816668997</v>
      </c>
      <c r="F66" s="82">
        <f>Data!GF9</f>
        <v>0</v>
      </c>
      <c r="G66" s="82">
        <f>Data!GZ9</f>
        <v>0</v>
      </c>
      <c r="H66" s="22">
        <f t="shared" si="1"/>
        <v>3953650.3967670533</v>
      </c>
      <c r="I66" s="1"/>
    </row>
    <row r="67" spans="2:9" x14ac:dyDescent="0.2">
      <c r="B67" s="9" t="str">
        <f>$B$38</f>
        <v>Home Economics</v>
      </c>
      <c r="C67" s="82">
        <f>Data!DY9</f>
        <v>899.29155072097205</v>
      </c>
      <c r="D67" s="82">
        <f>Data!ES9</f>
        <v>4767.20844927903</v>
      </c>
      <c r="E67" s="82">
        <f>Data!FM9</f>
        <v>0</v>
      </c>
      <c r="F67" s="82">
        <f>Data!GG9</f>
        <v>0</v>
      </c>
      <c r="G67" s="82">
        <f>Data!HA9</f>
        <v>0</v>
      </c>
      <c r="H67" s="22">
        <f t="shared" si="1"/>
        <v>5666.5000000000018</v>
      </c>
      <c r="I67" s="1"/>
    </row>
    <row r="68" spans="2:9" x14ac:dyDescent="0.2">
      <c r="B68" s="9" t="str">
        <f>$B$39</f>
        <v>Law</v>
      </c>
      <c r="C68" s="82">
        <f>Data!DZ9</f>
        <v>0</v>
      </c>
      <c r="D68" s="82">
        <f>Data!ET9</f>
        <v>0</v>
      </c>
      <c r="E68" s="82">
        <f>Data!FN9</f>
        <v>0</v>
      </c>
      <c r="F68" s="82">
        <f>Data!GH9</f>
        <v>0</v>
      </c>
      <c r="G68" s="82">
        <f>Data!HB9</f>
        <v>0</v>
      </c>
      <c r="H68" s="22">
        <f t="shared" si="1"/>
        <v>0</v>
      </c>
      <c r="I68" s="1"/>
    </row>
    <row r="69" spans="2:9" x14ac:dyDescent="0.2">
      <c r="B69" s="9" t="str">
        <f>$B$40</f>
        <v>Social Service</v>
      </c>
      <c r="C69" s="82">
        <f>Data!EA9</f>
        <v>70000</v>
      </c>
      <c r="D69" s="82">
        <f>Data!EU9</f>
        <v>0</v>
      </c>
      <c r="E69" s="82">
        <f>Data!FO9</f>
        <v>0</v>
      </c>
      <c r="F69" s="82">
        <f>Data!GI9</f>
        <v>0</v>
      </c>
      <c r="G69" s="82">
        <f>Data!HC9</f>
        <v>0</v>
      </c>
      <c r="H69" s="22">
        <f t="shared" si="1"/>
        <v>70000</v>
      </c>
      <c r="I69" s="1"/>
    </row>
    <row r="70" spans="2:9" x14ac:dyDescent="0.2">
      <c r="B70" s="9" t="str">
        <f>$B$41</f>
        <v>Library Science</v>
      </c>
      <c r="C70" s="82">
        <f>Data!EB9</f>
        <v>0</v>
      </c>
      <c r="D70" s="82">
        <f>Data!EV9</f>
        <v>0</v>
      </c>
      <c r="E70" s="82">
        <f>Data!FP9</f>
        <v>0</v>
      </c>
      <c r="F70" s="82">
        <f>Data!GJ9</f>
        <v>0</v>
      </c>
      <c r="G70" s="82">
        <f>Data!HD9</f>
        <v>0</v>
      </c>
      <c r="H70" s="22">
        <f t="shared" si="1"/>
        <v>0</v>
      </c>
      <c r="I70" s="1"/>
    </row>
    <row r="71" spans="2:9" x14ac:dyDescent="0.2">
      <c r="B71" s="9" t="str">
        <f>$B$42</f>
        <v>Veterinary Science</v>
      </c>
      <c r="C71" s="82">
        <f>Data!EC9</f>
        <v>0</v>
      </c>
      <c r="D71" s="82">
        <f>Data!EW9</f>
        <v>0</v>
      </c>
      <c r="E71" s="82">
        <f>Data!FQ9</f>
        <v>0</v>
      </c>
      <c r="F71" s="82">
        <f>Data!GK9</f>
        <v>0</v>
      </c>
      <c r="G71" s="82">
        <f>Data!HE9</f>
        <v>0</v>
      </c>
      <c r="H71" s="22">
        <f t="shared" si="1"/>
        <v>0</v>
      </c>
      <c r="I71" s="1"/>
    </row>
    <row r="72" spans="2:9" x14ac:dyDescent="0.2">
      <c r="B72" s="9" t="str">
        <f>$B$43</f>
        <v>Vocational Training</v>
      </c>
      <c r="C72" s="82">
        <f>Data!ED9</f>
        <v>0</v>
      </c>
      <c r="D72" s="82">
        <f>Data!EX9</f>
        <v>0</v>
      </c>
      <c r="E72" s="82">
        <f>Data!FR9</f>
        <v>0</v>
      </c>
      <c r="F72" s="82">
        <f>Data!GL9</f>
        <v>0</v>
      </c>
      <c r="G72" s="82">
        <f>Data!HF9</f>
        <v>0</v>
      </c>
      <c r="H72" s="22">
        <f t="shared" si="1"/>
        <v>0</v>
      </c>
      <c r="I72" s="1"/>
    </row>
    <row r="73" spans="2:9" x14ac:dyDescent="0.2">
      <c r="B73" s="9" t="str">
        <f>$B$44</f>
        <v>Physical Training</v>
      </c>
      <c r="C73" s="82">
        <f>Data!EE9</f>
        <v>0</v>
      </c>
      <c r="D73" s="82">
        <f>Data!EY9</f>
        <v>0</v>
      </c>
      <c r="E73" s="82">
        <f>Data!FS9</f>
        <v>0</v>
      </c>
      <c r="F73" s="82">
        <f>Data!GM9</f>
        <v>0</v>
      </c>
      <c r="G73" s="82">
        <f>Data!HG9</f>
        <v>0</v>
      </c>
      <c r="H73" s="22">
        <f t="shared" si="1"/>
        <v>0</v>
      </c>
      <c r="I73" s="1"/>
    </row>
    <row r="74" spans="2:9" x14ac:dyDescent="0.2">
      <c r="B74" s="9" t="str">
        <f>$B$45</f>
        <v>Health Services</v>
      </c>
      <c r="C74" s="82">
        <f>Data!EF9</f>
        <v>121558.012117812</v>
      </c>
      <c r="D74" s="82">
        <f>Data!EZ9</f>
        <v>323046.41022370401</v>
      </c>
      <c r="E74" s="82">
        <f>Data!FT9</f>
        <v>653161.69664161606</v>
      </c>
      <c r="F74" s="82">
        <f>Data!GN9</f>
        <v>0</v>
      </c>
      <c r="G74" s="82">
        <f>Data!HH9</f>
        <v>0</v>
      </c>
      <c r="H74" s="22">
        <f t="shared" si="1"/>
        <v>1097766.1189831321</v>
      </c>
      <c r="I74" s="1"/>
    </row>
    <row r="75" spans="2:9" x14ac:dyDescent="0.2">
      <c r="B75" s="9" t="str">
        <f>$B$46</f>
        <v>Pharmacy</v>
      </c>
      <c r="C75" s="82">
        <f>Data!EG9</f>
        <v>0</v>
      </c>
      <c r="D75" s="82">
        <f>Data!FA9</f>
        <v>0</v>
      </c>
      <c r="E75" s="82">
        <f>Data!FU9</f>
        <v>0</v>
      </c>
      <c r="F75" s="82">
        <f>Data!GO9</f>
        <v>0</v>
      </c>
      <c r="G75" s="82">
        <f>Data!HI9</f>
        <v>0</v>
      </c>
      <c r="H75" s="22">
        <f t="shared" si="1"/>
        <v>0</v>
      </c>
      <c r="I75" s="1"/>
    </row>
    <row r="76" spans="2:9" x14ac:dyDescent="0.2">
      <c r="B76" s="9" t="str">
        <f>$B$47</f>
        <v>Business Administration</v>
      </c>
      <c r="C76" s="82">
        <f>Data!EH9</f>
        <v>509776.43713033502</v>
      </c>
      <c r="D76" s="82">
        <f>Data!FB9</f>
        <v>2404096.0483158999</v>
      </c>
      <c r="E76" s="82">
        <f>Data!FV9</f>
        <v>1670854.2312012</v>
      </c>
      <c r="F76" s="82">
        <f>Data!GP9</f>
        <v>390248.23139246099</v>
      </c>
      <c r="G76" s="82">
        <f>Data!HJ9</f>
        <v>0</v>
      </c>
      <c r="H76" s="22">
        <f t="shared" si="1"/>
        <v>4974974.9480398959</v>
      </c>
      <c r="I76" s="1"/>
    </row>
    <row r="77" spans="2:9" x14ac:dyDescent="0.2">
      <c r="B77" s="9" t="str">
        <f>$B$48</f>
        <v>Optometry</v>
      </c>
      <c r="C77" s="82">
        <f>Data!EI9</f>
        <v>0</v>
      </c>
      <c r="D77" s="82">
        <f>Data!FC9</f>
        <v>0</v>
      </c>
      <c r="E77" s="82">
        <f>Data!FW9</f>
        <v>0</v>
      </c>
      <c r="F77" s="82">
        <f>Data!GQ9</f>
        <v>0</v>
      </c>
      <c r="G77" s="82">
        <f>Data!HK9</f>
        <v>0</v>
      </c>
      <c r="H77" s="22">
        <f t="shared" si="1"/>
        <v>0</v>
      </c>
      <c r="I77" s="1"/>
    </row>
    <row r="78" spans="2:9" x14ac:dyDescent="0.2">
      <c r="B78" s="9" t="str">
        <f>$B$49</f>
        <v>Teacher Ed-Practice Teaching</v>
      </c>
      <c r="C78" s="82">
        <f>Data!EJ9</f>
        <v>0</v>
      </c>
      <c r="D78" s="82">
        <f>Data!FD9</f>
        <v>50793.409090909103</v>
      </c>
      <c r="E78" s="82">
        <f>Data!FX9</f>
        <v>0</v>
      </c>
      <c r="F78" s="82">
        <f>Data!GR9</f>
        <v>0</v>
      </c>
      <c r="G78" s="82">
        <f>Data!HL9</f>
        <v>0</v>
      </c>
      <c r="H78" s="22">
        <f t="shared" si="1"/>
        <v>50793.409090909103</v>
      </c>
      <c r="I78" s="1"/>
    </row>
    <row r="79" spans="2:9" x14ac:dyDescent="0.2">
      <c r="B79" s="9" t="str">
        <f>$B$50</f>
        <v>Technology</v>
      </c>
      <c r="C79" s="82">
        <f>Data!EK9</f>
        <v>88173.566084616701</v>
      </c>
      <c r="D79" s="82">
        <f>Data!FE9</f>
        <v>321054.45256276301</v>
      </c>
      <c r="E79" s="82">
        <f>Data!FY9</f>
        <v>171810.215681445</v>
      </c>
      <c r="F79" s="82">
        <f>Data!GS9</f>
        <v>0</v>
      </c>
      <c r="G79" s="82">
        <f>Data!HM9</f>
        <v>0</v>
      </c>
      <c r="H79" s="22">
        <f t="shared" si="1"/>
        <v>581038.23432882468</v>
      </c>
      <c r="I79" s="1"/>
    </row>
    <row r="80" spans="2:9" x14ac:dyDescent="0.2">
      <c r="B80" s="9" t="str">
        <f>$B$51</f>
        <v>Nursing</v>
      </c>
      <c r="C80" s="82">
        <f>Data!EL9</f>
        <v>145230.16482576699</v>
      </c>
      <c r="D80" s="82">
        <f>Data!FF9</f>
        <v>3624111.8944282499</v>
      </c>
      <c r="E80" s="82">
        <f>Data!FZ9</f>
        <v>1611687.01989249</v>
      </c>
      <c r="F80" s="82">
        <f>Data!GT9</f>
        <v>709619.01658172195</v>
      </c>
      <c r="G80" s="82">
        <f>Data!HN9</f>
        <v>0</v>
      </c>
      <c r="H80" s="22">
        <f t="shared" si="1"/>
        <v>6090648.0957282279</v>
      </c>
      <c r="I80" s="1"/>
    </row>
    <row r="81" spans="2:9" x14ac:dyDescent="0.2">
      <c r="B81" s="35" t="str">
        <f>$B$52</f>
        <v>Totals</v>
      </c>
      <c r="C81" s="21">
        <f>SUM(C61:C80)</f>
        <v>5667425.683123271</v>
      </c>
      <c r="D81" s="21">
        <f>SUM(D61:D80)</f>
        <v>13119285.662877792</v>
      </c>
      <c r="E81" s="21">
        <f>SUM(E61:E80)</f>
        <v>8304254.7600385658</v>
      </c>
      <c r="F81" s="21">
        <f>SUM(F61:F80)</f>
        <v>1210372.3565104166</v>
      </c>
      <c r="G81" s="21">
        <f>SUM(G61:G80)</f>
        <v>0</v>
      </c>
      <c r="H81" s="21">
        <f t="shared" si="1"/>
        <v>28301338.462550044</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Data!T9</f>
        <v>Cindy Strawn</v>
      </c>
      <c r="E84" s="384"/>
      <c r="F84" s="384"/>
      <c r="G84" s="87" t="str">
        <f>Data!U9</f>
        <v>903-566-7222</v>
      </c>
      <c r="H84" s="78" t="str">
        <f>Data!V9</f>
        <v>cstrawn@uttyler.edu</v>
      </c>
    </row>
    <row r="85" spans="2:9" ht="13.5" customHeight="1" x14ac:dyDescent="0.2">
      <c r="B85" s="27"/>
      <c r="C85" s="27"/>
      <c r="D85" s="27"/>
      <c r="E85" s="27"/>
      <c r="F85" s="27"/>
      <c r="G85" s="27"/>
      <c r="H85" s="5"/>
    </row>
    <row r="86" spans="2:9" x14ac:dyDescent="0.2">
      <c r="B86" s="28" t="s">
        <v>33</v>
      </c>
      <c r="C86" s="13"/>
      <c r="D86" s="13"/>
      <c r="E86" s="13"/>
      <c r="F86" s="13"/>
      <c r="G86" s="13"/>
      <c r="H86" s="17">
        <f>H13+H14</f>
        <v>64295338</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Data!HR9</f>
        <v>78651.101602607931</v>
      </c>
      <c r="D91" s="159">
        <f>Data!IL9</f>
        <v>31735.902242917415</v>
      </c>
      <c r="E91" s="159">
        <f>Data!JF9</f>
        <v>13294.016438278502</v>
      </c>
      <c r="F91" s="159">
        <f>Data!JZ9</f>
        <v>154.86971619616148</v>
      </c>
      <c r="G91" s="159">
        <f>Data!KT9</f>
        <v>0</v>
      </c>
      <c r="H91" s="36">
        <f t="shared" ref="H91:H111" si="2">SUM(C91:G91)</f>
        <v>123835.89000000001</v>
      </c>
    </row>
    <row r="92" spans="2:9" x14ac:dyDescent="0.2">
      <c r="B92" s="9" t="str">
        <f>$B$33</f>
        <v>Science</v>
      </c>
      <c r="C92" s="159">
        <f>Data!HS9</f>
        <v>189934.14556886649</v>
      </c>
      <c r="D92" s="159">
        <f>Data!IM9</f>
        <v>114548.20050426606</v>
      </c>
      <c r="E92" s="159">
        <f>Data!JG9</f>
        <v>16324.124164722271</v>
      </c>
      <c r="F92" s="159">
        <f>Data!KA9</f>
        <v>33.51976214522027</v>
      </c>
      <c r="G92" s="159">
        <f>Data!KU9</f>
        <v>0</v>
      </c>
      <c r="H92" s="69">
        <f t="shared" si="2"/>
        <v>320839.99000000005</v>
      </c>
    </row>
    <row r="93" spans="2:9" x14ac:dyDescent="0.2">
      <c r="B93" s="9" t="str">
        <f>$B$34</f>
        <v>Fine Arts</v>
      </c>
      <c r="C93" s="159">
        <f>Data!HT9</f>
        <v>84766.696897833812</v>
      </c>
      <c r="D93" s="159">
        <f>Data!IN9</f>
        <v>25332.996870352406</v>
      </c>
      <c r="E93" s="159">
        <f>Data!JH9</f>
        <v>3130.0162318137727</v>
      </c>
      <c r="F93" s="159">
        <f>Data!KB9</f>
        <v>0</v>
      </c>
      <c r="G93" s="159">
        <f>Data!KV9</f>
        <v>0</v>
      </c>
      <c r="H93" s="69">
        <f t="shared" si="2"/>
        <v>113229.70999999999</v>
      </c>
    </row>
    <row r="94" spans="2:9" x14ac:dyDescent="0.2">
      <c r="B94" s="9" t="str">
        <f>$B$35</f>
        <v>Teacher Education</v>
      </c>
      <c r="C94" s="159">
        <f>Data!HU9</f>
        <v>0</v>
      </c>
      <c r="D94" s="159">
        <f>Data!IO9</f>
        <v>0</v>
      </c>
      <c r="E94" s="159">
        <f>Data!JI9</f>
        <v>0</v>
      </c>
      <c r="F94" s="159">
        <f>Data!KC9</f>
        <v>0</v>
      </c>
      <c r="G94" s="159">
        <f>Data!KW9</f>
        <v>0</v>
      </c>
      <c r="H94" s="69">
        <f t="shared" si="2"/>
        <v>0</v>
      </c>
    </row>
    <row r="95" spans="2:9" x14ac:dyDescent="0.2">
      <c r="B95" s="9" t="str">
        <f>$B$36</f>
        <v>Agriculture</v>
      </c>
      <c r="C95" s="159">
        <f>Data!HV9</f>
        <v>0</v>
      </c>
      <c r="D95" s="159">
        <f>Data!IP9</f>
        <v>0</v>
      </c>
      <c r="E95" s="159">
        <f>Data!JJ9</f>
        <v>0</v>
      </c>
      <c r="F95" s="159">
        <f>Data!KD9</f>
        <v>0</v>
      </c>
      <c r="G95" s="159">
        <f>Data!KX9</f>
        <v>0</v>
      </c>
      <c r="H95" s="69">
        <f t="shared" si="2"/>
        <v>0</v>
      </c>
    </row>
    <row r="96" spans="2:9" x14ac:dyDescent="0.2">
      <c r="B96" s="9" t="str">
        <f>$B$37</f>
        <v>Engineering</v>
      </c>
      <c r="C96" s="159">
        <f>Data!HW9</f>
        <v>24928.362287608787</v>
      </c>
      <c r="D96" s="159">
        <f>Data!IQ9</f>
        <v>83286.983215913802</v>
      </c>
      <c r="E96" s="159">
        <f>Data!JK9</f>
        <v>9097.4544964774141</v>
      </c>
      <c r="F96" s="159">
        <f>Data!KE9</f>
        <v>0</v>
      </c>
      <c r="G96" s="159">
        <f>Data!KY9</f>
        <v>0</v>
      </c>
      <c r="H96" s="69">
        <f t="shared" si="2"/>
        <v>117312.8</v>
      </c>
    </row>
    <row r="97" spans="2:8" x14ac:dyDescent="0.2">
      <c r="B97" s="9" t="str">
        <f>$B$38</f>
        <v>Home Economics</v>
      </c>
      <c r="C97" s="159">
        <f>Data!HX9</f>
        <v>0</v>
      </c>
      <c r="D97" s="159">
        <f>Data!IR9</f>
        <v>0</v>
      </c>
      <c r="E97" s="159">
        <f>Data!JL9</f>
        <v>0</v>
      </c>
      <c r="F97" s="159">
        <f>Data!KF9</f>
        <v>0</v>
      </c>
      <c r="G97" s="159">
        <f>Data!KZ9</f>
        <v>0</v>
      </c>
      <c r="H97" s="69">
        <f t="shared" si="2"/>
        <v>0</v>
      </c>
    </row>
    <row r="98" spans="2:8" x14ac:dyDescent="0.2">
      <c r="B98" s="9" t="str">
        <f>$B$39</f>
        <v>Law</v>
      </c>
      <c r="C98" s="159">
        <f>Data!HY9</f>
        <v>0</v>
      </c>
      <c r="D98" s="159">
        <f>Data!IS9</f>
        <v>0</v>
      </c>
      <c r="E98" s="159">
        <f>Data!JM9</f>
        <v>0</v>
      </c>
      <c r="F98" s="159">
        <f>Data!KG9</f>
        <v>0</v>
      </c>
      <c r="G98" s="159">
        <f>Data!LA9</f>
        <v>0</v>
      </c>
      <c r="H98" s="69">
        <f t="shared" si="2"/>
        <v>0</v>
      </c>
    </row>
    <row r="99" spans="2:8" x14ac:dyDescent="0.2">
      <c r="B99" s="9" t="str">
        <f>$B$40</f>
        <v>Social Service</v>
      </c>
      <c r="C99" s="159">
        <f>Data!HZ9</f>
        <v>0</v>
      </c>
      <c r="D99" s="159">
        <f>Data!IT9</f>
        <v>0</v>
      </c>
      <c r="E99" s="159">
        <f>Data!JN9</f>
        <v>0</v>
      </c>
      <c r="F99" s="159">
        <f>Data!KH9</f>
        <v>0</v>
      </c>
      <c r="G99" s="159">
        <f>Data!LB9</f>
        <v>0</v>
      </c>
      <c r="H99" s="69">
        <f t="shared" si="2"/>
        <v>0</v>
      </c>
    </row>
    <row r="100" spans="2:8" x14ac:dyDescent="0.2">
      <c r="B100" s="9" t="str">
        <f>$B$41</f>
        <v>Library Science</v>
      </c>
      <c r="C100" s="159">
        <f>Data!IA9</f>
        <v>0</v>
      </c>
      <c r="D100" s="159">
        <f>Data!IU9</f>
        <v>0</v>
      </c>
      <c r="E100" s="159">
        <f>Data!JO9</f>
        <v>0</v>
      </c>
      <c r="F100" s="159">
        <f>Data!KI9</f>
        <v>0</v>
      </c>
      <c r="G100" s="159">
        <f>Data!LC9</f>
        <v>0</v>
      </c>
      <c r="H100" s="69">
        <f t="shared" si="2"/>
        <v>0</v>
      </c>
    </row>
    <row r="101" spans="2:8" x14ac:dyDescent="0.2">
      <c r="B101" s="9" t="str">
        <f>$B$42</f>
        <v>Veterinary Science</v>
      </c>
      <c r="C101" s="159">
        <f>Data!IB9</f>
        <v>0</v>
      </c>
      <c r="D101" s="159">
        <f>Data!IV9</f>
        <v>0</v>
      </c>
      <c r="E101" s="159">
        <f>Data!JP9</f>
        <v>0</v>
      </c>
      <c r="F101" s="159">
        <f>Data!KJ9</f>
        <v>0</v>
      </c>
      <c r="G101" s="159">
        <f>Data!LD9</f>
        <v>0</v>
      </c>
      <c r="H101" s="69">
        <f t="shared" si="2"/>
        <v>0</v>
      </c>
    </row>
    <row r="102" spans="2:8" x14ac:dyDescent="0.2">
      <c r="B102" s="9" t="str">
        <f>$B$43</f>
        <v>Vocational Training</v>
      </c>
      <c r="C102" s="159">
        <f>Data!IC9</f>
        <v>0</v>
      </c>
      <c r="D102" s="159">
        <f>Data!IW9</f>
        <v>0</v>
      </c>
      <c r="E102" s="159">
        <f>Data!JQ9</f>
        <v>0</v>
      </c>
      <c r="F102" s="159">
        <f>Data!KK9</f>
        <v>0</v>
      </c>
      <c r="G102" s="159">
        <f>Data!LE9</f>
        <v>0</v>
      </c>
      <c r="H102" s="69">
        <f t="shared" si="2"/>
        <v>0</v>
      </c>
    </row>
    <row r="103" spans="2:8" x14ac:dyDescent="0.2">
      <c r="B103" s="9" t="str">
        <f>$B$44</f>
        <v>Physical Training</v>
      </c>
      <c r="C103" s="159">
        <f>Data!ID9</f>
        <v>0</v>
      </c>
      <c r="D103" s="159">
        <f>Data!IX9</f>
        <v>0</v>
      </c>
      <c r="E103" s="159">
        <f>Data!JR9</f>
        <v>0</v>
      </c>
      <c r="F103" s="159">
        <f>Data!KL9</f>
        <v>0</v>
      </c>
      <c r="G103" s="159">
        <f>Data!LF9</f>
        <v>0</v>
      </c>
      <c r="H103" s="69">
        <f t="shared" si="2"/>
        <v>0</v>
      </c>
    </row>
    <row r="104" spans="2:8" x14ac:dyDescent="0.2">
      <c r="B104" s="9" t="str">
        <f>$B$45</f>
        <v>Health Services</v>
      </c>
      <c r="C104" s="159">
        <f>Data!IE9</f>
        <v>0</v>
      </c>
      <c r="D104" s="159">
        <f>Data!IY9</f>
        <v>0</v>
      </c>
      <c r="E104" s="159">
        <f>Data!JS9</f>
        <v>0</v>
      </c>
      <c r="F104" s="159">
        <f>Data!KM9</f>
        <v>0</v>
      </c>
      <c r="G104" s="159">
        <f>Data!LG9</f>
        <v>0</v>
      </c>
      <c r="H104" s="69">
        <f t="shared" si="2"/>
        <v>0</v>
      </c>
    </row>
    <row r="105" spans="2:8" x14ac:dyDescent="0.2">
      <c r="B105" s="9" t="str">
        <f>$B$46</f>
        <v>Pharmacy</v>
      </c>
      <c r="C105" s="159">
        <f>Data!IF9</f>
        <v>0</v>
      </c>
      <c r="D105" s="159">
        <f>Data!IZ9</f>
        <v>0</v>
      </c>
      <c r="E105" s="159">
        <f>Data!JT9</f>
        <v>0</v>
      </c>
      <c r="F105" s="159">
        <f>Data!KN9</f>
        <v>0</v>
      </c>
      <c r="G105" s="159">
        <f>Data!LH9</f>
        <v>0</v>
      </c>
      <c r="H105" s="69">
        <f t="shared" si="2"/>
        <v>0</v>
      </c>
    </row>
    <row r="106" spans="2:8" x14ac:dyDescent="0.2">
      <c r="B106" s="9" t="str">
        <f>$B$47</f>
        <v>Business Administration</v>
      </c>
      <c r="C106" s="159">
        <f>Data!IG9</f>
        <v>13170.384193945072</v>
      </c>
      <c r="D106" s="159">
        <f>Data!JA9</f>
        <v>43790.044293494168</v>
      </c>
      <c r="E106" s="159">
        <f>Data!JU9</f>
        <v>26325.936874158222</v>
      </c>
      <c r="F106" s="159">
        <f>Data!KO9</f>
        <v>1139.5546384025297</v>
      </c>
      <c r="G106" s="159">
        <f>Data!LI9</f>
        <v>0</v>
      </c>
      <c r="H106" s="69">
        <f t="shared" si="2"/>
        <v>84425.919999999998</v>
      </c>
    </row>
    <row r="107" spans="2:8" x14ac:dyDescent="0.2">
      <c r="B107" s="9" t="str">
        <f>$B$48</f>
        <v>Optometry</v>
      </c>
      <c r="C107" s="159">
        <f>Data!IH9</f>
        <v>0</v>
      </c>
      <c r="D107" s="159">
        <f>Data!JB9</f>
        <v>0</v>
      </c>
      <c r="E107" s="159">
        <f>Data!JV9</f>
        <v>0</v>
      </c>
      <c r="F107" s="159">
        <f>Data!KP9</f>
        <v>0</v>
      </c>
      <c r="G107" s="159">
        <f>Data!LJ9</f>
        <v>0</v>
      </c>
      <c r="H107" s="69">
        <f t="shared" si="2"/>
        <v>0</v>
      </c>
    </row>
    <row r="108" spans="2:8" x14ac:dyDescent="0.2">
      <c r="B108" s="9" t="str">
        <f>$B$49</f>
        <v>Teacher Ed-Practice Teaching</v>
      </c>
      <c r="C108" s="159">
        <f>Data!II9</f>
        <v>0</v>
      </c>
      <c r="D108" s="159">
        <f>Data!JC9</f>
        <v>0</v>
      </c>
      <c r="E108" s="159">
        <f>Data!JW9</f>
        <v>0</v>
      </c>
      <c r="F108" s="159">
        <f>Data!KQ9</f>
        <v>0</v>
      </c>
      <c r="G108" s="159">
        <f>Data!LK9</f>
        <v>0</v>
      </c>
      <c r="H108" s="69">
        <f t="shared" si="2"/>
        <v>0</v>
      </c>
    </row>
    <row r="109" spans="2:8" x14ac:dyDescent="0.2">
      <c r="B109" s="9" t="str">
        <f>$B$50</f>
        <v>Technology</v>
      </c>
      <c r="C109" s="159">
        <f>Data!IJ9</f>
        <v>0</v>
      </c>
      <c r="D109" s="159">
        <f>Data!JD9</f>
        <v>0</v>
      </c>
      <c r="E109" s="159">
        <f>Data!JX9</f>
        <v>0</v>
      </c>
      <c r="F109" s="159">
        <f>Data!KR9</f>
        <v>0</v>
      </c>
      <c r="G109" s="159">
        <f>Data!LL9</f>
        <v>0</v>
      </c>
      <c r="H109" s="69">
        <f t="shared" si="2"/>
        <v>0</v>
      </c>
    </row>
    <row r="110" spans="2:8" x14ac:dyDescent="0.2">
      <c r="B110" s="9" t="str">
        <f>$B$51</f>
        <v>Nursing</v>
      </c>
      <c r="C110" s="159">
        <f>Data!IK9</f>
        <v>1140.0716845878137</v>
      </c>
      <c r="D110" s="159">
        <f>Data!JE9</f>
        <v>22520.430107526881</v>
      </c>
      <c r="E110" s="159">
        <f>Data!JY9</f>
        <v>3778.1600955794502</v>
      </c>
      <c r="F110" s="159">
        <f>Data!KS9</f>
        <v>561.33811230585422</v>
      </c>
      <c r="G110" s="159">
        <f>Data!HPM9</f>
        <v>0</v>
      </c>
      <c r="H110" s="69">
        <f t="shared" si="2"/>
        <v>27999.999999999996</v>
      </c>
    </row>
    <row r="111" spans="2:8" x14ac:dyDescent="0.2">
      <c r="B111" s="35" t="str">
        <f>$B$52</f>
        <v>Totals</v>
      </c>
      <c r="C111" s="36">
        <f>SUM(C91:C110)</f>
        <v>392590.76223544992</v>
      </c>
      <c r="D111" s="36">
        <f>SUM(D91:D110)</f>
        <v>321214.55723447079</v>
      </c>
      <c r="E111" s="36">
        <f>SUM(E91:E110)</f>
        <v>71949.708301029634</v>
      </c>
      <c r="F111" s="36">
        <f>SUM(F91:F110)</f>
        <v>1889.2822290497656</v>
      </c>
      <c r="G111" s="36">
        <f>SUM(G91:G110)</f>
        <v>0</v>
      </c>
      <c r="H111" s="36">
        <f t="shared" si="2"/>
        <v>787644.31</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2558350.1510439478</v>
      </c>
      <c r="D116" s="21">
        <f t="shared" si="3"/>
        <v>1529965.9559685374</v>
      </c>
      <c r="E116" s="21">
        <f t="shared" si="3"/>
        <v>1838815.7593185785</v>
      </c>
      <c r="F116" s="21">
        <f t="shared" si="3"/>
        <v>21285.291652477361</v>
      </c>
      <c r="G116" s="21">
        <f t="shared" si="3"/>
        <v>0</v>
      </c>
      <c r="H116" s="36">
        <f t="shared" ref="H116:H136" si="4">SUM(C116:G116)</f>
        <v>5948417.1579835406</v>
      </c>
      <c r="I116" s="1"/>
    </row>
    <row r="117" spans="2:9" x14ac:dyDescent="0.2">
      <c r="B117" s="9" t="str">
        <f>$B$33</f>
        <v>Science</v>
      </c>
      <c r="C117" s="22">
        <f t="shared" si="3"/>
        <v>1254113.6049298465</v>
      </c>
      <c r="D117" s="22">
        <f t="shared" si="3"/>
        <v>1449181.134564216</v>
      </c>
      <c r="E117" s="22">
        <f t="shared" si="3"/>
        <v>713879.80615202023</v>
      </c>
      <c r="F117" s="22">
        <f t="shared" si="3"/>
        <v>1554.8901325155903</v>
      </c>
      <c r="G117" s="22">
        <f t="shared" si="3"/>
        <v>0</v>
      </c>
      <c r="H117" s="69">
        <f t="shared" si="4"/>
        <v>3418729.4357785983</v>
      </c>
      <c r="I117" s="1"/>
    </row>
    <row r="118" spans="2:9" x14ac:dyDescent="0.2">
      <c r="B118" s="9" t="str">
        <f>$B$34</f>
        <v>Fine Arts</v>
      </c>
      <c r="C118" s="22">
        <f t="shared" si="3"/>
        <v>530424.79801071284</v>
      </c>
      <c r="D118" s="22">
        <f t="shared" si="3"/>
        <v>464876.80260146043</v>
      </c>
      <c r="E118" s="22">
        <f t="shared" si="3"/>
        <v>145218.77871510177</v>
      </c>
      <c r="F118" s="22">
        <f t="shared" si="3"/>
        <v>0</v>
      </c>
      <c r="G118" s="22">
        <f t="shared" si="3"/>
        <v>0</v>
      </c>
      <c r="H118" s="69">
        <f t="shared" si="4"/>
        <v>1140520.3793272751</v>
      </c>
      <c r="I118" s="1"/>
    </row>
    <row r="119" spans="2:9" x14ac:dyDescent="0.2">
      <c r="B119" s="9" t="str">
        <f>$B$35</f>
        <v>Teacher Education</v>
      </c>
      <c r="C119" s="22">
        <f t="shared" si="3"/>
        <v>97119.161207917306</v>
      </c>
      <c r="D119" s="22">
        <f t="shared" si="3"/>
        <v>392711.327980851</v>
      </c>
      <c r="E119" s="22">
        <f t="shared" si="3"/>
        <v>949355.57110423897</v>
      </c>
      <c r="F119" s="22">
        <f t="shared" si="3"/>
        <v>87853.316229582197</v>
      </c>
      <c r="G119" s="22">
        <f t="shared" si="3"/>
        <v>0</v>
      </c>
      <c r="H119" s="69">
        <f t="shared" si="4"/>
        <v>1527039.3765225895</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670060.80257851176</v>
      </c>
      <c r="D121" s="22">
        <f t="shared" si="3"/>
        <v>2809585.1015253738</v>
      </c>
      <c r="E121" s="22">
        <f t="shared" si="3"/>
        <v>591317.29266316735</v>
      </c>
      <c r="F121" s="22">
        <f t="shared" si="3"/>
        <v>0</v>
      </c>
      <c r="G121" s="22">
        <f t="shared" si="3"/>
        <v>0</v>
      </c>
      <c r="H121" s="69">
        <f t="shared" si="4"/>
        <v>4070963.1967670526</v>
      </c>
      <c r="I121" s="1"/>
    </row>
    <row r="122" spans="2:9" x14ac:dyDescent="0.2">
      <c r="B122" s="9" t="str">
        <f>$B$38</f>
        <v>Home Economics</v>
      </c>
      <c r="C122" s="22">
        <f t="shared" si="3"/>
        <v>899.29155072097205</v>
      </c>
      <c r="D122" s="22">
        <f t="shared" si="3"/>
        <v>4767.20844927903</v>
      </c>
      <c r="E122" s="22">
        <f t="shared" si="3"/>
        <v>0</v>
      </c>
      <c r="F122" s="22">
        <f t="shared" si="3"/>
        <v>0</v>
      </c>
      <c r="G122" s="22">
        <f t="shared" si="3"/>
        <v>0</v>
      </c>
      <c r="H122" s="69">
        <f t="shared" si="4"/>
        <v>5666.5000000000018</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70000</v>
      </c>
      <c r="D124" s="22">
        <f t="shared" si="3"/>
        <v>0</v>
      </c>
      <c r="E124" s="22">
        <f t="shared" si="3"/>
        <v>0</v>
      </c>
      <c r="F124" s="22">
        <f t="shared" si="3"/>
        <v>0</v>
      </c>
      <c r="G124" s="22">
        <f t="shared" si="3"/>
        <v>0</v>
      </c>
      <c r="H124" s="69">
        <f t="shared" si="4"/>
        <v>70000</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121558.012117812</v>
      </c>
      <c r="D129" s="22">
        <f t="shared" si="3"/>
        <v>323046.41022370401</v>
      </c>
      <c r="E129" s="22">
        <f t="shared" si="3"/>
        <v>653161.69664161606</v>
      </c>
      <c r="F129" s="22">
        <f t="shared" si="3"/>
        <v>0</v>
      </c>
      <c r="G129" s="22">
        <f t="shared" si="3"/>
        <v>0</v>
      </c>
      <c r="H129" s="69">
        <f t="shared" si="4"/>
        <v>1097766.1189831321</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522946.82132428011</v>
      </c>
      <c r="D131" s="22">
        <f t="shared" si="3"/>
        <v>2447886.0926093939</v>
      </c>
      <c r="E131" s="22">
        <f t="shared" si="3"/>
        <v>1697180.1680753583</v>
      </c>
      <c r="F131" s="22">
        <f t="shared" si="3"/>
        <v>391387.78603086353</v>
      </c>
      <c r="G131" s="22">
        <f t="shared" si="3"/>
        <v>0</v>
      </c>
      <c r="H131" s="69">
        <f t="shared" si="4"/>
        <v>5059400.8680398958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50793.409090909103</v>
      </c>
      <c r="E133" s="22">
        <f t="shared" si="5"/>
        <v>0</v>
      </c>
      <c r="F133" s="22">
        <f t="shared" si="5"/>
        <v>0</v>
      </c>
      <c r="G133" s="22">
        <f t="shared" si="5"/>
        <v>0</v>
      </c>
      <c r="H133" s="69">
        <f t="shared" si="4"/>
        <v>50793.409090909103</v>
      </c>
      <c r="I133" s="1"/>
    </row>
    <row r="134" spans="2:12" x14ac:dyDescent="0.2">
      <c r="B134" s="9" t="str">
        <f>$B$50</f>
        <v>Technology</v>
      </c>
      <c r="C134" s="22">
        <f t="shared" si="5"/>
        <v>88173.566084616701</v>
      </c>
      <c r="D134" s="22">
        <f t="shared" si="5"/>
        <v>321054.45256276301</v>
      </c>
      <c r="E134" s="22">
        <f t="shared" si="5"/>
        <v>171810.215681445</v>
      </c>
      <c r="F134" s="22">
        <f t="shared" si="5"/>
        <v>0</v>
      </c>
      <c r="G134" s="22">
        <f t="shared" si="5"/>
        <v>0</v>
      </c>
      <c r="H134" s="69">
        <f t="shared" si="4"/>
        <v>581038.23432882468</v>
      </c>
      <c r="I134" s="1"/>
    </row>
    <row r="135" spans="2:12" x14ac:dyDescent="0.2">
      <c r="B135" s="9" t="str">
        <f>$B$51</f>
        <v>Nursing</v>
      </c>
      <c r="C135" s="22">
        <f t="shared" si="5"/>
        <v>146370.23651035479</v>
      </c>
      <c r="D135" s="22">
        <f t="shared" si="5"/>
        <v>3646632.3245357769</v>
      </c>
      <c r="E135" s="22">
        <f t="shared" si="5"/>
        <v>1615465.1799880695</v>
      </c>
      <c r="F135" s="22">
        <f t="shared" si="5"/>
        <v>710180.3546940278</v>
      </c>
      <c r="G135" s="22">
        <f t="shared" si="5"/>
        <v>0</v>
      </c>
      <c r="H135" s="69">
        <f t="shared" si="4"/>
        <v>6118648.0957282288</v>
      </c>
      <c r="I135" s="1"/>
    </row>
    <row r="136" spans="2:12" x14ac:dyDescent="0.2">
      <c r="B136" s="35" t="str">
        <f>$B$52</f>
        <v>Totals</v>
      </c>
      <c r="C136" s="36">
        <f>SUM(C116:C135)</f>
        <v>6060016.4453587215</v>
      </c>
      <c r="D136" s="36">
        <f>SUM(D116:D135)</f>
        <v>13440500.220112264</v>
      </c>
      <c r="E136" s="36">
        <f>SUM(E116:E135)</f>
        <v>8376204.4683395959</v>
      </c>
      <c r="F136" s="36">
        <f>SUM(F116:F135)</f>
        <v>1212261.6387394664</v>
      </c>
      <c r="G136" s="36">
        <f>SUM(G116:G135)</f>
        <v>0</v>
      </c>
      <c r="H136" s="36">
        <f t="shared" si="4"/>
        <v>29088982.77255005</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35206355.227449954</v>
      </c>
      <c r="J138" s="26"/>
      <c r="K138" s="26"/>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Data!LN9</f>
        <v>0</v>
      </c>
      <c r="D143" s="159">
        <f>Data!MH9</f>
        <v>0</v>
      </c>
      <c r="E143" s="159">
        <f>Data!NB9</f>
        <v>0</v>
      </c>
      <c r="F143" s="159">
        <f>Data!NV9</f>
        <v>0</v>
      </c>
      <c r="G143" s="159">
        <f>Data!OP9</f>
        <v>0</v>
      </c>
      <c r="H143" s="160">
        <f>Data!PJ9</f>
        <v>6509454.75</v>
      </c>
      <c r="I143" s="70">
        <f t="shared" ref="I143:I162" si="6">SUM(C143:H143)</f>
        <v>6509454.75</v>
      </c>
    </row>
    <row r="144" spans="2:12" x14ac:dyDescent="0.2">
      <c r="B144" s="9" t="str">
        <f>$B$33</f>
        <v>Science</v>
      </c>
      <c r="C144" s="159">
        <f>Data!LO9</f>
        <v>0</v>
      </c>
      <c r="D144" s="159">
        <f>Data!MI9</f>
        <v>0</v>
      </c>
      <c r="E144" s="159">
        <f>Data!NC9</f>
        <v>0</v>
      </c>
      <c r="F144" s="159">
        <f>Data!NW9</f>
        <v>0</v>
      </c>
      <c r="G144" s="159">
        <f>Data!OQ9</f>
        <v>0</v>
      </c>
      <c r="H144" s="160">
        <f>Data!PK9</f>
        <v>3663297.12</v>
      </c>
      <c r="I144" s="70">
        <f t="shared" si="6"/>
        <v>3663297.12</v>
      </c>
    </row>
    <row r="145" spans="2:9" x14ac:dyDescent="0.2">
      <c r="B145" s="9" t="str">
        <f>$B$34</f>
        <v>Fine Arts</v>
      </c>
      <c r="C145" s="159">
        <f>Data!LP9</f>
        <v>0</v>
      </c>
      <c r="D145" s="159">
        <f>Data!MJ9</f>
        <v>0</v>
      </c>
      <c r="E145" s="159">
        <f>Data!ND9</f>
        <v>0</v>
      </c>
      <c r="F145" s="159">
        <f>Data!NX9</f>
        <v>0</v>
      </c>
      <c r="G145" s="159">
        <f>Data!OR9</f>
        <v>0</v>
      </c>
      <c r="H145" s="160">
        <f>Data!PL9</f>
        <v>1222110.98</v>
      </c>
      <c r="I145" s="70">
        <f t="shared" si="6"/>
        <v>1222110.98</v>
      </c>
    </row>
    <row r="146" spans="2:9" x14ac:dyDescent="0.2">
      <c r="B146" s="9" t="str">
        <f>$B$35</f>
        <v>Teacher Education</v>
      </c>
      <c r="C146" s="159">
        <f>Data!LQ9</f>
        <v>0</v>
      </c>
      <c r="D146" s="159">
        <f>Data!MK9</f>
        <v>0</v>
      </c>
      <c r="E146" s="159">
        <f>Data!NE9</f>
        <v>0</v>
      </c>
      <c r="F146" s="159">
        <f>Data!NY9</f>
        <v>0</v>
      </c>
      <c r="G146" s="159">
        <f>Data!OS9</f>
        <v>0</v>
      </c>
      <c r="H146" s="160">
        <f>Data!PN9</f>
        <v>1636279.91</v>
      </c>
      <c r="I146" s="70">
        <f t="shared" si="6"/>
        <v>1636279.91</v>
      </c>
    </row>
    <row r="147" spans="2:9" x14ac:dyDescent="0.2">
      <c r="B147" s="9" t="str">
        <f>$B$36</f>
        <v>Agriculture</v>
      </c>
      <c r="C147" s="159">
        <f>Data!LR9</f>
        <v>0</v>
      </c>
      <c r="D147" s="159">
        <f>Data!ML9</f>
        <v>0</v>
      </c>
      <c r="E147" s="159">
        <f>Data!NF9</f>
        <v>0</v>
      </c>
      <c r="F147" s="159">
        <f>Data!NZ9</f>
        <v>0</v>
      </c>
      <c r="G147" s="159">
        <f>Data!OT9</f>
        <v>0</v>
      </c>
      <c r="H147" s="160">
        <f>Data!PM9</f>
        <v>0</v>
      </c>
      <c r="I147" s="70">
        <f t="shared" si="6"/>
        <v>0</v>
      </c>
    </row>
    <row r="148" spans="2:9" x14ac:dyDescent="0.2">
      <c r="B148" s="9" t="str">
        <f>$B$37</f>
        <v>Engineering</v>
      </c>
      <c r="C148" s="159">
        <f>Data!LS9</f>
        <v>0</v>
      </c>
      <c r="D148" s="159">
        <f>Data!MM9</f>
        <v>0</v>
      </c>
      <c r="E148" s="159">
        <f>Data!NG9</f>
        <v>0</v>
      </c>
      <c r="F148" s="159">
        <f>Data!OA9</f>
        <v>0</v>
      </c>
      <c r="G148" s="159">
        <f>Data!OU9</f>
        <v>0</v>
      </c>
      <c r="H148" s="160">
        <f>Data!PO9</f>
        <v>4362190.26</v>
      </c>
      <c r="I148" s="70">
        <f t="shared" si="6"/>
        <v>4362190.26</v>
      </c>
    </row>
    <row r="149" spans="2:9" x14ac:dyDescent="0.2">
      <c r="B149" s="9" t="str">
        <f>$B$38</f>
        <v>Home Economics</v>
      </c>
      <c r="C149" s="159">
        <f>Data!LT9</f>
        <v>0</v>
      </c>
      <c r="D149" s="159">
        <f>Data!MN9</f>
        <v>0</v>
      </c>
      <c r="E149" s="159">
        <f>Data!NH9</f>
        <v>0</v>
      </c>
      <c r="F149" s="159">
        <f>Data!OB9</f>
        <v>0</v>
      </c>
      <c r="G149" s="159">
        <f>Data!OV9</f>
        <v>0</v>
      </c>
      <c r="H149" s="160">
        <f>Data!PP9</f>
        <v>0</v>
      </c>
      <c r="I149" s="70">
        <f t="shared" si="6"/>
        <v>0</v>
      </c>
    </row>
    <row r="150" spans="2:9" x14ac:dyDescent="0.2">
      <c r="B150" s="9" t="str">
        <f>$B$39</f>
        <v>Law</v>
      </c>
      <c r="C150" s="159">
        <f>Data!LU9</f>
        <v>0</v>
      </c>
      <c r="D150" s="159">
        <f>Data!MO9</f>
        <v>0</v>
      </c>
      <c r="E150" s="159">
        <f>Data!NI9</f>
        <v>0</v>
      </c>
      <c r="F150" s="159">
        <f>Data!OC9</f>
        <v>0</v>
      </c>
      <c r="G150" s="159">
        <f>Data!OW9</f>
        <v>0</v>
      </c>
      <c r="H150" s="160">
        <f>Data!PQ9</f>
        <v>0</v>
      </c>
      <c r="I150" s="70">
        <f t="shared" si="6"/>
        <v>0</v>
      </c>
    </row>
    <row r="151" spans="2:9" x14ac:dyDescent="0.2">
      <c r="B151" s="9" t="str">
        <f>$B$40</f>
        <v>Social Service</v>
      </c>
      <c r="C151" s="159">
        <f>Data!LV9</f>
        <v>0</v>
      </c>
      <c r="D151" s="159">
        <f>Data!MP9</f>
        <v>0</v>
      </c>
      <c r="E151" s="159">
        <f>Data!NJ9</f>
        <v>0</v>
      </c>
      <c r="F151" s="159">
        <f>Data!OD9</f>
        <v>0</v>
      </c>
      <c r="G151" s="159">
        <f>Data!OX9</f>
        <v>0</v>
      </c>
      <c r="H151" s="160">
        <f>Data!PR9</f>
        <v>0</v>
      </c>
      <c r="I151" s="70">
        <f t="shared" si="6"/>
        <v>0</v>
      </c>
    </row>
    <row r="152" spans="2:9" x14ac:dyDescent="0.2">
      <c r="B152" s="9" t="str">
        <f>$B$41</f>
        <v>Library Science</v>
      </c>
      <c r="C152" s="159">
        <f>Data!LW9</f>
        <v>0</v>
      </c>
      <c r="D152" s="159">
        <f>Data!MQ9</f>
        <v>0</v>
      </c>
      <c r="E152" s="159">
        <f>Data!NK9</f>
        <v>0</v>
      </c>
      <c r="F152" s="159">
        <f>Data!OE9</f>
        <v>0</v>
      </c>
      <c r="G152" s="159">
        <f>Data!OY9</f>
        <v>0</v>
      </c>
      <c r="H152" s="160">
        <f>Data!PS9</f>
        <v>0</v>
      </c>
      <c r="I152" s="70">
        <f t="shared" si="6"/>
        <v>0</v>
      </c>
    </row>
    <row r="153" spans="2:9" x14ac:dyDescent="0.2">
      <c r="B153" s="9" t="str">
        <f>$B$42</f>
        <v>Veterinary Science</v>
      </c>
      <c r="C153" s="159">
        <f>Data!LX9</f>
        <v>0</v>
      </c>
      <c r="D153" s="159">
        <f>Data!MR9</f>
        <v>0</v>
      </c>
      <c r="E153" s="159">
        <f>Data!NL9</f>
        <v>0</v>
      </c>
      <c r="F153" s="159">
        <f>Data!OF9</f>
        <v>0</v>
      </c>
      <c r="G153" s="159">
        <f>Data!OZ9</f>
        <v>0</v>
      </c>
      <c r="H153" s="160">
        <f>Data!PT9</f>
        <v>0</v>
      </c>
      <c r="I153" s="70">
        <f t="shared" si="6"/>
        <v>0</v>
      </c>
    </row>
    <row r="154" spans="2:9" x14ac:dyDescent="0.2">
      <c r="B154" s="9" t="str">
        <f>$B$43</f>
        <v>Vocational Training</v>
      </c>
      <c r="C154" s="159">
        <f>Data!LY9</f>
        <v>0</v>
      </c>
      <c r="D154" s="159">
        <f>Data!MS9</f>
        <v>0</v>
      </c>
      <c r="E154" s="159">
        <f>Data!NM9</f>
        <v>0</v>
      </c>
      <c r="F154" s="159">
        <f>Data!OG9</f>
        <v>0</v>
      </c>
      <c r="G154" s="159">
        <f>Data!PA9</f>
        <v>0</v>
      </c>
      <c r="H154" s="160">
        <f>Data!PU9</f>
        <v>0</v>
      </c>
      <c r="I154" s="70">
        <f t="shared" si="6"/>
        <v>0</v>
      </c>
    </row>
    <row r="155" spans="2:9" x14ac:dyDescent="0.2">
      <c r="B155" s="9" t="str">
        <f>$B$44</f>
        <v>Physical Training</v>
      </c>
      <c r="C155" s="159">
        <f>Data!LZ9</f>
        <v>0</v>
      </c>
      <c r="D155" s="159">
        <f>Data!MT9</f>
        <v>0</v>
      </c>
      <c r="E155" s="159">
        <f>Data!NN9</f>
        <v>0</v>
      </c>
      <c r="F155" s="159">
        <f>Data!OH9</f>
        <v>0</v>
      </c>
      <c r="G155" s="159">
        <f>Data!PB9</f>
        <v>0</v>
      </c>
      <c r="H155" s="160">
        <f>Data!PV9</f>
        <v>0</v>
      </c>
      <c r="I155" s="70">
        <f t="shared" si="6"/>
        <v>0</v>
      </c>
    </row>
    <row r="156" spans="2:9" x14ac:dyDescent="0.2">
      <c r="B156" s="9" t="str">
        <f>$B$45</f>
        <v>Health Services</v>
      </c>
      <c r="C156" s="159">
        <f>Data!MA9</f>
        <v>0</v>
      </c>
      <c r="D156" s="159">
        <f>Data!MU9</f>
        <v>0</v>
      </c>
      <c r="E156" s="159">
        <f>Data!NO9</f>
        <v>0</v>
      </c>
      <c r="F156" s="159">
        <f>Data!OI9</f>
        <v>0</v>
      </c>
      <c r="G156" s="159">
        <f>Data!PC9</f>
        <v>0</v>
      </c>
      <c r="H156" s="160">
        <f>Data!PW9</f>
        <v>1176297.69</v>
      </c>
      <c r="I156" s="70">
        <f t="shared" si="6"/>
        <v>1176297.69</v>
      </c>
    </row>
    <row r="157" spans="2:9" x14ac:dyDescent="0.2">
      <c r="B157" s="9" t="str">
        <f>$B$46</f>
        <v>Pharmacy</v>
      </c>
      <c r="C157" s="159">
        <f>Data!MB9</f>
        <v>0</v>
      </c>
      <c r="D157" s="159">
        <f>Data!MV9</f>
        <v>0</v>
      </c>
      <c r="E157" s="159">
        <f>Data!NP9</f>
        <v>0</v>
      </c>
      <c r="F157" s="159">
        <f>Data!OJ9</f>
        <v>0</v>
      </c>
      <c r="G157" s="159">
        <f>Data!PD9</f>
        <v>0</v>
      </c>
      <c r="H157" s="160">
        <f>Data!PX9</f>
        <v>4036420.28</v>
      </c>
      <c r="I157" s="70">
        <f t="shared" si="6"/>
        <v>4036420.28</v>
      </c>
    </row>
    <row r="158" spans="2:9" x14ac:dyDescent="0.2">
      <c r="B158" s="9" t="str">
        <f>$B$47</f>
        <v>Business Administration</v>
      </c>
      <c r="C158" s="159">
        <f>Data!MC9</f>
        <v>0</v>
      </c>
      <c r="D158" s="159">
        <f>Data!MW9</f>
        <v>0</v>
      </c>
      <c r="E158" s="159">
        <f>Data!NQ9</f>
        <v>0</v>
      </c>
      <c r="F158" s="159">
        <f>Data!OK9</f>
        <v>0</v>
      </c>
      <c r="G158" s="159">
        <f>Data!PE9</f>
        <v>0</v>
      </c>
      <c r="H158" s="160">
        <f>Data!PY9</f>
        <v>5421337.9299999997</v>
      </c>
      <c r="I158" s="70">
        <f t="shared" si="6"/>
        <v>5421337.9299999997</v>
      </c>
    </row>
    <row r="159" spans="2:9" x14ac:dyDescent="0.2">
      <c r="B159" s="9" t="str">
        <f>$B$48</f>
        <v>Optometry</v>
      </c>
      <c r="C159" s="159">
        <f>Data!MD9</f>
        <v>0</v>
      </c>
      <c r="D159" s="159">
        <f>Data!MX9</f>
        <v>0</v>
      </c>
      <c r="E159" s="159">
        <f>Data!NR9</f>
        <v>0</v>
      </c>
      <c r="F159" s="159">
        <f>Data!OL9</f>
        <v>0</v>
      </c>
      <c r="G159" s="159">
        <f>Data!PF9</f>
        <v>0</v>
      </c>
      <c r="H159" s="160">
        <f>Data!PZ9</f>
        <v>0</v>
      </c>
      <c r="I159" s="70">
        <f t="shared" si="6"/>
        <v>0</v>
      </c>
    </row>
    <row r="160" spans="2:9" x14ac:dyDescent="0.2">
      <c r="B160" s="9" t="str">
        <f>$B$49</f>
        <v>Teacher Ed-Practice Teaching</v>
      </c>
      <c r="C160" s="159">
        <f>Data!ME9</f>
        <v>0</v>
      </c>
      <c r="D160" s="159">
        <f>Data!MY9</f>
        <v>0</v>
      </c>
      <c r="E160" s="159">
        <f>Data!NS9</f>
        <v>0</v>
      </c>
      <c r="F160" s="159">
        <f>Data!OM9</f>
        <v>0</v>
      </c>
      <c r="G160" s="159">
        <f>Data!PG9</f>
        <v>0</v>
      </c>
      <c r="H160" s="160">
        <f>Data!QA9</f>
        <v>0</v>
      </c>
      <c r="I160" s="70">
        <f t="shared" si="6"/>
        <v>0</v>
      </c>
    </row>
    <row r="161" spans="2:10" x14ac:dyDescent="0.2">
      <c r="B161" s="9" t="str">
        <f>$B$50</f>
        <v>Technology</v>
      </c>
      <c r="C161" s="159">
        <f>Data!MF9</f>
        <v>0</v>
      </c>
      <c r="D161" s="159">
        <f>Data!MZ9</f>
        <v>0</v>
      </c>
      <c r="E161" s="159">
        <f>Data!NT9</f>
        <v>0</v>
      </c>
      <c r="F161" s="159">
        <f>Data!ON9</f>
        <v>0</v>
      </c>
      <c r="G161" s="159">
        <f>Data!PH9</f>
        <v>0</v>
      </c>
      <c r="H161" s="160">
        <f>Data!QB9</f>
        <v>622604.14</v>
      </c>
      <c r="I161" s="70">
        <f t="shared" si="6"/>
        <v>622604.14</v>
      </c>
    </row>
    <row r="162" spans="2:10" x14ac:dyDescent="0.2">
      <c r="B162" s="9" t="str">
        <f>$B$51</f>
        <v>Nursing</v>
      </c>
      <c r="C162" s="159">
        <f>Data!MG9</f>
        <v>0</v>
      </c>
      <c r="D162" s="159">
        <f>Data!NA9</f>
        <v>0</v>
      </c>
      <c r="E162" s="159">
        <f>Data!NU9</f>
        <v>0</v>
      </c>
      <c r="F162" s="159">
        <f>Data!OO9</f>
        <v>0</v>
      </c>
      <c r="G162" s="159">
        <f>Data!PI9</f>
        <v>0</v>
      </c>
      <c r="H162" s="160">
        <f>Data!QC9</f>
        <v>6556362.2199999997</v>
      </c>
      <c r="I162" s="70">
        <f t="shared" si="6"/>
        <v>6556362.2199999997</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35206355.280000009</v>
      </c>
      <c r="I163" s="70">
        <f>SUM(I143:I162)</f>
        <v>35206355.280000009</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2799646.376603758</v>
      </c>
      <c r="D168" s="21">
        <f t="shared" si="8"/>
        <v>1674267.9430360899</v>
      </c>
      <c r="E168" s="21">
        <f t="shared" si="8"/>
        <v>2012247.5712394039</v>
      </c>
      <c r="F168" s="21">
        <f t="shared" si="8"/>
        <v>23292.859120748552</v>
      </c>
      <c r="G168" s="21">
        <f t="shared" si="8"/>
        <v>0</v>
      </c>
      <c r="H168" s="36">
        <f t="shared" ref="H168:H188" si="9">SUM(C168:G168)</f>
        <v>6509454.75</v>
      </c>
      <c r="I168" s="52"/>
      <c r="J168" s="53"/>
    </row>
    <row r="169" spans="2:10" x14ac:dyDescent="0.2">
      <c r="B169" s="9" t="str">
        <f>$B$33</f>
        <v>Science</v>
      </c>
      <c r="C169" s="22">
        <f t="shared" si="8"/>
        <v>1343829.876974754</v>
      </c>
      <c r="D169" s="22">
        <f t="shared" si="8"/>
        <v>1552852.0686804152</v>
      </c>
      <c r="E169" s="22">
        <f t="shared" si="8"/>
        <v>764949.0511106404</v>
      </c>
      <c r="F169" s="22">
        <f t="shared" si="8"/>
        <v>1666.1232341902307</v>
      </c>
      <c r="G169" s="22">
        <f t="shared" si="8"/>
        <v>0</v>
      </c>
      <c r="H169" s="69">
        <f t="shared" si="9"/>
        <v>3663297.1199999992</v>
      </c>
      <c r="I169" s="52"/>
      <c r="J169" s="53"/>
    </row>
    <row r="170" spans="2:10" x14ac:dyDescent="0.2">
      <c r="B170" s="9" t="str">
        <f>$B$34</f>
        <v>Fine Arts</v>
      </c>
      <c r="C170" s="22">
        <f t="shared" si="8"/>
        <v>568370.35222073912</v>
      </c>
      <c r="D170" s="22">
        <f t="shared" si="8"/>
        <v>498133.18122526136</v>
      </c>
      <c r="E170" s="22">
        <f t="shared" si="8"/>
        <v>155607.44655399947</v>
      </c>
      <c r="F170" s="22">
        <f t="shared" si="8"/>
        <v>0</v>
      </c>
      <c r="G170" s="22">
        <f t="shared" si="8"/>
        <v>0</v>
      </c>
      <c r="H170" s="69">
        <f t="shared" si="9"/>
        <v>1222110.98</v>
      </c>
      <c r="I170" s="52"/>
      <c r="J170" s="53"/>
    </row>
    <row r="171" spans="2:10" x14ac:dyDescent="0.2">
      <c r="B171" s="9" t="str">
        <f>$B$35</f>
        <v>Teacher Education</v>
      </c>
      <c r="C171" s="22">
        <f t="shared" si="8"/>
        <v>104066.8202822965</v>
      </c>
      <c r="D171" s="22">
        <f t="shared" si="8"/>
        <v>420804.90279680851</v>
      </c>
      <c r="E171" s="22">
        <f t="shared" si="8"/>
        <v>1017270.066723432</v>
      </c>
      <c r="F171" s="22">
        <f t="shared" si="8"/>
        <v>94138.120197462864</v>
      </c>
      <c r="G171" s="22">
        <f t="shared" si="8"/>
        <v>0</v>
      </c>
      <c r="H171" s="69">
        <f t="shared" si="9"/>
        <v>1636279.91</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717995.36506176426</v>
      </c>
      <c r="D173" s="22">
        <f t="shared" si="8"/>
        <v>3010576.1639525825</v>
      </c>
      <c r="E173" s="22">
        <f t="shared" si="8"/>
        <v>633618.73098565324</v>
      </c>
      <c r="F173" s="22">
        <f t="shared" si="8"/>
        <v>0</v>
      </c>
      <c r="G173" s="22">
        <f t="shared" si="8"/>
        <v>0</v>
      </c>
      <c r="H173" s="69">
        <f t="shared" si="9"/>
        <v>4362190.26</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1"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1"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1"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1"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1" x14ac:dyDescent="0.2">
      <c r="B181" s="9" t="str">
        <f>$B$45</f>
        <v>Health Services</v>
      </c>
      <c r="C181" s="22">
        <f t="shared" si="8"/>
        <v>130253.98250369154</v>
      </c>
      <c r="D181" s="22">
        <f t="shared" si="8"/>
        <v>346156.38025058625</v>
      </c>
      <c r="E181" s="22">
        <f t="shared" si="8"/>
        <v>699887.32724572206</v>
      </c>
      <c r="F181" s="22">
        <f t="shared" si="8"/>
        <v>0</v>
      </c>
      <c r="G181" s="22">
        <f t="shared" si="8"/>
        <v>0</v>
      </c>
      <c r="H181" s="69">
        <f t="shared" si="9"/>
        <v>1176297.69</v>
      </c>
      <c r="I181" s="52"/>
      <c r="J181" s="53"/>
    </row>
    <row r="182" spans="2:11"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1" x14ac:dyDescent="0.2">
      <c r="B183" s="9" t="str">
        <f>$B$47</f>
        <v>Business Administration</v>
      </c>
      <c r="C183" s="22">
        <f t="shared" si="8"/>
        <v>560357.14737041795</v>
      </c>
      <c r="D183" s="22">
        <f t="shared" si="8"/>
        <v>2623001.8273535529</v>
      </c>
      <c r="E183" s="22">
        <f t="shared" si="8"/>
        <v>1818592.2521682582</v>
      </c>
      <c r="F183" s="22">
        <f t="shared" si="8"/>
        <v>419386.70310777059</v>
      </c>
      <c r="G183" s="22">
        <f t="shared" si="8"/>
        <v>0</v>
      </c>
      <c r="H183" s="69">
        <f t="shared" si="9"/>
        <v>5421337.9299999997</v>
      </c>
      <c r="I183" s="52"/>
      <c r="J183" s="53"/>
    </row>
    <row r="184" spans="2:11"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1"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c r="J185" s="53"/>
    </row>
    <row r="186" spans="2:11" x14ac:dyDescent="0.2">
      <c r="B186" s="9" t="str">
        <f>$B$50</f>
        <v>Technology</v>
      </c>
      <c r="C186" s="22">
        <f t="shared" si="10"/>
        <v>94481.264810842331</v>
      </c>
      <c r="D186" s="22">
        <f t="shared" si="10"/>
        <v>344021.82080480264</v>
      </c>
      <c r="E186" s="22">
        <f t="shared" si="10"/>
        <v>184101.05438435503</v>
      </c>
      <c r="F186" s="22">
        <f t="shared" si="10"/>
        <v>0</v>
      </c>
      <c r="G186" s="22">
        <f t="shared" si="10"/>
        <v>0</v>
      </c>
      <c r="H186" s="69">
        <f t="shared" si="9"/>
        <v>622604.14</v>
      </c>
      <c r="I186" s="52"/>
      <c r="J186" s="53"/>
    </row>
    <row r="187" spans="2:11" x14ac:dyDescent="0.2">
      <c r="B187" s="9" t="str">
        <f>$B$51</f>
        <v>Nursing</v>
      </c>
      <c r="C187" s="22">
        <f t="shared" si="10"/>
        <v>156841.22926744955</v>
      </c>
      <c r="D187" s="22">
        <f t="shared" si="10"/>
        <v>3907504.0807640348</v>
      </c>
      <c r="E187" s="22">
        <f t="shared" si="10"/>
        <v>1731031.8730691262</v>
      </c>
      <c r="F187" s="22">
        <f t="shared" si="10"/>
        <v>760985.03689938912</v>
      </c>
      <c r="G187" s="22">
        <f t="shared" si="10"/>
        <v>0</v>
      </c>
      <c r="H187" s="69">
        <f t="shared" si="9"/>
        <v>6556362.2199999997</v>
      </c>
      <c r="I187" s="52"/>
      <c r="J187" s="53"/>
    </row>
    <row r="188" spans="2:11" x14ac:dyDescent="0.2">
      <c r="B188" s="35" t="str">
        <f>$B$52</f>
        <v>Totals</v>
      </c>
      <c r="C188" s="36">
        <f>SUM(C168:C187)</f>
        <v>6475842.415095713</v>
      </c>
      <c r="D188" s="36">
        <f>SUM(D168:D187)</f>
        <v>14377318.368864134</v>
      </c>
      <c r="E188" s="36">
        <f>SUM(E168:E187)</f>
        <v>9017305.3734805919</v>
      </c>
      <c r="F188" s="36">
        <f>SUM(F168:F187)</f>
        <v>1299468.8425595614</v>
      </c>
      <c r="G188" s="36">
        <f>SUM(G168:G187)</f>
        <v>0</v>
      </c>
      <c r="H188" s="294">
        <f t="shared" si="9"/>
        <v>31169935</v>
      </c>
      <c r="I188" s="313"/>
      <c r="J188" s="295"/>
      <c r="K188" s="26"/>
    </row>
    <row r="189" spans="2:11" x14ac:dyDescent="0.2">
      <c r="B189" s="46"/>
      <c r="C189" s="42"/>
      <c r="D189" s="42"/>
      <c r="E189" s="42"/>
      <c r="F189" s="42"/>
      <c r="G189" s="42"/>
      <c r="H189" s="43"/>
      <c r="I189" s="1"/>
    </row>
    <row r="190" spans="2:11" x14ac:dyDescent="0.2">
      <c r="B190" s="382" t="s">
        <v>35</v>
      </c>
      <c r="C190" s="382"/>
      <c r="D190" s="382"/>
      <c r="E190" s="382"/>
      <c r="F190" s="382"/>
      <c r="G190" s="382"/>
      <c r="H190" s="17">
        <f>H15</f>
        <v>15553842</v>
      </c>
    </row>
    <row r="191" spans="2:11" ht="43.5" customHeight="1" thickBot="1" x14ac:dyDescent="0.25">
      <c r="B191" s="364" t="s">
        <v>233</v>
      </c>
      <c r="C191" s="364"/>
      <c r="D191" s="364"/>
      <c r="E191" s="364"/>
      <c r="F191" s="364"/>
      <c r="G191" s="364"/>
      <c r="H191" s="364"/>
    </row>
    <row r="192" spans="2:11"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1367946.5638641638</v>
      </c>
      <c r="D193" s="38">
        <f t="shared" si="11"/>
        <v>818070.84594823269</v>
      </c>
      <c r="E193" s="38">
        <f t="shared" si="11"/>
        <v>983212.44201568747</v>
      </c>
      <c r="F193" s="38">
        <f t="shared" si="11"/>
        <v>11381.218307811218</v>
      </c>
      <c r="G193" s="38">
        <f t="shared" si="11"/>
        <v>0</v>
      </c>
      <c r="H193" s="38">
        <f>SUM(C193:G193)</f>
        <v>3180611.0701358952</v>
      </c>
      <c r="I193" s="1"/>
    </row>
    <row r="194" spans="2:9" x14ac:dyDescent="0.2">
      <c r="B194" s="9" t="str">
        <f>$B$33</f>
        <v>Science</v>
      </c>
      <c r="C194" s="39">
        <f t="shared" si="11"/>
        <v>670572.94555987173</v>
      </c>
      <c r="D194" s="39">
        <f t="shared" si="11"/>
        <v>774875.30494407122</v>
      </c>
      <c r="E194" s="39">
        <f t="shared" si="11"/>
        <v>381710.62215200893</v>
      </c>
      <c r="F194" s="39">
        <f t="shared" si="11"/>
        <v>831.39777136959151</v>
      </c>
      <c r="G194" s="39">
        <f t="shared" si="11"/>
        <v>0</v>
      </c>
      <c r="H194" s="39">
        <f t="shared" ref="H194:H213" si="12">SUM(C194:G194)</f>
        <v>1827990.2704273215</v>
      </c>
      <c r="I194" s="1"/>
    </row>
    <row r="195" spans="2:9" x14ac:dyDescent="0.2">
      <c r="B195" s="9" t="str">
        <f>$B$34</f>
        <v>Fine Arts</v>
      </c>
      <c r="C195" s="39">
        <f t="shared" si="11"/>
        <v>283617.4632041732</v>
      </c>
      <c r="D195" s="39">
        <f t="shared" si="11"/>
        <v>248569.0336326065</v>
      </c>
      <c r="E195" s="39">
        <f t="shared" si="11"/>
        <v>77648.295824874906</v>
      </c>
      <c r="F195" s="39">
        <f t="shared" si="11"/>
        <v>0</v>
      </c>
      <c r="G195" s="39">
        <f t="shared" si="11"/>
        <v>0</v>
      </c>
      <c r="H195" s="39">
        <f t="shared" si="12"/>
        <v>609834.79266165453</v>
      </c>
      <c r="I195" s="1"/>
    </row>
    <row r="196" spans="2:9" x14ac:dyDescent="0.2">
      <c r="B196" s="9" t="str">
        <f>$B$35</f>
        <v>Teacher Education</v>
      </c>
      <c r="C196" s="39">
        <f t="shared" si="11"/>
        <v>51929.491670844436</v>
      </c>
      <c r="D196" s="39">
        <f t="shared" si="11"/>
        <v>209982.2463640199</v>
      </c>
      <c r="E196" s="39">
        <f t="shared" si="11"/>
        <v>507619.21344012138</v>
      </c>
      <c r="F196" s="39">
        <f t="shared" si="11"/>
        <v>46975.056174890378</v>
      </c>
      <c r="G196" s="39">
        <f t="shared" si="11"/>
        <v>0</v>
      </c>
      <c r="H196" s="39">
        <f t="shared" si="12"/>
        <v>816506.00764987606</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358280.65681052796</v>
      </c>
      <c r="D198" s="39">
        <f t="shared" si="11"/>
        <v>1502281.5715617659</v>
      </c>
      <c r="E198" s="39">
        <f t="shared" si="11"/>
        <v>316176.6024568482</v>
      </c>
      <c r="F198" s="39">
        <f t="shared" si="11"/>
        <v>0</v>
      </c>
      <c r="G198" s="39">
        <f t="shared" si="11"/>
        <v>0</v>
      </c>
      <c r="H198" s="39">
        <f t="shared" si="12"/>
        <v>2176738.8308291421</v>
      </c>
      <c r="I198" s="1"/>
    </row>
    <row r="199" spans="2:9" x14ac:dyDescent="0.2">
      <c r="B199" s="9" t="str">
        <f>$B$38</f>
        <v>Home Economics</v>
      </c>
      <c r="C199" s="39">
        <f t="shared" si="11"/>
        <v>480.85004557286533</v>
      </c>
      <c r="D199" s="39">
        <f t="shared" si="11"/>
        <v>2549.0202796338936</v>
      </c>
      <c r="E199" s="39">
        <f t="shared" si="11"/>
        <v>0</v>
      </c>
      <c r="F199" s="39">
        <f t="shared" si="11"/>
        <v>0</v>
      </c>
      <c r="G199" s="39">
        <f t="shared" si="11"/>
        <v>0</v>
      </c>
      <c r="H199" s="39">
        <f t="shared" si="12"/>
        <v>3029.8703252067589</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37428.910749929069</v>
      </c>
      <c r="D201" s="39">
        <f t="shared" si="11"/>
        <v>0</v>
      </c>
      <c r="E201" s="39">
        <f t="shared" si="11"/>
        <v>0</v>
      </c>
      <c r="F201" s="39">
        <f t="shared" si="11"/>
        <v>0</v>
      </c>
      <c r="G201" s="39">
        <f t="shared" si="11"/>
        <v>0</v>
      </c>
      <c r="H201" s="39">
        <f t="shared" si="12"/>
        <v>37428.910749929069</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64996.914092805448</v>
      </c>
      <c r="D206" s="39">
        <f t="shared" si="11"/>
        <v>172732.50366211415</v>
      </c>
      <c r="E206" s="39">
        <f t="shared" si="11"/>
        <v>349244.72641244699</v>
      </c>
      <c r="F206" s="39">
        <f t="shared" si="11"/>
        <v>0</v>
      </c>
      <c r="G206" s="39">
        <f t="shared" si="11"/>
        <v>0</v>
      </c>
      <c r="H206" s="39">
        <f t="shared" si="12"/>
        <v>586974.14416736655</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279618.99860436551</v>
      </c>
      <c r="D208" s="39">
        <f t="shared" si="11"/>
        <v>1308881.5726609943</v>
      </c>
      <c r="E208" s="39">
        <f t="shared" si="11"/>
        <v>907480.07196345995</v>
      </c>
      <c r="F208" s="39">
        <f t="shared" si="11"/>
        <v>209274.55017087894</v>
      </c>
      <c r="G208" s="39">
        <f t="shared" si="11"/>
        <v>0</v>
      </c>
      <c r="H208" s="39">
        <f t="shared" si="12"/>
        <v>2705255.1933996985</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27159.171079261036</v>
      </c>
      <c r="E210" s="39">
        <f t="shared" si="13"/>
        <v>0</v>
      </c>
      <c r="F210" s="39">
        <f t="shared" si="13"/>
        <v>0</v>
      </c>
      <c r="G210" s="39">
        <f t="shared" si="13"/>
        <v>0</v>
      </c>
      <c r="H210" s="39">
        <f t="shared" si="12"/>
        <v>27159.171079261036</v>
      </c>
      <c r="I210" s="1"/>
    </row>
    <row r="211" spans="2:9" x14ac:dyDescent="0.2">
      <c r="B211" s="9" t="str">
        <f>$B$50</f>
        <v>Technology</v>
      </c>
      <c r="C211" s="39">
        <f t="shared" si="13"/>
        <v>47146.293364058445</v>
      </c>
      <c r="D211" s="39">
        <f t="shared" si="13"/>
        <v>171667.40644055704</v>
      </c>
      <c r="E211" s="39">
        <f t="shared" si="13"/>
        <v>91866.70326666956</v>
      </c>
      <c r="F211" s="39">
        <f t="shared" si="13"/>
        <v>0</v>
      </c>
      <c r="G211" s="39">
        <f t="shared" si="13"/>
        <v>0</v>
      </c>
      <c r="H211" s="39">
        <f t="shared" si="12"/>
        <v>310680.40307128505</v>
      </c>
      <c r="I211" s="1"/>
    </row>
    <row r="212" spans="2:9" x14ac:dyDescent="0.2">
      <c r="B212" s="9" t="str">
        <f>$B$51</f>
        <v>Nursing</v>
      </c>
      <c r="C212" s="39">
        <f t="shared" si="13"/>
        <v>78263.97883988684</v>
      </c>
      <c r="D212" s="39">
        <f t="shared" si="13"/>
        <v>1949849.6544693711</v>
      </c>
      <c r="E212" s="39">
        <f t="shared" si="13"/>
        <v>863787.17201987933</v>
      </c>
      <c r="F212" s="39">
        <f t="shared" si="13"/>
        <v>379732.53017422475</v>
      </c>
      <c r="G212" s="39">
        <f t="shared" si="13"/>
        <v>0</v>
      </c>
      <c r="H212" s="39">
        <f t="shared" si="12"/>
        <v>3271633.3355033621</v>
      </c>
      <c r="I212" s="1"/>
    </row>
    <row r="213" spans="2:9" x14ac:dyDescent="0.2">
      <c r="B213" s="35" t="str">
        <f>$B$52</f>
        <v>Totals</v>
      </c>
      <c r="C213" s="38">
        <f>SUM(C193:C212)</f>
        <v>3240283.0668061995</v>
      </c>
      <c r="D213" s="38">
        <f>SUM(D193:D212)</f>
        <v>7186618.3310426278</v>
      </c>
      <c r="E213" s="38">
        <f>SUM(E193:E212)</f>
        <v>4478745.8495519962</v>
      </c>
      <c r="F213" s="38">
        <f>SUM(F193:F212)</f>
        <v>648194.75259917486</v>
      </c>
      <c r="G213" s="38">
        <f>SUM(G193:G212)</f>
        <v>0</v>
      </c>
      <c r="H213" s="38">
        <f t="shared" si="12"/>
        <v>15553841.999999998</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14098803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1985142.4463471004</v>
      </c>
      <c r="D218" s="38">
        <f t="shared" si="14"/>
        <v>1056212.0299261136</v>
      </c>
      <c r="E218" s="38">
        <f t="shared" si="14"/>
        <v>502697.69415852986</v>
      </c>
      <c r="F218" s="38">
        <f t="shared" si="14"/>
        <v>9071.9525212746266</v>
      </c>
      <c r="G218" s="38">
        <f t="shared" si="14"/>
        <v>0</v>
      </c>
      <c r="H218" s="38">
        <f>SUM(C218:G218)</f>
        <v>3553124.1229530186</v>
      </c>
      <c r="I218" s="1"/>
    </row>
    <row r="219" spans="2:9" x14ac:dyDescent="0.2">
      <c r="B219" s="9" t="str">
        <f>$B$33</f>
        <v>Science</v>
      </c>
      <c r="C219" s="39">
        <f t="shared" si="14"/>
        <v>885962.78309890931</v>
      </c>
      <c r="D219" s="39">
        <f t="shared" si="14"/>
        <v>704553.69450208312</v>
      </c>
      <c r="E219" s="39">
        <f t="shared" si="14"/>
        <v>114079.11325964773</v>
      </c>
      <c r="F219" s="39">
        <f t="shared" si="14"/>
        <v>362.87810085098505</v>
      </c>
      <c r="G219" s="39">
        <f t="shared" si="14"/>
        <v>0</v>
      </c>
      <c r="H219" s="39">
        <f t="shared" ref="H219:H238" si="15">SUM(C219:G219)</f>
        <v>1704958.4689614912</v>
      </c>
      <c r="I219" s="1"/>
    </row>
    <row r="220" spans="2:9" x14ac:dyDescent="0.2">
      <c r="B220" s="9" t="str">
        <f>$B$34</f>
        <v>Fine Arts</v>
      </c>
      <c r="C220" s="39">
        <f t="shared" si="14"/>
        <v>241360.88290670328</v>
      </c>
      <c r="D220" s="39">
        <f t="shared" si="14"/>
        <v>95113.374287054525</v>
      </c>
      <c r="E220" s="39">
        <f t="shared" si="14"/>
        <v>13352.175473921809</v>
      </c>
      <c r="F220" s="39">
        <f t="shared" si="14"/>
        <v>0</v>
      </c>
      <c r="G220" s="39">
        <f t="shared" si="14"/>
        <v>0</v>
      </c>
      <c r="H220" s="39">
        <f t="shared" si="15"/>
        <v>349826.43266767962</v>
      </c>
      <c r="I220" s="1"/>
    </row>
    <row r="221" spans="2:9" x14ac:dyDescent="0.2">
      <c r="B221" s="9" t="str">
        <f>$B$35</f>
        <v>Teacher Education</v>
      </c>
      <c r="C221" s="39">
        <f t="shared" si="14"/>
        <v>44404.982128376418</v>
      </c>
      <c r="D221" s="39">
        <f t="shared" si="14"/>
        <v>302589.73048114241</v>
      </c>
      <c r="E221" s="39">
        <f t="shared" si="14"/>
        <v>542207.64029773709</v>
      </c>
      <c r="F221" s="39">
        <f t="shared" si="14"/>
        <v>56608.983732753666</v>
      </c>
      <c r="G221" s="39">
        <f t="shared" si="14"/>
        <v>0</v>
      </c>
      <c r="H221" s="39">
        <f t="shared" si="15"/>
        <v>945811.33664000966</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213790.18390915502</v>
      </c>
      <c r="D223" s="39">
        <f t="shared" si="14"/>
        <v>941856.06546537753</v>
      </c>
      <c r="E223" s="39">
        <f t="shared" si="14"/>
        <v>116890.09756994707</v>
      </c>
      <c r="F223" s="39">
        <f t="shared" si="14"/>
        <v>0</v>
      </c>
      <c r="G223" s="39">
        <f t="shared" si="14"/>
        <v>0</v>
      </c>
      <c r="H223" s="39">
        <f t="shared" si="15"/>
        <v>1272536.3469444797</v>
      </c>
      <c r="I223" s="1"/>
    </row>
    <row r="224" spans="2:9" x14ac:dyDescent="0.2">
      <c r="B224" s="9" t="str">
        <f>$B$38</f>
        <v>Home Economics</v>
      </c>
      <c r="C224" s="39">
        <f t="shared" si="14"/>
        <v>3127.1114174912973</v>
      </c>
      <c r="D224" s="39">
        <f t="shared" si="14"/>
        <v>21854.084554395478</v>
      </c>
      <c r="E224" s="39">
        <f t="shared" si="14"/>
        <v>0</v>
      </c>
      <c r="F224" s="39">
        <f t="shared" si="14"/>
        <v>0</v>
      </c>
      <c r="G224" s="39">
        <f t="shared" si="14"/>
        <v>0</v>
      </c>
      <c r="H224" s="39">
        <f t="shared" si="15"/>
        <v>24981.195971886777</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5785.1561223588997</v>
      </c>
      <c r="D226" s="39">
        <f t="shared" si="14"/>
        <v>0</v>
      </c>
      <c r="E226" s="39">
        <f t="shared" si="14"/>
        <v>0</v>
      </c>
      <c r="F226" s="39">
        <f t="shared" si="14"/>
        <v>0</v>
      </c>
      <c r="G226" s="39">
        <f t="shared" si="14"/>
        <v>0</v>
      </c>
      <c r="H226" s="39">
        <f t="shared" si="15"/>
        <v>5785.1561223588997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130713.25725113622</v>
      </c>
      <c r="D231" s="39">
        <f t="shared" si="14"/>
        <v>255376.66101928803</v>
      </c>
      <c r="E231" s="39">
        <f t="shared" si="14"/>
        <v>221677.34602610534</v>
      </c>
      <c r="F231" s="39">
        <f t="shared" si="14"/>
        <v>0</v>
      </c>
      <c r="G231" s="39">
        <f t="shared" si="14"/>
        <v>0</v>
      </c>
      <c r="H231" s="39">
        <f t="shared" si="15"/>
        <v>607767.26429652958</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277687.49387322721</v>
      </c>
      <c r="D233" s="39">
        <f t="shared" si="14"/>
        <v>1217437.4461670311</v>
      </c>
      <c r="E233" s="39">
        <f t="shared" si="14"/>
        <v>831582.85846355127</v>
      </c>
      <c r="F233" s="39">
        <f t="shared" si="14"/>
        <v>55762.26816410137</v>
      </c>
      <c r="G233" s="39">
        <f t="shared" si="14"/>
        <v>0</v>
      </c>
      <c r="H233" s="39">
        <f t="shared" si="15"/>
        <v>2382470.0666679111</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35461.344748641721</v>
      </c>
      <c r="E235" s="39">
        <f t="shared" si="16"/>
        <v>0</v>
      </c>
      <c r="F235" s="39">
        <f t="shared" si="16"/>
        <v>0</v>
      </c>
      <c r="G235" s="39">
        <f t="shared" si="16"/>
        <v>0</v>
      </c>
      <c r="H235" s="39">
        <f t="shared" si="15"/>
        <v>35461.344748641721</v>
      </c>
      <c r="I235" s="1"/>
    </row>
    <row r="236" spans="2:10" x14ac:dyDescent="0.2">
      <c r="B236" s="9" t="str">
        <f>$B$50</f>
        <v>Technology</v>
      </c>
      <c r="C236" s="39">
        <f t="shared" si="16"/>
        <v>34554.581163278832</v>
      </c>
      <c r="D236" s="39">
        <f t="shared" si="16"/>
        <v>146174.96178364521</v>
      </c>
      <c r="E236" s="39">
        <f t="shared" si="16"/>
        <v>90888.492699678274</v>
      </c>
      <c r="F236" s="39">
        <f t="shared" si="16"/>
        <v>0</v>
      </c>
      <c r="G236" s="39">
        <f t="shared" si="16"/>
        <v>0</v>
      </c>
      <c r="H236" s="39">
        <f t="shared" si="15"/>
        <v>271618.03564660234</v>
      </c>
      <c r="I236" s="1"/>
    </row>
    <row r="237" spans="2:10" x14ac:dyDescent="0.2">
      <c r="B237" s="9" t="str">
        <f>$B$51</f>
        <v>Nursing</v>
      </c>
      <c r="C237" s="39">
        <f t="shared" si="16"/>
        <v>88809.964256752835</v>
      </c>
      <c r="D237" s="39">
        <f t="shared" si="16"/>
        <v>2313234.2330218609</v>
      </c>
      <c r="E237" s="39">
        <f t="shared" si="16"/>
        <v>440934.12222945294</v>
      </c>
      <c r="F237" s="39">
        <f t="shared" si="16"/>
        <v>101484.90887132548</v>
      </c>
      <c r="G237" s="39">
        <f t="shared" si="16"/>
        <v>0</v>
      </c>
      <c r="H237" s="39">
        <f t="shared" si="15"/>
        <v>2944463.2283793921</v>
      </c>
      <c r="I237" s="1"/>
    </row>
    <row r="238" spans="2:10" x14ac:dyDescent="0.2">
      <c r="B238" s="35" t="str">
        <f>$B$52</f>
        <v>Totals</v>
      </c>
      <c r="C238" s="38">
        <f>SUM(C218:C237)</f>
        <v>3911338.8424744899</v>
      </c>
      <c r="D238" s="38">
        <f>SUM(D218:D237)</f>
        <v>7089863.6259566341</v>
      </c>
      <c r="E238" s="38">
        <f>SUM(E218:E237)</f>
        <v>2874309.5401785709</v>
      </c>
      <c r="F238" s="38">
        <f>SUM(F218:F237)</f>
        <v>223290.9913903061</v>
      </c>
      <c r="G238" s="38">
        <f>SUM(G218:G237)</f>
        <v>0</v>
      </c>
      <c r="H238" s="38">
        <f t="shared" si="15"/>
        <v>14098803.000000002</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13293929</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1871814.4183321565</v>
      </c>
      <c r="D243" s="38">
        <f t="shared" si="17"/>
        <v>995914.88261688803</v>
      </c>
      <c r="E243" s="38">
        <f t="shared" si="17"/>
        <v>473999.63348712726</v>
      </c>
      <c r="F243" s="38">
        <f t="shared" si="17"/>
        <v>8554.0519084631433</v>
      </c>
      <c r="G243" s="38">
        <f t="shared" si="17"/>
        <v>0</v>
      </c>
      <c r="H243" s="38">
        <f>SUM(C243:G243)</f>
        <v>3350282.986344635</v>
      </c>
      <c r="I243" s="1"/>
    </row>
    <row r="244" spans="2:9" x14ac:dyDescent="0.2">
      <c r="B244" s="9" t="str">
        <f>$B$33</f>
        <v>Science</v>
      </c>
      <c r="C244" s="39">
        <f t="shared" si="17"/>
        <v>835384.84332033712</v>
      </c>
      <c r="D244" s="39">
        <f t="shared" si="17"/>
        <v>664332.05651560519</v>
      </c>
      <c r="E244" s="39">
        <f t="shared" si="17"/>
        <v>107566.55242694826</v>
      </c>
      <c r="F244" s="39">
        <f t="shared" si="17"/>
        <v>342.16207633852571</v>
      </c>
      <c r="G244" s="39">
        <f t="shared" si="17"/>
        <v>0</v>
      </c>
      <c r="H244" s="39">
        <f t="shared" ref="H244:H263" si="18">SUM(C244:G244)</f>
        <v>1607625.614339229</v>
      </c>
      <c r="I244" s="1"/>
    </row>
    <row r="245" spans="2:9" x14ac:dyDescent="0.2">
      <c r="B245" s="9" t="str">
        <f>$B$34</f>
        <v>Fine Arts</v>
      </c>
      <c r="C245" s="39">
        <f t="shared" si="17"/>
        <v>227582.04655664932</v>
      </c>
      <c r="D245" s="39">
        <f t="shared" si="17"/>
        <v>89683.531624814423</v>
      </c>
      <c r="E245" s="39">
        <f t="shared" si="17"/>
        <v>12589.925027384088</v>
      </c>
      <c r="F245" s="39">
        <f t="shared" si="17"/>
        <v>0</v>
      </c>
      <c r="G245" s="39">
        <f t="shared" si="17"/>
        <v>0</v>
      </c>
      <c r="H245" s="39">
        <f t="shared" si="18"/>
        <v>329855.50320884783</v>
      </c>
      <c r="I245" s="1"/>
    </row>
    <row r="246" spans="2:9" x14ac:dyDescent="0.2">
      <c r="B246" s="9" t="str">
        <f>$B$35</f>
        <v>Teacher Education</v>
      </c>
      <c r="C246" s="39">
        <f t="shared" si="17"/>
        <v>41869.985676153141</v>
      </c>
      <c r="D246" s="39">
        <f t="shared" si="17"/>
        <v>285315.45501738286</v>
      </c>
      <c r="E246" s="39">
        <f t="shared" si="17"/>
        <v>511254.03152137488</v>
      </c>
      <c r="F246" s="39">
        <f t="shared" si="17"/>
        <v>53377.283908810008</v>
      </c>
      <c r="G246" s="39">
        <f t="shared" si="17"/>
        <v>0</v>
      </c>
      <c r="H246" s="39">
        <f t="shared" si="18"/>
        <v>891816.7561237209</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201585.30662392042</v>
      </c>
      <c r="D248" s="39">
        <f t="shared" si="17"/>
        <v>888087.28390034812</v>
      </c>
      <c r="E248" s="39">
        <f t="shared" si="17"/>
        <v>110217.06295902914</v>
      </c>
      <c r="F248" s="39">
        <f t="shared" si="17"/>
        <v>0</v>
      </c>
      <c r="G248" s="39">
        <f t="shared" si="17"/>
        <v>0</v>
      </c>
      <c r="H248" s="39">
        <f t="shared" si="18"/>
        <v>1199889.6534832977</v>
      </c>
      <c r="I248" s="1"/>
    </row>
    <row r="249" spans="2:9" x14ac:dyDescent="0.2">
      <c r="B249" s="9" t="str">
        <f>$B$38</f>
        <v>Home Economics</v>
      </c>
      <c r="C249" s="39">
        <f t="shared" si="17"/>
        <v>2948.5905405741651</v>
      </c>
      <c r="D249" s="39">
        <f t="shared" si="17"/>
        <v>20606.476197031061</v>
      </c>
      <c r="E249" s="39">
        <f t="shared" si="17"/>
        <v>0</v>
      </c>
      <c r="F249" s="39">
        <f t="shared" si="17"/>
        <v>0</v>
      </c>
      <c r="G249" s="39">
        <f t="shared" si="17"/>
        <v>0</v>
      </c>
      <c r="H249" s="39">
        <f t="shared" si="18"/>
        <v>23555.066737605226</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5454.8925000622057</v>
      </c>
      <c r="D251" s="39">
        <f t="shared" si="17"/>
        <v>0</v>
      </c>
      <c r="E251" s="39">
        <f t="shared" si="17"/>
        <v>0</v>
      </c>
      <c r="F251" s="39">
        <f t="shared" si="17"/>
        <v>0</v>
      </c>
      <c r="G251" s="39">
        <f t="shared" si="17"/>
        <v>0</v>
      </c>
      <c r="H251" s="39">
        <f t="shared" si="18"/>
        <v>5454.8925000622057</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123251.0845960001</v>
      </c>
      <c r="D256" s="39">
        <f t="shared" si="17"/>
        <v>240797.69040304222</v>
      </c>
      <c r="E256" s="39">
        <f t="shared" si="17"/>
        <v>209022.20557159898</v>
      </c>
      <c r="F256" s="39">
        <f t="shared" si="17"/>
        <v>0</v>
      </c>
      <c r="G256" s="39">
        <f t="shared" si="17"/>
        <v>0</v>
      </c>
      <c r="H256" s="39">
        <f t="shared" si="18"/>
        <v>573070.98057064135</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261834.84000298587</v>
      </c>
      <c r="D258" s="39">
        <f t="shared" si="17"/>
        <v>1147936.244749702</v>
      </c>
      <c r="E258" s="39">
        <f t="shared" si="17"/>
        <v>784109.36574058793</v>
      </c>
      <c r="F258" s="39">
        <f t="shared" si="17"/>
        <v>52578.905730686776</v>
      </c>
      <c r="G258" s="39">
        <f t="shared" si="17"/>
        <v>0</v>
      </c>
      <c r="H258" s="39">
        <f t="shared" si="18"/>
        <v>2246459.3562239627</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33436.923640465495</v>
      </c>
      <c r="E260" s="39">
        <f t="shared" si="19"/>
        <v>0</v>
      </c>
      <c r="F260" s="39">
        <f t="shared" si="19"/>
        <v>0</v>
      </c>
      <c r="G260" s="39">
        <f t="shared" si="19"/>
        <v>0</v>
      </c>
      <c r="H260" s="39">
        <f t="shared" si="18"/>
        <v>33436.923640465495</v>
      </c>
      <c r="I260" s="1"/>
    </row>
    <row r="261" spans="2:10" x14ac:dyDescent="0.2">
      <c r="B261" s="9" t="str">
        <f>$B$50</f>
        <v>Technology</v>
      </c>
      <c r="C261" s="39">
        <f t="shared" si="19"/>
        <v>32581.925473344527</v>
      </c>
      <c r="D261" s="39">
        <f t="shared" si="19"/>
        <v>137830.1096575002</v>
      </c>
      <c r="E261" s="39">
        <f t="shared" si="19"/>
        <v>85699.840537281169</v>
      </c>
      <c r="F261" s="39">
        <f t="shared" si="19"/>
        <v>0</v>
      </c>
      <c r="G261" s="39">
        <f t="shared" si="19"/>
        <v>0</v>
      </c>
      <c r="H261" s="39">
        <f t="shared" si="18"/>
        <v>256111.87566812593</v>
      </c>
      <c r="I261" s="1"/>
    </row>
    <row r="262" spans="2:10" x14ac:dyDescent="0.2">
      <c r="B262" s="9" t="str">
        <f>$B$51</f>
        <v>Nursing</v>
      </c>
      <c r="C262" s="39">
        <f t="shared" si="19"/>
        <v>83739.971352306282</v>
      </c>
      <c r="D262" s="39">
        <f t="shared" si="19"/>
        <v>2181176.0653838539</v>
      </c>
      <c r="E262" s="39">
        <f t="shared" si="19"/>
        <v>415762.02707390615</v>
      </c>
      <c r="F262" s="39">
        <f t="shared" si="19"/>
        <v>95691.327349341009</v>
      </c>
      <c r="G262" s="39">
        <f t="shared" si="19"/>
        <v>0</v>
      </c>
      <c r="H262" s="39">
        <f t="shared" si="18"/>
        <v>2776369.3911594073</v>
      </c>
      <c r="I262" s="1"/>
    </row>
    <row r="263" spans="2:10" x14ac:dyDescent="0.2">
      <c r="B263" s="35" t="str">
        <f>$B$52</f>
        <v>Totals</v>
      </c>
      <c r="C263" s="38">
        <f>SUM(C243:C262)</f>
        <v>3688047.9049744895</v>
      </c>
      <c r="D263" s="38">
        <f>SUM(D243:D262)</f>
        <v>6685116.7197066322</v>
      </c>
      <c r="E263" s="38">
        <f>SUM(E243:E262)</f>
        <v>2710220.6443452379</v>
      </c>
      <c r="F263" s="38">
        <f>SUM(F243:F262)</f>
        <v>210543.73097363947</v>
      </c>
      <c r="G263" s="38">
        <f>SUM(G243:G262)</f>
        <v>0</v>
      </c>
      <c r="H263" s="38">
        <f t="shared" si="18"/>
        <v>13293929</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10582899.956191126</v>
      </c>
      <c r="D268" s="38">
        <f t="shared" si="20"/>
        <v>6074431.6574958619</v>
      </c>
      <c r="E268" s="38">
        <f t="shared" si="20"/>
        <v>5810973.100219327</v>
      </c>
      <c r="F268" s="38">
        <f t="shared" si="20"/>
        <v>73585.373510774894</v>
      </c>
      <c r="G268" s="38">
        <f t="shared" si="20"/>
        <v>0</v>
      </c>
      <c r="H268" s="38">
        <f>SUM(C268:G268)</f>
        <v>22541890.087417088</v>
      </c>
      <c r="I268" s="1"/>
    </row>
    <row r="269" spans="2:10" x14ac:dyDescent="0.2">
      <c r="B269" s="9" t="str">
        <f>$B$33</f>
        <v>Science</v>
      </c>
      <c r="C269" s="39">
        <f t="shared" si="20"/>
        <v>4989864.0538837183</v>
      </c>
      <c r="D269" s="39">
        <f t="shared" si="20"/>
        <v>5145794.2592063909</v>
      </c>
      <c r="E269" s="39">
        <f t="shared" si="20"/>
        <v>2082185.1451012655</v>
      </c>
      <c r="F269" s="39">
        <f t="shared" si="20"/>
        <v>4757.4513152649233</v>
      </c>
      <c r="G269" s="39">
        <f t="shared" si="20"/>
        <v>0</v>
      </c>
      <c r="H269" s="39">
        <f t="shared" ref="H269:H288" si="21">SUM(C269:G269)</f>
        <v>12222600.909506639</v>
      </c>
      <c r="I269" s="1"/>
    </row>
    <row r="270" spans="2:10" x14ac:dyDescent="0.2">
      <c r="B270" s="9" t="str">
        <f>$B$34</f>
        <v>Fine Arts</v>
      </c>
      <c r="C270" s="39">
        <f t="shared" si="20"/>
        <v>1851355.5428989776</v>
      </c>
      <c r="D270" s="39">
        <f t="shared" si="20"/>
        <v>1396375.9233711972</v>
      </c>
      <c r="E270" s="39">
        <f t="shared" si="20"/>
        <v>404416.62159528205</v>
      </c>
      <c r="F270" s="39">
        <f t="shared" si="20"/>
        <v>0</v>
      </c>
      <c r="G270" s="39">
        <f t="shared" si="20"/>
        <v>0</v>
      </c>
      <c r="H270" s="39">
        <f t="shared" si="21"/>
        <v>3652148.0878654569</v>
      </c>
      <c r="I270" s="1"/>
    </row>
    <row r="271" spans="2:10" x14ac:dyDescent="0.2">
      <c r="B271" s="9" t="str">
        <f>$B$35</f>
        <v>Teacher Education</v>
      </c>
      <c r="C271" s="39">
        <f t="shared" si="20"/>
        <v>339390.4409655878</v>
      </c>
      <c r="D271" s="39">
        <f t="shared" si="20"/>
        <v>1611403.6626402049</v>
      </c>
      <c r="E271" s="39">
        <f t="shared" si="20"/>
        <v>3527706.5230869045</v>
      </c>
      <c r="F271" s="39">
        <f t="shared" si="20"/>
        <v>338952.76024349907</v>
      </c>
      <c r="G271" s="39">
        <f t="shared" si="20"/>
        <v>0</v>
      </c>
      <c r="H271" s="39">
        <f t="shared" si="21"/>
        <v>5817453.3869361961</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2161712.3149838792</v>
      </c>
      <c r="D273" s="39">
        <f t="shared" si="20"/>
        <v>9152386.1864054482</v>
      </c>
      <c r="E273" s="39">
        <f t="shared" si="20"/>
        <v>1768219.786634645</v>
      </c>
      <c r="F273" s="39">
        <f t="shared" si="20"/>
        <v>0</v>
      </c>
      <c r="G273" s="39">
        <f t="shared" si="20"/>
        <v>0</v>
      </c>
      <c r="H273" s="39">
        <f t="shared" si="21"/>
        <v>13082318.288023973</v>
      </c>
      <c r="I273" s="1"/>
    </row>
    <row r="274" spans="2:10" x14ac:dyDescent="0.2">
      <c r="B274" s="9" t="str">
        <f>$B$38</f>
        <v>Home Economics</v>
      </c>
      <c r="C274" s="39">
        <f t="shared" si="20"/>
        <v>7455.8435543592996</v>
      </c>
      <c r="D274" s="39">
        <f t="shared" si="20"/>
        <v>49776.789480339467</v>
      </c>
      <c r="E274" s="39">
        <f t="shared" si="20"/>
        <v>0</v>
      </c>
      <c r="F274" s="39">
        <f t="shared" si="20"/>
        <v>0</v>
      </c>
      <c r="G274" s="39">
        <f t="shared" si="20"/>
        <v>0</v>
      </c>
      <c r="H274" s="39">
        <f t="shared" si="21"/>
        <v>57232.633034698767</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118668.95937235017</v>
      </c>
      <c r="D276" s="39">
        <f t="shared" si="20"/>
        <v>0</v>
      </c>
      <c r="E276" s="39">
        <f t="shared" si="20"/>
        <v>0</v>
      </c>
      <c r="F276" s="39">
        <f t="shared" si="20"/>
        <v>0</v>
      </c>
      <c r="G276" s="39">
        <f t="shared" si="20"/>
        <v>0</v>
      </c>
      <c r="H276" s="39">
        <f t="shared" si="21"/>
        <v>118668.95937235017</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570773.25056144525</v>
      </c>
      <c r="D281" s="39">
        <f t="shared" si="20"/>
        <v>1338109.6455587347</v>
      </c>
      <c r="E281" s="39">
        <f t="shared" si="20"/>
        <v>2132993.3018974895</v>
      </c>
      <c r="F281" s="39">
        <f t="shared" si="20"/>
        <v>0</v>
      </c>
      <c r="G281" s="39">
        <f t="shared" si="20"/>
        <v>0</v>
      </c>
      <c r="H281" s="39">
        <f t="shared" si="21"/>
        <v>4041876.1980176694</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1902445.3011752767</v>
      </c>
      <c r="D283" s="39">
        <f t="shared" si="20"/>
        <v>8745143.1835406739</v>
      </c>
      <c r="E283" s="39">
        <f t="shared" si="20"/>
        <v>6038944.7164112162</v>
      </c>
      <c r="F283" s="39">
        <f t="shared" si="20"/>
        <v>1128390.2132043012</v>
      </c>
      <c r="G283" s="39">
        <f t="shared" si="20"/>
        <v>0</v>
      </c>
      <c r="H283" s="39">
        <f t="shared" si="21"/>
        <v>17814923.414331466</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146850.84855927736</v>
      </c>
      <c r="E285" s="39">
        <f t="shared" si="22"/>
        <v>0</v>
      </c>
      <c r="F285" s="39">
        <f t="shared" si="22"/>
        <v>0</v>
      </c>
      <c r="G285" s="39">
        <f t="shared" si="22"/>
        <v>0</v>
      </c>
      <c r="H285" s="39">
        <f t="shared" si="21"/>
        <v>146850.84855927736</v>
      </c>
      <c r="I285" s="1"/>
    </row>
    <row r="286" spans="2:10" x14ac:dyDescent="0.2">
      <c r="B286" s="9" t="str">
        <f>$B$50</f>
        <v>Technology</v>
      </c>
      <c r="C286" s="39">
        <f t="shared" si="22"/>
        <v>296937.63089614082</v>
      </c>
      <c r="D286" s="39">
        <f t="shared" si="22"/>
        <v>1120748.7512492682</v>
      </c>
      <c r="E286" s="39">
        <f t="shared" si="22"/>
        <v>624366.306569429</v>
      </c>
      <c r="F286" s="39">
        <f t="shared" si="22"/>
        <v>0</v>
      </c>
      <c r="G286" s="39">
        <f t="shared" si="22"/>
        <v>0</v>
      </c>
      <c r="H286" s="39">
        <f t="shared" si="21"/>
        <v>2042052.6887148381</v>
      </c>
      <c r="I286" s="1"/>
    </row>
    <row r="287" spans="2:10" x14ac:dyDescent="0.2">
      <c r="B287" s="9" t="str">
        <f>$B$51</f>
        <v>Nursing</v>
      </c>
      <c r="C287" s="39">
        <f t="shared" si="22"/>
        <v>554025.38022675028</v>
      </c>
      <c r="D287" s="39">
        <f t="shared" si="22"/>
        <v>13998396.358174898</v>
      </c>
      <c r="E287" s="39">
        <f t="shared" si="22"/>
        <v>5066980.3743804339</v>
      </c>
      <c r="F287" s="39">
        <f t="shared" si="22"/>
        <v>2048074.1579883085</v>
      </c>
      <c r="G287" s="39">
        <f t="shared" si="22"/>
        <v>0</v>
      </c>
      <c r="H287" s="39">
        <f t="shared" si="21"/>
        <v>21667476.270770393</v>
      </c>
      <c r="I287" s="1"/>
    </row>
    <row r="288" spans="2:10" x14ac:dyDescent="0.2">
      <c r="B288" s="35" t="str">
        <f>$B$52</f>
        <v>Totals</v>
      </c>
      <c r="C288" s="38">
        <f>SUM(C268:C287)</f>
        <v>23375528.674709611</v>
      </c>
      <c r="D288" s="38">
        <f>SUM(D268:D287)</f>
        <v>48779417.265682288</v>
      </c>
      <c r="E288" s="38">
        <f>SUM(E268:E287)</f>
        <v>27456785.875895992</v>
      </c>
      <c r="F288" s="38">
        <f>SUM(F268:F287)</f>
        <v>3593759.9562621485</v>
      </c>
      <c r="G288" s="38">
        <f>SUM(G268:G287)</f>
        <v>0</v>
      </c>
      <c r="H288" s="38">
        <f t="shared" si="21"/>
        <v>103205491.77255003</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277.8466212342442</v>
      </c>
      <c r="D293" s="36">
        <f t="shared" si="23"/>
        <v>395.23922555116548</v>
      </c>
      <c r="E293" s="36">
        <f t="shared" si="23"/>
        <v>902.60532777560218</v>
      </c>
      <c r="F293" s="36">
        <f t="shared" si="23"/>
        <v>981.13831347699863</v>
      </c>
      <c r="G293" s="37">
        <f t="shared" si="23"/>
        <v>0</v>
      </c>
      <c r="H293" s="38">
        <f t="shared" si="23"/>
        <v>375.87984338125239</v>
      </c>
      <c r="I293" s="1"/>
    </row>
    <row r="294" spans="2:10" x14ac:dyDescent="0.2">
      <c r="B294" s="9" t="str">
        <f>$B$33</f>
        <v>Science</v>
      </c>
      <c r="C294" s="69">
        <f t="shared" si="23"/>
        <v>293.53868191562555</v>
      </c>
      <c r="D294" s="69">
        <f t="shared" si="23"/>
        <v>501.93077050393981</v>
      </c>
      <c r="E294" s="69">
        <f t="shared" si="23"/>
        <v>1425.178059617567</v>
      </c>
      <c r="F294" s="69">
        <f t="shared" si="23"/>
        <v>1585.8171050883077</v>
      </c>
      <c r="G294" s="88">
        <f t="shared" si="23"/>
        <v>0</v>
      </c>
      <c r="H294" s="39">
        <f t="shared" si="23"/>
        <v>425.65212988008494</v>
      </c>
      <c r="I294" s="1"/>
    </row>
    <row r="295" spans="2:10" x14ac:dyDescent="0.2">
      <c r="B295" s="9" t="str">
        <f>$B$34</f>
        <v>Fine Arts</v>
      </c>
      <c r="C295" s="69">
        <f t="shared" si="23"/>
        <v>399.77446402482781</v>
      </c>
      <c r="D295" s="69">
        <f t="shared" si="23"/>
        <v>1008.9421411641598</v>
      </c>
      <c r="E295" s="69">
        <f t="shared" si="23"/>
        <v>2365.0094830133453</v>
      </c>
      <c r="F295" s="69">
        <f t="shared" si="23"/>
        <v>0</v>
      </c>
      <c r="G295" s="88">
        <f t="shared" si="23"/>
        <v>0</v>
      </c>
      <c r="H295" s="39">
        <f t="shared" si="23"/>
        <v>590.3892802886287</v>
      </c>
      <c r="I295" s="1"/>
    </row>
    <row r="296" spans="2:10" x14ac:dyDescent="0.2">
      <c r="B296" s="9" t="str">
        <f>$B$35</f>
        <v>Teacher Education</v>
      </c>
      <c r="C296" s="69">
        <f t="shared" si="23"/>
        <v>398.34558798777908</v>
      </c>
      <c r="D296" s="69">
        <f t="shared" si="23"/>
        <v>365.9785742993879</v>
      </c>
      <c r="E296" s="69">
        <f t="shared" si="23"/>
        <v>508.02225274869016</v>
      </c>
      <c r="F296" s="69">
        <f t="shared" si="23"/>
        <v>724.25803470833137</v>
      </c>
      <c r="G296" s="88">
        <f t="shared" si="23"/>
        <v>0</v>
      </c>
      <c r="H296" s="39">
        <f t="shared" si="23"/>
        <v>459.26055000680481</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526.98983788002909</v>
      </c>
      <c r="D298" s="69">
        <f t="shared" si="23"/>
        <v>667.81365825650846</v>
      </c>
      <c r="E298" s="69">
        <f t="shared" si="23"/>
        <v>1181.1755421741116</v>
      </c>
      <c r="F298" s="69">
        <f t="shared" si="23"/>
        <v>0</v>
      </c>
      <c r="G298" s="88">
        <f t="shared" si="23"/>
        <v>0</v>
      </c>
      <c r="H298" s="39">
        <f t="shared" si="23"/>
        <v>677.69986987277105</v>
      </c>
      <c r="I298" s="1"/>
    </row>
    <row r="299" spans="2:10" x14ac:dyDescent="0.2">
      <c r="B299" s="9" t="str">
        <f>$B$38</f>
        <v>Home Economics</v>
      </c>
      <c r="C299" s="69">
        <f t="shared" si="23"/>
        <v>124.26405923932165</v>
      </c>
      <c r="D299" s="69">
        <f t="shared" si="23"/>
        <v>156.53078452936938</v>
      </c>
      <c r="E299" s="69">
        <f t="shared" si="23"/>
        <v>0</v>
      </c>
      <c r="F299" s="69">
        <f t="shared" si="23"/>
        <v>0</v>
      </c>
      <c r="G299" s="88">
        <f t="shared" si="23"/>
        <v>0</v>
      </c>
      <c r="H299" s="39">
        <f t="shared" si="23"/>
        <v>151.40908210237768</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1069.0897240752267</v>
      </c>
      <c r="D301" s="69">
        <f t="shared" si="23"/>
        <v>0</v>
      </c>
      <c r="E301" s="69">
        <f t="shared" si="23"/>
        <v>0</v>
      </c>
      <c r="F301" s="69">
        <f t="shared" si="23"/>
        <v>0</v>
      </c>
      <c r="G301" s="88">
        <f t="shared" si="23"/>
        <v>0</v>
      </c>
      <c r="H301" s="39">
        <f t="shared" si="23"/>
        <v>1069.0897240752267</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227.58104089371821</v>
      </c>
      <c r="D306" s="69">
        <f t="shared" si="23"/>
        <v>360.09409191569824</v>
      </c>
      <c r="E306" s="69">
        <f t="shared" si="23"/>
        <v>751.31852831894662</v>
      </c>
      <c r="F306" s="69">
        <f t="shared" si="23"/>
        <v>0</v>
      </c>
      <c r="G306" s="88">
        <f t="shared" si="23"/>
        <v>0</v>
      </c>
      <c r="H306" s="39">
        <f t="shared" si="23"/>
        <v>445.97552664875531</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357.0655595298943</v>
      </c>
      <c r="D308" s="69">
        <f t="shared" si="23"/>
        <v>493.65753223486729</v>
      </c>
      <c r="E308" s="69">
        <f t="shared" si="23"/>
        <v>567.03706257382316</v>
      </c>
      <c r="F308" s="69">
        <f t="shared" si="23"/>
        <v>2447.7011132414341</v>
      </c>
      <c r="G308" s="88">
        <f t="shared" si="23"/>
        <v>0</v>
      </c>
      <c r="H308" s="39">
        <f t="shared" si="23"/>
        <v>521.60576841164914</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284.59466775053755</v>
      </c>
      <c r="E310" s="69">
        <f t="shared" si="24"/>
        <v>0</v>
      </c>
      <c r="F310" s="69">
        <f t="shared" si="24"/>
        <v>0</v>
      </c>
      <c r="G310" s="88">
        <f t="shared" si="24"/>
        <v>0</v>
      </c>
      <c r="H310" s="39">
        <f t="shared" si="24"/>
        <v>284.59466775053755</v>
      </c>
      <c r="I310" s="1"/>
    </row>
    <row r="311" spans="2:10" x14ac:dyDescent="0.2">
      <c r="B311" s="9" t="str">
        <f>$B$50</f>
        <v>Technology</v>
      </c>
      <c r="C311" s="69">
        <f t="shared" si="24"/>
        <v>447.86972985843261</v>
      </c>
      <c r="D311" s="69">
        <f t="shared" si="24"/>
        <v>526.91525681676922</v>
      </c>
      <c r="E311" s="69">
        <f t="shared" si="24"/>
        <v>536.39717059229292</v>
      </c>
      <c r="F311" s="69">
        <f t="shared" si="24"/>
        <v>0</v>
      </c>
      <c r="G311" s="88">
        <f t="shared" si="24"/>
        <v>0</v>
      </c>
      <c r="H311" s="39">
        <f t="shared" si="24"/>
        <v>516.45237448529042</v>
      </c>
      <c r="I311" s="1"/>
    </row>
    <row r="312" spans="2:10" x14ac:dyDescent="0.2">
      <c r="B312" s="9" t="str">
        <f>$B$51</f>
        <v>Nursing</v>
      </c>
      <c r="C312" s="69">
        <f t="shared" si="24"/>
        <v>325.13226539128539</v>
      </c>
      <c r="D312" s="69">
        <f t="shared" si="24"/>
        <v>415.87630297608132</v>
      </c>
      <c r="E312" s="69">
        <f t="shared" si="24"/>
        <v>897.28712137071614</v>
      </c>
      <c r="F312" s="69">
        <f t="shared" si="24"/>
        <v>2441.0895804389852</v>
      </c>
      <c r="G312" s="88">
        <f t="shared" si="24"/>
        <v>0</v>
      </c>
      <c r="H312" s="39">
        <f t="shared" si="24"/>
        <v>517.74136847718978</v>
      </c>
      <c r="I312" s="1"/>
    </row>
    <row r="313" spans="2:10" x14ac:dyDescent="0.2">
      <c r="B313" s="35" t="str">
        <f>$B$52</f>
        <v>Totals</v>
      </c>
      <c r="C313" s="38">
        <f t="shared" si="24"/>
        <v>311.47852245538945</v>
      </c>
      <c r="D313" s="38">
        <f t="shared" si="24"/>
        <v>472.82913067108308</v>
      </c>
      <c r="E313" s="38">
        <f t="shared" si="24"/>
        <v>745.88535698285818</v>
      </c>
      <c r="F313" s="38">
        <f t="shared" si="24"/>
        <v>1946.7822081593438</v>
      </c>
      <c r="G313" s="38">
        <f t="shared" si="24"/>
        <v>0</v>
      </c>
      <c r="H313" s="38">
        <f t="shared" si="24"/>
        <v>475.88863218140921</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1.4225086624967489</v>
      </c>
      <c r="E318" s="55">
        <f t="shared" si="25"/>
        <v>3.2485740649501818</v>
      </c>
      <c r="F318" s="55">
        <f t="shared" si="25"/>
        <v>3.5312227628272299</v>
      </c>
      <c r="G318" s="55">
        <f t="shared" si="25"/>
        <v>0</v>
      </c>
      <c r="H318" s="55">
        <f t="shared" si="25"/>
        <v>1.3528321550628442</v>
      </c>
      <c r="I318" s="1"/>
    </row>
    <row r="319" spans="2:10" x14ac:dyDescent="0.2">
      <c r="B319" s="9" t="str">
        <f>$B$33</f>
        <v>Science</v>
      </c>
      <c r="C319" s="55">
        <f t="shared" ref="C319:H334" si="26">IF($C$293=0,"",C294/$C$293)</f>
        <v>1.0564774212897547</v>
      </c>
      <c r="D319" s="55">
        <f t="shared" si="26"/>
        <v>1.806503056521882</v>
      </c>
      <c r="E319" s="55">
        <f t="shared" si="26"/>
        <v>5.1293697698632146</v>
      </c>
      <c r="F319" s="55">
        <f t="shared" si="26"/>
        <v>5.7075270451151274</v>
      </c>
      <c r="G319" s="55">
        <f t="shared" si="26"/>
        <v>0</v>
      </c>
      <c r="H319" s="55">
        <f t="shared" si="26"/>
        <v>1.5319679900704293</v>
      </c>
      <c r="I319" s="1"/>
    </row>
    <row r="320" spans="2:10" x14ac:dyDescent="0.2">
      <c r="B320" s="9" t="str">
        <f>$B$34</f>
        <v>Fine Arts</v>
      </c>
      <c r="C320" s="55">
        <f t="shared" si="26"/>
        <v>1.4388314756139859</v>
      </c>
      <c r="D320" s="55">
        <f t="shared" si="26"/>
        <v>3.6312917417611885</v>
      </c>
      <c r="E320" s="55">
        <f t="shared" si="26"/>
        <v>8.5119245737362288</v>
      </c>
      <c r="F320" s="55">
        <f t="shared" si="26"/>
        <v>0</v>
      </c>
      <c r="G320" s="55">
        <f t="shared" si="26"/>
        <v>0</v>
      </c>
      <c r="H320" s="55">
        <f t="shared" si="26"/>
        <v>2.1248747876292837</v>
      </c>
      <c r="I320" s="1"/>
    </row>
    <row r="321" spans="2:9" x14ac:dyDescent="0.2">
      <c r="B321" s="9" t="str">
        <f>$B$35</f>
        <v>Teacher Education</v>
      </c>
      <c r="C321" s="55">
        <f t="shared" si="26"/>
        <v>1.43368879642393</v>
      </c>
      <c r="D321" s="55">
        <f t="shared" si="26"/>
        <v>1.3171964182024092</v>
      </c>
      <c r="E321" s="55">
        <f t="shared" si="26"/>
        <v>1.8284269590609552</v>
      </c>
      <c r="F321" s="55">
        <f t="shared" si="26"/>
        <v>2.6066828939328039</v>
      </c>
      <c r="G321" s="55">
        <f t="shared" si="26"/>
        <v>0</v>
      </c>
      <c r="H321" s="55">
        <f t="shared" si="26"/>
        <v>1.6529283241476453</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1.8966933466350835</v>
      </c>
      <c r="D323" s="55">
        <f t="shared" si="26"/>
        <v>2.4035334865328259</v>
      </c>
      <c r="E323" s="55">
        <f t="shared" si="26"/>
        <v>4.2511783549035771</v>
      </c>
      <c r="F323" s="55">
        <f t="shared" si="26"/>
        <v>0</v>
      </c>
      <c r="G323" s="55">
        <f t="shared" si="26"/>
        <v>0</v>
      </c>
      <c r="H323" s="55">
        <f t="shared" si="26"/>
        <v>2.4391150299482049</v>
      </c>
      <c r="I323" s="1"/>
    </row>
    <row r="324" spans="2:9" x14ac:dyDescent="0.2">
      <c r="B324" s="9" t="str">
        <f>$B$38</f>
        <v>Home Economics</v>
      </c>
      <c r="C324" s="55">
        <f t="shared" si="26"/>
        <v>0.44723977094743339</v>
      </c>
      <c r="D324" s="55">
        <f t="shared" si="26"/>
        <v>0.56337120039117894</v>
      </c>
      <c r="E324" s="55">
        <f t="shared" si="26"/>
        <v>0</v>
      </c>
      <c r="F324" s="55">
        <f t="shared" si="26"/>
        <v>0</v>
      </c>
      <c r="G324" s="55">
        <f t="shared" si="26"/>
        <v>0</v>
      </c>
      <c r="H324" s="55">
        <f t="shared" si="26"/>
        <v>0.54493764016201296</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3.8477693891908409</v>
      </c>
      <c r="D326" s="55">
        <f t="shared" si="26"/>
        <v>0</v>
      </c>
      <c r="E326" s="55">
        <f t="shared" si="26"/>
        <v>0</v>
      </c>
      <c r="F326" s="55">
        <f t="shared" si="26"/>
        <v>0</v>
      </c>
      <c r="G326" s="55">
        <f t="shared" si="26"/>
        <v>0</v>
      </c>
      <c r="H326" s="55">
        <f t="shared" si="26"/>
        <v>3.8477693891908409</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0.81908874717555558</v>
      </c>
      <c r="D331" s="55">
        <f t="shared" si="26"/>
        <v>1.296017530521322</v>
      </c>
      <c r="E331" s="55">
        <f t="shared" si="26"/>
        <v>2.7040765332378558</v>
      </c>
      <c r="F331" s="55">
        <f t="shared" si="26"/>
        <v>0</v>
      </c>
      <c r="G331" s="55">
        <f t="shared" si="26"/>
        <v>0</v>
      </c>
      <c r="H331" s="55">
        <f t="shared" si="26"/>
        <v>1.6051140901683545</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1.2851175153534187</v>
      </c>
      <c r="D333" s="55">
        <f t="shared" si="26"/>
        <v>1.7767267784000849</v>
      </c>
      <c r="E333" s="55">
        <f t="shared" si="26"/>
        <v>2.0408276338036559</v>
      </c>
      <c r="F333" s="55">
        <f t="shared" si="26"/>
        <v>8.8095406824395042</v>
      </c>
      <c r="G333" s="55">
        <f t="shared" si="26"/>
        <v>0</v>
      </c>
      <c r="H333" s="55">
        <f t="shared" si="26"/>
        <v>1.8773154990857308</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1.0242869482677792</v>
      </c>
      <c r="E335" s="55">
        <f t="shared" si="27"/>
        <v>0</v>
      </c>
      <c r="F335" s="55">
        <f t="shared" si="27"/>
        <v>0</v>
      </c>
      <c r="G335" s="55">
        <f t="shared" si="27"/>
        <v>0</v>
      </c>
      <c r="H335" s="55">
        <f t="shared" si="27"/>
        <v>1.0242869482677792</v>
      </c>
      <c r="I335" s="1"/>
    </row>
    <row r="336" spans="2:9" x14ac:dyDescent="0.2">
      <c r="B336" s="9" t="str">
        <f>$B$50</f>
        <v>Technology</v>
      </c>
      <c r="C336" s="55">
        <f t="shared" si="27"/>
        <v>1.6119315321126291</v>
      </c>
      <c r="D336" s="55">
        <f t="shared" si="27"/>
        <v>1.8964249213329201</v>
      </c>
      <c r="E336" s="55">
        <f t="shared" si="27"/>
        <v>1.9305513531513219</v>
      </c>
      <c r="F336" s="55">
        <f t="shared" si="27"/>
        <v>0</v>
      </c>
      <c r="G336" s="55">
        <f t="shared" si="27"/>
        <v>0</v>
      </c>
      <c r="H336" s="55">
        <f t="shared" si="27"/>
        <v>1.8587678777273482</v>
      </c>
      <c r="I336" s="1"/>
    </row>
    <row r="337" spans="2:10" x14ac:dyDescent="0.2">
      <c r="B337" s="9" t="str">
        <f>$B$51</f>
        <v>Nursing</v>
      </c>
      <c r="C337" s="55">
        <f t="shared" si="27"/>
        <v>1.1701861406375573</v>
      </c>
      <c r="D337" s="55">
        <f t="shared" si="27"/>
        <v>1.496783733157109</v>
      </c>
      <c r="E337" s="55">
        <f t="shared" si="27"/>
        <v>3.2294332656802047</v>
      </c>
      <c r="F337" s="55">
        <f t="shared" si="27"/>
        <v>8.7857450617726798</v>
      </c>
      <c r="G337" s="55">
        <f t="shared" si="27"/>
        <v>0</v>
      </c>
      <c r="H337" s="55">
        <f t="shared" si="27"/>
        <v>1.8634071063282698</v>
      </c>
      <c r="I337" s="1"/>
    </row>
    <row r="338" spans="2:10" x14ac:dyDescent="0.2">
      <c r="B338" s="35" t="str">
        <f>$B$52</f>
        <v>Totals</v>
      </c>
      <c r="C338" s="55">
        <f t="shared" si="27"/>
        <v>1.121044845072243</v>
      </c>
      <c r="D338" s="55">
        <f t="shared" si="27"/>
        <v>1.7017631114990415</v>
      </c>
      <c r="E338" s="55">
        <f t="shared" si="27"/>
        <v>2.6845219627631338</v>
      </c>
      <c r="F338" s="55">
        <f t="shared" si="27"/>
        <v>7.0066794388623128</v>
      </c>
      <c r="G338" s="55">
        <f t="shared" si="27"/>
        <v>0</v>
      </c>
      <c r="H338" s="55">
        <f t="shared" si="27"/>
        <v>1.7127745878910714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8335.3986370273251</v>
      </c>
      <c r="D343" s="38">
        <f t="shared" si="28"/>
        <v>11857.176766534963</v>
      </c>
      <c r="E343" s="38">
        <f>E293*24</f>
        <v>21662.527866614451</v>
      </c>
      <c r="F343" s="38">
        <f>F293*18</f>
        <v>17660.489642585977</v>
      </c>
      <c r="G343" s="38">
        <f>G293*24</f>
        <v>0</v>
      </c>
      <c r="H343" s="38">
        <f>IF((C32/30+D32/30+E32/24+F32/18+G32/24)=0,0,H268/(C32/30+D32/30+E32/24+F32/18+G32/24))</f>
        <v>10972.760283017544</v>
      </c>
      <c r="I343" s="1"/>
    </row>
    <row r="344" spans="2:10" x14ac:dyDescent="0.2">
      <c r="B344" s="9" t="str">
        <f>$B$33</f>
        <v>Science</v>
      </c>
      <c r="C344" s="39">
        <f t="shared" si="28"/>
        <v>8806.1604574687663</v>
      </c>
      <c r="D344" s="39">
        <f t="shared" si="28"/>
        <v>15057.923115118194</v>
      </c>
      <c r="E344" s="39">
        <f>E294*24</f>
        <v>34204.27343082161</v>
      </c>
      <c r="F344" s="39">
        <f>F294*18</f>
        <v>28544.70789158954</v>
      </c>
      <c r="G344" s="39">
        <f>G294*24</f>
        <v>0</v>
      </c>
      <c r="H344" s="39">
        <f t="shared" ref="H344:H363" si="29">IF((C33/30+D33/30+E33/24+F33/18+G33/24)=0,0,H269/(C33/30+D33/30+E33/24+F33/18+G33/24))</f>
        <v>12608.310130240927</v>
      </c>
      <c r="I344" s="1"/>
    </row>
    <row r="345" spans="2:10" x14ac:dyDescent="0.2">
      <c r="B345" s="9" t="str">
        <f>$B$34</f>
        <v>Fine Arts</v>
      </c>
      <c r="C345" s="39">
        <f t="shared" si="28"/>
        <v>11993.233920744835</v>
      </c>
      <c r="D345" s="39">
        <f t="shared" si="28"/>
        <v>30268.264234924794</v>
      </c>
      <c r="E345" s="39">
        <f t="shared" ref="E345:E363" si="30">E295*24</f>
        <v>56760.227592320283</v>
      </c>
      <c r="F345" s="39">
        <f t="shared" ref="F345:F363" si="31">F295*18</f>
        <v>0</v>
      </c>
      <c r="G345" s="39">
        <f t="shared" ref="G345:G363" si="32">G295*24</f>
        <v>0</v>
      </c>
      <c r="H345" s="39">
        <f t="shared" si="29"/>
        <v>17590.117220303226</v>
      </c>
      <c r="I345" s="1"/>
    </row>
    <row r="346" spans="2:10" x14ac:dyDescent="0.2">
      <c r="B346" s="9" t="str">
        <f>$B$35</f>
        <v>Teacher Education</v>
      </c>
      <c r="C346" s="39">
        <f t="shared" si="28"/>
        <v>11950.367639633372</v>
      </c>
      <c r="D346" s="39">
        <f t="shared" si="28"/>
        <v>10979.357228981637</v>
      </c>
      <c r="E346" s="39">
        <f t="shared" si="30"/>
        <v>12192.534065968564</v>
      </c>
      <c r="F346" s="39">
        <f t="shared" si="31"/>
        <v>13036.644624749964</v>
      </c>
      <c r="G346" s="39">
        <f t="shared" si="32"/>
        <v>0</v>
      </c>
      <c r="H346" s="39">
        <f t="shared" si="29"/>
        <v>11860.251553386741</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15809.695136400873</v>
      </c>
      <c r="D348" s="39">
        <f t="shared" si="28"/>
        <v>20034.409747695252</v>
      </c>
      <c r="E348" s="39">
        <f t="shared" si="30"/>
        <v>28348.213012178676</v>
      </c>
      <c r="F348" s="39">
        <f t="shared" si="31"/>
        <v>0</v>
      </c>
      <c r="G348" s="39">
        <f t="shared" si="32"/>
        <v>0</v>
      </c>
      <c r="H348" s="39">
        <f t="shared" si="29"/>
        <v>19944.331871010847</v>
      </c>
      <c r="I348" s="1"/>
    </row>
    <row r="349" spans="2:10" x14ac:dyDescent="0.2">
      <c r="B349" s="9" t="str">
        <f>$B$38</f>
        <v>Home Economics</v>
      </c>
      <c r="C349" s="39">
        <f t="shared" si="28"/>
        <v>3727.9217771796498</v>
      </c>
      <c r="D349" s="39">
        <f t="shared" si="28"/>
        <v>4695.923535881082</v>
      </c>
      <c r="E349" s="39">
        <f t="shared" si="30"/>
        <v>0</v>
      </c>
      <c r="F349" s="39">
        <f t="shared" si="31"/>
        <v>0</v>
      </c>
      <c r="G349" s="39">
        <f t="shared" si="32"/>
        <v>0</v>
      </c>
      <c r="H349" s="39">
        <f t="shared" si="29"/>
        <v>4542.272463071331</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32072.691722256801</v>
      </c>
      <c r="D351" s="39">
        <f t="shared" si="28"/>
        <v>0</v>
      </c>
      <c r="E351" s="39">
        <f t="shared" si="30"/>
        <v>0</v>
      </c>
      <c r="F351" s="39">
        <f t="shared" si="31"/>
        <v>0</v>
      </c>
      <c r="G351" s="39">
        <f t="shared" si="32"/>
        <v>0</v>
      </c>
      <c r="H351" s="39">
        <f t="shared" si="29"/>
        <v>32072.691722256801</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6827.4312268115464</v>
      </c>
      <c r="D356" s="39">
        <f t="shared" si="28"/>
        <v>10802.822757470947</v>
      </c>
      <c r="E356" s="39">
        <f t="shared" si="30"/>
        <v>18031.644679654717</v>
      </c>
      <c r="F356" s="39">
        <f t="shared" si="31"/>
        <v>0</v>
      </c>
      <c r="G356" s="39">
        <f t="shared" si="32"/>
        <v>0</v>
      </c>
      <c r="H356" s="39">
        <f t="shared" si="29"/>
        <v>12407.591101842376</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10711.96678589683</v>
      </c>
      <c r="D358" s="39">
        <f t="shared" si="28"/>
        <v>14809.725967046019</v>
      </c>
      <c r="E358" s="39">
        <f t="shared" si="30"/>
        <v>13608.889501771755</v>
      </c>
      <c r="F358" s="39">
        <f t="shared" si="31"/>
        <v>44058.620038345813</v>
      </c>
      <c r="G358" s="39">
        <f t="shared" si="32"/>
        <v>0</v>
      </c>
      <c r="H358" s="39">
        <f t="shared" si="29"/>
        <v>14396.350119104367</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8537.8400325161274</v>
      </c>
      <c r="E360" s="39">
        <f t="shared" si="30"/>
        <v>0</v>
      </c>
      <c r="F360" s="39">
        <f t="shared" si="31"/>
        <v>0</v>
      </c>
      <c r="G360" s="39">
        <f t="shared" si="32"/>
        <v>0</v>
      </c>
      <c r="H360" s="39">
        <f t="shared" si="29"/>
        <v>8537.8400325161256</v>
      </c>
      <c r="I360" s="1"/>
    </row>
    <row r="361" spans="2:9" x14ac:dyDescent="0.2">
      <c r="B361" s="9" t="str">
        <f>$B$50</f>
        <v>Technology</v>
      </c>
      <c r="C361" s="39">
        <f t="shared" si="33"/>
        <v>13436.091895752978</v>
      </c>
      <c r="D361" s="39">
        <f t="shared" si="33"/>
        <v>15807.457704503076</v>
      </c>
      <c r="E361" s="39">
        <f t="shared" si="30"/>
        <v>12873.53209421503</v>
      </c>
      <c r="F361" s="39">
        <f t="shared" si="31"/>
        <v>0</v>
      </c>
      <c r="G361" s="39">
        <f t="shared" si="32"/>
        <v>0</v>
      </c>
      <c r="H361" s="39">
        <f t="shared" si="29"/>
        <v>14431.467764769173</v>
      </c>
      <c r="I361" s="1"/>
    </row>
    <row r="362" spans="2:9" x14ac:dyDescent="0.2">
      <c r="B362" s="9" t="str">
        <f>$B$51</f>
        <v>Nursing</v>
      </c>
      <c r="C362" s="39">
        <f t="shared" si="33"/>
        <v>9753.9679617385609</v>
      </c>
      <c r="D362" s="39">
        <f t="shared" si="33"/>
        <v>12476.28908928244</v>
      </c>
      <c r="E362" s="39">
        <f t="shared" si="30"/>
        <v>21534.890912897186</v>
      </c>
      <c r="F362" s="39">
        <f t="shared" si="31"/>
        <v>43939.612447901731</v>
      </c>
      <c r="G362" s="39">
        <f t="shared" si="32"/>
        <v>0</v>
      </c>
      <c r="H362" s="39">
        <f t="shared" si="29"/>
        <v>14833.596951005968</v>
      </c>
      <c r="I362" s="1"/>
    </row>
    <row r="363" spans="2:9" x14ac:dyDescent="0.2">
      <c r="B363" s="35" t="str">
        <f>$B$52</f>
        <v>Totals</v>
      </c>
      <c r="C363" s="38">
        <f t="shared" si="33"/>
        <v>9344.3556736616829</v>
      </c>
      <c r="D363" s="38">
        <f t="shared" si="33"/>
        <v>14184.873920132492</v>
      </c>
      <c r="E363" s="38">
        <f t="shared" si="30"/>
        <v>17901.248567588598</v>
      </c>
      <c r="F363" s="38">
        <f t="shared" si="31"/>
        <v>35042.079746868185</v>
      </c>
      <c r="G363" s="38">
        <f t="shared" si="32"/>
        <v>0</v>
      </c>
      <c r="H363" s="38">
        <f t="shared" si="29"/>
        <v>13621.345512207859</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25" priority="6" stopIfTrue="1">
      <formula>C32=0</formula>
    </cfRule>
  </conditionalFormatting>
  <conditionalFormatting sqref="C91:G110">
    <cfRule type="expression" dxfId="224" priority="5" stopIfTrue="1">
      <formula>C32=0</formula>
    </cfRule>
  </conditionalFormatting>
  <conditionalFormatting sqref="C143:H162">
    <cfRule type="expression" dxfId="223" priority="3" stopIfTrue="1">
      <formula>C32=0</formula>
    </cfRule>
  </conditionalFormatting>
  <conditionalFormatting sqref="H143:H162">
    <cfRule type="expression" dxfId="222" priority="4" stopIfTrue="1">
      <formula>OR(AND(#REF!&gt;0,H143&gt;0,H61=0),AND(#REF!&gt;0,H143&gt;0,H32=0))</formula>
    </cfRule>
  </conditionalFormatting>
  <conditionalFormatting sqref="H143:H162">
    <cfRule type="expression" dxfId="221" priority="2" stopIfTrue="1">
      <formula>OR(AND(#REF!&gt;0,H143&gt;0,H61=0),AND(#REF!&gt;0,H143&gt;0,H32=0))</formula>
    </cfRule>
  </conditionalFormatting>
  <conditionalFormatting sqref="H143:H162">
    <cfRule type="expression" dxfId="220"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7.140625" style="4" bestFit="1" customWidth="1"/>
    <col min="6" max="6" width="16.7109375" style="4" bestFit="1" customWidth="1"/>
    <col min="7" max="7" width="17.5703125" style="4" bestFit="1" customWidth="1"/>
    <col min="8" max="8" width="21.28515625" style="4" bestFit="1" customWidth="1"/>
    <col min="9" max="9" width="17.140625" style="4" bestFit="1" customWidth="1"/>
    <col min="10" max="10" width="15.85546875" style="4" bestFit="1" customWidth="1"/>
    <col min="11" max="17" width="9.140625" style="4"/>
    <col min="18" max="18" width="31.5703125" style="4" bestFit="1" customWidth="1"/>
    <col min="19" max="19" width="7.42578125" style="4" bestFit="1" customWidth="1"/>
    <col min="20" max="20" width="7.28515625" style="4" bestFit="1" customWidth="1"/>
    <col min="21" max="22" width="12.140625" style="4" bestFit="1" customWidth="1"/>
    <col min="23"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108</v>
      </c>
      <c r="C3" s="6"/>
      <c r="D3" s="6"/>
      <c r="E3" s="6"/>
      <c r="F3" s="6"/>
      <c r="G3" s="6"/>
      <c r="H3" s="6"/>
    </row>
    <row r="4" spans="2:8" x14ac:dyDescent="0.2">
      <c r="B4" s="83" t="s">
        <v>143</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Data!$G10</f>
        <v>609471872</v>
      </c>
    </row>
    <row r="14" spans="2:8" x14ac:dyDescent="0.2">
      <c r="B14" s="371" t="s">
        <v>14</v>
      </c>
      <c r="C14" s="371"/>
      <c r="D14" s="371"/>
      <c r="E14" s="371"/>
      <c r="F14" s="335"/>
      <c r="G14" s="333"/>
      <c r="H14" s="339">
        <f>Data!$H10</f>
        <v>251110978</v>
      </c>
    </row>
    <row r="15" spans="2:8" x14ac:dyDescent="0.2">
      <c r="B15" s="371" t="s">
        <v>15</v>
      </c>
      <c r="C15" s="371"/>
      <c r="D15" s="371"/>
      <c r="E15" s="371"/>
      <c r="F15" s="335"/>
      <c r="G15" s="333"/>
      <c r="H15" s="339">
        <f>Data!$I10</f>
        <v>266420024</v>
      </c>
    </row>
    <row r="16" spans="2:8" x14ac:dyDescent="0.2">
      <c r="B16" s="371" t="s">
        <v>19</v>
      </c>
      <c r="C16" s="371"/>
      <c r="D16" s="371"/>
      <c r="E16" s="371"/>
      <c r="F16" s="335"/>
      <c r="G16" s="333"/>
      <c r="H16" s="339">
        <f>Data!$J10</f>
        <v>78341948</v>
      </c>
    </row>
    <row r="17" spans="2:23" x14ac:dyDescent="0.2">
      <c r="B17" s="371" t="s">
        <v>16</v>
      </c>
      <c r="C17" s="371"/>
      <c r="D17" s="371"/>
      <c r="E17" s="371"/>
      <c r="F17" s="335"/>
      <c r="G17" s="333"/>
      <c r="H17" s="339">
        <f>Data!$K10</f>
        <v>89050565</v>
      </c>
    </row>
    <row r="18" spans="2:23" x14ac:dyDescent="0.2">
      <c r="B18" s="371" t="s">
        <v>1</v>
      </c>
      <c r="C18" s="371"/>
      <c r="D18" s="371"/>
      <c r="E18" s="371"/>
      <c r="F18" s="336"/>
      <c r="G18" s="333"/>
      <c r="H18" s="337">
        <f>SUM(H13:H17)</f>
        <v>1294395387</v>
      </c>
      <c r="I18" s="54"/>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Data!L10</f>
        <v>Monica Poehl</v>
      </c>
      <c r="E21" s="384"/>
      <c r="F21" s="384"/>
      <c r="G21" s="87" t="str">
        <f>Data!M10</f>
        <v>979-458-6090</v>
      </c>
      <c r="H21" s="78" t="str">
        <f>Data!N10</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Data!O10</f>
        <v>22347</v>
      </c>
      <c r="D25" s="80">
        <f>Data!P10</f>
        <v>30997</v>
      </c>
      <c r="E25" s="80">
        <f>Data!Q10</f>
        <v>6499</v>
      </c>
      <c r="F25" s="80">
        <f>Data!R10</f>
        <v>4006</v>
      </c>
      <c r="G25" s="80">
        <f>Data!S10</f>
        <v>1423</v>
      </c>
      <c r="H25" s="68">
        <f>SUM(C25:G25)</f>
        <v>65272</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Data!T10</f>
        <v>Goff, Margot H</v>
      </c>
      <c r="E28" s="384"/>
      <c r="F28" s="384"/>
      <c r="G28" s="87" t="str">
        <f>Data!U10</f>
        <v>979-845-7293</v>
      </c>
      <c r="H28" s="78" t="str">
        <f>Data!V10</f>
        <v>margot_goff@tamu.edu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Data!W10</f>
        <v>292506</v>
      </c>
      <c r="D32" s="81">
        <f>Data!AQ10</f>
        <v>121709</v>
      </c>
      <c r="E32" s="81">
        <f>Data!BK10</f>
        <v>22965</v>
      </c>
      <c r="F32" s="81">
        <f>Data!CE10</f>
        <v>13944</v>
      </c>
      <c r="G32" s="81">
        <f>Data!CY10</f>
        <v>0</v>
      </c>
      <c r="H32" s="22">
        <f>SUM(C32:G32)</f>
        <v>451124</v>
      </c>
      <c r="I32" s="1"/>
      <c r="W32" s="18"/>
    </row>
    <row r="33" spans="2:23" x14ac:dyDescent="0.2">
      <c r="B33" s="7" t="s">
        <v>46</v>
      </c>
      <c r="C33" s="81">
        <f>Data!X10</f>
        <v>227814</v>
      </c>
      <c r="D33" s="81">
        <f>Data!AR10</f>
        <v>126944</v>
      </c>
      <c r="E33" s="81">
        <f>Data!BL10</f>
        <v>12804</v>
      </c>
      <c r="F33" s="81">
        <f>Data!CF10</f>
        <v>21382</v>
      </c>
      <c r="G33" s="81">
        <f>Data!CZ10</f>
        <v>0</v>
      </c>
      <c r="H33" s="22">
        <f t="shared" ref="H33:H52" si="0">SUM(C33:G33)</f>
        <v>388944</v>
      </c>
      <c r="I33" s="1"/>
      <c r="W33" s="18"/>
    </row>
    <row r="34" spans="2:23" x14ac:dyDescent="0.2">
      <c r="B34" s="7" t="s">
        <v>47</v>
      </c>
      <c r="C34" s="81">
        <f>Data!Y10</f>
        <v>39770</v>
      </c>
      <c r="D34" s="81">
        <f>Data!AS10</f>
        <v>8743</v>
      </c>
      <c r="E34" s="81">
        <f>Data!BM10</f>
        <v>556</v>
      </c>
      <c r="F34" s="81">
        <f>Data!CG10</f>
        <v>48</v>
      </c>
      <c r="G34" s="81">
        <f>Data!DA10</f>
        <v>0</v>
      </c>
      <c r="H34" s="22">
        <f t="shared" si="0"/>
        <v>49117</v>
      </c>
      <c r="I34" s="1"/>
      <c r="W34" s="18"/>
    </row>
    <row r="35" spans="2:23" x14ac:dyDescent="0.2">
      <c r="B35" s="7" t="s">
        <v>48</v>
      </c>
      <c r="C35" s="81">
        <f>Data!Z10</f>
        <v>9530</v>
      </c>
      <c r="D35" s="81">
        <f>Data!AT10</f>
        <v>14817</v>
      </c>
      <c r="E35" s="81">
        <f>Data!BN10</f>
        <v>13071</v>
      </c>
      <c r="F35" s="81">
        <f>Data!CH10</f>
        <v>4733</v>
      </c>
      <c r="G35" s="81">
        <f>Data!DB10</f>
        <v>0</v>
      </c>
      <c r="H35" s="22">
        <f t="shared" si="0"/>
        <v>42151</v>
      </c>
      <c r="I35" s="1"/>
      <c r="W35" s="18"/>
    </row>
    <row r="36" spans="2:23" x14ac:dyDescent="0.2">
      <c r="B36" s="7" t="s">
        <v>49</v>
      </c>
      <c r="C36" s="81">
        <f>Data!AA10</f>
        <v>27767</v>
      </c>
      <c r="D36" s="81">
        <f>Data!AU10</f>
        <v>47144</v>
      </c>
      <c r="E36" s="81">
        <f>Data!BO10</f>
        <v>6090</v>
      </c>
      <c r="F36" s="81">
        <f>Data!CI10</f>
        <v>6506</v>
      </c>
      <c r="G36" s="81">
        <f>Data!DC10</f>
        <v>0</v>
      </c>
      <c r="H36" s="22">
        <f t="shared" si="0"/>
        <v>87507</v>
      </c>
      <c r="I36" s="1"/>
      <c r="W36" s="18"/>
    </row>
    <row r="37" spans="2:23" x14ac:dyDescent="0.2">
      <c r="B37" s="7" t="s">
        <v>50</v>
      </c>
      <c r="C37" s="81">
        <f>Data!AB10</f>
        <v>103471</v>
      </c>
      <c r="D37" s="81">
        <f>Data!AV10</f>
        <v>160008</v>
      </c>
      <c r="E37" s="81">
        <f>Data!BP10</f>
        <v>38671</v>
      </c>
      <c r="F37" s="81">
        <f>Data!CJ10</f>
        <v>30060</v>
      </c>
      <c r="G37" s="81">
        <f>Data!DD10</f>
        <v>0</v>
      </c>
      <c r="H37" s="22">
        <f t="shared" si="0"/>
        <v>332210</v>
      </c>
      <c r="I37" s="1"/>
      <c r="W37" s="18"/>
    </row>
    <row r="38" spans="2:23" x14ac:dyDescent="0.2">
      <c r="B38" s="7" t="s">
        <v>51</v>
      </c>
      <c r="C38" s="81">
        <f>Data!AC10</f>
        <v>349</v>
      </c>
      <c r="D38" s="81">
        <f>Data!AW10</f>
        <v>634</v>
      </c>
      <c r="E38" s="81">
        <f>Data!BQ10</f>
        <v>0</v>
      </c>
      <c r="F38" s="81">
        <f>Data!CK10</f>
        <v>0</v>
      </c>
      <c r="G38" s="81">
        <f>Data!DE10</f>
        <v>0</v>
      </c>
      <c r="H38" s="22">
        <f t="shared" si="0"/>
        <v>983</v>
      </c>
      <c r="I38" s="1"/>
      <c r="W38" s="18"/>
    </row>
    <row r="39" spans="2:23" x14ac:dyDescent="0.2">
      <c r="B39" s="7" t="s">
        <v>52</v>
      </c>
      <c r="C39" s="81">
        <f>Data!AD10</f>
        <v>0</v>
      </c>
      <c r="D39" s="81">
        <f>Data!AX10</f>
        <v>0</v>
      </c>
      <c r="E39" s="81">
        <f>Data!BR10</f>
        <v>0</v>
      </c>
      <c r="F39" s="81">
        <f>Data!CL10</f>
        <v>0</v>
      </c>
      <c r="G39" s="81">
        <f>Data!DF10</f>
        <v>18039</v>
      </c>
      <c r="H39" s="22">
        <f t="shared" si="0"/>
        <v>18039</v>
      </c>
      <c r="I39" s="1"/>
      <c r="W39" s="18"/>
    </row>
    <row r="40" spans="2:23" x14ac:dyDescent="0.2">
      <c r="B40" s="7" t="s">
        <v>53</v>
      </c>
      <c r="C40" s="81">
        <f>Data!AE10</f>
        <v>0</v>
      </c>
      <c r="D40" s="81">
        <f>Data!AY10</f>
        <v>0</v>
      </c>
      <c r="E40" s="81">
        <f>Data!BS10</f>
        <v>0</v>
      </c>
      <c r="F40" s="81">
        <f>Data!CM10</f>
        <v>0</v>
      </c>
      <c r="G40" s="81">
        <f>Data!DG10</f>
        <v>0</v>
      </c>
      <c r="H40" s="22">
        <f t="shared" si="0"/>
        <v>0</v>
      </c>
      <c r="I40" s="1"/>
      <c r="W40" s="18"/>
    </row>
    <row r="41" spans="2:23" x14ac:dyDescent="0.2">
      <c r="B41" s="7" t="s">
        <v>54</v>
      </c>
      <c r="C41" s="81">
        <f>Data!AF10</f>
        <v>72</v>
      </c>
      <c r="D41" s="81">
        <f>Data!AZ10</f>
        <v>27</v>
      </c>
      <c r="E41" s="81">
        <f>Data!BT10</f>
        <v>0</v>
      </c>
      <c r="F41" s="81">
        <f>Data!CN10</f>
        <v>0</v>
      </c>
      <c r="G41" s="81">
        <f>Data!DH10</f>
        <v>0</v>
      </c>
      <c r="H41" s="22">
        <f t="shared" si="0"/>
        <v>99</v>
      </c>
      <c r="I41" s="1"/>
      <c r="W41" s="18"/>
    </row>
    <row r="42" spans="2:23" x14ac:dyDescent="0.2">
      <c r="B42" s="7" t="s">
        <v>55</v>
      </c>
      <c r="C42" s="81">
        <f>Data!AG10</f>
        <v>0</v>
      </c>
      <c r="D42" s="81">
        <f>Data!BA10</f>
        <v>0</v>
      </c>
      <c r="E42" s="81">
        <f>Data!BU10</f>
        <v>0</v>
      </c>
      <c r="F42" s="81">
        <f>Data!CO10</f>
        <v>0</v>
      </c>
      <c r="G42" s="81">
        <f>Data!DI10</f>
        <v>14352</v>
      </c>
      <c r="H42" s="22">
        <f t="shared" si="0"/>
        <v>14352</v>
      </c>
      <c r="I42" s="1"/>
      <c r="W42" s="18"/>
    </row>
    <row r="43" spans="2:23" x14ac:dyDescent="0.2">
      <c r="B43" s="7" t="s">
        <v>56</v>
      </c>
      <c r="C43" s="81">
        <f>Data!AH10</f>
        <v>0</v>
      </c>
      <c r="D43" s="81">
        <f>Data!BB10</f>
        <v>0</v>
      </c>
      <c r="E43" s="81">
        <f>Data!BV10</f>
        <v>0</v>
      </c>
      <c r="F43" s="81">
        <f>Data!CP10</f>
        <v>0</v>
      </c>
      <c r="G43" s="81">
        <f>Data!DJ10</f>
        <v>0</v>
      </c>
      <c r="H43" s="22">
        <f t="shared" si="0"/>
        <v>0</v>
      </c>
      <c r="I43" s="1"/>
      <c r="W43" s="18"/>
    </row>
    <row r="44" spans="2:23" x14ac:dyDescent="0.2">
      <c r="B44" s="7" t="s">
        <v>57</v>
      </c>
      <c r="C44" s="81">
        <f>Data!AI10</f>
        <v>0</v>
      </c>
      <c r="D44" s="81">
        <f>Data!BC10</f>
        <v>0</v>
      </c>
      <c r="E44" s="81">
        <f>Data!BW10</f>
        <v>0</v>
      </c>
      <c r="F44" s="81">
        <f>Data!CQ10</f>
        <v>0</v>
      </c>
      <c r="G44" s="81">
        <f>Data!DK10</f>
        <v>0</v>
      </c>
      <c r="H44" s="22">
        <f t="shared" si="0"/>
        <v>0</v>
      </c>
      <c r="I44" s="1"/>
      <c r="W44" s="18"/>
    </row>
    <row r="45" spans="2:23" x14ac:dyDescent="0.2">
      <c r="B45" s="7" t="s">
        <v>58</v>
      </c>
      <c r="C45" s="81">
        <f>Data!AJ10</f>
        <v>11012</v>
      </c>
      <c r="D45" s="81">
        <f>Data!BD10</f>
        <v>10175</v>
      </c>
      <c r="E45" s="81">
        <f>Data!BX10</f>
        <v>707</v>
      </c>
      <c r="F45" s="81">
        <f>Data!CR10</f>
        <v>419</v>
      </c>
      <c r="G45" s="81">
        <f>Data!DL10</f>
        <v>0</v>
      </c>
      <c r="H45" s="22">
        <f t="shared" si="0"/>
        <v>22313</v>
      </c>
      <c r="I45" s="1"/>
      <c r="W45" s="18"/>
    </row>
    <row r="46" spans="2:23" x14ac:dyDescent="0.2">
      <c r="B46" s="7" t="s">
        <v>59</v>
      </c>
      <c r="C46" s="81">
        <f>Data!AK10</f>
        <v>0</v>
      </c>
      <c r="D46" s="81">
        <f>Data!BE10</f>
        <v>0</v>
      </c>
      <c r="E46" s="81">
        <f>Data!BY10</f>
        <v>0</v>
      </c>
      <c r="F46" s="81">
        <f>Data!CS10</f>
        <v>0</v>
      </c>
      <c r="G46" s="81">
        <f>Data!DM10</f>
        <v>0</v>
      </c>
      <c r="H46" s="22">
        <f t="shared" si="0"/>
        <v>0</v>
      </c>
      <c r="I46" s="1"/>
      <c r="W46" s="18"/>
    </row>
    <row r="47" spans="2:23" x14ac:dyDescent="0.2">
      <c r="B47" s="7" t="s">
        <v>60</v>
      </c>
      <c r="C47" s="81">
        <f>Data!AL10</f>
        <v>46499</v>
      </c>
      <c r="D47" s="81">
        <f>Data!BF10</f>
        <v>121579</v>
      </c>
      <c r="E47" s="81">
        <f>Data!BZ10</f>
        <v>32823</v>
      </c>
      <c r="F47" s="81">
        <f>Data!CT10</f>
        <v>2365</v>
      </c>
      <c r="G47" s="81">
        <f>Data!DN10</f>
        <v>0</v>
      </c>
      <c r="H47" s="22">
        <f t="shared" si="0"/>
        <v>203266</v>
      </c>
      <c r="I47" s="1"/>
      <c r="W47" s="18"/>
    </row>
    <row r="48" spans="2:23" x14ac:dyDescent="0.2">
      <c r="B48" s="7" t="s">
        <v>61</v>
      </c>
      <c r="C48" s="81">
        <f>Data!AM10</f>
        <v>0</v>
      </c>
      <c r="D48" s="81">
        <f>Data!BG10</f>
        <v>0</v>
      </c>
      <c r="E48" s="81">
        <f>Data!CA10</f>
        <v>0</v>
      </c>
      <c r="F48" s="81">
        <f>Data!CU10</f>
        <v>0</v>
      </c>
      <c r="G48" s="81">
        <f>Data!DO10</f>
        <v>0</v>
      </c>
      <c r="H48" s="22">
        <f t="shared" si="0"/>
        <v>0</v>
      </c>
      <c r="I48" s="1"/>
      <c r="W48" s="18"/>
    </row>
    <row r="49" spans="2:23" x14ac:dyDescent="0.2">
      <c r="B49" s="7" t="s">
        <v>62</v>
      </c>
      <c r="C49" s="81">
        <f>Data!AN10</f>
        <v>0</v>
      </c>
      <c r="D49" s="81">
        <f>Data!BH10</f>
        <v>3018</v>
      </c>
      <c r="E49" s="81">
        <f>Data!CB10</f>
        <v>0</v>
      </c>
      <c r="F49" s="81">
        <f>Data!CV10</f>
        <v>0</v>
      </c>
      <c r="G49" s="81">
        <f>Data!DP10</f>
        <v>0</v>
      </c>
      <c r="H49" s="22">
        <f t="shared" si="0"/>
        <v>3018</v>
      </c>
      <c r="I49" s="1"/>
      <c r="W49" s="18"/>
    </row>
    <row r="50" spans="2:23" x14ac:dyDescent="0.2">
      <c r="B50" s="7" t="s">
        <v>63</v>
      </c>
      <c r="C50" s="81">
        <f>Data!AO10</f>
        <v>17181</v>
      </c>
      <c r="D50" s="81">
        <f>Data!BI10</f>
        <v>35779</v>
      </c>
      <c r="E50" s="81">
        <f>Data!CC10</f>
        <v>2500</v>
      </c>
      <c r="F50" s="81">
        <f>Data!CW10</f>
        <v>22</v>
      </c>
      <c r="G50" s="81">
        <f>Data!DQ10</f>
        <v>0</v>
      </c>
      <c r="H50" s="22">
        <f t="shared" si="0"/>
        <v>55482</v>
      </c>
      <c r="I50" s="1"/>
      <c r="W50" s="18"/>
    </row>
    <row r="51" spans="2:23" x14ac:dyDescent="0.2">
      <c r="B51" s="7" t="s">
        <v>0</v>
      </c>
      <c r="C51" s="81">
        <f>Data!AP10</f>
        <v>0</v>
      </c>
      <c r="D51" s="81">
        <f>Data!BJ10</f>
        <v>0</v>
      </c>
      <c r="E51" s="81">
        <f>Data!CD10</f>
        <v>0</v>
      </c>
      <c r="F51" s="81">
        <f>Data!CX10</f>
        <v>0</v>
      </c>
      <c r="G51" s="81">
        <f>Data!DR10</f>
        <v>0</v>
      </c>
      <c r="H51" s="22">
        <f t="shared" si="0"/>
        <v>0</v>
      </c>
      <c r="I51" s="1"/>
      <c r="W51" s="18"/>
    </row>
    <row r="52" spans="2:23" x14ac:dyDescent="0.2">
      <c r="B52" s="8" t="s">
        <v>34</v>
      </c>
      <c r="C52" s="22">
        <f>SUM(C32:C51)</f>
        <v>775971</v>
      </c>
      <c r="D52" s="22">
        <f>SUM(D32:D51)</f>
        <v>650577</v>
      </c>
      <c r="E52" s="22">
        <f>SUM(E32:E51)</f>
        <v>130187</v>
      </c>
      <c r="F52" s="22">
        <f>SUM(F32:F51)</f>
        <v>79479</v>
      </c>
      <c r="G52" s="22">
        <f>SUM(G32:G51)</f>
        <v>32391</v>
      </c>
      <c r="H52" s="22">
        <f t="shared" si="0"/>
        <v>1668605</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Data!T10</f>
        <v>Goff, Margot H</v>
      </c>
      <c r="E55" s="384"/>
      <c r="F55" s="384"/>
      <c r="G55" s="87" t="str">
        <f>Data!U10</f>
        <v>979-845-7293</v>
      </c>
      <c r="H55" s="78" t="str">
        <f>Data!V10</f>
        <v>margot_goff@tamu.edu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Data!DS10</f>
        <v>13797193.0305993</v>
      </c>
      <c r="D61" s="82">
        <f>Data!EM10</f>
        <v>15992050.618403301</v>
      </c>
      <c r="E61" s="82">
        <f>Data!FG10</f>
        <v>12158137.679603901</v>
      </c>
      <c r="F61" s="82">
        <f>Data!GA10</f>
        <v>17346035.028761901</v>
      </c>
      <c r="G61" s="82">
        <f>Data!GU10</f>
        <v>0</v>
      </c>
      <c r="H61" s="21">
        <f>SUM(C61:G61)</f>
        <v>59293416.357368402</v>
      </c>
      <c r="I61" s="1"/>
    </row>
    <row r="62" spans="2:23" x14ac:dyDescent="0.2">
      <c r="B62" s="9" t="str">
        <f>$B$33</f>
        <v>Science</v>
      </c>
      <c r="C62" s="82">
        <f>Data!DT10</f>
        <v>12534415.0790581</v>
      </c>
      <c r="D62" s="82">
        <f>Data!EN10</f>
        <v>18983870.885842901</v>
      </c>
      <c r="E62" s="82">
        <f>Data!FH10</f>
        <v>9475049.4306398407</v>
      </c>
      <c r="F62" s="82">
        <f>Data!GB10</f>
        <v>18422195.7743356</v>
      </c>
      <c r="G62" s="82">
        <f>Data!GV10</f>
        <v>0</v>
      </c>
      <c r="H62" s="22">
        <f t="shared" ref="H62:H81" si="1">SUM(C62:G62)</f>
        <v>59415531.169876441</v>
      </c>
      <c r="I62" s="1"/>
    </row>
    <row r="63" spans="2:23" x14ac:dyDescent="0.2">
      <c r="B63" s="9" t="str">
        <f>$B$34</f>
        <v>Fine Arts</v>
      </c>
      <c r="C63" s="82">
        <f>Data!DU10</f>
        <v>1273705.1489355301</v>
      </c>
      <c r="D63" s="82">
        <f>Data!EO10</f>
        <v>880624.74680844799</v>
      </c>
      <c r="E63" s="82">
        <f>Data!FI10</f>
        <v>630794.93358943798</v>
      </c>
      <c r="F63" s="82">
        <f>Data!GC10</f>
        <v>48111.142524036099</v>
      </c>
      <c r="G63" s="82">
        <f>Data!GW10</f>
        <v>0</v>
      </c>
      <c r="H63" s="22">
        <f t="shared" si="1"/>
        <v>2833235.9718574523</v>
      </c>
      <c r="I63" s="1"/>
    </row>
    <row r="64" spans="2:23" x14ac:dyDescent="0.2">
      <c r="B64" s="9" t="str">
        <f>$B$35</f>
        <v>Teacher Education</v>
      </c>
      <c r="C64" s="82">
        <f>Data!DV10</f>
        <v>582080.606279467</v>
      </c>
      <c r="D64" s="82">
        <f>Data!EP10</f>
        <v>1170225.76830026</v>
      </c>
      <c r="E64" s="82">
        <f>Data!FJ10</f>
        <v>2881629.9530571802</v>
      </c>
      <c r="F64" s="82">
        <f>Data!GD10</f>
        <v>3781179.7575378101</v>
      </c>
      <c r="G64" s="82">
        <f>Data!GX10</f>
        <v>0</v>
      </c>
      <c r="H64" s="22">
        <f t="shared" si="1"/>
        <v>8415116.085174717</v>
      </c>
      <c r="I64" s="1"/>
    </row>
    <row r="65" spans="2:9" x14ac:dyDescent="0.2">
      <c r="B65" s="9" t="str">
        <f>$B$36</f>
        <v>Agriculture</v>
      </c>
      <c r="C65" s="82">
        <f>Data!DW10</f>
        <v>1513004.3556709699</v>
      </c>
      <c r="D65" s="82">
        <f>Data!EQ10</f>
        <v>5874352.6032071598</v>
      </c>
      <c r="E65" s="82">
        <f>Data!FK10</f>
        <v>4692457.9272430902</v>
      </c>
      <c r="F65" s="82">
        <f>Data!GE10</f>
        <v>6271965.8438407602</v>
      </c>
      <c r="G65" s="82">
        <f>Data!GY10</f>
        <v>0</v>
      </c>
      <c r="H65" s="22">
        <f t="shared" si="1"/>
        <v>18351780.72996198</v>
      </c>
      <c r="I65" s="1"/>
    </row>
    <row r="66" spans="2:9" x14ac:dyDescent="0.2">
      <c r="B66" s="9" t="str">
        <f>$B$37</f>
        <v>Engineering</v>
      </c>
      <c r="C66" s="82">
        <f>Data!DX10</f>
        <v>7630776.6005819002</v>
      </c>
      <c r="D66" s="82">
        <f>Data!ER10</f>
        <v>23879845.271233801</v>
      </c>
      <c r="E66" s="82">
        <f>Data!FL10</f>
        <v>21237157.645900201</v>
      </c>
      <c r="F66" s="82">
        <f>Data!GF10</f>
        <v>25773934.456721701</v>
      </c>
      <c r="G66" s="82">
        <f>Data!GZ10</f>
        <v>0</v>
      </c>
      <c r="H66" s="22">
        <f t="shared" si="1"/>
        <v>78521713.974437594</v>
      </c>
      <c r="I66" s="1"/>
    </row>
    <row r="67" spans="2:9" x14ac:dyDescent="0.2">
      <c r="B67" s="9" t="str">
        <f>$B$38</f>
        <v>Home Economics</v>
      </c>
      <c r="C67" s="82">
        <f>Data!DY10</f>
        <v>47815.299386003899</v>
      </c>
      <c r="D67" s="82">
        <f>Data!ES10</f>
        <v>105053.727076032</v>
      </c>
      <c r="E67" s="82">
        <f>Data!FM10</f>
        <v>0</v>
      </c>
      <c r="F67" s="82">
        <f>Data!GG10</f>
        <v>0</v>
      </c>
      <c r="G67" s="82">
        <f>Data!HA10</f>
        <v>0</v>
      </c>
      <c r="H67" s="22">
        <f t="shared" si="1"/>
        <v>152869.02646203589</v>
      </c>
      <c r="I67" s="1"/>
    </row>
    <row r="68" spans="2:9" x14ac:dyDescent="0.2">
      <c r="B68" s="9" t="str">
        <f>$B$39</f>
        <v>Law</v>
      </c>
      <c r="C68" s="82">
        <f>Data!DZ10</f>
        <v>0</v>
      </c>
      <c r="D68" s="82">
        <f>Data!ET10</f>
        <v>0</v>
      </c>
      <c r="E68" s="82">
        <f>Data!FN10</f>
        <v>0</v>
      </c>
      <c r="F68" s="82">
        <f>Data!GH10</f>
        <v>0</v>
      </c>
      <c r="G68" s="82">
        <f>Data!HB10</f>
        <v>8677061.7430921402</v>
      </c>
      <c r="H68" s="22">
        <f t="shared" si="1"/>
        <v>8677061.7430921402</v>
      </c>
      <c r="I68" s="1"/>
    </row>
    <row r="69" spans="2:9" x14ac:dyDescent="0.2">
      <c r="B69" s="9" t="str">
        <f>$B$40</f>
        <v>Social Service</v>
      </c>
      <c r="C69" s="82">
        <f>Data!EA10</f>
        <v>0</v>
      </c>
      <c r="D69" s="82">
        <f>Data!EU10</f>
        <v>0</v>
      </c>
      <c r="E69" s="82">
        <f>Data!FO10</f>
        <v>0</v>
      </c>
      <c r="F69" s="82">
        <f>Data!GI10</f>
        <v>0</v>
      </c>
      <c r="G69" s="82">
        <f>Data!HC10</f>
        <v>0</v>
      </c>
      <c r="H69" s="22">
        <f t="shared" si="1"/>
        <v>0</v>
      </c>
      <c r="I69" s="1"/>
    </row>
    <row r="70" spans="2:9" x14ac:dyDescent="0.2">
      <c r="B70" s="9" t="str">
        <f>$B$41</f>
        <v>Library Science</v>
      </c>
      <c r="C70" s="82">
        <f>Data!EB10</f>
        <v>16942.125</v>
      </c>
      <c r="D70" s="82">
        <f>Data!EV10</f>
        <v>18549.866666666701</v>
      </c>
      <c r="E70" s="82">
        <f>Data!FP10</f>
        <v>0</v>
      </c>
      <c r="F70" s="82">
        <f>Data!GJ10</f>
        <v>0</v>
      </c>
      <c r="G70" s="82">
        <f>Data!HD10</f>
        <v>0</v>
      </c>
      <c r="H70" s="22">
        <f t="shared" si="1"/>
        <v>35491.991666666698</v>
      </c>
      <c r="I70" s="1"/>
    </row>
    <row r="71" spans="2:9" x14ac:dyDescent="0.2">
      <c r="B71" s="9" t="str">
        <f>$B$42</f>
        <v>Veterinary Science</v>
      </c>
      <c r="C71" s="82">
        <f>Data!EC10</f>
        <v>0</v>
      </c>
      <c r="D71" s="82">
        <f>Data!EW10</f>
        <v>0</v>
      </c>
      <c r="E71" s="82">
        <f>Data!FQ10</f>
        <v>0</v>
      </c>
      <c r="F71" s="82">
        <f>Data!GK10</f>
        <v>0</v>
      </c>
      <c r="G71" s="82">
        <f>Data!HE10</f>
        <v>0</v>
      </c>
      <c r="H71" s="22">
        <f t="shared" si="1"/>
        <v>0</v>
      </c>
      <c r="I71" s="1"/>
    </row>
    <row r="72" spans="2:9" x14ac:dyDescent="0.2">
      <c r="B72" s="9" t="str">
        <f>$B$43</f>
        <v>Vocational Training</v>
      </c>
      <c r="C72" s="82">
        <f>Data!ED10</f>
        <v>0</v>
      </c>
      <c r="D72" s="82">
        <f>Data!EX10</f>
        <v>0</v>
      </c>
      <c r="E72" s="82">
        <f>Data!FR10</f>
        <v>0</v>
      </c>
      <c r="F72" s="82">
        <f>Data!GL10</f>
        <v>0</v>
      </c>
      <c r="G72" s="82">
        <f>Data!HF10</f>
        <v>0</v>
      </c>
      <c r="H72" s="22">
        <f t="shared" si="1"/>
        <v>0</v>
      </c>
      <c r="I72" s="1"/>
    </row>
    <row r="73" spans="2:9" x14ac:dyDescent="0.2">
      <c r="B73" s="9" t="str">
        <f>$B$44</f>
        <v>Physical Training</v>
      </c>
      <c r="C73" s="82">
        <f>Data!EE10</f>
        <v>0</v>
      </c>
      <c r="D73" s="82">
        <f>Data!EY10</f>
        <v>0</v>
      </c>
      <c r="E73" s="82">
        <f>Data!FS10</f>
        <v>0</v>
      </c>
      <c r="F73" s="82">
        <f>Data!GM10</f>
        <v>0</v>
      </c>
      <c r="G73" s="82">
        <f>Data!HG10</f>
        <v>0</v>
      </c>
      <c r="H73" s="22">
        <f t="shared" si="1"/>
        <v>0</v>
      </c>
      <c r="I73" s="1"/>
    </row>
    <row r="74" spans="2:9" x14ac:dyDescent="0.2">
      <c r="B74" s="9" t="str">
        <f>$B$45</f>
        <v>Health Services</v>
      </c>
      <c r="C74" s="82">
        <f>Data!EF10</f>
        <v>568667.19453952694</v>
      </c>
      <c r="D74" s="82">
        <f>Data!EZ10</f>
        <v>470071.17930257699</v>
      </c>
      <c r="E74" s="82">
        <f>Data!FT10</f>
        <v>397907.84942025499</v>
      </c>
      <c r="F74" s="82">
        <f>Data!GN10</f>
        <v>279033.52486490097</v>
      </c>
      <c r="G74" s="82">
        <f>Data!HH10</f>
        <v>0</v>
      </c>
      <c r="H74" s="22">
        <f t="shared" si="1"/>
        <v>1715679.7481272598</v>
      </c>
      <c r="I74" s="1"/>
    </row>
    <row r="75" spans="2:9" x14ac:dyDescent="0.2">
      <c r="B75" s="9" t="str">
        <f>$B$46</f>
        <v>Pharmacy</v>
      </c>
      <c r="C75" s="82">
        <f>Data!EG10</f>
        <v>0</v>
      </c>
      <c r="D75" s="82">
        <f>Data!FA10</f>
        <v>0</v>
      </c>
      <c r="E75" s="82">
        <f>Data!FU10</f>
        <v>0</v>
      </c>
      <c r="F75" s="82">
        <f>Data!GO10</f>
        <v>0</v>
      </c>
      <c r="G75" s="82">
        <f>Data!HI10</f>
        <v>0</v>
      </c>
      <c r="H75" s="22">
        <f t="shared" si="1"/>
        <v>0</v>
      </c>
      <c r="I75" s="1"/>
    </row>
    <row r="76" spans="2:9" x14ac:dyDescent="0.2">
      <c r="B76" s="9" t="str">
        <f>$B$47</f>
        <v>Business Administration</v>
      </c>
      <c r="C76" s="82">
        <f>Data!EH10</f>
        <v>1451365.3866258301</v>
      </c>
      <c r="D76" s="82">
        <f>Data!FB10</f>
        <v>11595793.1229768</v>
      </c>
      <c r="E76" s="82">
        <f>Data!FV10</f>
        <v>9131558.2599260006</v>
      </c>
      <c r="F76" s="82">
        <f>Data!GP10</f>
        <v>4100895.9193059402</v>
      </c>
      <c r="G76" s="82">
        <f>Data!HJ10</f>
        <v>0</v>
      </c>
      <c r="H76" s="22">
        <f t="shared" si="1"/>
        <v>26279612.68883457</v>
      </c>
      <c r="I76" s="1"/>
    </row>
    <row r="77" spans="2:9" x14ac:dyDescent="0.2">
      <c r="B77" s="9" t="str">
        <f>$B$48</f>
        <v>Optometry</v>
      </c>
      <c r="C77" s="82">
        <f>Data!EI10</f>
        <v>0</v>
      </c>
      <c r="D77" s="82">
        <f>Data!FC10</f>
        <v>0</v>
      </c>
      <c r="E77" s="82">
        <f>Data!FW10</f>
        <v>0</v>
      </c>
      <c r="F77" s="82">
        <f>Data!GQ10</f>
        <v>0</v>
      </c>
      <c r="G77" s="82">
        <f>Data!HK10</f>
        <v>0</v>
      </c>
      <c r="H77" s="22">
        <f t="shared" si="1"/>
        <v>0</v>
      </c>
      <c r="I77" s="1"/>
    </row>
    <row r="78" spans="2:9" x14ac:dyDescent="0.2">
      <c r="B78" s="9" t="str">
        <f>$B$49</f>
        <v>Teacher Ed-Practice Teaching</v>
      </c>
      <c r="C78" s="82">
        <f>Data!EJ10</f>
        <v>0</v>
      </c>
      <c r="D78" s="82">
        <f>Data!FD10</f>
        <v>107200.768889816</v>
      </c>
      <c r="E78" s="82">
        <f>Data!FX10</f>
        <v>0</v>
      </c>
      <c r="F78" s="82">
        <f>Data!GR10</f>
        <v>0</v>
      </c>
      <c r="G78" s="82">
        <f>Data!HL10</f>
        <v>0</v>
      </c>
      <c r="H78" s="22">
        <f t="shared" si="1"/>
        <v>107200.768889816</v>
      </c>
      <c r="I78" s="1"/>
    </row>
    <row r="79" spans="2:9" x14ac:dyDescent="0.2">
      <c r="B79" s="9" t="str">
        <f>$B$50</f>
        <v>Technology</v>
      </c>
      <c r="C79" s="82">
        <f>Data!EK10</f>
        <v>1329375.5916122999</v>
      </c>
      <c r="D79" s="82">
        <f>Data!FE10</f>
        <v>3443638.72990049</v>
      </c>
      <c r="E79" s="82">
        <f>Data!FY10</f>
        <v>1032477.48113864</v>
      </c>
      <c r="F79" s="82">
        <f>Data!GS10</f>
        <v>9453.01364905644</v>
      </c>
      <c r="G79" s="82">
        <f>Data!HM10</f>
        <v>0</v>
      </c>
      <c r="H79" s="22">
        <f t="shared" si="1"/>
        <v>5814944.8163004871</v>
      </c>
      <c r="I79" s="1"/>
    </row>
    <row r="80" spans="2:9" x14ac:dyDescent="0.2">
      <c r="B80" s="9" t="str">
        <f>$B$51</f>
        <v>Nursing</v>
      </c>
      <c r="C80" s="82">
        <f>Data!EL10</f>
        <v>0</v>
      </c>
      <c r="D80" s="82">
        <f>Data!FF10</f>
        <v>0</v>
      </c>
      <c r="E80" s="82">
        <f>Data!FZ10</f>
        <v>0</v>
      </c>
      <c r="F80" s="82">
        <f>Data!GT10</f>
        <v>0</v>
      </c>
      <c r="G80" s="82">
        <f>Data!HN10</f>
        <v>0</v>
      </c>
      <c r="H80" s="22">
        <f t="shared" si="1"/>
        <v>0</v>
      </c>
      <c r="I80" s="1"/>
    </row>
    <row r="81" spans="2:9" x14ac:dyDescent="0.2">
      <c r="B81" s="35" t="str">
        <f>$B$52</f>
        <v>Totals</v>
      </c>
      <c r="C81" s="21">
        <f>SUM(C61:C80)</f>
        <v>40745340.418288924</v>
      </c>
      <c r="D81" s="21">
        <f>SUM(D61:D80)</f>
        <v>82521277.288608238</v>
      </c>
      <c r="E81" s="21">
        <f>SUM(E61:E80)</f>
        <v>61637171.160518549</v>
      </c>
      <c r="F81" s="21">
        <f>SUM(F61:F80)</f>
        <v>76032804.461541697</v>
      </c>
      <c r="G81" s="21">
        <f>SUM(G61:G80)</f>
        <v>8677061.7430921402</v>
      </c>
      <c r="H81" s="21">
        <f t="shared" si="1"/>
        <v>269613655.07204956</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Data!T10</f>
        <v>Goff, Margot H</v>
      </c>
      <c r="E84" s="384"/>
      <c r="F84" s="384"/>
      <c r="G84" s="87" t="str">
        <f>Data!U10</f>
        <v>979-845-7293</v>
      </c>
      <c r="H84" s="78" t="str">
        <f>Data!V10</f>
        <v>margot_goff@tamu.edu</v>
      </c>
    </row>
    <row r="85" spans="2:9" ht="13.5" customHeight="1" x14ac:dyDescent="0.2">
      <c r="B85" s="27"/>
      <c r="C85" s="27"/>
      <c r="D85" s="27"/>
      <c r="E85" s="27"/>
      <c r="F85" s="27"/>
      <c r="G85" s="27"/>
      <c r="H85" s="5"/>
    </row>
    <row r="86" spans="2:9" x14ac:dyDescent="0.2">
      <c r="B86" s="28" t="s">
        <v>33</v>
      </c>
      <c r="C86" s="13"/>
      <c r="D86" s="13"/>
      <c r="E86" s="13"/>
      <c r="F86" s="13"/>
      <c r="G86" s="13"/>
      <c r="H86" s="17">
        <f>H13+H14</f>
        <v>860582850</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Data!HR10</f>
        <v>1517793.6</v>
      </c>
      <c r="D91" s="159">
        <f>Data!IL10</f>
        <v>1762655.2503682699</v>
      </c>
      <c r="E91" s="159">
        <f>Data!JF10</f>
        <v>1353384.6052854776</v>
      </c>
      <c r="F91" s="159">
        <f>Data!JZ10</f>
        <v>1959517.4069633964</v>
      </c>
      <c r="G91" s="159">
        <f>Data!KT10</f>
        <v>0</v>
      </c>
      <c r="H91" s="36">
        <f t="shared" ref="H91:H111" si="2">SUM(C91:G91)</f>
        <v>6593350.8626171444</v>
      </c>
    </row>
    <row r="92" spans="2:9" x14ac:dyDescent="0.2">
      <c r="B92" s="9" t="str">
        <f>$B$33</f>
        <v>Science</v>
      </c>
      <c r="C92" s="159">
        <f>Data!HS10</f>
        <v>1109147.2167069626</v>
      </c>
      <c r="D92" s="159">
        <f>Data!IM10</f>
        <v>1679847.6372891301</v>
      </c>
      <c r="E92" s="159">
        <f>Data!JG10</f>
        <v>838429.60663664155</v>
      </c>
      <c r="F92" s="159">
        <f>Data!KA10</f>
        <v>1630146.045097346</v>
      </c>
      <c r="G92" s="159">
        <f>Data!KU10</f>
        <v>0</v>
      </c>
      <c r="H92" s="69">
        <f t="shared" si="2"/>
        <v>5257570.5057300795</v>
      </c>
    </row>
    <row r="93" spans="2:9" x14ac:dyDescent="0.2">
      <c r="B93" s="9" t="str">
        <f>$B$34</f>
        <v>Fine Arts</v>
      </c>
      <c r="C93" s="159">
        <f>Data!HT10</f>
        <v>69284.887182390739</v>
      </c>
      <c r="D93" s="159">
        <f>Data!IN10</f>
        <v>47902.755424703886</v>
      </c>
      <c r="E93" s="159">
        <f>Data!JH10</f>
        <v>34312.930151450637</v>
      </c>
      <c r="F93" s="159">
        <f>Data!KB10</f>
        <v>2617.0696450269947</v>
      </c>
      <c r="G93" s="159">
        <f>Data!KV10</f>
        <v>0</v>
      </c>
      <c r="H93" s="69">
        <f t="shared" si="2"/>
        <v>154117.64240357227</v>
      </c>
    </row>
    <row r="94" spans="2:9" x14ac:dyDescent="0.2">
      <c r="B94" s="9" t="str">
        <f>$B$35</f>
        <v>Teacher Education</v>
      </c>
      <c r="C94" s="159">
        <f>Data!HU10</f>
        <v>101279.23648804821</v>
      </c>
      <c r="D94" s="159">
        <f>Data!IO10</f>
        <v>203613.67661712927</v>
      </c>
      <c r="E94" s="159">
        <f>Data!JI10</f>
        <v>501389.8046735464</v>
      </c>
      <c r="F94" s="159">
        <f>Data!KC10</f>
        <v>657907.16051382979</v>
      </c>
      <c r="G94" s="159">
        <f>Data!KW10</f>
        <v>0</v>
      </c>
      <c r="H94" s="69">
        <f t="shared" si="2"/>
        <v>1464189.8782925536</v>
      </c>
    </row>
    <row r="95" spans="2:9" x14ac:dyDescent="0.2">
      <c r="B95" s="9" t="str">
        <f>$B$36</f>
        <v>Agriculture</v>
      </c>
      <c r="C95" s="159">
        <f>Data!HV10</f>
        <v>244509.05450214812</v>
      </c>
      <c r="D95" s="159">
        <f>Data!IP10</f>
        <v>949324.69654751709</v>
      </c>
      <c r="E95" s="159">
        <f>Data!JJ10</f>
        <v>758324.61868393293</v>
      </c>
      <c r="F95" s="159">
        <f>Data!KD10</f>
        <v>1013580.9805168668</v>
      </c>
      <c r="G95" s="159">
        <f>Data!KX10</f>
        <v>0</v>
      </c>
      <c r="H95" s="69">
        <f t="shared" si="2"/>
        <v>2965739.3502504649</v>
      </c>
    </row>
    <row r="96" spans="2:9" x14ac:dyDescent="0.2">
      <c r="B96" s="9" t="str">
        <f>$B$37</f>
        <v>Engineering</v>
      </c>
      <c r="C96" s="159">
        <f>Data!HW10</f>
        <v>604693.2159348228</v>
      </c>
      <c r="D96" s="159">
        <f>Data!IQ10</f>
        <v>1892334.3178448163</v>
      </c>
      <c r="E96" s="159">
        <f>Data!JK10</f>
        <v>1682917.1952478483</v>
      </c>
      <c r="F96" s="159">
        <f>Data!KE10</f>
        <v>2042429.5100894312</v>
      </c>
      <c r="G96" s="159">
        <f>Data!KY10</f>
        <v>0</v>
      </c>
      <c r="H96" s="69">
        <f t="shared" si="2"/>
        <v>6222374.2391169183</v>
      </c>
    </row>
    <row r="97" spans="2:8" x14ac:dyDescent="0.2">
      <c r="B97" s="9" t="str">
        <f>$B$38</f>
        <v>Home Economics</v>
      </c>
      <c r="C97" s="159">
        <f>Data!HX10</f>
        <v>4700</v>
      </c>
      <c r="D97" s="159">
        <f>Data!IR10</f>
        <v>10000</v>
      </c>
      <c r="E97" s="159">
        <f>Data!JL10</f>
        <v>0</v>
      </c>
      <c r="F97" s="159">
        <f>Data!KF10</f>
        <v>0</v>
      </c>
      <c r="G97" s="159">
        <f>Data!KZ10</f>
        <v>0</v>
      </c>
      <c r="H97" s="69">
        <f t="shared" si="2"/>
        <v>14700</v>
      </c>
    </row>
    <row r="98" spans="2:8" x14ac:dyDescent="0.2">
      <c r="B98" s="9" t="str">
        <f>$B$39</f>
        <v>Law</v>
      </c>
      <c r="C98" s="159">
        <f>Data!HY10</f>
        <v>0</v>
      </c>
      <c r="D98" s="159">
        <f>Data!IS10</f>
        <v>0</v>
      </c>
      <c r="E98" s="159">
        <f>Data!JM10</f>
        <v>0</v>
      </c>
      <c r="F98" s="159">
        <f>Data!KG10</f>
        <v>0</v>
      </c>
      <c r="G98" s="159">
        <f>Data!LA10</f>
        <v>1976811.2969078589</v>
      </c>
      <c r="H98" s="69">
        <f t="shared" si="2"/>
        <v>1976811.2969078589</v>
      </c>
    </row>
    <row r="99" spans="2:8" x14ac:dyDescent="0.2">
      <c r="B99" s="9" t="str">
        <f>$B$40</f>
        <v>Social Service</v>
      </c>
      <c r="C99" s="159">
        <f>Data!HZ10</f>
        <v>0</v>
      </c>
      <c r="D99" s="159">
        <f>Data!IT10</f>
        <v>0</v>
      </c>
      <c r="E99" s="159">
        <f>Data!JN10</f>
        <v>0</v>
      </c>
      <c r="F99" s="159">
        <f>Data!KH10</f>
        <v>0</v>
      </c>
      <c r="G99" s="159">
        <f>Data!LB10</f>
        <v>0</v>
      </c>
      <c r="H99" s="69">
        <f t="shared" si="2"/>
        <v>0</v>
      </c>
    </row>
    <row r="100" spans="2:8" x14ac:dyDescent="0.2">
      <c r="B100" s="9" t="str">
        <f>$B$41</f>
        <v>Library Science</v>
      </c>
      <c r="C100" s="159">
        <f>Data!IA10</f>
        <v>1600</v>
      </c>
      <c r="D100" s="159">
        <f>Data!IU10</f>
        <v>1800</v>
      </c>
      <c r="E100" s="159">
        <f>Data!JO10</f>
        <v>0</v>
      </c>
      <c r="F100" s="159">
        <f>Data!KI10</f>
        <v>0</v>
      </c>
      <c r="G100" s="159">
        <f>Data!LC10</f>
        <v>0</v>
      </c>
      <c r="H100" s="69">
        <f t="shared" si="2"/>
        <v>3400</v>
      </c>
    </row>
    <row r="101" spans="2:8" x14ac:dyDescent="0.2">
      <c r="B101" s="9" t="str">
        <f>$B$42</f>
        <v>Veterinary Science</v>
      </c>
      <c r="C101" s="159">
        <f>Data!IB10</f>
        <v>0</v>
      </c>
      <c r="D101" s="159">
        <f>Data!IV10</f>
        <v>0</v>
      </c>
      <c r="E101" s="159">
        <f>Data!JP10</f>
        <v>0</v>
      </c>
      <c r="F101" s="159">
        <f>Data!KJ10</f>
        <v>0</v>
      </c>
      <c r="G101" s="159">
        <f>Data!LD10</f>
        <v>19318458.200100001</v>
      </c>
      <c r="H101" s="69">
        <f t="shared" si="2"/>
        <v>19318458.200100001</v>
      </c>
    </row>
    <row r="102" spans="2:8" x14ac:dyDescent="0.2">
      <c r="B102" s="9" t="str">
        <f>$B$43</f>
        <v>Vocational Training</v>
      </c>
      <c r="C102" s="159">
        <f>Data!IC10</f>
        <v>0</v>
      </c>
      <c r="D102" s="159">
        <f>Data!IW10</f>
        <v>0</v>
      </c>
      <c r="E102" s="159">
        <f>Data!JQ10</f>
        <v>0</v>
      </c>
      <c r="F102" s="159">
        <f>Data!KK10</f>
        <v>0</v>
      </c>
      <c r="G102" s="159">
        <f>Data!LE10</f>
        <v>0</v>
      </c>
      <c r="H102" s="69">
        <f t="shared" si="2"/>
        <v>0</v>
      </c>
    </row>
    <row r="103" spans="2:8" x14ac:dyDescent="0.2">
      <c r="B103" s="9" t="str">
        <f>$B$44</f>
        <v>Physical Training</v>
      </c>
      <c r="C103" s="159">
        <f>Data!ID10</f>
        <v>0</v>
      </c>
      <c r="D103" s="159">
        <f>Data!IX10</f>
        <v>0</v>
      </c>
      <c r="E103" s="159">
        <f>Data!JR10</f>
        <v>0</v>
      </c>
      <c r="F103" s="159">
        <f>Data!KL10</f>
        <v>0</v>
      </c>
      <c r="G103" s="159">
        <f>Data!LF10</f>
        <v>0</v>
      </c>
      <c r="H103" s="69">
        <f t="shared" si="2"/>
        <v>0</v>
      </c>
    </row>
    <row r="104" spans="2:8" x14ac:dyDescent="0.2">
      <c r="B104" s="9" t="str">
        <f>$B$45</f>
        <v>Health Services</v>
      </c>
      <c r="C104" s="159">
        <f>Data!IE10</f>
        <v>56000</v>
      </c>
      <c r="D104" s="159">
        <f>Data!IY10</f>
        <v>47000</v>
      </c>
      <c r="E104" s="159">
        <f>Data!JS10</f>
        <v>39000</v>
      </c>
      <c r="F104" s="159">
        <f>Data!KM10</f>
        <v>27000</v>
      </c>
      <c r="G104" s="159">
        <f>Data!LG10</f>
        <v>0</v>
      </c>
      <c r="H104" s="69">
        <f t="shared" si="2"/>
        <v>169000</v>
      </c>
    </row>
    <row r="105" spans="2:8" x14ac:dyDescent="0.2">
      <c r="B105" s="9" t="str">
        <f>$B$46</f>
        <v>Pharmacy</v>
      </c>
      <c r="C105" s="159">
        <f>Data!IF10</f>
        <v>0</v>
      </c>
      <c r="D105" s="159">
        <f>Data!IZ10</f>
        <v>0</v>
      </c>
      <c r="E105" s="159">
        <f>Data!JT10</f>
        <v>0</v>
      </c>
      <c r="F105" s="159">
        <f>Data!KN10</f>
        <v>0</v>
      </c>
      <c r="G105" s="159">
        <f>Data!LH10</f>
        <v>0</v>
      </c>
      <c r="H105" s="69">
        <f t="shared" si="2"/>
        <v>0</v>
      </c>
    </row>
    <row r="106" spans="2:8" x14ac:dyDescent="0.2">
      <c r="B106" s="9" t="str">
        <f>$B$47</f>
        <v>Business Administration</v>
      </c>
      <c r="C106" s="159">
        <f>Data!IG10</f>
        <v>494470.08249086747</v>
      </c>
      <c r="D106" s="159">
        <f>Data!JA10</f>
        <v>3950605.9844760303</v>
      </c>
      <c r="E106" s="159">
        <f>Data!JU10</f>
        <v>3111058.3231924875</v>
      </c>
      <c r="F106" s="159">
        <f>Data!KO10</f>
        <v>1397146.6883469506</v>
      </c>
      <c r="G106" s="159">
        <f>Data!LI10</f>
        <v>0</v>
      </c>
      <c r="H106" s="69">
        <f t="shared" si="2"/>
        <v>8953281.0785063356</v>
      </c>
    </row>
    <row r="107" spans="2:8" x14ac:dyDescent="0.2">
      <c r="B107" s="9" t="str">
        <f>$B$48</f>
        <v>Optometry</v>
      </c>
      <c r="C107" s="159">
        <f>Data!IH10</f>
        <v>0</v>
      </c>
      <c r="D107" s="159">
        <f>Data!JB10</f>
        <v>0</v>
      </c>
      <c r="E107" s="159">
        <f>Data!JV10</f>
        <v>0</v>
      </c>
      <c r="F107" s="159">
        <f>Data!KP10</f>
        <v>0</v>
      </c>
      <c r="G107" s="159">
        <f>Data!LJ10</f>
        <v>0</v>
      </c>
      <c r="H107" s="69">
        <f t="shared" si="2"/>
        <v>0</v>
      </c>
    </row>
    <row r="108" spans="2:8" x14ac:dyDescent="0.2">
      <c r="B108" s="9" t="str">
        <f>$B$49</f>
        <v>Teacher Ed-Practice Teaching</v>
      </c>
      <c r="C108" s="159">
        <f>Data!II10</f>
        <v>0</v>
      </c>
      <c r="D108" s="159">
        <f>Data!JC10</f>
        <v>10000</v>
      </c>
      <c r="E108" s="159">
        <f>Data!JW10</f>
        <v>0</v>
      </c>
      <c r="F108" s="159">
        <f>Data!KQ10</f>
        <v>0</v>
      </c>
      <c r="G108" s="159">
        <f>Data!LK10</f>
        <v>0</v>
      </c>
      <c r="H108" s="69">
        <f t="shared" si="2"/>
        <v>10000</v>
      </c>
    </row>
    <row r="109" spans="2:8" x14ac:dyDescent="0.2">
      <c r="B109" s="9" t="str">
        <f>$B$50</f>
        <v>Technology</v>
      </c>
      <c r="C109" s="159">
        <f>Data!IJ10</f>
        <v>144111.41871938945</v>
      </c>
      <c r="D109" s="159">
        <f>Data!JD10</f>
        <v>373308.84217688255</v>
      </c>
      <c r="E109" s="159">
        <f>Data!JX10</f>
        <v>111926.07682998953</v>
      </c>
      <c r="F109" s="159">
        <f>Data!KR10</f>
        <v>1024.7571993457923</v>
      </c>
      <c r="G109" s="159">
        <f>Data!LL10</f>
        <v>0</v>
      </c>
      <c r="H109" s="69">
        <f t="shared" si="2"/>
        <v>630371.09492560732</v>
      </c>
    </row>
    <row r="110" spans="2:8" x14ac:dyDescent="0.2">
      <c r="B110" s="9" t="str">
        <f>$B$51</f>
        <v>Nursing</v>
      </c>
      <c r="C110" s="159">
        <f>Data!IK10</f>
        <v>0</v>
      </c>
      <c r="D110" s="159">
        <f>Data!JE10</f>
        <v>0</v>
      </c>
      <c r="E110" s="159">
        <f>Data!JY10</f>
        <v>0</v>
      </c>
      <c r="F110" s="159">
        <f>Data!KS10</f>
        <v>0</v>
      </c>
      <c r="G110" s="159">
        <f>Data!HPM10</f>
        <v>0</v>
      </c>
      <c r="H110" s="69">
        <f t="shared" si="2"/>
        <v>0</v>
      </c>
    </row>
    <row r="111" spans="2:8" x14ac:dyDescent="0.2">
      <c r="B111" s="35" t="str">
        <f>$B$52</f>
        <v>Totals</v>
      </c>
      <c r="C111" s="36">
        <f>SUM(C91:C110)</f>
        <v>4347588.71202463</v>
      </c>
      <c r="D111" s="36">
        <f>SUM(D91:D110)</f>
        <v>10928393.160744481</v>
      </c>
      <c r="E111" s="36">
        <f>SUM(E91:E110)</f>
        <v>8430743.1607013755</v>
      </c>
      <c r="F111" s="36">
        <f>SUM(F91:F110)</f>
        <v>8731369.6183721926</v>
      </c>
      <c r="G111" s="36">
        <f>SUM(G91:G110)</f>
        <v>21295269.497007862</v>
      </c>
      <c r="H111" s="36">
        <f t="shared" si="2"/>
        <v>53733364.148850538</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15314986.630599299</v>
      </c>
      <c r="D116" s="21">
        <f t="shared" si="3"/>
        <v>17754705.868771572</v>
      </c>
      <c r="E116" s="21">
        <f t="shared" si="3"/>
        <v>13511522.284889378</v>
      </c>
      <c r="F116" s="21">
        <f t="shared" si="3"/>
        <v>19305552.435725298</v>
      </c>
      <c r="G116" s="21">
        <f t="shared" si="3"/>
        <v>0</v>
      </c>
      <c r="H116" s="36">
        <f t="shared" ref="H116:H136" si="4">SUM(C116:G116)</f>
        <v>65886767.219985545</v>
      </c>
      <c r="I116" s="1"/>
    </row>
    <row r="117" spans="2:9" x14ac:dyDescent="0.2">
      <c r="B117" s="9" t="str">
        <f>$B$33</f>
        <v>Science</v>
      </c>
      <c r="C117" s="22">
        <f t="shared" si="3"/>
        <v>13643562.295765063</v>
      </c>
      <c r="D117" s="22">
        <f t="shared" si="3"/>
        <v>20663718.52313203</v>
      </c>
      <c r="E117" s="22">
        <f t="shared" si="3"/>
        <v>10313479.037276482</v>
      </c>
      <c r="F117" s="22">
        <f t="shared" si="3"/>
        <v>20052341.819432948</v>
      </c>
      <c r="G117" s="22">
        <f t="shared" si="3"/>
        <v>0</v>
      </c>
      <c r="H117" s="69">
        <f t="shared" si="4"/>
        <v>64673101.675606519</v>
      </c>
      <c r="I117" s="1"/>
    </row>
    <row r="118" spans="2:9" x14ac:dyDescent="0.2">
      <c r="B118" s="9" t="str">
        <f>$B$34</f>
        <v>Fine Arts</v>
      </c>
      <c r="C118" s="22">
        <f t="shared" si="3"/>
        <v>1342990.0361179209</v>
      </c>
      <c r="D118" s="22">
        <f t="shared" si="3"/>
        <v>928527.50223315193</v>
      </c>
      <c r="E118" s="22">
        <f t="shared" si="3"/>
        <v>665107.86374088866</v>
      </c>
      <c r="F118" s="22">
        <f t="shared" si="3"/>
        <v>50728.212169063096</v>
      </c>
      <c r="G118" s="22">
        <f t="shared" si="3"/>
        <v>0</v>
      </c>
      <c r="H118" s="69">
        <f t="shared" si="4"/>
        <v>2987353.6142610246</v>
      </c>
      <c r="I118" s="1"/>
    </row>
    <row r="119" spans="2:9" x14ac:dyDescent="0.2">
      <c r="B119" s="9" t="str">
        <f>$B$35</f>
        <v>Teacher Education</v>
      </c>
      <c r="C119" s="22">
        <f t="shared" si="3"/>
        <v>683359.84276751522</v>
      </c>
      <c r="D119" s="22">
        <f t="shared" si="3"/>
        <v>1373839.4449173892</v>
      </c>
      <c r="E119" s="22">
        <f t="shared" si="3"/>
        <v>3383019.7577307266</v>
      </c>
      <c r="F119" s="22">
        <f t="shared" si="3"/>
        <v>4439086.9180516396</v>
      </c>
      <c r="G119" s="22">
        <f t="shared" si="3"/>
        <v>0</v>
      </c>
      <c r="H119" s="69">
        <f t="shared" si="4"/>
        <v>9879305.9634672701</v>
      </c>
      <c r="I119" s="1"/>
    </row>
    <row r="120" spans="2:9" x14ac:dyDescent="0.2">
      <c r="B120" s="9" t="str">
        <f>$B$36</f>
        <v>Agriculture</v>
      </c>
      <c r="C120" s="22">
        <f t="shared" si="3"/>
        <v>1757513.4101731181</v>
      </c>
      <c r="D120" s="22">
        <f t="shared" si="3"/>
        <v>6823677.2997546773</v>
      </c>
      <c r="E120" s="22">
        <f t="shared" si="3"/>
        <v>5450782.5459270235</v>
      </c>
      <c r="F120" s="22">
        <f t="shared" si="3"/>
        <v>7285546.824357627</v>
      </c>
      <c r="G120" s="22">
        <f t="shared" si="3"/>
        <v>0</v>
      </c>
      <c r="H120" s="69">
        <f t="shared" si="4"/>
        <v>21317520.080212444</v>
      </c>
      <c r="I120" s="1"/>
    </row>
    <row r="121" spans="2:9" x14ac:dyDescent="0.2">
      <c r="B121" s="9" t="str">
        <f>$B$37</f>
        <v>Engineering</v>
      </c>
      <c r="C121" s="22">
        <f t="shared" si="3"/>
        <v>8235469.8165167235</v>
      </c>
      <c r="D121" s="22">
        <f t="shared" si="3"/>
        <v>25772179.589078616</v>
      </c>
      <c r="E121" s="22">
        <f t="shared" si="3"/>
        <v>22920074.841148049</v>
      </c>
      <c r="F121" s="22">
        <f t="shared" si="3"/>
        <v>27816363.966811132</v>
      </c>
      <c r="G121" s="22">
        <f t="shared" si="3"/>
        <v>0</v>
      </c>
      <c r="H121" s="69">
        <f t="shared" si="4"/>
        <v>84744088.213554516</v>
      </c>
      <c r="I121" s="1"/>
    </row>
    <row r="122" spans="2:9" x14ac:dyDescent="0.2">
      <c r="B122" s="9" t="str">
        <f>$B$38</f>
        <v>Home Economics</v>
      </c>
      <c r="C122" s="22">
        <f t="shared" si="3"/>
        <v>52515.299386003899</v>
      </c>
      <c r="D122" s="22">
        <f t="shared" si="3"/>
        <v>115053.727076032</v>
      </c>
      <c r="E122" s="22">
        <f t="shared" si="3"/>
        <v>0</v>
      </c>
      <c r="F122" s="22">
        <f t="shared" si="3"/>
        <v>0</v>
      </c>
      <c r="G122" s="22">
        <f t="shared" si="3"/>
        <v>0</v>
      </c>
      <c r="H122" s="69">
        <f t="shared" si="4"/>
        <v>167569.02646203589</v>
      </c>
      <c r="I122" s="1"/>
    </row>
    <row r="123" spans="2:9" x14ac:dyDescent="0.2">
      <c r="B123" s="9" t="str">
        <f>$B$39</f>
        <v>Law</v>
      </c>
      <c r="C123" s="22">
        <f t="shared" si="3"/>
        <v>0</v>
      </c>
      <c r="D123" s="22">
        <f t="shared" si="3"/>
        <v>0</v>
      </c>
      <c r="E123" s="22">
        <f t="shared" si="3"/>
        <v>0</v>
      </c>
      <c r="F123" s="22">
        <f t="shared" si="3"/>
        <v>0</v>
      </c>
      <c r="G123" s="22">
        <f t="shared" si="3"/>
        <v>10653873.039999999</v>
      </c>
      <c r="H123" s="69">
        <f t="shared" si="4"/>
        <v>10653873.039999999</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18542.125</v>
      </c>
      <c r="D125" s="22">
        <f t="shared" si="3"/>
        <v>20349.866666666701</v>
      </c>
      <c r="E125" s="22">
        <f t="shared" si="3"/>
        <v>0</v>
      </c>
      <c r="F125" s="22">
        <f t="shared" si="3"/>
        <v>0</v>
      </c>
      <c r="G125" s="22">
        <f t="shared" si="3"/>
        <v>0</v>
      </c>
      <c r="H125" s="69">
        <f t="shared" si="4"/>
        <v>38891.991666666698</v>
      </c>
      <c r="I125" s="1"/>
    </row>
    <row r="126" spans="2:9" x14ac:dyDescent="0.2">
      <c r="B126" s="9" t="str">
        <f>$B$42</f>
        <v>Veterinary Science</v>
      </c>
      <c r="C126" s="22">
        <f t="shared" si="3"/>
        <v>0</v>
      </c>
      <c r="D126" s="22">
        <f t="shared" si="3"/>
        <v>0</v>
      </c>
      <c r="E126" s="22">
        <f t="shared" si="3"/>
        <v>0</v>
      </c>
      <c r="F126" s="22">
        <f t="shared" si="3"/>
        <v>0</v>
      </c>
      <c r="G126" s="22">
        <f t="shared" si="3"/>
        <v>19318458.200100001</v>
      </c>
      <c r="H126" s="69">
        <f t="shared" si="4"/>
        <v>19318458.200100001</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624667.19453952694</v>
      </c>
      <c r="D129" s="22">
        <f t="shared" si="3"/>
        <v>517071.17930257699</v>
      </c>
      <c r="E129" s="22">
        <f t="shared" si="3"/>
        <v>436907.84942025499</v>
      </c>
      <c r="F129" s="22">
        <f t="shared" si="3"/>
        <v>306033.52486490097</v>
      </c>
      <c r="G129" s="22">
        <f t="shared" si="3"/>
        <v>0</v>
      </c>
      <c r="H129" s="69">
        <f t="shared" si="4"/>
        <v>1884679.7481272598</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1945835.4691166976</v>
      </c>
      <c r="D131" s="22">
        <f t="shared" si="3"/>
        <v>15546399.10745283</v>
      </c>
      <c r="E131" s="22">
        <f t="shared" si="3"/>
        <v>12242616.583118487</v>
      </c>
      <c r="F131" s="22">
        <f t="shared" si="3"/>
        <v>5498042.6076528905</v>
      </c>
      <c r="G131" s="22">
        <f t="shared" si="3"/>
        <v>0</v>
      </c>
      <c r="H131" s="69">
        <f t="shared" si="4"/>
        <v>35232893.767340906</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117200.768889816</v>
      </c>
      <c r="E133" s="22">
        <f t="shared" si="5"/>
        <v>0</v>
      </c>
      <c r="F133" s="22">
        <f t="shared" si="5"/>
        <v>0</v>
      </c>
      <c r="G133" s="22">
        <f t="shared" si="5"/>
        <v>0</v>
      </c>
      <c r="H133" s="69">
        <f t="shared" si="4"/>
        <v>117200.768889816</v>
      </c>
      <c r="I133" s="1"/>
    </row>
    <row r="134" spans="2:12" x14ac:dyDescent="0.2">
      <c r="B134" s="9" t="str">
        <f>$B$50</f>
        <v>Technology</v>
      </c>
      <c r="C134" s="22">
        <f t="shared" si="5"/>
        <v>1473487.0103316894</v>
      </c>
      <c r="D134" s="22">
        <f t="shared" si="5"/>
        <v>3816947.5720773726</v>
      </c>
      <c r="E134" s="22">
        <f t="shared" si="5"/>
        <v>1144403.5579686295</v>
      </c>
      <c r="F134" s="22">
        <f t="shared" si="5"/>
        <v>10477.770848402233</v>
      </c>
      <c r="G134" s="22">
        <f t="shared" si="5"/>
        <v>0</v>
      </c>
      <c r="H134" s="69">
        <f t="shared" si="4"/>
        <v>6445315.9112260928</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45092929.130313553</v>
      </c>
      <c r="D136" s="36">
        <f>SUM(D116:D135)</f>
        <v>93449670.449352726</v>
      </c>
      <c r="E136" s="36">
        <f>SUM(E116:E135)</f>
        <v>70067914.321219921</v>
      </c>
      <c r="F136" s="36">
        <f>SUM(F116:F135)</f>
        <v>84764174.079913899</v>
      </c>
      <c r="G136" s="36">
        <f>SUM(G116:G135)</f>
        <v>29972331.2401</v>
      </c>
      <c r="H136" s="36">
        <f t="shared" si="4"/>
        <v>323347019.22090012</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537235830.77909982</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Data!LN10</f>
        <v>178394.29715767209</v>
      </c>
      <c r="D143" s="159">
        <f>Data!MH10</f>
        <v>499504.03204148187</v>
      </c>
      <c r="E143" s="159">
        <f>Data!NB10</f>
        <v>3496528.2242903733</v>
      </c>
      <c r="F143" s="159">
        <f>Data!NV10</f>
        <v>42707594.739546701</v>
      </c>
      <c r="G143" s="159">
        <f>Data!OP10</f>
        <v>0</v>
      </c>
      <c r="H143" s="160">
        <f>Data!PJ10</f>
        <v>37238051.509201199</v>
      </c>
      <c r="I143" s="70">
        <f t="shared" ref="I143:I162" si="6">SUM(C143:H143)</f>
        <v>84120072.802237421</v>
      </c>
    </row>
    <row r="144" spans="2:12" x14ac:dyDescent="0.2">
      <c r="B144" s="9" t="str">
        <f>$B$33</f>
        <v>Science</v>
      </c>
      <c r="C144" s="159">
        <f>Data!LO10</f>
        <v>69849.265068302382</v>
      </c>
      <c r="D144" s="159">
        <f>Data!MI10</f>
        <v>1234003.682873342</v>
      </c>
      <c r="E144" s="159">
        <f>Data!NC10</f>
        <v>16321444.937626654</v>
      </c>
      <c r="F144" s="159">
        <f>Data!NW10</f>
        <v>63213584.886813648</v>
      </c>
      <c r="G144" s="159">
        <f>Data!OQ10</f>
        <v>0</v>
      </c>
      <c r="H144" s="160">
        <f>Data!PK10</f>
        <v>49449742.583571494</v>
      </c>
      <c r="I144" s="70">
        <f t="shared" si="6"/>
        <v>130288625.35595344</v>
      </c>
    </row>
    <row r="145" spans="2:9" x14ac:dyDescent="0.2">
      <c r="B145" s="9" t="str">
        <f>$B$34</f>
        <v>Fine Arts</v>
      </c>
      <c r="C145" s="159">
        <f>Data!LP10</f>
        <v>0</v>
      </c>
      <c r="D145" s="159">
        <f>Data!MJ10</f>
        <v>0</v>
      </c>
      <c r="E145" s="159">
        <f>Data!ND10</f>
        <v>3179779.1137394183</v>
      </c>
      <c r="F145" s="159">
        <f>Data!NX10</f>
        <v>0</v>
      </c>
      <c r="G145" s="159">
        <f>Data!OR10</f>
        <v>0</v>
      </c>
      <c r="H145" s="160">
        <f>Data!PL10</f>
        <v>3741809.0680216923</v>
      </c>
      <c r="I145" s="70">
        <f t="shared" si="6"/>
        <v>6921588.1817611102</v>
      </c>
    </row>
    <row r="146" spans="2:9" x14ac:dyDescent="0.2">
      <c r="B146" s="9" t="str">
        <f>$B$35</f>
        <v>Teacher Education</v>
      </c>
      <c r="C146" s="159">
        <f>Data!LQ10</f>
        <v>0</v>
      </c>
      <c r="D146" s="159">
        <f>Data!MK10</f>
        <v>297123.31684491708</v>
      </c>
      <c r="E146" s="159">
        <f>Data!NE10</f>
        <v>319978.95660221844</v>
      </c>
      <c r="F146" s="159">
        <f>Data!NY10</f>
        <v>6582424.2501027789</v>
      </c>
      <c r="G146" s="159">
        <f>Data!OS10</f>
        <v>0</v>
      </c>
      <c r="H146" s="160">
        <f>Data!PN10</f>
        <v>3394446.9753789892</v>
      </c>
      <c r="I146" s="70">
        <f t="shared" si="6"/>
        <v>10593973.498928905</v>
      </c>
    </row>
    <row r="147" spans="2:9" x14ac:dyDescent="0.2">
      <c r="B147" s="9" t="str">
        <f>$B$36</f>
        <v>Agriculture</v>
      </c>
      <c r="C147" s="159">
        <f>Data!LR10</f>
        <v>0</v>
      </c>
      <c r="D147" s="159">
        <f>Data!ML10</f>
        <v>118339.87410662645</v>
      </c>
      <c r="E147" s="159">
        <f>Data!NF10</f>
        <v>3474120.5898445337</v>
      </c>
      <c r="F147" s="159">
        <f>Data!NZ10</f>
        <v>7700544.6650811918</v>
      </c>
      <c r="G147" s="159">
        <f>Data!OT10</f>
        <v>0</v>
      </c>
      <c r="H147" s="160">
        <f>Data!PM10</f>
        <v>11325493.785319131</v>
      </c>
      <c r="I147" s="70">
        <f t="shared" si="6"/>
        <v>22618498.914351482</v>
      </c>
    </row>
    <row r="148" spans="2:9" x14ac:dyDescent="0.2">
      <c r="B148" s="9" t="str">
        <f>$B$37</f>
        <v>Engineering</v>
      </c>
      <c r="C148" s="159">
        <f>Data!LS10</f>
        <v>90795.021880641245</v>
      </c>
      <c r="D148" s="159">
        <f>Data!MM10</f>
        <v>817155.19692577131</v>
      </c>
      <c r="E148" s="159">
        <f>Data!NG10</f>
        <v>17194307.268646434</v>
      </c>
      <c r="F148" s="159">
        <f>Data!OA10</f>
        <v>43025490.993688874</v>
      </c>
      <c r="G148" s="159">
        <f>Data!OU10</f>
        <v>0</v>
      </c>
      <c r="H148" s="160">
        <f>Data!PO10</f>
        <v>89255239.993850783</v>
      </c>
      <c r="I148" s="70">
        <f t="shared" si="6"/>
        <v>150382988.47499251</v>
      </c>
    </row>
    <row r="149" spans="2:9" x14ac:dyDescent="0.2">
      <c r="B149" s="9" t="str">
        <f>$B$38</f>
        <v>Home Economics</v>
      </c>
      <c r="C149" s="159">
        <f>Data!LT10</f>
        <v>54360.404468366665</v>
      </c>
      <c r="D149" s="159">
        <f>Data!MN10</f>
        <v>100955.03686982382</v>
      </c>
      <c r="E149" s="159">
        <f>Data!NH10</f>
        <v>0</v>
      </c>
      <c r="F149" s="159">
        <f>Data!OB10</f>
        <v>0</v>
      </c>
      <c r="G149" s="159">
        <f>Data!OV10</f>
        <v>0</v>
      </c>
      <c r="H149" s="160">
        <f>Data!PP10</f>
        <v>84887.320059072299</v>
      </c>
      <c r="I149" s="70">
        <f t="shared" si="6"/>
        <v>240202.7613972628</v>
      </c>
    </row>
    <row r="150" spans="2:9" x14ac:dyDescent="0.2">
      <c r="B150" s="9" t="str">
        <f>$B$39</f>
        <v>Law</v>
      </c>
      <c r="C150" s="159">
        <f>Data!LU10</f>
        <v>0</v>
      </c>
      <c r="D150" s="159">
        <f>Data!MO10</f>
        <v>0</v>
      </c>
      <c r="E150" s="159">
        <f>Data!NI10</f>
        <v>0</v>
      </c>
      <c r="F150" s="159">
        <f>Data!OC10</f>
        <v>0</v>
      </c>
      <c r="G150" s="159">
        <f>Data!OW10</f>
        <v>517524.23187200614</v>
      </c>
      <c r="H150" s="160">
        <f>Data!PQ10</f>
        <v>13661578.923374461</v>
      </c>
      <c r="I150" s="70">
        <f t="shared" si="6"/>
        <v>14179103.155246466</v>
      </c>
    </row>
    <row r="151" spans="2:9" x14ac:dyDescent="0.2">
      <c r="B151" s="9" t="str">
        <f>$B$40</f>
        <v>Social Service</v>
      </c>
      <c r="C151" s="159">
        <f>Data!LV10</f>
        <v>0</v>
      </c>
      <c r="D151" s="159">
        <f>Data!MP10</f>
        <v>0</v>
      </c>
      <c r="E151" s="159">
        <f>Data!NJ10</f>
        <v>0</v>
      </c>
      <c r="F151" s="159">
        <f>Data!OD10</f>
        <v>0</v>
      </c>
      <c r="G151" s="159">
        <f>Data!OX10</f>
        <v>0</v>
      </c>
      <c r="H151" s="160">
        <f>Data!PR10</f>
        <v>0</v>
      </c>
      <c r="I151" s="70">
        <f t="shared" si="6"/>
        <v>0</v>
      </c>
    </row>
    <row r="152" spans="2:9" x14ac:dyDescent="0.2">
      <c r="B152" s="9" t="str">
        <f>$B$41</f>
        <v>Library Science</v>
      </c>
      <c r="C152" s="159">
        <f>Data!LW10</f>
        <v>4889.9563075240176</v>
      </c>
      <c r="D152" s="159">
        <f>Data!MQ10</f>
        <v>2095.695560367436</v>
      </c>
      <c r="E152" s="159">
        <f>Data!NK10</f>
        <v>0</v>
      </c>
      <c r="F152" s="159">
        <f>Data!OE10</f>
        <v>0</v>
      </c>
      <c r="G152" s="159">
        <f>Data!OY10</f>
        <v>0</v>
      </c>
      <c r="H152" s="160">
        <f>Data!PS10</f>
        <v>11045.950784969713</v>
      </c>
      <c r="I152" s="70">
        <f t="shared" si="6"/>
        <v>18031.602652861166</v>
      </c>
    </row>
    <row r="153" spans="2:9" x14ac:dyDescent="0.2">
      <c r="B153" s="9" t="str">
        <f>$B$42</f>
        <v>Veterinary Science</v>
      </c>
      <c r="C153" s="159">
        <f>Data!LX10</f>
        <v>0</v>
      </c>
      <c r="D153" s="159">
        <f>Data!MR10</f>
        <v>0</v>
      </c>
      <c r="E153" s="159">
        <f>Data!NL10</f>
        <v>0</v>
      </c>
      <c r="F153" s="159">
        <f>Data!OF10</f>
        <v>0</v>
      </c>
      <c r="G153" s="159">
        <f>Data!OZ10</f>
        <v>5070.1687645230704</v>
      </c>
      <c r="H153" s="160">
        <f>Data!PT10</f>
        <v>46428902.804588616</v>
      </c>
      <c r="I153" s="70">
        <f t="shared" si="6"/>
        <v>46433972.97335314</v>
      </c>
    </row>
    <row r="154" spans="2:9" x14ac:dyDescent="0.2">
      <c r="B154" s="9" t="str">
        <f>$B$43</f>
        <v>Vocational Training</v>
      </c>
      <c r="C154" s="159">
        <f>Data!LY10</f>
        <v>0</v>
      </c>
      <c r="D154" s="159">
        <f>Data!MS10</f>
        <v>0</v>
      </c>
      <c r="E154" s="159">
        <f>Data!NM10</f>
        <v>0</v>
      </c>
      <c r="F154" s="159">
        <f>Data!OG10</f>
        <v>0</v>
      </c>
      <c r="G154" s="159">
        <f>Data!PA10</f>
        <v>0</v>
      </c>
      <c r="H154" s="160">
        <f>Data!PU10</f>
        <v>0</v>
      </c>
      <c r="I154" s="70">
        <f t="shared" si="6"/>
        <v>0</v>
      </c>
    </row>
    <row r="155" spans="2:9" x14ac:dyDescent="0.2">
      <c r="B155" s="9" t="str">
        <f>$B$44</f>
        <v>Physical Training</v>
      </c>
      <c r="C155" s="159">
        <f>Data!LZ10</f>
        <v>0</v>
      </c>
      <c r="D155" s="159">
        <f>Data!MT10</f>
        <v>0</v>
      </c>
      <c r="E155" s="159">
        <f>Data!NN10</f>
        <v>0</v>
      </c>
      <c r="F155" s="159">
        <f>Data!OH10</f>
        <v>0</v>
      </c>
      <c r="G155" s="159">
        <f>Data!PB10</f>
        <v>0</v>
      </c>
      <c r="H155" s="160">
        <f>Data!PV10</f>
        <v>0</v>
      </c>
      <c r="I155" s="70">
        <f t="shared" si="6"/>
        <v>0</v>
      </c>
    </row>
    <row r="156" spans="2:9" x14ac:dyDescent="0.2">
      <c r="B156" s="9" t="str">
        <f>$B$45</f>
        <v>Health Services</v>
      </c>
      <c r="C156" s="159">
        <f>Data!MA10</f>
        <v>1375605.3332903122</v>
      </c>
      <c r="D156" s="159">
        <f>Data!MU10</f>
        <v>1375605.3332903122</v>
      </c>
      <c r="E156" s="159">
        <f>Data!NO10</f>
        <v>343901.33332257805</v>
      </c>
      <c r="F156" s="159">
        <f>Data!OI10</f>
        <v>343901.33332257805</v>
      </c>
      <c r="G156" s="159">
        <f>Data!PC10</f>
        <v>0</v>
      </c>
      <c r="H156" s="160">
        <f>Data!PW10</f>
        <v>2578945.5087505141</v>
      </c>
      <c r="I156" s="70">
        <f t="shared" si="6"/>
        <v>6017958.8419762943</v>
      </c>
    </row>
    <row r="157" spans="2:9" x14ac:dyDescent="0.2">
      <c r="B157" s="9" t="str">
        <f>$B$46</f>
        <v>Pharmacy</v>
      </c>
      <c r="C157" s="159">
        <f>Data!MB10</f>
        <v>0</v>
      </c>
      <c r="D157" s="159">
        <f>Data!MV10</f>
        <v>0</v>
      </c>
      <c r="E157" s="159">
        <f>Data!NP10</f>
        <v>0</v>
      </c>
      <c r="F157" s="159">
        <f>Data!OJ10</f>
        <v>0</v>
      </c>
      <c r="G157" s="159">
        <f>Data!PD10</f>
        <v>0</v>
      </c>
      <c r="H157" s="160">
        <f>Data!PX10</f>
        <v>0</v>
      </c>
      <c r="I157" s="70">
        <f t="shared" si="6"/>
        <v>0</v>
      </c>
    </row>
    <row r="158" spans="2:9" x14ac:dyDescent="0.2">
      <c r="B158" s="9" t="str">
        <f>$B$47</f>
        <v>Business Administration</v>
      </c>
      <c r="C158" s="159">
        <f>Data!MC10</f>
        <v>0</v>
      </c>
      <c r="D158" s="159">
        <f>Data!MW10</f>
        <v>0</v>
      </c>
      <c r="E158" s="159">
        <f>Data!NQ10</f>
        <v>1642957.8786186047</v>
      </c>
      <c r="F158" s="159">
        <f>Data!OK10</f>
        <v>16354898.882612474</v>
      </c>
      <c r="G158" s="159">
        <f>Data!PE10</f>
        <v>0</v>
      </c>
      <c r="H158" s="160">
        <f>Data!PY10</f>
        <v>24112212.316775024</v>
      </c>
      <c r="I158" s="70">
        <f t="shared" si="6"/>
        <v>42110069.078006104</v>
      </c>
    </row>
    <row r="159" spans="2:9" x14ac:dyDescent="0.2">
      <c r="B159" s="9" t="str">
        <f>$B$48</f>
        <v>Optometry</v>
      </c>
      <c r="C159" s="159">
        <f>Data!MD10</f>
        <v>0</v>
      </c>
      <c r="D159" s="159">
        <f>Data!MX10</f>
        <v>0</v>
      </c>
      <c r="E159" s="159">
        <f>Data!NR10</f>
        <v>0</v>
      </c>
      <c r="F159" s="159">
        <f>Data!OL10</f>
        <v>0</v>
      </c>
      <c r="G159" s="159">
        <f>Data!PF10</f>
        <v>0</v>
      </c>
      <c r="H159" s="160">
        <f>Data!PZ10</f>
        <v>0</v>
      </c>
      <c r="I159" s="70">
        <f t="shared" si="6"/>
        <v>0</v>
      </c>
    </row>
    <row r="160" spans="2:9" x14ac:dyDescent="0.2">
      <c r="B160" s="9" t="str">
        <f>$B$49</f>
        <v>Teacher Ed-Practice Teaching</v>
      </c>
      <c r="C160" s="159">
        <f>Data!ME10</f>
        <v>0</v>
      </c>
      <c r="D160" s="159">
        <f>Data!MY10</f>
        <v>519412.77098141104</v>
      </c>
      <c r="E160" s="159">
        <f>Data!NS10</f>
        <v>0</v>
      </c>
      <c r="F160" s="159">
        <f>Data!OM10</f>
        <v>0</v>
      </c>
      <c r="G160" s="159">
        <f>Data!PG10</f>
        <v>0</v>
      </c>
      <c r="H160" s="160">
        <f>Data!QA10</f>
        <v>245691.55844774185</v>
      </c>
      <c r="I160" s="70">
        <f t="shared" si="6"/>
        <v>765104.32942915289</v>
      </c>
    </row>
    <row r="161" spans="2:10" x14ac:dyDescent="0.2">
      <c r="B161" s="9" t="str">
        <f>$B$50</f>
        <v>Technology</v>
      </c>
      <c r="C161" s="159">
        <f>Data!MF10</f>
        <v>0</v>
      </c>
      <c r="D161" s="159">
        <f>Data!MZ10</f>
        <v>0</v>
      </c>
      <c r="E161" s="159">
        <f>Data!NT10</f>
        <v>9114405.6478375047</v>
      </c>
      <c r="F161" s="159">
        <f>Data!ON10</f>
        <v>0</v>
      </c>
      <c r="G161" s="159">
        <f>Data!PH10</f>
        <v>0</v>
      </c>
      <c r="H161" s="160">
        <f>Data!QB10</f>
        <v>13431235.4418763</v>
      </c>
      <c r="I161" s="70">
        <f t="shared" si="6"/>
        <v>22545641.089713804</v>
      </c>
    </row>
    <row r="162" spans="2:10" x14ac:dyDescent="0.2">
      <c r="B162" s="9" t="str">
        <f>$B$51</f>
        <v>Nursing</v>
      </c>
      <c r="C162" s="159">
        <f>Data!MG10</f>
        <v>0</v>
      </c>
      <c r="D162" s="159">
        <f>Data!NA10</f>
        <v>0</v>
      </c>
      <c r="E162" s="159">
        <f>Data!NU10</f>
        <v>0</v>
      </c>
      <c r="F162" s="159">
        <f>Data!OO10</f>
        <v>0</v>
      </c>
      <c r="G162" s="159">
        <f>Data!PI10</f>
        <v>0</v>
      </c>
      <c r="H162" s="160">
        <f>Data!QC10</f>
        <v>0</v>
      </c>
      <c r="I162" s="70">
        <f t="shared" si="6"/>
        <v>0</v>
      </c>
    </row>
    <row r="163" spans="2:10" ht="15" thickBot="1" x14ac:dyDescent="0.25">
      <c r="B163" s="35" t="str">
        <f>$B$52</f>
        <v>Totals</v>
      </c>
      <c r="C163" s="36">
        <f t="shared" ref="C163:H163" si="7">SUM(C143:C162)</f>
        <v>1773894.2781728185</v>
      </c>
      <c r="D163" s="36">
        <f t="shared" si="7"/>
        <v>4964194.9394940538</v>
      </c>
      <c r="E163" s="36">
        <f t="shared" si="7"/>
        <v>55087423.950528324</v>
      </c>
      <c r="F163" s="36">
        <f t="shared" si="7"/>
        <v>179928439.75116825</v>
      </c>
      <c r="G163" s="37">
        <f t="shared" si="7"/>
        <v>522594.4006365292</v>
      </c>
      <c r="H163" s="71">
        <f t="shared" si="7"/>
        <v>294959283.74000001</v>
      </c>
      <c r="I163" s="70">
        <f>SUM(I143:I162)</f>
        <v>537235831.05999994</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8834157.5873619337</v>
      </c>
      <c r="D168" s="21">
        <f t="shared" si="8"/>
        <v>10534154.077392086</v>
      </c>
      <c r="E168" s="21">
        <f t="shared" si="8"/>
        <v>11133004.925788201</v>
      </c>
      <c r="F168" s="21">
        <f t="shared" si="8"/>
        <v>53618756.211695209</v>
      </c>
      <c r="G168" s="21">
        <f t="shared" si="8"/>
        <v>0</v>
      </c>
      <c r="H168" s="36">
        <f t="shared" ref="H168:H188" si="9">SUM(C168:G168)</f>
        <v>84120072.802237421</v>
      </c>
      <c r="I168" s="52"/>
      <c r="J168" s="53"/>
    </row>
    <row r="169" spans="2:10" x14ac:dyDescent="0.2">
      <c r="B169" s="9" t="str">
        <f>$B$33</f>
        <v>Science</v>
      </c>
      <c r="C169" s="22">
        <f t="shared" si="8"/>
        <v>10501862.358124843</v>
      </c>
      <c r="D169" s="22">
        <f t="shared" si="8"/>
        <v>17033703.021766603</v>
      </c>
      <c r="E169" s="22">
        <f t="shared" si="8"/>
        <v>24207240.891754285</v>
      </c>
      <c r="F169" s="22">
        <f t="shared" si="8"/>
        <v>78545819.084307715</v>
      </c>
      <c r="G169" s="22">
        <f t="shared" si="8"/>
        <v>0</v>
      </c>
      <c r="H169" s="69">
        <f t="shared" si="9"/>
        <v>130288625.35595345</v>
      </c>
      <c r="I169" s="52"/>
      <c r="J169" s="53"/>
    </row>
    <row r="170" spans="2:10" x14ac:dyDescent="0.2">
      <c r="B170" s="9" t="str">
        <f>$B$34</f>
        <v>Fine Arts</v>
      </c>
      <c r="C170" s="22">
        <f t="shared" si="8"/>
        <v>1682161.8543648347</v>
      </c>
      <c r="D170" s="22">
        <f t="shared" si="8"/>
        <v>1163026.9048758021</v>
      </c>
      <c r="E170" s="22">
        <f t="shared" si="8"/>
        <v>4012859.8122806316</v>
      </c>
      <c r="F170" s="22">
        <f t="shared" si="8"/>
        <v>63539.610239841953</v>
      </c>
      <c r="G170" s="22">
        <f t="shared" si="8"/>
        <v>0</v>
      </c>
      <c r="H170" s="69">
        <f t="shared" si="9"/>
        <v>6921588.1817611102</v>
      </c>
      <c r="I170" s="52"/>
      <c r="J170" s="53"/>
    </row>
    <row r="171" spans="2:10" x14ac:dyDescent="0.2">
      <c r="B171" s="9" t="str">
        <f>$B$35</f>
        <v>Teacher Education</v>
      </c>
      <c r="C171" s="22">
        <f t="shared" si="8"/>
        <v>234796.73166874467</v>
      </c>
      <c r="D171" s="22">
        <f t="shared" si="8"/>
        <v>769163.07001189888</v>
      </c>
      <c r="E171" s="22">
        <f t="shared" si="8"/>
        <v>1482356.2760962439</v>
      </c>
      <c r="F171" s="22">
        <f t="shared" si="8"/>
        <v>8107657.4211520161</v>
      </c>
      <c r="G171" s="22">
        <f t="shared" si="8"/>
        <v>0</v>
      </c>
      <c r="H171" s="69">
        <f t="shared" si="9"/>
        <v>10593973.498928905</v>
      </c>
      <c r="I171" s="52"/>
      <c r="J171" s="53"/>
    </row>
    <row r="172" spans="2:10" x14ac:dyDescent="0.2">
      <c r="B172" s="9" t="str">
        <f>$B$36</f>
        <v>Agriculture</v>
      </c>
      <c r="C172" s="22">
        <f t="shared" si="8"/>
        <v>933725.27055840916</v>
      </c>
      <c r="D172" s="22">
        <f t="shared" si="8"/>
        <v>3743598.0917887962</v>
      </c>
      <c r="E172" s="22">
        <f t="shared" si="8"/>
        <v>6369992.3243022729</v>
      </c>
      <c r="F172" s="22">
        <f t="shared" si="8"/>
        <v>11571183.227702005</v>
      </c>
      <c r="G172" s="22">
        <f t="shared" si="8"/>
        <v>0</v>
      </c>
      <c r="H172" s="69">
        <f t="shared" si="9"/>
        <v>22618498.914351486</v>
      </c>
      <c r="I172" s="52"/>
      <c r="J172" s="53"/>
    </row>
    <row r="173" spans="2:10" x14ac:dyDescent="0.2">
      <c r="B173" s="9" t="str">
        <f>$B$37</f>
        <v>Engineering</v>
      </c>
      <c r="C173" s="22">
        <f t="shared" si="8"/>
        <v>8764660.6617229301</v>
      </c>
      <c r="D173" s="22">
        <f t="shared" si="8"/>
        <v>27961256.017163392</v>
      </c>
      <c r="E173" s="22">
        <f t="shared" si="8"/>
        <v>41334478.267577335</v>
      </c>
      <c r="F173" s="22">
        <f t="shared" si="8"/>
        <v>72322593.528528854</v>
      </c>
      <c r="G173" s="22">
        <f t="shared" si="8"/>
        <v>0</v>
      </c>
      <c r="H173" s="69">
        <f t="shared" si="9"/>
        <v>150382988.47499251</v>
      </c>
      <c r="I173" s="52"/>
      <c r="J173" s="53"/>
    </row>
    <row r="174" spans="2:10" x14ac:dyDescent="0.2">
      <c r="B174" s="9" t="str">
        <f>$B$38</f>
        <v>Home Economics</v>
      </c>
      <c r="C174" s="22">
        <f t="shared" si="8"/>
        <v>80963.668335795563</v>
      </c>
      <c r="D174" s="22">
        <f t="shared" si="8"/>
        <v>159239.09306146723</v>
      </c>
      <c r="E174" s="22">
        <f t="shared" si="8"/>
        <v>0</v>
      </c>
      <c r="F174" s="22">
        <f t="shared" si="8"/>
        <v>0</v>
      </c>
      <c r="G174" s="22">
        <f t="shared" si="8"/>
        <v>0</v>
      </c>
      <c r="H174" s="69">
        <f t="shared" si="9"/>
        <v>240202.7613972628</v>
      </c>
      <c r="I174" s="52"/>
      <c r="J174" s="53"/>
    </row>
    <row r="175" spans="2:10" x14ac:dyDescent="0.2">
      <c r="B175" s="9" t="str">
        <f>$B$39</f>
        <v>Law</v>
      </c>
      <c r="C175" s="22">
        <f t="shared" si="8"/>
        <v>0</v>
      </c>
      <c r="D175" s="22">
        <f t="shared" si="8"/>
        <v>0</v>
      </c>
      <c r="E175" s="22">
        <f t="shared" si="8"/>
        <v>0</v>
      </c>
      <c r="F175" s="22">
        <f t="shared" si="8"/>
        <v>0</v>
      </c>
      <c r="G175" s="22">
        <f t="shared" si="8"/>
        <v>14179103.155246466</v>
      </c>
      <c r="H175" s="69">
        <f t="shared" si="9"/>
        <v>14179103.155246466</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10156.217854481471</v>
      </c>
      <c r="D177" s="22">
        <f t="shared" si="8"/>
        <v>7875.3847983796968</v>
      </c>
      <c r="E177" s="22">
        <f t="shared" si="8"/>
        <v>0</v>
      </c>
      <c r="F177" s="22">
        <f t="shared" si="8"/>
        <v>0</v>
      </c>
      <c r="G177" s="22">
        <f t="shared" si="8"/>
        <v>0</v>
      </c>
      <c r="H177" s="69">
        <f t="shared" si="9"/>
        <v>18031.602652861169</v>
      </c>
      <c r="I177" s="52"/>
      <c r="J177" s="53"/>
    </row>
    <row r="178" spans="2:10" x14ac:dyDescent="0.2">
      <c r="B178" s="9" t="str">
        <f>$B$42</f>
        <v>Veterinary Science</v>
      </c>
      <c r="C178" s="22">
        <f t="shared" si="8"/>
        <v>0</v>
      </c>
      <c r="D178" s="22">
        <f t="shared" si="8"/>
        <v>0</v>
      </c>
      <c r="E178" s="22">
        <f t="shared" si="8"/>
        <v>0</v>
      </c>
      <c r="F178" s="22">
        <f t="shared" si="8"/>
        <v>0</v>
      </c>
      <c r="G178" s="22">
        <f t="shared" si="8"/>
        <v>46433972.97335314</v>
      </c>
      <c r="H178" s="69">
        <f t="shared" si="9"/>
        <v>46433972.97335314</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2230383.2643538117</v>
      </c>
      <c r="D181" s="22">
        <f t="shared" si="8"/>
        <v>2083151.7463569157</v>
      </c>
      <c r="E181" s="22">
        <f t="shared" si="8"/>
        <v>941754.38348658406</v>
      </c>
      <c r="F181" s="22">
        <f t="shared" si="8"/>
        <v>762669.44777898327</v>
      </c>
      <c r="G181" s="22">
        <f t="shared" si="8"/>
        <v>0</v>
      </c>
      <c r="H181" s="69">
        <f t="shared" si="9"/>
        <v>6017958.8419762943</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1331664.6164427262</v>
      </c>
      <c r="D183" s="22">
        <f t="shared" si="8"/>
        <v>10639434.799638815</v>
      </c>
      <c r="E183" s="22">
        <f t="shared" si="8"/>
        <v>10021394.58365746</v>
      </c>
      <c r="F183" s="22">
        <f t="shared" si="8"/>
        <v>20117575.078267101</v>
      </c>
      <c r="G183" s="22">
        <f t="shared" si="8"/>
        <v>0</v>
      </c>
      <c r="H183" s="69">
        <f t="shared" si="9"/>
        <v>42110069.078006104</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765104.32942915289</v>
      </c>
      <c r="E185" s="22">
        <f t="shared" si="10"/>
        <v>0</v>
      </c>
      <c r="F185" s="22">
        <f t="shared" si="10"/>
        <v>0</v>
      </c>
      <c r="G185" s="22">
        <f t="shared" si="10"/>
        <v>0</v>
      </c>
      <c r="H185" s="69">
        <f t="shared" si="9"/>
        <v>765104.32942915289</v>
      </c>
      <c r="I185" s="52"/>
      <c r="J185" s="53"/>
    </row>
    <row r="186" spans="2:10" x14ac:dyDescent="0.2">
      <c r="B186" s="9" t="str">
        <f>$B$50</f>
        <v>Technology</v>
      </c>
      <c r="C186" s="22">
        <f t="shared" si="10"/>
        <v>3070563.3717411594</v>
      </c>
      <c r="D186" s="22">
        <f t="shared" si="10"/>
        <v>7954043.2487686863</v>
      </c>
      <c r="E186" s="22">
        <f t="shared" si="10"/>
        <v>11499200.100011008</v>
      </c>
      <c r="F186" s="22">
        <f t="shared" si="10"/>
        <v>21834.369192952003</v>
      </c>
      <c r="G186" s="22">
        <f t="shared" si="10"/>
        <v>0</v>
      </c>
      <c r="H186" s="69">
        <f t="shared" si="9"/>
        <v>22545641.089713804</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37675095.602529675</v>
      </c>
      <c r="D188" s="36">
        <f>SUM(D168:D187)</f>
        <v>82813749.785052001</v>
      </c>
      <c r="E188" s="36">
        <f>SUM(E168:E187)</f>
        <v>111002281.56495403</v>
      </c>
      <c r="F188" s="36">
        <f>SUM(F168:F187)</f>
        <v>245131627.97886464</v>
      </c>
      <c r="G188" s="36">
        <f>SUM(G168:G187)</f>
        <v>60613076.128599606</v>
      </c>
      <c r="H188" s="36">
        <f t="shared" si="9"/>
        <v>537235831.05999994</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266420024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12618700.229602154</v>
      </c>
      <c r="D193" s="38">
        <f t="shared" si="11"/>
        <v>14628893.673021734</v>
      </c>
      <c r="E193" s="38">
        <f t="shared" si="11"/>
        <v>11132745.556431241</v>
      </c>
      <c r="F193" s="38">
        <f t="shared" si="11"/>
        <v>15906705.296532823</v>
      </c>
      <c r="G193" s="38">
        <f t="shared" si="11"/>
        <v>0</v>
      </c>
      <c r="H193" s="38">
        <f>SUM(C193:G193)</f>
        <v>54287044.75558795</v>
      </c>
      <c r="I193" s="1"/>
    </row>
    <row r="194" spans="2:9" x14ac:dyDescent="0.2">
      <c r="B194" s="9" t="str">
        <f>$B$33</f>
        <v>Science</v>
      </c>
      <c r="C194" s="39">
        <f t="shared" si="11"/>
        <v>11241539.207757365</v>
      </c>
      <c r="D194" s="39">
        <f t="shared" si="11"/>
        <v>17025758.883217316</v>
      </c>
      <c r="E194" s="39">
        <f t="shared" si="11"/>
        <v>8497735.1554230545</v>
      </c>
      <c r="F194" s="39">
        <f t="shared" si="11"/>
        <v>16522018.361764498</v>
      </c>
      <c r="G194" s="39">
        <f t="shared" si="11"/>
        <v>0</v>
      </c>
      <c r="H194" s="39">
        <f t="shared" ref="H194:H213" si="12">SUM(C194:G194)</f>
        <v>53287051.608162232</v>
      </c>
      <c r="I194" s="1"/>
    </row>
    <row r="195" spans="2:9" x14ac:dyDescent="0.2">
      <c r="B195" s="9" t="str">
        <f>$B$34</f>
        <v>Fine Arts</v>
      </c>
      <c r="C195" s="39">
        <f t="shared" si="11"/>
        <v>1106549.3614767496</v>
      </c>
      <c r="D195" s="39">
        <f t="shared" si="11"/>
        <v>765055.20300038892</v>
      </c>
      <c r="E195" s="39">
        <f t="shared" si="11"/>
        <v>548012.01955531363</v>
      </c>
      <c r="F195" s="39">
        <f t="shared" si="11"/>
        <v>41797.235478227398</v>
      </c>
      <c r="G195" s="39">
        <f t="shared" si="11"/>
        <v>0</v>
      </c>
      <c r="H195" s="39">
        <f t="shared" si="12"/>
        <v>2461413.8195106797</v>
      </c>
      <c r="I195" s="1"/>
    </row>
    <row r="196" spans="2:9" x14ac:dyDescent="0.2">
      <c r="B196" s="9" t="str">
        <f>$B$35</f>
        <v>Teacher Education</v>
      </c>
      <c r="C196" s="39">
        <f t="shared" si="11"/>
        <v>563050.63875161216</v>
      </c>
      <c r="D196" s="39">
        <f t="shared" si="11"/>
        <v>1131967.5646584071</v>
      </c>
      <c r="E196" s="39">
        <f t="shared" si="11"/>
        <v>2787420.7939778557</v>
      </c>
      <c r="F196" s="39">
        <f t="shared" si="11"/>
        <v>3657561.6070159227</v>
      </c>
      <c r="G196" s="39">
        <f t="shared" si="11"/>
        <v>0</v>
      </c>
      <c r="H196" s="39">
        <f t="shared" si="12"/>
        <v>8140000.6044037975</v>
      </c>
      <c r="I196" s="1"/>
    </row>
    <row r="197" spans="2:9" x14ac:dyDescent="0.2">
      <c r="B197" s="9" t="str">
        <f>$B$36</f>
        <v>Agriculture</v>
      </c>
      <c r="C197" s="39">
        <f t="shared" si="11"/>
        <v>1448093.6488817912</v>
      </c>
      <c r="D197" s="39">
        <f t="shared" si="11"/>
        <v>5622331.9279369097</v>
      </c>
      <c r="E197" s="39">
        <f t="shared" si="11"/>
        <v>4491142.7363818213</v>
      </c>
      <c r="F197" s="39">
        <f t="shared" si="11"/>
        <v>6002886.8194775116</v>
      </c>
      <c r="G197" s="39">
        <f t="shared" si="11"/>
        <v>0</v>
      </c>
      <c r="H197" s="39">
        <f t="shared" si="12"/>
        <v>17564455.132678032</v>
      </c>
      <c r="I197" s="1"/>
    </row>
    <row r="198" spans="2:9" x14ac:dyDescent="0.2">
      <c r="B198" s="9" t="str">
        <f>$B$37</f>
        <v>Engineering</v>
      </c>
      <c r="C198" s="39">
        <f t="shared" si="11"/>
        <v>6785570.7204423854</v>
      </c>
      <c r="D198" s="39">
        <f t="shared" si="11"/>
        <v>21234847.691494737</v>
      </c>
      <c r="E198" s="39">
        <f t="shared" si="11"/>
        <v>18884871.442370679</v>
      </c>
      <c r="F198" s="39">
        <f t="shared" si="11"/>
        <v>22919142.330388132</v>
      </c>
      <c r="G198" s="39">
        <f t="shared" si="11"/>
        <v>0</v>
      </c>
      <c r="H198" s="39">
        <f t="shared" si="12"/>
        <v>69824432.184695929</v>
      </c>
      <c r="I198" s="1"/>
    </row>
    <row r="199" spans="2:9" x14ac:dyDescent="0.2">
      <c r="B199" s="9" t="str">
        <f>$B$38</f>
        <v>Home Economics</v>
      </c>
      <c r="C199" s="39">
        <f t="shared" si="11"/>
        <v>43269.696304910307</v>
      </c>
      <c r="D199" s="39">
        <f t="shared" si="11"/>
        <v>94797.894852233134</v>
      </c>
      <c r="E199" s="39">
        <f t="shared" si="11"/>
        <v>0</v>
      </c>
      <c r="F199" s="39">
        <f t="shared" si="11"/>
        <v>0</v>
      </c>
      <c r="G199" s="39">
        <f t="shared" si="11"/>
        <v>0</v>
      </c>
      <c r="H199" s="39">
        <f t="shared" si="12"/>
        <v>138067.59115714344</v>
      </c>
      <c r="I199" s="1"/>
    </row>
    <row r="200" spans="2:9" x14ac:dyDescent="0.2">
      <c r="B200" s="9" t="str">
        <f>$B$39</f>
        <v>Law</v>
      </c>
      <c r="C200" s="39">
        <f t="shared" si="11"/>
        <v>0</v>
      </c>
      <c r="D200" s="39">
        <f t="shared" si="11"/>
        <v>0</v>
      </c>
      <c r="E200" s="39">
        <f t="shared" si="11"/>
        <v>0</v>
      </c>
      <c r="F200" s="39">
        <f t="shared" si="11"/>
        <v>0</v>
      </c>
      <c r="G200" s="39">
        <f t="shared" si="11"/>
        <v>8778200.9490882214</v>
      </c>
      <c r="H200" s="39">
        <f t="shared" si="12"/>
        <v>8778200.9490882214</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15277.683398516681</v>
      </c>
      <c r="D202" s="39">
        <f t="shared" si="11"/>
        <v>16767.162347107565</v>
      </c>
      <c r="E202" s="39">
        <f t="shared" si="11"/>
        <v>0</v>
      </c>
      <c r="F202" s="39">
        <f t="shared" si="11"/>
        <v>0</v>
      </c>
      <c r="G202" s="39">
        <f t="shared" si="11"/>
        <v>0</v>
      </c>
      <c r="H202" s="39">
        <f t="shared" si="12"/>
        <v>32044.845745624247</v>
      </c>
      <c r="I202" s="1"/>
    </row>
    <row r="203" spans="2:9" x14ac:dyDescent="0.2">
      <c r="B203" s="9" t="str">
        <f>$B$42</f>
        <v>Veterinary Science</v>
      </c>
      <c r="C203" s="39">
        <f t="shared" si="11"/>
        <v>0</v>
      </c>
      <c r="D203" s="39">
        <f t="shared" si="11"/>
        <v>0</v>
      </c>
      <c r="E203" s="39">
        <f t="shared" si="11"/>
        <v>0</v>
      </c>
      <c r="F203" s="39">
        <f t="shared" si="11"/>
        <v>0</v>
      </c>
      <c r="G203" s="39">
        <f t="shared" si="11"/>
        <v>15917338.931142263</v>
      </c>
      <c r="H203" s="39">
        <f t="shared" si="12"/>
        <v>15917338.931142263</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514691.14934855205</v>
      </c>
      <c r="D206" s="39">
        <f t="shared" si="11"/>
        <v>426037.99574657291</v>
      </c>
      <c r="E206" s="39">
        <f t="shared" si="11"/>
        <v>359987.85456194775</v>
      </c>
      <c r="F206" s="39">
        <f t="shared" si="11"/>
        <v>252154.66416163411</v>
      </c>
      <c r="G206" s="39">
        <f t="shared" si="11"/>
        <v>0</v>
      </c>
      <c r="H206" s="39">
        <f t="shared" si="12"/>
        <v>1552871.6638187068</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1603260.5886741183</v>
      </c>
      <c r="D208" s="39">
        <f t="shared" si="11"/>
        <v>12809371.285688488</v>
      </c>
      <c r="E208" s="39">
        <f t="shared" si="11"/>
        <v>10087237.580714958</v>
      </c>
      <c r="F208" s="39">
        <f t="shared" si="11"/>
        <v>4530082.4080991754</v>
      </c>
      <c r="G208" s="39">
        <f t="shared" si="11"/>
        <v>0</v>
      </c>
      <c r="H208" s="39">
        <f t="shared" si="12"/>
        <v>29029951.863176741</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96566.93831809095</v>
      </c>
      <c r="E210" s="39">
        <f t="shared" si="13"/>
        <v>0</v>
      </c>
      <c r="F210" s="39">
        <f t="shared" si="13"/>
        <v>0</v>
      </c>
      <c r="G210" s="39">
        <f t="shared" si="13"/>
        <v>0</v>
      </c>
      <c r="H210" s="39">
        <f t="shared" si="12"/>
        <v>96566.93831809095</v>
      </c>
      <c r="I210" s="1"/>
    </row>
    <row r="211" spans="2:9" x14ac:dyDescent="0.2">
      <c r="B211" s="9" t="str">
        <f>$B$50</f>
        <v>Technology</v>
      </c>
      <c r="C211" s="39">
        <f t="shared" si="13"/>
        <v>1214071.6361082902</v>
      </c>
      <c r="D211" s="39">
        <f t="shared" si="13"/>
        <v>3144953.2647921978</v>
      </c>
      <c r="E211" s="39">
        <f t="shared" si="13"/>
        <v>942925.10911132104</v>
      </c>
      <c r="F211" s="39">
        <f t="shared" si="13"/>
        <v>8633.1025027658288</v>
      </c>
      <c r="G211" s="39">
        <f t="shared" si="13"/>
        <v>0</v>
      </c>
      <c r="H211" s="39">
        <f t="shared" si="12"/>
        <v>5310583.112514575</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37154074.560746439</v>
      </c>
      <c r="D213" s="38">
        <f>SUM(D193:D212)</f>
        <v>76997349.485074192</v>
      </c>
      <c r="E213" s="38">
        <f>SUM(E193:E212)</f>
        <v>57732078.24852819</v>
      </c>
      <c r="F213" s="38">
        <f>SUM(F193:F212)</f>
        <v>69840981.825420693</v>
      </c>
      <c r="G213" s="38">
        <f>SUM(G193:G212)</f>
        <v>24695539.880230486</v>
      </c>
      <c r="H213" s="38">
        <f t="shared" si="12"/>
        <v>266420024</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89050565</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11492599.599428309</v>
      </c>
      <c r="D218" s="38">
        <f t="shared" si="14"/>
        <v>7911401.2408900103</v>
      </c>
      <c r="E218" s="38">
        <f t="shared" si="14"/>
        <v>1564066.184416841</v>
      </c>
      <c r="F218" s="38">
        <f t="shared" si="14"/>
        <v>958861.06446435943</v>
      </c>
      <c r="G218" s="38">
        <f t="shared" si="14"/>
        <v>0</v>
      </c>
      <c r="H218" s="38">
        <f>SUM(C218:G218)</f>
        <v>21926928.089199521</v>
      </c>
      <c r="I218" s="1"/>
    </row>
    <row r="219" spans="2:9" x14ac:dyDescent="0.2">
      <c r="B219" s="9" t="str">
        <f>$B$33</f>
        <v>Science</v>
      </c>
      <c r="C219" s="39">
        <f t="shared" si="14"/>
        <v>8950842.3250947352</v>
      </c>
      <c r="D219" s="39">
        <f t="shared" si="14"/>
        <v>8251689.843179564</v>
      </c>
      <c r="E219" s="39">
        <f t="shared" si="14"/>
        <v>872035.85566179978</v>
      </c>
      <c r="F219" s="39">
        <f t="shared" si="14"/>
        <v>1470336.1503425797</v>
      </c>
      <c r="G219" s="39">
        <f t="shared" si="14"/>
        <v>0</v>
      </c>
      <c r="H219" s="39">
        <f t="shared" ref="H219:H238" si="15">SUM(C219:G219)</f>
        <v>19544904.174278677</v>
      </c>
      <c r="I219" s="1"/>
    </row>
    <row r="220" spans="2:9" x14ac:dyDescent="0.2">
      <c r="B220" s="9" t="str">
        <f>$B$34</f>
        <v>Fine Arts</v>
      </c>
      <c r="C220" s="39">
        <f t="shared" si="14"/>
        <v>1562568.5834453441</v>
      </c>
      <c r="D220" s="39">
        <f t="shared" si="14"/>
        <v>568317.71725263842</v>
      </c>
      <c r="E220" s="39">
        <f t="shared" si="14"/>
        <v>37867.223972817927</v>
      </c>
      <c r="F220" s="39">
        <f t="shared" si="14"/>
        <v>3300.7265558153508</v>
      </c>
      <c r="G220" s="39">
        <f t="shared" si="14"/>
        <v>0</v>
      </c>
      <c r="H220" s="39">
        <f t="shared" si="15"/>
        <v>2172054.2512266156</v>
      </c>
      <c r="I220" s="1"/>
    </row>
    <row r="221" spans="2:9" x14ac:dyDescent="0.2">
      <c r="B221" s="9" t="str">
        <f>$B$35</f>
        <v>Teacher Education</v>
      </c>
      <c r="C221" s="39">
        <f t="shared" si="14"/>
        <v>374434.96606070228</v>
      </c>
      <c r="D221" s="39">
        <f t="shared" si="14"/>
        <v>963143.49954619049</v>
      </c>
      <c r="E221" s="39">
        <f t="shared" si="14"/>
        <v>890220.29595090484</v>
      </c>
      <c r="F221" s="39">
        <f t="shared" si="14"/>
        <v>325465.39143070951</v>
      </c>
      <c r="G221" s="39">
        <f t="shared" si="14"/>
        <v>0</v>
      </c>
      <c r="H221" s="39">
        <f t="shared" si="15"/>
        <v>2553264.1529885069</v>
      </c>
      <c r="I221" s="1"/>
    </row>
    <row r="222" spans="2:9" x14ac:dyDescent="0.2">
      <c r="B222" s="9" t="str">
        <f>$B$36</f>
        <v>Agriculture</v>
      </c>
      <c r="C222" s="39">
        <f t="shared" si="14"/>
        <v>1090969.1188465394</v>
      </c>
      <c r="D222" s="39">
        <f t="shared" si="14"/>
        <v>3064482.4959577243</v>
      </c>
      <c r="E222" s="39">
        <f t="shared" si="14"/>
        <v>414768.69423464237</v>
      </c>
      <c r="F222" s="39">
        <f t="shared" si="14"/>
        <v>447385.97858613898</v>
      </c>
      <c r="G222" s="39">
        <f t="shared" si="14"/>
        <v>0</v>
      </c>
      <c r="H222" s="39">
        <f t="shared" si="15"/>
        <v>5017606.2876250455</v>
      </c>
      <c r="I222" s="1"/>
    </row>
    <row r="223" spans="2:9" x14ac:dyDescent="0.2">
      <c r="B223" s="9" t="str">
        <f>$B$37</f>
        <v>Engineering</v>
      </c>
      <c r="C223" s="39">
        <f t="shared" si="14"/>
        <v>4065389.3361245464</v>
      </c>
      <c r="D223" s="39">
        <f t="shared" si="14"/>
        <v>10400935.754564814</v>
      </c>
      <c r="E223" s="39">
        <f t="shared" si="14"/>
        <v>2633747.1551310108</v>
      </c>
      <c r="F223" s="39">
        <f t="shared" si="14"/>
        <v>2067080.0055793633</v>
      </c>
      <c r="G223" s="39">
        <f t="shared" si="14"/>
        <v>0</v>
      </c>
      <c r="H223" s="39">
        <f t="shared" si="15"/>
        <v>19167152.251399737</v>
      </c>
      <c r="I223" s="1"/>
    </row>
    <row r="224" spans="2:9" x14ac:dyDescent="0.2">
      <c r="B224" s="9" t="str">
        <f>$B$38</f>
        <v>Home Economics</v>
      </c>
      <c r="C224" s="39">
        <f t="shared" si="14"/>
        <v>13712.256364657407</v>
      </c>
      <c r="D224" s="39">
        <f t="shared" si="14"/>
        <v>41211.647345095822</v>
      </c>
      <c r="E224" s="39">
        <f t="shared" si="14"/>
        <v>0</v>
      </c>
      <c r="F224" s="39">
        <f t="shared" si="14"/>
        <v>0</v>
      </c>
      <c r="G224" s="39">
        <f t="shared" si="14"/>
        <v>0</v>
      </c>
      <c r="H224" s="39">
        <f t="shared" si="15"/>
        <v>54923.903709753227</v>
      </c>
      <c r="I224" s="1"/>
    </row>
    <row r="225" spans="2:10" x14ac:dyDescent="0.2">
      <c r="B225" s="9" t="str">
        <f>$B$39</f>
        <v>Law</v>
      </c>
      <c r="C225" s="39">
        <f t="shared" si="14"/>
        <v>0</v>
      </c>
      <c r="D225" s="39">
        <f t="shared" si="14"/>
        <v>0</v>
      </c>
      <c r="E225" s="39">
        <f t="shared" si="14"/>
        <v>0</v>
      </c>
      <c r="F225" s="39">
        <f t="shared" si="14"/>
        <v>0</v>
      </c>
      <c r="G225" s="39">
        <f t="shared" si="14"/>
        <v>1081191.8459654367</v>
      </c>
      <c r="H225" s="39">
        <f t="shared" si="15"/>
        <v>1081191.8459654367</v>
      </c>
      <c r="I225" s="1"/>
    </row>
    <row r="226" spans="2:10"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10" x14ac:dyDescent="0.2">
      <c r="B227" s="9" t="str">
        <f>$B$41</f>
        <v>Library Science</v>
      </c>
      <c r="C227" s="39">
        <f t="shared" si="14"/>
        <v>2828.8895652015281</v>
      </c>
      <c r="D227" s="39">
        <f t="shared" si="14"/>
        <v>1755.0701550750587</v>
      </c>
      <c r="E227" s="39">
        <f t="shared" si="14"/>
        <v>0</v>
      </c>
      <c r="F227" s="39">
        <f t="shared" si="14"/>
        <v>0</v>
      </c>
      <c r="G227" s="39">
        <f t="shared" si="14"/>
        <v>0</v>
      </c>
      <c r="H227" s="39">
        <f t="shared" si="15"/>
        <v>4583.9597202765872</v>
      </c>
      <c r="I227" s="1"/>
    </row>
    <row r="228" spans="2:10" x14ac:dyDescent="0.2">
      <c r="B228" s="9" t="str">
        <f>$B$42</f>
        <v>Veterinary Science</v>
      </c>
      <c r="C228" s="39">
        <f t="shared" si="14"/>
        <v>0</v>
      </c>
      <c r="D228" s="39">
        <f t="shared" si="14"/>
        <v>0</v>
      </c>
      <c r="E228" s="39">
        <f t="shared" si="14"/>
        <v>0</v>
      </c>
      <c r="F228" s="39">
        <f t="shared" si="14"/>
        <v>0</v>
      </c>
      <c r="G228" s="39">
        <f t="shared" si="14"/>
        <v>860206.5177280308</v>
      </c>
      <c r="H228" s="39">
        <f t="shared" si="15"/>
        <v>860206.5177280308</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432662.94294443371</v>
      </c>
      <c r="D231" s="39">
        <f t="shared" si="14"/>
        <v>661401.43806995254</v>
      </c>
      <c r="E231" s="39">
        <f t="shared" si="14"/>
        <v>48151.308181263077</v>
      </c>
      <c r="F231" s="39">
        <f t="shared" si="14"/>
        <v>28812.592226804834</v>
      </c>
      <c r="G231" s="39">
        <f t="shared" si="14"/>
        <v>0</v>
      </c>
      <c r="H231" s="39">
        <f t="shared" si="15"/>
        <v>1171028.2814224542</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1826951.8873931367</v>
      </c>
      <c r="D233" s="39">
        <f t="shared" si="14"/>
        <v>7902950.903106316</v>
      </c>
      <c r="E233" s="39">
        <f t="shared" si="14"/>
        <v>2235460.238237055</v>
      </c>
      <c r="F233" s="39">
        <f t="shared" si="14"/>
        <v>162629.54801048551</v>
      </c>
      <c r="G233" s="39">
        <f t="shared" si="14"/>
        <v>0</v>
      </c>
      <c r="H233" s="39">
        <f t="shared" si="15"/>
        <v>12127992.576746993</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196177.84177838985</v>
      </c>
      <c r="E235" s="39">
        <f t="shared" si="16"/>
        <v>0</v>
      </c>
      <c r="F235" s="39">
        <f t="shared" si="16"/>
        <v>0</v>
      </c>
      <c r="G235" s="39">
        <f t="shared" si="16"/>
        <v>0</v>
      </c>
      <c r="H235" s="39">
        <f t="shared" si="15"/>
        <v>196177.84177838985</v>
      </c>
      <c r="I235" s="1"/>
    </row>
    <row r="236" spans="2:10" x14ac:dyDescent="0.2">
      <c r="B236" s="9" t="str">
        <f>$B$50</f>
        <v>Technology</v>
      </c>
      <c r="C236" s="39">
        <f t="shared" si="16"/>
        <v>675043.77249621472</v>
      </c>
      <c r="D236" s="39">
        <f t="shared" si="16"/>
        <v>2325727.9658677969</v>
      </c>
      <c r="E236" s="39">
        <f t="shared" si="16"/>
        <v>170266.29484180719</v>
      </c>
      <c r="F236" s="39">
        <f t="shared" si="16"/>
        <v>1512.8330047487025</v>
      </c>
      <c r="G236" s="39">
        <f t="shared" si="16"/>
        <v>0</v>
      </c>
      <c r="H236" s="39">
        <f t="shared" si="15"/>
        <v>3172550.8662105678</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30488003.677763823</v>
      </c>
      <c r="D238" s="38">
        <f>SUM(D218:D237)</f>
        <v>42289195.417713568</v>
      </c>
      <c r="E238" s="38">
        <f>SUM(E218:E237)</f>
        <v>8866583.2506281435</v>
      </c>
      <c r="F238" s="38">
        <f>SUM(F218:F237)</f>
        <v>5465384.2902010055</v>
      </c>
      <c r="G238" s="38">
        <f>SUM(G218:G237)</f>
        <v>1941398.3636934673</v>
      </c>
      <c r="H238" s="38">
        <f t="shared" si="15"/>
        <v>89050565</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78341948</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10110577.515181778</v>
      </c>
      <c r="D243" s="38">
        <f t="shared" si="17"/>
        <v>6960029.7833140157</v>
      </c>
      <c r="E243" s="38">
        <f t="shared" si="17"/>
        <v>1375982.1926805582</v>
      </c>
      <c r="F243" s="38">
        <f t="shared" si="17"/>
        <v>843554.93591187766</v>
      </c>
      <c r="G243" s="38">
        <f t="shared" si="17"/>
        <v>0</v>
      </c>
      <c r="H243" s="38">
        <f>SUM(C243:G243)</f>
        <v>19290144.427088231</v>
      </c>
      <c r="I243" s="1"/>
    </row>
    <row r="244" spans="2:9" x14ac:dyDescent="0.2">
      <c r="B244" s="9" t="str">
        <f>$B$33</f>
        <v>Science</v>
      </c>
      <c r="C244" s="39">
        <f t="shared" si="17"/>
        <v>7874474.7322913762</v>
      </c>
      <c r="D244" s="39">
        <f t="shared" si="17"/>
        <v>7259397.5861523338</v>
      </c>
      <c r="E244" s="39">
        <f t="shared" si="17"/>
        <v>767170.73786552867</v>
      </c>
      <c r="F244" s="39">
        <f t="shared" si="17"/>
        <v>1293523.4968206945</v>
      </c>
      <c r="G244" s="39">
        <f t="shared" si="17"/>
        <v>0</v>
      </c>
      <c r="H244" s="39">
        <f t="shared" ref="H244:H263" si="18">SUM(C244:G244)</f>
        <v>17194566.553129934</v>
      </c>
      <c r="I244" s="1"/>
    </row>
    <row r="245" spans="2:9" x14ac:dyDescent="0.2">
      <c r="B245" s="9" t="str">
        <f>$B$34</f>
        <v>Fine Arts</v>
      </c>
      <c r="C245" s="39">
        <f t="shared" si="17"/>
        <v>1374664.6830450632</v>
      </c>
      <c r="D245" s="39">
        <f t="shared" si="17"/>
        <v>499975.68294468318</v>
      </c>
      <c r="E245" s="39">
        <f t="shared" si="17"/>
        <v>33313.568435897687</v>
      </c>
      <c r="F245" s="39">
        <f t="shared" si="17"/>
        <v>2903.803565961713</v>
      </c>
      <c r="G245" s="39">
        <f t="shared" si="17"/>
        <v>0</v>
      </c>
      <c r="H245" s="39">
        <f t="shared" si="18"/>
        <v>1910857.7379916057</v>
      </c>
      <c r="I245" s="1"/>
    </row>
    <row r="246" spans="2:9" x14ac:dyDescent="0.2">
      <c r="B246" s="9" t="str">
        <f>$B$35</f>
        <v>Teacher Education</v>
      </c>
      <c r="C246" s="39">
        <f t="shared" si="17"/>
        <v>329407.95648527669</v>
      </c>
      <c r="D246" s="39">
        <f t="shared" si="17"/>
        <v>847322.3943945294</v>
      </c>
      <c r="E246" s="39">
        <f t="shared" si="17"/>
        <v>783168.44069355866</v>
      </c>
      <c r="F246" s="39">
        <f t="shared" si="17"/>
        <v>286327.13078534976</v>
      </c>
      <c r="G246" s="39">
        <f t="shared" si="17"/>
        <v>0</v>
      </c>
      <c r="H246" s="39">
        <f t="shared" si="18"/>
        <v>2246225.9223587145</v>
      </c>
      <c r="I246" s="1"/>
    </row>
    <row r="247" spans="2:9" x14ac:dyDescent="0.2">
      <c r="B247" s="9" t="str">
        <f>$B$36</f>
        <v>Agriculture</v>
      </c>
      <c r="C247" s="39">
        <f t="shared" si="17"/>
        <v>959776.57163973537</v>
      </c>
      <c r="D247" s="39">
        <f t="shared" si="17"/>
        <v>2695968.6145195174</v>
      </c>
      <c r="E247" s="39">
        <f t="shared" si="17"/>
        <v>364891.42405506637</v>
      </c>
      <c r="F247" s="39">
        <f t="shared" si="17"/>
        <v>393586.3750030605</v>
      </c>
      <c r="G247" s="39">
        <f t="shared" si="17"/>
        <v>0</v>
      </c>
      <c r="H247" s="39">
        <f t="shared" si="18"/>
        <v>4414222.9852173794</v>
      </c>
      <c r="I247" s="1"/>
    </row>
    <row r="248" spans="2:9" x14ac:dyDescent="0.2">
      <c r="B248" s="9" t="str">
        <f>$B$37</f>
        <v>Engineering</v>
      </c>
      <c r="C248" s="39">
        <f t="shared" si="17"/>
        <v>3576513.1863051485</v>
      </c>
      <c r="D248" s="39">
        <f t="shared" si="17"/>
        <v>9150189.760564208</v>
      </c>
      <c r="E248" s="39">
        <f t="shared" si="17"/>
        <v>2317030.5845046751</v>
      </c>
      <c r="F248" s="39">
        <f t="shared" si="17"/>
        <v>1818506.9831835227</v>
      </c>
      <c r="G248" s="39">
        <f t="shared" si="17"/>
        <v>0</v>
      </c>
      <c r="H248" s="39">
        <f t="shared" si="18"/>
        <v>16862240.514557555</v>
      </c>
      <c r="I248" s="1"/>
    </row>
    <row r="249" spans="2:9" x14ac:dyDescent="0.2">
      <c r="B249" s="9" t="str">
        <f>$B$38</f>
        <v>Home Economics</v>
      </c>
      <c r="C249" s="39">
        <f t="shared" si="17"/>
        <v>12063.313411685369</v>
      </c>
      <c r="D249" s="39">
        <f t="shared" si="17"/>
        <v>36255.814135528897</v>
      </c>
      <c r="E249" s="39">
        <f t="shared" si="17"/>
        <v>0</v>
      </c>
      <c r="F249" s="39">
        <f t="shared" si="17"/>
        <v>0</v>
      </c>
      <c r="G249" s="39">
        <f t="shared" si="17"/>
        <v>0</v>
      </c>
      <c r="H249" s="39">
        <f t="shared" si="18"/>
        <v>48319.127547214266</v>
      </c>
      <c r="I249" s="1"/>
    </row>
    <row r="250" spans="2:9" x14ac:dyDescent="0.2">
      <c r="B250" s="9" t="str">
        <f>$B$39</f>
        <v>Law</v>
      </c>
      <c r="C250" s="39">
        <f t="shared" si="17"/>
        <v>0</v>
      </c>
      <c r="D250" s="39">
        <f t="shared" si="17"/>
        <v>0</v>
      </c>
      <c r="E250" s="39">
        <f t="shared" si="17"/>
        <v>0</v>
      </c>
      <c r="F250" s="39">
        <f t="shared" si="17"/>
        <v>0</v>
      </c>
      <c r="G250" s="39">
        <f t="shared" si="17"/>
        <v>951175.04728519404</v>
      </c>
      <c r="H250" s="39">
        <f t="shared" si="18"/>
        <v>951175.04728519404</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2488.7064918090159</v>
      </c>
      <c r="D252" s="39">
        <f t="shared" si="17"/>
        <v>1544.0173212291486</v>
      </c>
      <c r="E252" s="39">
        <f t="shared" si="17"/>
        <v>0</v>
      </c>
      <c r="F252" s="39">
        <f t="shared" si="17"/>
        <v>0</v>
      </c>
      <c r="G252" s="39">
        <f t="shared" si="17"/>
        <v>0</v>
      </c>
      <c r="H252" s="39">
        <f t="shared" si="18"/>
        <v>4032.7238130381647</v>
      </c>
      <c r="I252" s="1"/>
    </row>
    <row r="253" spans="2:9" x14ac:dyDescent="0.2">
      <c r="B253" s="9" t="str">
        <f>$B$42</f>
        <v>Veterinary Science</v>
      </c>
      <c r="C253" s="39">
        <f t="shared" si="17"/>
        <v>0</v>
      </c>
      <c r="D253" s="39">
        <f t="shared" si="17"/>
        <v>0</v>
      </c>
      <c r="E253" s="39">
        <f t="shared" si="17"/>
        <v>0</v>
      </c>
      <c r="F253" s="39">
        <f t="shared" si="17"/>
        <v>0</v>
      </c>
      <c r="G253" s="39">
        <f t="shared" si="17"/>
        <v>756763.91588431201</v>
      </c>
      <c r="H253" s="39">
        <f t="shared" si="18"/>
        <v>756763.91588431201</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380633.83177501225</v>
      </c>
      <c r="D256" s="39">
        <f t="shared" si="17"/>
        <v>581865.78679654014</v>
      </c>
      <c r="E256" s="39">
        <f t="shared" si="17"/>
        <v>42360.958424783566</v>
      </c>
      <c r="F256" s="39">
        <f t="shared" si="17"/>
        <v>25347.785294540787</v>
      </c>
      <c r="G256" s="39">
        <f t="shared" si="17"/>
        <v>0</v>
      </c>
      <c r="H256" s="39">
        <f t="shared" si="18"/>
        <v>1030208.3622908768</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1607255.0439253808</v>
      </c>
      <c r="D258" s="39">
        <f t="shared" si="17"/>
        <v>6952595.6258414313</v>
      </c>
      <c r="E258" s="39">
        <f t="shared" si="17"/>
        <v>1966638.9510278229</v>
      </c>
      <c r="F258" s="39">
        <f t="shared" si="17"/>
        <v>143072.82153123856</v>
      </c>
      <c r="G258" s="39">
        <f t="shared" si="17"/>
        <v>0</v>
      </c>
      <c r="H258" s="39">
        <f t="shared" si="18"/>
        <v>10669562.442325873</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172586.82501739147</v>
      </c>
      <c r="E260" s="39">
        <f t="shared" si="19"/>
        <v>0</v>
      </c>
      <c r="F260" s="39">
        <f t="shared" si="19"/>
        <v>0</v>
      </c>
      <c r="G260" s="39">
        <f t="shared" si="19"/>
        <v>0</v>
      </c>
      <c r="H260" s="39">
        <f t="shared" si="18"/>
        <v>172586.82501739147</v>
      </c>
      <c r="I260" s="1"/>
    </row>
    <row r="261" spans="2:10" x14ac:dyDescent="0.2">
      <c r="B261" s="9" t="str">
        <f>$B$50</f>
        <v>Technology</v>
      </c>
      <c r="C261" s="39">
        <f t="shared" si="19"/>
        <v>593867.58660792641</v>
      </c>
      <c r="D261" s="39">
        <f t="shared" si="19"/>
        <v>2046051.6939354704</v>
      </c>
      <c r="E261" s="39">
        <f t="shared" si="19"/>
        <v>149791.22498155432</v>
      </c>
      <c r="F261" s="39">
        <f t="shared" si="19"/>
        <v>1330.9099677324518</v>
      </c>
      <c r="G261" s="39">
        <f t="shared" si="19"/>
        <v>0</v>
      </c>
      <c r="H261" s="39">
        <f t="shared" si="18"/>
        <v>2791041.4154926836</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26821723.127160195</v>
      </c>
      <c r="D263" s="38">
        <f>SUM(D243:D262)</f>
        <v>37203783.58493688</v>
      </c>
      <c r="E263" s="38">
        <f>SUM(E243:E262)</f>
        <v>7800348.0826694444</v>
      </c>
      <c r="F263" s="38">
        <f>SUM(F243:F262)</f>
        <v>4808154.2420639796</v>
      </c>
      <c r="G263" s="38">
        <f>SUM(G243:G262)</f>
        <v>1707938.9631695061</v>
      </c>
      <c r="H263" s="38">
        <f t="shared" si="18"/>
        <v>78341948</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58371021.562173471</v>
      </c>
      <c r="D268" s="38">
        <f t="shared" si="20"/>
        <v>57789184.643389419</v>
      </c>
      <c r="E268" s="38">
        <f t="shared" si="20"/>
        <v>38717321.144206218</v>
      </c>
      <c r="F268" s="38">
        <f t="shared" si="20"/>
        <v>90633429.944329575</v>
      </c>
      <c r="G268" s="38">
        <f t="shared" si="20"/>
        <v>0</v>
      </c>
      <c r="H268" s="38">
        <f>SUM(C268:G268)</f>
        <v>245510957.29409868</v>
      </c>
      <c r="I268" s="1"/>
    </row>
    <row r="269" spans="2:10" x14ac:dyDescent="0.2">
      <c r="B269" s="9" t="str">
        <f>$B$33</f>
        <v>Science</v>
      </c>
      <c r="C269" s="39">
        <f t="shared" si="20"/>
        <v>52212280.919033386</v>
      </c>
      <c r="D269" s="39">
        <f t="shared" si="20"/>
        <v>70234267.857447848</v>
      </c>
      <c r="E269" s="39">
        <f t="shared" si="20"/>
        <v>44657661.677981153</v>
      </c>
      <c r="F269" s="39">
        <f t="shared" si="20"/>
        <v>117884038.91266844</v>
      </c>
      <c r="G269" s="39">
        <f t="shared" si="20"/>
        <v>0</v>
      </c>
      <c r="H269" s="39">
        <f t="shared" ref="H269:H288" si="21">SUM(C269:G269)</f>
        <v>284988249.36713088</v>
      </c>
      <c r="I269" s="1"/>
    </row>
    <row r="270" spans="2:10" x14ac:dyDescent="0.2">
      <c r="B270" s="9" t="str">
        <f>$B$34</f>
        <v>Fine Arts</v>
      </c>
      <c r="C270" s="39">
        <f t="shared" si="20"/>
        <v>7068934.5184499118</v>
      </c>
      <c r="D270" s="39">
        <f t="shared" si="20"/>
        <v>3924903.0103066643</v>
      </c>
      <c r="E270" s="39">
        <f t="shared" si="20"/>
        <v>5297160.4879855495</v>
      </c>
      <c r="F270" s="39">
        <f t="shared" si="20"/>
        <v>162269.58800890952</v>
      </c>
      <c r="G270" s="39">
        <f t="shared" si="20"/>
        <v>0</v>
      </c>
      <c r="H270" s="39">
        <f t="shared" si="21"/>
        <v>16453267.604751036</v>
      </c>
      <c r="I270" s="1"/>
    </row>
    <row r="271" spans="2:10" x14ac:dyDescent="0.2">
      <c r="B271" s="9" t="str">
        <f>$B$35</f>
        <v>Teacher Education</v>
      </c>
      <c r="C271" s="39">
        <f t="shared" si="20"/>
        <v>2185050.1357338512</v>
      </c>
      <c r="D271" s="39">
        <f t="shared" si="20"/>
        <v>5085435.973528415</v>
      </c>
      <c r="E271" s="39">
        <f t="shared" si="20"/>
        <v>9326185.5644492898</v>
      </c>
      <c r="F271" s="39">
        <f t="shared" si="20"/>
        <v>16816098.468435638</v>
      </c>
      <c r="G271" s="39">
        <f t="shared" si="20"/>
        <v>0</v>
      </c>
      <c r="H271" s="39">
        <f t="shared" si="21"/>
        <v>33412770.142147195</v>
      </c>
      <c r="I271" s="1"/>
    </row>
    <row r="272" spans="2:10" x14ac:dyDescent="0.2">
      <c r="B272" s="9" t="str">
        <f>$B$36</f>
        <v>Agriculture</v>
      </c>
      <c r="C272" s="39">
        <f t="shared" si="20"/>
        <v>6190078.0200995933</v>
      </c>
      <c r="D272" s="39">
        <f t="shared" si="20"/>
        <v>21950058.429957625</v>
      </c>
      <c r="E272" s="39">
        <f t="shared" si="20"/>
        <v>17091577.724900827</v>
      </c>
      <c r="F272" s="39">
        <f t="shared" si="20"/>
        <v>25700589.225126341</v>
      </c>
      <c r="G272" s="39">
        <f t="shared" si="20"/>
        <v>0</v>
      </c>
      <c r="H272" s="39">
        <f t="shared" si="21"/>
        <v>70932303.400084376</v>
      </c>
      <c r="I272" s="1"/>
    </row>
    <row r="273" spans="2:10" x14ac:dyDescent="0.2">
      <c r="B273" s="9" t="str">
        <f>$B$37</f>
        <v>Engineering</v>
      </c>
      <c r="C273" s="39">
        <f t="shared" si="20"/>
        <v>31427603.721111733</v>
      </c>
      <c r="D273" s="39">
        <f t="shared" si="20"/>
        <v>94519408.812865779</v>
      </c>
      <c r="E273" s="39">
        <f t="shared" si="20"/>
        <v>88090202.290731758</v>
      </c>
      <c r="F273" s="39">
        <f t="shared" si="20"/>
        <v>126943686.814491</v>
      </c>
      <c r="G273" s="39">
        <f t="shared" si="20"/>
        <v>0</v>
      </c>
      <c r="H273" s="39">
        <f t="shared" si="21"/>
        <v>340980901.63920027</v>
      </c>
      <c r="I273" s="1"/>
    </row>
    <row r="274" spans="2:10" x14ac:dyDescent="0.2">
      <c r="B274" s="9" t="str">
        <f>$B$38</f>
        <v>Home Economics</v>
      </c>
      <c r="C274" s="39">
        <f t="shared" si="20"/>
        <v>202524.23380305254</v>
      </c>
      <c r="D274" s="39">
        <f t="shared" si="20"/>
        <v>446558.17647035711</v>
      </c>
      <c r="E274" s="39">
        <f t="shared" si="20"/>
        <v>0</v>
      </c>
      <c r="F274" s="39">
        <f t="shared" si="20"/>
        <v>0</v>
      </c>
      <c r="G274" s="39">
        <f t="shared" si="20"/>
        <v>0</v>
      </c>
      <c r="H274" s="39">
        <f t="shared" si="21"/>
        <v>649082.41027340968</v>
      </c>
      <c r="I274" s="1"/>
    </row>
    <row r="275" spans="2:10" x14ac:dyDescent="0.2">
      <c r="B275" s="9" t="str">
        <f>$B$39</f>
        <v>Law</v>
      </c>
      <c r="C275" s="39">
        <f t="shared" si="20"/>
        <v>0</v>
      </c>
      <c r="D275" s="39">
        <f t="shared" si="20"/>
        <v>0</v>
      </c>
      <c r="E275" s="39">
        <f t="shared" si="20"/>
        <v>0</v>
      </c>
      <c r="F275" s="39">
        <f t="shared" si="20"/>
        <v>0</v>
      </c>
      <c r="G275" s="39">
        <f t="shared" si="20"/>
        <v>35643544.037585318</v>
      </c>
      <c r="H275" s="39">
        <f t="shared" si="21"/>
        <v>35643544.037585318</v>
      </c>
      <c r="I275" s="1"/>
    </row>
    <row r="276" spans="2:10"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10" x14ac:dyDescent="0.2">
      <c r="B277" s="9" t="str">
        <f>$B$41</f>
        <v>Library Science</v>
      </c>
      <c r="C277" s="39">
        <f t="shared" si="20"/>
        <v>49293.622310008694</v>
      </c>
      <c r="D277" s="39">
        <f t="shared" si="20"/>
        <v>48291.501288458167</v>
      </c>
      <c r="E277" s="39">
        <f t="shared" si="20"/>
        <v>0</v>
      </c>
      <c r="F277" s="39">
        <f t="shared" si="20"/>
        <v>0</v>
      </c>
      <c r="G277" s="39">
        <f t="shared" si="20"/>
        <v>0</v>
      </c>
      <c r="H277" s="39">
        <f t="shared" si="21"/>
        <v>97585.12359846686</v>
      </c>
      <c r="I277" s="1"/>
    </row>
    <row r="278" spans="2:10" x14ac:dyDescent="0.2">
      <c r="B278" s="9" t="str">
        <f>$B$42</f>
        <v>Veterinary Science</v>
      </c>
      <c r="C278" s="39">
        <f t="shared" si="20"/>
        <v>0</v>
      </c>
      <c r="D278" s="39">
        <f t="shared" si="20"/>
        <v>0</v>
      </c>
      <c r="E278" s="39">
        <f t="shared" si="20"/>
        <v>0</v>
      </c>
      <c r="F278" s="39">
        <f t="shared" si="20"/>
        <v>0</v>
      </c>
      <c r="G278" s="39">
        <f t="shared" si="20"/>
        <v>83286740.538207754</v>
      </c>
      <c r="H278" s="39">
        <f t="shared" si="21"/>
        <v>83286740.538207754</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4183038.382961337</v>
      </c>
      <c r="D281" s="39">
        <f t="shared" si="20"/>
        <v>4269528.1462725587</v>
      </c>
      <c r="E281" s="39">
        <f t="shared" si="20"/>
        <v>1829162.3540748334</v>
      </c>
      <c r="F281" s="39">
        <f t="shared" si="20"/>
        <v>1375018.0143268639</v>
      </c>
      <c r="G281" s="39">
        <f t="shared" si="20"/>
        <v>0</v>
      </c>
      <c r="H281" s="39">
        <f t="shared" si="21"/>
        <v>11656746.897635594</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8314967.6055520605</v>
      </c>
      <c r="D283" s="39">
        <f t="shared" si="20"/>
        <v>53850751.721727885</v>
      </c>
      <c r="E283" s="39">
        <f t="shared" si="20"/>
        <v>36553347.936755776</v>
      </c>
      <c r="F283" s="39">
        <f t="shared" si="20"/>
        <v>30451402.46356089</v>
      </c>
      <c r="G283" s="39">
        <f t="shared" si="20"/>
        <v>0</v>
      </c>
      <c r="H283" s="39">
        <f t="shared" si="21"/>
        <v>129170469.72759663</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1347636.7034328412</v>
      </c>
      <c r="E285" s="39">
        <f t="shared" si="22"/>
        <v>0</v>
      </c>
      <c r="F285" s="39">
        <f t="shared" si="22"/>
        <v>0</v>
      </c>
      <c r="G285" s="39">
        <f t="shared" si="22"/>
        <v>0</v>
      </c>
      <c r="H285" s="39">
        <f t="shared" si="21"/>
        <v>1347636.7034328412</v>
      </c>
      <c r="I285" s="1"/>
    </row>
    <row r="286" spans="2:10" x14ac:dyDescent="0.2">
      <c r="B286" s="9" t="str">
        <f>$B$50</f>
        <v>Technology</v>
      </c>
      <c r="C286" s="39">
        <f t="shared" si="22"/>
        <v>7027033.3772852803</v>
      </c>
      <c r="D286" s="39">
        <f t="shared" si="22"/>
        <v>19287723.745441522</v>
      </c>
      <c r="E286" s="39">
        <f t="shared" si="22"/>
        <v>13906586.286914321</v>
      </c>
      <c r="F286" s="39">
        <f t="shared" si="22"/>
        <v>43788.985516601213</v>
      </c>
      <c r="G286" s="39">
        <f t="shared" si="22"/>
        <v>0</v>
      </c>
      <c r="H286" s="39">
        <f t="shared" si="21"/>
        <v>40265132.395157725</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177231826.09851369</v>
      </c>
      <c r="D288" s="38">
        <f>SUM(D268:D287)</f>
        <v>332753748.7221294</v>
      </c>
      <c r="E288" s="38">
        <f>SUM(E268:E287)</f>
        <v>255469205.46799973</v>
      </c>
      <c r="F288" s="38">
        <f>SUM(F268:F287)</f>
        <v>410010322.41646427</v>
      </c>
      <c r="G288" s="38">
        <f>SUM(G268:G287)</f>
        <v>118930284.57579307</v>
      </c>
      <c r="H288" s="38">
        <f t="shared" si="21"/>
        <v>1294395387.2809</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199.55495464083975</v>
      </c>
      <c r="D293" s="36">
        <f t="shared" si="23"/>
        <v>474.81439041804157</v>
      </c>
      <c r="E293" s="36">
        <f t="shared" si="23"/>
        <v>1685.9273304683745</v>
      </c>
      <c r="F293" s="36">
        <f t="shared" si="23"/>
        <v>6499.8156873443468</v>
      </c>
      <c r="G293" s="37">
        <f t="shared" si="23"/>
        <v>0</v>
      </c>
      <c r="H293" s="38">
        <f t="shared" si="23"/>
        <v>544.22056306935269</v>
      </c>
      <c r="I293" s="1"/>
    </row>
    <row r="294" spans="2:10" x14ac:dyDescent="0.2">
      <c r="B294" s="9" t="str">
        <f>$B$33</f>
        <v>Science</v>
      </c>
      <c r="C294" s="69">
        <f t="shared" si="23"/>
        <v>229.1882014232373</v>
      </c>
      <c r="D294" s="69">
        <f t="shared" si="23"/>
        <v>553.26969260026351</v>
      </c>
      <c r="E294" s="69">
        <f t="shared" si="23"/>
        <v>3487.7898842534482</v>
      </c>
      <c r="F294" s="69">
        <f t="shared" si="23"/>
        <v>5513.2372515512316</v>
      </c>
      <c r="G294" s="88">
        <f t="shared" si="23"/>
        <v>0</v>
      </c>
      <c r="H294" s="39">
        <f t="shared" si="23"/>
        <v>732.72308961477972</v>
      </c>
      <c r="I294" s="1"/>
    </row>
    <row r="295" spans="2:10" x14ac:dyDescent="0.2">
      <c r="B295" s="9" t="str">
        <f>$B$34</f>
        <v>Fine Arts</v>
      </c>
      <c r="C295" s="69">
        <f t="shared" si="23"/>
        <v>177.74539900552958</v>
      </c>
      <c r="D295" s="69">
        <f t="shared" si="23"/>
        <v>448.91947961874234</v>
      </c>
      <c r="E295" s="69">
        <f t="shared" si="23"/>
        <v>9527.2670647222112</v>
      </c>
      <c r="F295" s="69">
        <f t="shared" si="23"/>
        <v>3380.6164168522814</v>
      </c>
      <c r="G295" s="88">
        <f t="shared" si="23"/>
        <v>0</v>
      </c>
      <c r="H295" s="39">
        <f t="shared" si="23"/>
        <v>334.98111865038652</v>
      </c>
      <c r="I295" s="1"/>
    </row>
    <row r="296" spans="2:10" x14ac:dyDescent="0.2">
      <c r="B296" s="9" t="str">
        <f>$B$35</f>
        <v>Teacher Education</v>
      </c>
      <c r="C296" s="69">
        <f t="shared" si="23"/>
        <v>229.28123145161084</v>
      </c>
      <c r="D296" s="69">
        <f t="shared" si="23"/>
        <v>343.21630380835626</v>
      </c>
      <c r="E296" s="69">
        <f t="shared" si="23"/>
        <v>713.50207057220484</v>
      </c>
      <c r="F296" s="69">
        <f t="shared" si="23"/>
        <v>3552.9470670685901</v>
      </c>
      <c r="G296" s="88">
        <f t="shared" si="23"/>
        <v>0</v>
      </c>
      <c r="H296" s="39">
        <f t="shared" si="23"/>
        <v>792.69222894230734</v>
      </c>
      <c r="I296" s="1"/>
    </row>
    <row r="297" spans="2:10" x14ac:dyDescent="0.2">
      <c r="B297" s="9" t="str">
        <f>$B$36</f>
        <v>Agriculture</v>
      </c>
      <c r="C297" s="69">
        <f t="shared" si="23"/>
        <v>222.92930529403944</v>
      </c>
      <c r="D297" s="69">
        <f t="shared" si="23"/>
        <v>465.59601285333497</v>
      </c>
      <c r="E297" s="69">
        <f t="shared" si="23"/>
        <v>2806.4988054024348</v>
      </c>
      <c r="F297" s="69">
        <f t="shared" si="23"/>
        <v>3950.2903819745375</v>
      </c>
      <c r="G297" s="88">
        <f t="shared" si="23"/>
        <v>0</v>
      </c>
      <c r="H297" s="39">
        <f t="shared" si="23"/>
        <v>810.59004879706049</v>
      </c>
      <c r="I297" s="1"/>
    </row>
    <row r="298" spans="2:10" x14ac:dyDescent="0.2">
      <c r="B298" s="9" t="str">
        <f>$B$37</f>
        <v>Engineering</v>
      </c>
      <c r="C298" s="69">
        <f t="shared" si="23"/>
        <v>303.73344918974141</v>
      </c>
      <c r="D298" s="69">
        <f t="shared" si="23"/>
        <v>590.71676924194901</v>
      </c>
      <c r="E298" s="69">
        <f t="shared" si="23"/>
        <v>2277.9396004947316</v>
      </c>
      <c r="F298" s="69">
        <f t="shared" si="23"/>
        <v>4223.0102067362277</v>
      </c>
      <c r="G298" s="88">
        <f t="shared" si="23"/>
        <v>0</v>
      </c>
      <c r="H298" s="39">
        <f t="shared" si="23"/>
        <v>1026.4016785743966</v>
      </c>
      <c r="I298" s="1"/>
    </row>
    <row r="299" spans="2:10" x14ac:dyDescent="0.2">
      <c r="B299" s="9" t="str">
        <f>$B$38</f>
        <v>Home Economics</v>
      </c>
      <c r="C299" s="69">
        <f t="shared" si="23"/>
        <v>580.2986641921276</v>
      </c>
      <c r="D299" s="69">
        <f t="shared" si="23"/>
        <v>704.35043607311843</v>
      </c>
      <c r="E299" s="69">
        <f t="shared" si="23"/>
        <v>0</v>
      </c>
      <c r="F299" s="69">
        <f t="shared" si="23"/>
        <v>0</v>
      </c>
      <c r="G299" s="88">
        <f t="shared" si="23"/>
        <v>0</v>
      </c>
      <c r="H299" s="39">
        <f t="shared" si="23"/>
        <v>660.3076401560628</v>
      </c>
      <c r="I299" s="1"/>
    </row>
    <row r="300" spans="2:10" x14ac:dyDescent="0.2">
      <c r="B300" s="9" t="str">
        <f>$B$39</f>
        <v>Law</v>
      </c>
      <c r="C300" s="69">
        <f t="shared" si="23"/>
        <v>0</v>
      </c>
      <c r="D300" s="69">
        <f t="shared" si="23"/>
        <v>0</v>
      </c>
      <c r="E300" s="69">
        <f t="shared" si="23"/>
        <v>0</v>
      </c>
      <c r="F300" s="69">
        <f t="shared" si="23"/>
        <v>0</v>
      </c>
      <c r="G300" s="88">
        <f t="shared" si="23"/>
        <v>1975.9157402065146</v>
      </c>
      <c r="H300" s="39">
        <f t="shared" si="23"/>
        <v>1975.9157402065146</v>
      </c>
      <c r="I300" s="1"/>
    </row>
    <row r="301" spans="2:10"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10" x14ac:dyDescent="0.2">
      <c r="B302" s="9" t="str">
        <f>$B$41</f>
        <v>Library Science</v>
      </c>
      <c r="C302" s="69">
        <f t="shared" si="23"/>
        <v>684.63364319456514</v>
      </c>
      <c r="D302" s="69">
        <f t="shared" si="23"/>
        <v>1788.5741217947468</v>
      </c>
      <c r="E302" s="69">
        <f t="shared" si="23"/>
        <v>0</v>
      </c>
      <c r="F302" s="69">
        <f t="shared" si="23"/>
        <v>0</v>
      </c>
      <c r="G302" s="88">
        <f t="shared" si="23"/>
        <v>0</v>
      </c>
      <c r="H302" s="39">
        <f t="shared" si="23"/>
        <v>985.70831917643295</v>
      </c>
      <c r="I302" s="1"/>
    </row>
    <row r="303" spans="2:10" x14ac:dyDescent="0.2">
      <c r="B303" s="9" t="str">
        <f>$B$42</f>
        <v>Veterinary Science</v>
      </c>
      <c r="C303" s="69">
        <f t="shared" si="23"/>
        <v>0</v>
      </c>
      <c r="D303" s="69">
        <f t="shared" si="23"/>
        <v>0</v>
      </c>
      <c r="E303" s="69">
        <f t="shared" si="23"/>
        <v>0</v>
      </c>
      <c r="F303" s="69">
        <f t="shared" si="23"/>
        <v>0</v>
      </c>
      <c r="G303" s="88">
        <f t="shared" si="23"/>
        <v>5803.1452437435728</v>
      </c>
      <c r="H303" s="39">
        <f t="shared" si="23"/>
        <v>5803.1452437435728</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379.86182191802914</v>
      </c>
      <c r="D306" s="69">
        <f t="shared" si="23"/>
        <v>419.6096458253129</v>
      </c>
      <c r="E306" s="69">
        <f t="shared" si="23"/>
        <v>2587.2169081680813</v>
      </c>
      <c r="F306" s="69">
        <f t="shared" si="23"/>
        <v>3281.6659053147109</v>
      </c>
      <c r="G306" s="88">
        <f t="shared" si="23"/>
        <v>0</v>
      </c>
      <c r="H306" s="39">
        <f t="shared" si="23"/>
        <v>522.41952662732911</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178.82035324527538</v>
      </c>
      <c r="D308" s="69">
        <f t="shared" si="23"/>
        <v>442.92806917089206</v>
      </c>
      <c r="E308" s="69">
        <f t="shared" si="23"/>
        <v>1113.6504261266728</v>
      </c>
      <c r="F308" s="69">
        <f t="shared" si="23"/>
        <v>12875.857278461264</v>
      </c>
      <c r="G308" s="88">
        <f t="shared" si="23"/>
        <v>0</v>
      </c>
      <c r="H308" s="39">
        <f t="shared" si="23"/>
        <v>635.47504121494308</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446.53303626005345</v>
      </c>
      <c r="E310" s="69">
        <f t="shared" si="24"/>
        <v>0</v>
      </c>
      <c r="F310" s="69">
        <f t="shared" si="24"/>
        <v>0</v>
      </c>
      <c r="G310" s="88">
        <f t="shared" si="24"/>
        <v>0</v>
      </c>
      <c r="H310" s="39">
        <f t="shared" si="24"/>
        <v>446.53303626005345</v>
      </c>
      <c r="I310" s="1"/>
    </row>
    <row r="311" spans="2:10" x14ac:dyDescent="0.2">
      <c r="B311" s="9" t="str">
        <f>$B$50</f>
        <v>Technology</v>
      </c>
      <c r="C311" s="69">
        <f t="shared" si="24"/>
        <v>409.00025477476748</v>
      </c>
      <c r="D311" s="69">
        <f t="shared" si="24"/>
        <v>539.07945290370117</v>
      </c>
      <c r="E311" s="69">
        <f t="shared" si="24"/>
        <v>5562.6345147657285</v>
      </c>
      <c r="F311" s="69">
        <f t="shared" si="24"/>
        <v>1990.4084325727824</v>
      </c>
      <c r="G311" s="88">
        <f t="shared" si="24"/>
        <v>0</v>
      </c>
      <c r="H311" s="39">
        <f t="shared" si="24"/>
        <v>725.733253941057</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228.40006404686991</v>
      </c>
      <c r="D313" s="38">
        <f t="shared" si="24"/>
        <v>511.47481193176122</v>
      </c>
      <c r="E313" s="38">
        <f t="shared" si="24"/>
        <v>1962.32500532311</v>
      </c>
      <c r="F313" s="38">
        <f t="shared" si="24"/>
        <v>5158.7252282548125</v>
      </c>
      <c r="G313" s="38">
        <f t="shared" si="24"/>
        <v>3671.707714358713</v>
      </c>
      <c r="H313" s="38">
        <f t="shared" si="24"/>
        <v>775.73505250247956</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2.3793665823663233</v>
      </c>
      <c r="E318" s="55">
        <f t="shared" si="25"/>
        <v>8.44843633926663</v>
      </c>
      <c r="F318" s="55">
        <f t="shared" si="25"/>
        <v>32.571557539339253</v>
      </c>
      <c r="G318" s="55">
        <f t="shared" si="25"/>
        <v>0</v>
      </c>
      <c r="H318" s="55">
        <f t="shared" si="25"/>
        <v>2.7271713902009811</v>
      </c>
      <c r="I318" s="1"/>
    </row>
    <row r="319" spans="2:10" x14ac:dyDescent="0.2">
      <c r="B319" s="9" t="str">
        <f>$B$33</f>
        <v>Science</v>
      </c>
      <c r="C319" s="55">
        <f t="shared" ref="C319:H334" si="26">IF($C$293=0,"",C294/$C$293)</f>
        <v>1.1484966726871384</v>
      </c>
      <c r="D319" s="55">
        <f t="shared" si="26"/>
        <v>2.7725179442226415</v>
      </c>
      <c r="E319" s="55">
        <f t="shared" si="26"/>
        <v>17.477841582689813</v>
      </c>
      <c r="F319" s="55">
        <f t="shared" si="26"/>
        <v>27.627664076163832</v>
      </c>
      <c r="G319" s="55">
        <f t="shared" si="26"/>
        <v>0</v>
      </c>
      <c r="H319" s="55">
        <f t="shared" si="26"/>
        <v>3.6717860046799604</v>
      </c>
      <c r="I319" s="1"/>
    </row>
    <row r="320" spans="2:10" x14ac:dyDescent="0.2">
      <c r="B320" s="9" t="str">
        <f>$B$34</f>
        <v>Fine Arts</v>
      </c>
      <c r="C320" s="55">
        <f t="shared" si="26"/>
        <v>0.89070902461648649</v>
      </c>
      <c r="D320" s="55">
        <f t="shared" si="26"/>
        <v>2.24960327558246</v>
      </c>
      <c r="E320" s="55">
        <f t="shared" si="26"/>
        <v>47.742573377190489</v>
      </c>
      <c r="F320" s="55">
        <f t="shared" si="26"/>
        <v>16.940779159989969</v>
      </c>
      <c r="G320" s="55">
        <f t="shared" si="26"/>
        <v>0</v>
      </c>
      <c r="H320" s="55">
        <f t="shared" si="26"/>
        <v>1.6786409500745678</v>
      </c>
      <c r="I320" s="1"/>
    </row>
    <row r="321" spans="2:9" x14ac:dyDescent="0.2">
      <c r="B321" s="9" t="str">
        <f>$B$35</f>
        <v>Teacher Education</v>
      </c>
      <c r="C321" s="55">
        <f t="shared" si="26"/>
        <v>1.1489628602019559</v>
      </c>
      <c r="D321" s="55">
        <f t="shared" si="26"/>
        <v>1.7199087059806613</v>
      </c>
      <c r="E321" s="55">
        <f t="shared" si="26"/>
        <v>3.5754665768954235</v>
      </c>
      <c r="F321" s="55">
        <f t="shared" si="26"/>
        <v>17.8043540610816</v>
      </c>
      <c r="G321" s="55">
        <f t="shared" si="26"/>
        <v>0</v>
      </c>
      <c r="H321" s="55">
        <f t="shared" si="26"/>
        <v>3.9723004140338172</v>
      </c>
      <c r="I321" s="1"/>
    </row>
    <row r="322" spans="2:9" x14ac:dyDescent="0.2">
      <c r="B322" s="9" t="str">
        <f>$B$36</f>
        <v>Agriculture</v>
      </c>
      <c r="C322" s="55">
        <f t="shared" si="26"/>
        <v>1.1171323994198439</v>
      </c>
      <c r="D322" s="55">
        <f t="shared" si="26"/>
        <v>2.3331719008997673</v>
      </c>
      <c r="E322" s="55">
        <f t="shared" si="26"/>
        <v>14.063789147473631</v>
      </c>
      <c r="F322" s="55">
        <f t="shared" si="26"/>
        <v>19.795501390002041</v>
      </c>
      <c r="G322" s="55">
        <f t="shared" si="26"/>
        <v>0</v>
      </c>
      <c r="H322" s="55">
        <f t="shared" si="26"/>
        <v>4.0619890909547474</v>
      </c>
      <c r="I322" s="1"/>
    </row>
    <row r="323" spans="2:9" x14ac:dyDescent="0.2">
      <c r="B323" s="9" t="str">
        <f>$B$37</f>
        <v>Engineering</v>
      </c>
      <c r="C323" s="55">
        <f t="shared" si="26"/>
        <v>1.5220541616538801</v>
      </c>
      <c r="D323" s="55">
        <f t="shared" si="26"/>
        <v>2.9601708978117065</v>
      </c>
      <c r="E323" s="55">
        <f t="shared" si="26"/>
        <v>11.415099187061436</v>
      </c>
      <c r="F323" s="55">
        <f t="shared" si="26"/>
        <v>21.162141598222043</v>
      </c>
      <c r="G323" s="55">
        <f t="shared" si="26"/>
        <v>0</v>
      </c>
      <c r="H323" s="55">
        <f t="shared" si="26"/>
        <v>5.1434537439660204</v>
      </c>
      <c r="I323" s="1"/>
    </row>
    <row r="324" spans="2:9" x14ac:dyDescent="0.2">
      <c r="B324" s="9" t="str">
        <f>$B$38</f>
        <v>Home Economics</v>
      </c>
      <c r="C324" s="55">
        <f t="shared" si="26"/>
        <v>2.9079642008215369</v>
      </c>
      <c r="D324" s="55">
        <f t="shared" si="26"/>
        <v>3.5296063550053804</v>
      </c>
      <c r="E324" s="55">
        <f t="shared" si="26"/>
        <v>0</v>
      </c>
      <c r="F324" s="55">
        <f t="shared" si="26"/>
        <v>0</v>
      </c>
      <c r="G324" s="55">
        <f t="shared" si="26"/>
        <v>0</v>
      </c>
      <c r="H324" s="55">
        <f t="shared" si="26"/>
        <v>3.308901256520985</v>
      </c>
      <c r="I324" s="1"/>
    </row>
    <row r="325" spans="2:9" x14ac:dyDescent="0.2">
      <c r="B325" s="9" t="str">
        <f>$B$39</f>
        <v>Law</v>
      </c>
      <c r="C325" s="55">
        <f t="shared" si="26"/>
        <v>0</v>
      </c>
      <c r="D325" s="55">
        <f t="shared" si="26"/>
        <v>0</v>
      </c>
      <c r="E325" s="55">
        <f t="shared" si="26"/>
        <v>0</v>
      </c>
      <c r="F325" s="55">
        <f t="shared" si="26"/>
        <v>0</v>
      </c>
      <c r="G325" s="55">
        <f t="shared" si="26"/>
        <v>9.9016120334510358</v>
      </c>
      <c r="H325" s="55">
        <f t="shared" si="26"/>
        <v>9.9016120334510358</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3.4308025296930014</v>
      </c>
      <c r="D327" s="55">
        <f t="shared" si="26"/>
        <v>8.9628149048658479</v>
      </c>
      <c r="E327" s="55">
        <f t="shared" si="26"/>
        <v>0</v>
      </c>
      <c r="F327" s="55">
        <f t="shared" si="26"/>
        <v>0</v>
      </c>
      <c r="G327" s="55">
        <f t="shared" si="26"/>
        <v>0</v>
      </c>
      <c r="H327" s="55">
        <f t="shared" si="26"/>
        <v>4.939533177467414</v>
      </c>
      <c r="I327" s="1"/>
    </row>
    <row r="328" spans="2:9" x14ac:dyDescent="0.2">
      <c r="B328" s="9" t="str">
        <f>$B$42</f>
        <v>Veterinary Science</v>
      </c>
      <c r="C328" s="55">
        <f t="shared" si="26"/>
        <v>0</v>
      </c>
      <c r="D328" s="55">
        <f t="shared" si="26"/>
        <v>0</v>
      </c>
      <c r="E328" s="55">
        <f t="shared" si="26"/>
        <v>0</v>
      </c>
      <c r="F328" s="55">
        <f t="shared" si="26"/>
        <v>0</v>
      </c>
      <c r="G328" s="55">
        <f t="shared" si="26"/>
        <v>29.080436785887425</v>
      </c>
      <c r="H328" s="55">
        <f t="shared" si="26"/>
        <v>29.080436785887425</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1.9035449287726622</v>
      </c>
      <c r="D331" s="55">
        <f t="shared" si="26"/>
        <v>2.1027272742013796</v>
      </c>
      <c r="E331" s="55">
        <f t="shared" si="26"/>
        <v>12.964934460407513</v>
      </c>
      <c r="F331" s="55">
        <f t="shared" si="26"/>
        <v>16.444923210356134</v>
      </c>
      <c r="G331" s="55">
        <f t="shared" si="26"/>
        <v>0</v>
      </c>
      <c r="H331" s="55">
        <f t="shared" si="26"/>
        <v>2.6179231057809766</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0.89609578257336364</v>
      </c>
      <c r="D333" s="55">
        <f t="shared" si="26"/>
        <v>2.2195794134406572</v>
      </c>
      <c r="E333" s="55">
        <f t="shared" si="26"/>
        <v>5.5806703879190955</v>
      </c>
      <c r="F333" s="55">
        <f t="shared" si="26"/>
        <v>64.522864399109068</v>
      </c>
      <c r="G333" s="55">
        <f t="shared" si="26"/>
        <v>0</v>
      </c>
      <c r="H333" s="55">
        <f t="shared" si="26"/>
        <v>3.1844613548116358</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2.237644447684731</v>
      </c>
      <c r="E335" s="55">
        <f t="shared" si="27"/>
        <v>0</v>
      </c>
      <c r="F335" s="55">
        <f t="shared" si="27"/>
        <v>0</v>
      </c>
      <c r="G335" s="55">
        <f t="shared" si="27"/>
        <v>0</v>
      </c>
      <c r="H335" s="55">
        <f t="shared" si="27"/>
        <v>2.237644447684731</v>
      </c>
      <c r="I335" s="1"/>
    </row>
    <row r="336" spans="2:9" x14ac:dyDescent="0.2">
      <c r="B336" s="9" t="str">
        <f>$B$50</f>
        <v>Technology</v>
      </c>
      <c r="C336" s="55">
        <f t="shared" si="27"/>
        <v>2.0495620141874635</v>
      </c>
      <c r="D336" s="55">
        <f t="shared" si="27"/>
        <v>2.7014085111238644</v>
      </c>
      <c r="E336" s="55">
        <f t="shared" si="27"/>
        <v>27.875201218518441</v>
      </c>
      <c r="F336" s="55">
        <f t="shared" si="27"/>
        <v>9.9742371025321415</v>
      </c>
      <c r="G336" s="55">
        <f t="shared" si="27"/>
        <v>0</v>
      </c>
      <c r="H336" s="55">
        <f t="shared" si="27"/>
        <v>3.6367588830216531</v>
      </c>
      <c r="I336" s="1"/>
    </row>
    <row r="337" spans="2:10"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10" x14ac:dyDescent="0.2">
      <c r="B338" s="35" t="str">
        <f>$B$52</f>
        <v>Totals</v>
      </c>
      <c r="C338" s="55">
        <f t="shared" si="27"/>
        <v>1.1445471973269006</v>
      </c>
      <c r="D338" s="55">
        <f t="shared" si="27"/>
        <v>2.5630774883656322</v>
      </c>
      <c r="E338" s="55">
        <f t="shared" si="27"/>
        <v>9.833506809464664</v>
      </c>
      <c r="F338" s="55">
        <f t="shared" si="27"/>
        <v>25.851150814769387</v>
      </c>
      <c r="G338" s="55">
        <f t="shared" si="27"/>
        <v>18.399481591259288</v>
      </c>
      <c r="H338" s="55">
        <f t="shared" si="27"/>
        <v>3.8873254432527236</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5986.6486392251927</v>
      </c>
      <c r="D343" s="38">
        <f t="shared" si="28"/>
        <v>14244.431712541247</v>
      </c>
      <c r="E343" s="38">
        <f>E293*24</f>
        <v>40462.255931240987</v>
      </c>
      <c r="F343" s="38">
        <f>F293*18</f>
        <v>116996.68237219824</v>
      </c>
      <c r="G343" s="38">
        <f>G293*24</f>
        <v>0</v>
      </c>
      <c r="H343" s="38">
        <f>IF((C32/30+D32/30+E32/24+F32/18+G32/24)=0,0,H268/(C32/30+D32/30+E32/24+F32/18+G32/24))</f>
        <v>15799.959174691076</v>
      </c>
      <c r="I343" s="1"/>
    </row>
    <row r="344" spans="2:10" x14ac:dyDescent="0.2">
      <c r="B344" s="9" t="str">
        <f>$B$33</f>
        <v>Science</v>
      </c>
      <c r="C344" s="39">
        <f t="shared" si="28"/>
        <v>6875.6460426971189</v>
      </c>
      <c r="D344" s="39">
        <f t="shared" si="28"/>
        <v>16598.090778007907</v>
      </c>
      <c r="E344" s="39">
        <f>E294*24</f>
        <v>83706.957222082754</v>
      </c>
      <c r="F344" s="39">
        <f>F294*18</f>
        <v>99238.27052792217</v>
      </c>
      <c r="G344" s="39">
        <f>G294*24</f>
        <v>0</v>
      </c>
      <c r="H344" s="39">
        <f t="shared" ref="H344:H363" si="29">IF((C33/30+D33/30+E33/24+F33/18+G33/24)=0,0,H269/(C33/30+D33/30+E33/24+F33/18+G33/24))</f>
        <v>21037.535663203282</v>
      </c>
      <c r="I344" s="1"/>
    </row>
    <row r="345" spans="2:10" x14ac:dyDescent="0.2">
      <c r="B345" s="9" t="str">
        <f>$B$34</f>
        <v>Fine Arts</v>
      </c>
      <c r="C345" s="39">
        <f t="shared" si="28"/>
        <v>5332.3619701658872</v>
      </c>
      <c r="D345" s="39">
        <f t="shared" si="28"/>
        <v>13467.584388562271</v>
      </c>
      <c r="E345" s="39">
        <f t="shared" ref="E345:E363" si="30">E295*24</f>
        <v>228654.40955333307</v>
      </c>
      <c r="F345" s="39">
        <f t="shared" ref="F345:F363" si="31">F295*18</f>
        <v>60851.095503341065</v>
      </c>
      <c r="G345" s="39">
        <f t="shared" ref="G345:G363" si="32">G295*24</f>
        <v>0</v>
      </c>
      <c r="H345" s="39">
        <f t="shared" si="29"/>
        <v>10014.568011331987</v>
      </c>
      <c r="I345" s="1"/>
    </row>
    <row r="346" spans="2:10" x14ac:dyDescent="0.2">
      <c r="B346" s="9" t="str">
        <f>$B$35</f>
        <v>Teacher Education</v>
      </c>
      <c r="C346" s="39">
        <f t="shared" si="28"/>
        <v>6878.436943548325</v>
      </c>
      <c r="D346" s="39">
        <f t="shared" si="28"/>
        <v>10296.489114250688</v>
      </c>
      <c r="E346" s="39">
        <f t="shared" si="30"/>
        <v>17124.049693732915</v>
      </c>
      <c r="F346" s="39">
        <f t="shared" si="31"/>
        <v>63953.047207234624</v>
      </c>
      <c r="G346" s="39">
        <f t="shared" si="32"/>
        <v>0</v>
      </c>
      <c r="H346" s="39">
        <f t="shared" si="29"/>
        <v>20636.17129706169</v>
      </c>
      <c r="I346" s="1"/>
    </row>
    <row r="347" spans="2:10" x14ac:dyDescent="0.2">
      <c r="B347" s="9" t="str">
        <f>$B$36</f>
        <v>Agriculture</v>
      </c>
      <c r="C347" s="39">
        <f t="shared" si="28"/>
        <v>6687.8791588211834</v>
      </c>
      <c r="D347" s="39">
        <f t="shared" si="28"/>
        <v>13967.880385600049</v>
      </c>
      <c r="E347" s="39">
        <f t="shared" si="30"/>
        <v>67355.971329658438</v>
      </c>
      <c r="F347" s="39">
        <f t="shared" si="31"/>
        <v>71105.226875541674</v>
      </c>
      <c r="G347" s="39">
        <f t="shared" si="32"/>
        <v>0</v>
      </c>
      <c r="H347" s="39">
        <f t="shared" si="29"/>
        <v>22791.488433642902</v>
      </c>
      <c r="I347" s="1"/>
    </row>
    <row r="348" spans="2:10" x14ac:dyDescent="0.2">
      <c r="B348" s="9" t="str">
        <f>$B$37</f>
        <v>Engineering</v>
      </c>
      <c r="C348" s="39">
        <f t="shared" si="28"/>
        <v>9112.0034756922414</v>
      </c>
      <c r="D348" s="39">
        <f t="shared" si="28"/>
        <v>17721.503077258469</v>
      </c>
      <c r="E348" s="39">
        <f t="shared" si="30"/>
        <v>54670.550411873555</v>
      </c>
      <c r="F348" s="39">
        <f t="shared" si="31"/>
        <v>76014.183721252106</v>
      </c>
      <c r="G348" s="39">
        <f t="shared" si="32"/>
        <v>0</v>
      </c>
      <c r="H348" s="39">
        <f t="shared" si="29"/>
        <v>28264.507748448395</v>
      </c>
      <c r="I348" s="1"/>
    </row>
    <row r="349" spans="2:10" x14ac:dyDescent="0.2">
      <c r="B349" s="9" t="str">
        <f>$B$38</f>
        <v>Home Economics</v>
      </c>
      <c r="C349" s="39">
        <f t="shared" si="28"/>
        <v>17408.959925763829</v>
      </c>
      <c r="D349" s="39">
        <f t="shared" si="28"/>
        <v>21130.513082193553</v>
      </c>
      <c r="E349" s="39">
        <f t="shared" si="30"/>
        <v>0</v>
      </c>
      <c r="F349" s="39">
        <f t="shared" si="31"/>
        <v>0</v>
      </c>
      <c r="G349" s="39">
        <f t="shared" si="32"/>
        <v>0</v>
      </c>
      <c r="H349" s="39">
        <f t="shared" si="29"/>
        <v>19809.229204681884</v>
      </c>
      <c r="I349" s="1"/>
    </row>
    <row r="350" spans="2:10" x14ac:dyDescent="0.2">
      <c r="B350" s="9" t="str">
        <f>$B$39</f>
        <v>Law</v>
      </c>
      <c r="C350" s="39">
        <f t="shared" si="28"/>
        <v>0</v>
      </c>
      <c r="D350" s="39">
        <f t="shared" si="28"/>
        <v>0</v>
      </c>
      <c r="E350" s="39">
        <f t="shared" si="30"/>
        <v>0</v>
      </c>
      <c r="F350" s="39">
        <f t="shared" si="31"/>
        <v>0</v>
      </c>
      <c r="G350" s="39">
        <f t="shared" si="32"/>
        <v>47421.977764956348</v>
      </c>
      <c r="H350" s="39">
        <f t="shared" si="29"/>
        <v>47421.977764956355</v>
      </c>
      <c r="I350" s="1"/>
    </row>
    <row r="351" spans="2:10"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10" x14ac:dyDescent="0.2">
      <c r="B352" s="9" t="str">
        <f>$B$41</f>
        <v>Library Science</v>
      </c>
      <c r="C352" s="39">
        <f t="shared" si="28"/>
        <v>20539.009295836953</v>
      </c>
      <c r="D352" s="39">
        <f t="shared" si="28"/>
        <v>53657.223653842404</v>
      </c>
      <c r="E352" s="39">
        <f t="shared" si="30"/>
        <v>0</v>
      </c>
      <c r="F352" s="39">
        <f t="shared" si="31"/>
        <v>0</v>
      </c>
      <c r="G352" s="39">
        <f t="shared" si="32"/>
        <v>0</v>
      </c>
      <c r="H352" s="39">
        <f t="shared" si="29"/>
        <v>29571.24957529299</v>
      </c>
      <c r="I352" s="1"/>
    </row>
    <row r="353" spans="2:9" x14ac:dyDescent="0.2">
      <c r="B353" s="9" t="str">
        <f>$B$42</f>
        <v>Veterinary Science</v>
      </c>
      <c r="C353" s="39">
        <f t="shared" si="28"/>
        <v>0</v>
      </c>
      <c r="D353" s="39">
        <f t="shared" si="28"/>
        <v>0</v>
      </c>
      <c r="E353" s="39">
        <f t="shared" si="30"/>
        <v>0</v>
      </c>
      <c r="F353" s="39">
        <f t="shared" si="31"/>
        <v>0</v>
      </c>
      <c r="G353" s="39">
        <f t="shared" si="32"/>
        <v>139275.48584984575</v>
      </c>
      <c r="H353" s="39">
        <f t="shared" si="29"/>
        <v>139275.48584984575</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11395.854657540875</v>
      </c>
      <c r="D356" s="39">
        <f t="shared" si="28"/>
        <v>12588.289374759386</v>
      </c>
      <c r="E356" s="39">
        <f t="shared" si="30"/>
        <v>62093.205796033952</v>
      </c>
      <c r="F356" s="39">
        <f t="shared" si="31"/>
        <v>59069.986295664799</v>
      </c>
      <c r="G356" s="39">
        <f t="shared" si="32"/>
        <v>0</v>
      </c>
      <c r="H356" s="39">
        <f t="shared" si="29"/>
        <v>15358.651106393587</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5364.6105973582617</v>
      </c>
      <c r="D358" s="39">
        <f t="shared" si="28"/>
        <v>13287.842075126762</v>
      </c>
      <c r="E358" s="39">
        <f t="shared" si="30"/>
        <v>26727.610227040146</v>
      </c>
      <c r="F358" s="39">
        <f t="shared" si="31"/>
        <v>231765.43101230275</v>
      </c>
      <c r="G358" s="39">
        <f t="shared" si="32"/>
        <v>0</v>
      </c>
      <c r="H358" s="39">
        <f t="shared" si="29"/>
        <v>18188.889419867701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13395.991087801603</v>
      </c>
      <c r="E360" s="39">
        <f t="shared" si="30"/>
        <v>0</v>
      </c>
      <c r="F360" s="39">
        <f t="shared" si="31"/>
        <v>0</v>
      </c>
      <c r="G360" s="39">
        <f t="shared" si="32"/>
        <v>0</v>
      </c>
      <c r="H360" s="39">
        <f t="shared" si="29"/>
        <v>13395.991087801603</v>
      </c>
      <c r="I360" s="1"/>
    </row>
    <row r="361" spans="2:9" x14ac:dyDescent="0.2">
      <c r="B361" s="9" t="str">
        <f>$B$50</f>
        <v>Technology</v>
      </c>
      <c r="C361" s="39">
        <f t="shared" si="33"/>
        <v>12270.007643243025</v>
      </c>
      <c r="D361" s="39">
        <f t="shared" si="33"/>
        <v>16172.383587111035</v>
      </c>
      <c r="E361" s="39">
        <f t="shared" si="30"/>
        <v>133503.2283543775</v>
      </c>
      <c r="F361" s="39">
        <f t="shared" si="31"/>
        <v>35827.351786310086</v>
      </c>
      <c r="G361" s="39">
        <f t="shared" si="32"/>
        <v>0</v>
      </c>
      <c r="H361" s="39">
        <f t="shared" si="29"/>
        <v>21523.843527836514</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6852.0019214060976</v>
      </c>
      <c r="D363" s="38">
        <f t="shared" si="33"/>
        <v>15344.244357952837</v>
      </c>
      <c r="E363" s="38">
        <f t="shared" si="30"/>
        <v>47095.800127754643</v>
      </c>
      <c r="F363" s="38">
        <f t="shared" si="31"/>
        <v>92857.054108586628</v>
      </c>
      <c r="G363" s="38">
        <f t="shared" si="32"/>
        <v>88120.98514460912</v>
      </c>
      <c r="H363" s="38">
        <f t="shared" si="29"/>
        <v>22035.568809291944</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19" priority="6" stopIfTrue="1">
      <formula>C32=0</formula>
    </cfRule>
  </conditionalFormatting>
  <conditionalFormatting sqref="C91:G110">
    <cfRule type="expression" dxfId="218" priority="5" stopIfTrue="1">
      <formula>C32=0</formula>
    </cfRule>
  </conditionalFormatting>
  <conditionalFormatting sqref="C143:H162">
    <cfRule type="expression" dxfId="217" priority="3" stopIfTrue="1">
      <formula>C32=0</formula>
    </cfRule>
  </conditionalFormatting>
  <conditionalFormatting sqref="H143:H162">
    <cfRule type="expression" dxfId="216" priority="4" stopIfTrue="1">
      <formula>OR(AND(#REF!&gt;0,H143&gt;0,H61=0),AND(#REF!&gt;0,H143&gt;0,H32=0))</formula>
    </cfRule>
  </conditionalFormatting>
  <conditionalFormatting sqref="H143:H162">
    <cfRule type="expression" dxfId="215" priority="2" stopIfTrue="1">
      <formula>OR(AND(#REF!&gt;0,H143&gt;0,H61=0),AND(#REF!&gt;0,H143&gt;0,H32=0))</formula>
    </cfRule>
  </conditionalFormatting>
  <conditionalFormatting sqref="H143:H162">
    <cfRule type="expression" dxfId="214" priority="1" stopIfTrue="1">
      <formula>OR(AND(#REF!&gt;0,H143&gt;0,H61=0),AND(#REF!&gt;0,H143&gt;0,H32=0))</formula>
    </cfRule>
  </conditionalFormatting>
  <pageMargins left="0.25" right="0.25" top="0.5" bottom="0.5" header="0.17" footer="0.17"/>
  <pageSetup scale="6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C000"/>
    <pageSetUpPr fitToPage="1"/>
  </sheetPr>
  <dimension ref="B1:I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8"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74</v>
      </c>
      <c r="C3" s="6"/>
      <c r="D3" s="6"/>
      <c r="E3" s="6"/>
      <c r="F3" s="6"/>
      <c r="G3" s="6"/>
      <c r="H3" s="6"/>
    </row>
    <row r="4" spans="2:8" x14ac:dyDescent="0.2">
      <c r="B4" s="83" t="s">
        <v>144</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Data!$G11</f>
        <v>20340276</v>
      </c>
    </row>
    <row r="14" spans="2:8" x14ac:dyDescent="0.2">
      <c r="B14" s="371" t="s">
        <v>14</v>
      </c>
      <c r="C14" s="371"/>
      <c r="D14" s="371"/>
      <c r="E14" s="371"/>
      <c r="F14" s="335"/>
      <c r="G14" s="333"/>
      <c r="H14" s="339">
        <f>Data!$H11</f>
        <v>7005780</v>
      </c>
    </row>
    <row r="15" spans="2:8" x14ac:dyDescent="0.2">
      <c r="B15" s="371" t="s">
        <v>15</v>
      </c>
      <c r="C15" s="371"/>
      <c r="D15" s="371"/>
      <c r="E15" s="371"/>
      <c r="F15" s="335"/>
      <c r="G15" s="333"/>
      <c r="H15" s="339">
        <f>Data!$I11</f>
        <v>6373365</v>
      </c>
    </row>
    <row r="16" spans="2:8" x14ac:dyDescent="0.2">
      <c r="B16" s="371" t="s">
        <v>19</v>
      </c>
      <c r="C16" s="371"/>
      <c r="D16" s="371"/>
      <c r="E16" s="371"/>
      <c r="F16" s="335"/>
      <c r="G16" s="333"/>
      <c r="H16" s="339">
        <f>Data!$J11</f>
        <v>3185210</v>
      </c>
    </row>
    <row r="17" spans="2:9" x14ac:dyDescent="0.2">
      <c r="B17" s="371" t="s">
        <v>16</v>
      </c>
      <c r="C17" s="371"/>
      <c r="D17" s="371"/>
      <c r="E17" s="371"/>
      <c r="F17" s="335"/>
      <c r="G17" s="333"/>
      <c r="H17" s="339">
        <f>Data!$K11</f>
        <v>6809864</v>
      </c>
    </row>
    <row r="18" spans="2:9" x14ac:dyDescent="0.2">
      <c r="B18" s="371" t="s">
        <v>1</v>
      </c>
      <c r="C18" s="371"/>
      <c r="D18" s="371"/>
      <c r="E18" s="371"/>
      <c r="F18" s="336"/>
      <c r="G18" s="333"/>
      <c r="H18" s="337">
        <f>SUM(H13:H17)</f>
        <v>43714495</v>
      </c>
    </row>
    <row r="19" spans="2:9" ht="13.5" customHeight="1" x14ac:dyDescent="0.2">
      <c r="B19" s="27"/>
      <c r="D19" s="27"/>
      <c r="E19" s="27"/>
      <c r="F19" s="27"/>
      <c r="G19" s="27"/>
      <c r="H19" s="5"/>
    </row>
    <row r="20" spans="2:9" ht="13.5" customHeight="1" x14ac:dyDescent="0.2">
      <c r="B20" s="27"/>
      <c r="D20" s="373" t="s">
        <v>23</v>
      </c>
      <c r="E20" s="373"/>
      <c r="F20" s="373"/>
      <c r="G20" s="31" t="s">
        <v>24</v>
      </c>
      <c r="H20" s="31" t="s">
        <v>25</v>
      </c>
    </row>
    <row r="21" spans="2:9" x14ac:dyDescent="0.2">
      <c r="B21" s="385" t="s">
        <v>22</v>
      </c>
      <c r="C21" s="386"/>
      <c r="D21" s="384" t="str">
        <f>Data!L11</f>
        <v>Monica Poehl</v>
      </c>
      <c r="E21" s="384"/>
      <c r="F21" s="384"/>
      <c r="G21" s="87" t="str">
        <f>Data!M11</f>
        <v>979-458-6090</v>
      </c>
      <c r="H21" s="78" t="str">
        <f>Data!N11</f>
        <v>mpoehl@tamus.edu</v>
      </c>
    </row>
    <row r="22" spans="2:9" ht="13.5" customHeight="1" x14ac:dyDescent="0.2">
      <c r="B22" s="27"/>
      <c r="C22" s="27"/>
      <c r="D22" s="27"/>
      <c r="E22" s="27"/>
      <c r="F22" s="27"/>
      <c r="G22" s="27"/>
      <c r="H22" s="5"/>
    </row>
    <row r="23" spans="2:9" ht="13.5" customHeight="1" thickBot="1" x14ac:dyDescent="0.25">
      <c r="B23" s="3" t="s">
        <v>66</v>
      </c>
      <c r="C23" s="27"/>
      <c r="D23" s="27"/>
      <c r="E23" s="27"/>
      <c r="F23" s="27"/>
      <c r="G23" s="27"/>
      <c r="H23" s="5"/>
    </row>
    <row r="24" spans="2:9" s="33" customFormat="1" x14ac:dyDescent="0.2">
      <c r="B24" s="57"/>
      <c r="C24" s="59" t="s">
        <v>26</v>
      </c>
      <c r="D24" s="60" t="s">
        <v>27</v>
      </c>
      <c r="E24" s="60" t="s">
        <v>28</v>
      </c>
      <c r="F24" s="60" t="s">
        <v>29</v>
      </c>
      <c r="G24" s="60" t="s">
        <v>30</v>
      </c>
      <c r="H24" s="61" t="s">
        <v>31</v>
      </c>
    </row>
    <row r="25" spans="2:9" s="33" customFormat="1" ht="15" thickBot="1" x14ac:dyDescent="0.25">
      <c r="B25" s="56" t="s">
        <v>684</v>
      </c>
      <c r="C25" s="79">
        <f>Data!O11</f>
        <v>721</v>
      </c>
      <c r="D25" s="80">
        <f>Data!P11</f>
        <v>770</v>
      </c>
      <c r="E25" s="80">
        <f>Data!Q11</f>
        <v>130</v>
      </c>
      <c r="F25" s="80">
        <f>Data!R11</f>
        <v>32</v>
      </c>
      <c r="G25" s="80">
        <f>Data!S11</f>
        <v>0</v>
      </c>
      <c r="H25" s="68">
        <f>SUM(C25:G25)</f>
        <v>1653</v>
      </c>
    </row>
    <row r="26" spans="2:9" x14ac:dyDescent="0.2">
      <c r="C26" s="2"/>
      <c r="D26" s="2"/>
      <c r="E26" s="2"/>
      <c r="F26" s="2"/>
      <c r="G26" s="2"/>
      <c r="H26" s="2"/>
      <c r="I26" s="2"/>
    </row>
    <row r="27" spans="2:9" ht="13.5" customHeight="1" x14ac:dyDescent="0.2">
      <c r="B27" s="27"/>
      <c r="D27" s="373" t="s">
        <v>23</v>
      </c>
      <c r="E27" s="373"/>
      <c r="F27" s="373"/>
      <c r="G27" s="31" t="s">
        <v>24</v>
      </c>
      <c r="H27" s="31" t="s">
        <v>25</v>
      </c>
    </row>
    <row r="28" spans="2:9" x14ac:dyDescent="0.2">
      <c r="B28" s="385" t="s">
        <v>39</v>
      </c>
      <c r="C28" s="386"/>
      <c r="D28" s="384" t="str">
        <f>Data!T11</f>
        <v>Lang, Donna</v>
      </c>
      <c r="E28" s="384"/>
      <c r="F28" s="384"/>
      <c r="G28" s="87" t="str">
        <f>Data!U11</f>
        <v>(409) 740-4419</v>
      </c>
      <c r="H28" s="78" t="str">
        <f>Data!V11</f>
        <v>langd@tamug.edu</v>
      </c>
    </row>
    <row r="29" spans="2:9" ht="13.5" customHeight="1" x14ac:dyDescent="0.2">
      <c r="B29" s="27"/>
      <c r="C29" s="27"/>
      <c r="D29" s="27"/>
      <c r="E29" s="27"/>
      <c r="F29" s="27"/>
      <c r="G29" s="27"/>
      <c r="H29" s="5"/>
    </row>
    <row r="30" spans="2:9" ht="15" thickBot="1" x14ac:dyDescent="0.25">
      <c r="B30" s="3" t="s">
        <v>9</v>
      </c>
      <c r="C30" s="1"/>
      <c r="D30" s="1"/>
      <c r="E30" s="1"/>
      <c r="F30" s="1"/>
      <c r="G30" s="1"/>
      <c r="H30" s="1"/>
      <c r="I30" s="1"/>
    </row>
    <row r="31" spans="2:9" ht="15" thickBot="1" x14ac:dyDescent="0.25">
      <c r="B31" s="62" t="s">
        <v>32</v>
      </c>
      <c r="C31" s="63" t="s">
        <v>26</v>
      </c>
      <c r="D31" s="63" t="s">
        <v>27</v>
      </c>
      <c r="E31" s="63" t="s">
        <v>28</v>
      </c>
      <c r="F31" s="63" t="s">
        <v>29</v>
      </c>
      <c r="G31" s="63" t="s">
        <v>30</v>
      </c>
      <c r="H31" s="64" t="s">
        <v>31</v>
      </c>
      <c r="I31" s="1"/>
    </row>
    <row r="32" spans="2:9" x14ac:dyDescent="0.2">
      <c r="B32" s="9" t="s">
        <v>45</v>
      </c>
      <c r="C32" s="81">
        <f>Data!W11</f>
        <v>14841</v>
      </c>
      <c r="D32" s="81">
        <f>Data!AQ11</f>
        <v>900</v>
      </c>
      <c r="E32" s="81">
        <f>Data!BK11</f>
        <v>123</v>
      </c>
      <c r="F32" s="81">
        <f>Data!CE11</f>
        <v>0</v>
      </c>
      <c r="G32" s="81">
        <f>Data!CY11</f>
        <v>0</v>
      </c>
      <c r="H32" s="22">
        <f>SUM(C32:G32)</f>
        <v>15864</v>
      </c>
      <c r="I32" s="1"/>
    </row>
    <row r="33" spans="2:9" x14ac:dyDescent="0.2">
      <c r="B33" s="7" t="s">
        <v>46</v>
      </c>
      <c r="C33" s="81">
        <f>Data!X11</f>
        <v>9973</v>
      </c>
      <c r="D33" s="81">
        <f>Data!AR11</f>
        <v>5600</v>
      </c>
      <c r="E33" s="81">
        <f>Data!BL11</f>
        <v>652</v>
      </c>
      <c r="F33" s="81">
        <f>Data!CF11</f>
        <v>695</v>
      </c>
      <c r="G33" s="81">
        <f>Data!CZ11</f>
        <v>0</v>
      </c>
      <c r="H33" s="22">
        <f t="shared" ref="H33:H52" si="0">SUM(C33:G33)</f>
        <v>16920</v>
      </c>
      <c r="I33" s="1"/>
    </row>
    <row r="34" spans="2:9" x14ac:dyDescent="0.2">
      <c r="B34" s="7" t="s">
        <v>47</v>
      </c>
      <c r="C34" s="81">
        <f>Data!Y11</f>
        <v>840</v>
      </c>
      <c r="D34" s="81">
        <f>Data!AS11</f>
        <v>0</v>
      </c>
      <c r="E34" s="81">
        <f>Data!BM11</f>
        <v>0</v>
      </c>
      <c r="F34" s="81">
        <f>Data!CG11</f>
        <v>0</v>
      </c>
      <c r="G34" s="81">
        <f>Data!DA11</f>
        <v>0</v>
      </c>
      <c r="H34" s="22">
        <f t="shared" si="0"/>
        <v>840</v>
      </c>
      <c r="I34" s="1"/>
    </row>
    <row r="35" spans="2:9" x14ac:dyDescent="0.2">
      <c r="B35" s="7" t="s">
        <v>48</v>
      </c>
      <c r="C35" s="81">
        <f>Data!Z11</f>
        <v>0</v>
      </c>
      <c r="D35" s="81">
        <f>Data!AT11</f>
        <v>0</v>
      </c>
      <c r="E35" s="81">
        <f>Data!BN11</f>
        <v>0</v>
      </c>
      <c r="F35" s="81">
        <f>Data!CH11</f>
        <v>0</v>
      </c>
      <c r="G35" s="81">
        <f>Data!DB11</f>
        <v>0</v>
      </c>
      <c r="H35" s="22">
        <f t="shared" si="0"/>
        <v>0</v>
      </c>
      <c r="I35" s="1"/>
    </row>
    <row r="36" spans="2:9" x14ac:dyDescent="0.2">
      <c r="B36" s="7" t="s">
        <v>49</v>
      </c>
      <c r="C36" s="81">
        <f>Data!AA11</f>
        <v>96</v>
      </c>
      <c r="D36" s="81">
        <f>Data!AU11</f>
        <v>537</v>
      </c>
      <c r="E36" s="81">
        <f>Data!BO11</f>
        <v>469</v>
      </c>
      <c r="F36" s="81">
        <f>Data!CI11</f>
        <v>15</v>
      </c>
      <c r="G36" s="81">
        <f>Data!DC11</f>
        <v>0</v>
      </c>
      <c r="H36" s="22">
        <f t="shared" si="0"/>
        <v>1117</v>
      </c>
      <c r="I36" s="1"/>
    </row>
    <row r="37" spans="2:9" x14ac:dyDescent="0.2">
      <c r="B37" s="7" t="s">
        <v>50</v>
      </c>
      <c r="C37" s="81">
        <f>Data!AB11</f>
        <v>606</v>
      </c>
      <c r="D37" s="81">
        <f>Data!AV11</f>
        <v>693</v>
      </c>
      <c r="E37" s="81">
        <f>Data!BP11</f>
        <v>171</v>
      </c>
      <c r="F37" s="81">
        <f>Data!CJ11</f>
        <v>0</v>
      </c>
      <c r="G37" s="81">
        <f>Data!DD11</f>
        <v>0</v>
      </c>
      <c r="H37" s="22">
        <f t="shared" si="0"/>
        <v>1470</v>
      </c>
      <c r="I37" s="1"/>
    </row>
    <row r="38" spans="2:9" x14ac:dyDescent="0.2">
      <c r="B38" s="7" t="s">
        <v>51</v>
      </c>
      <c r="C38" s="81">
        <f>Data!AC11</f>
        <v>0</v>
      </c>
      <c r="D38" s="81">
        <f>Data!AW11</f>
        <v>0</v>
      </c>
      <c r="E38" s="81">
        <f>Data!BQ11</f>
        <v>0</v>
      </c>
      <c r="F38" s="81">
        <f>Data!CK11</f>
        <v>0</v>
      </c>
      <c r="G38" s="81">
        <f>Data!DE11</f>
        <v>0</v>
      </c>
      <c r="H38" s="22">
        <f t="shared" si="0"/>
        <v>0</v>
      </c>
      <c r="I38" s="1"/>
    </row>
    <row r="39" spans="2:9" x14ac:dyDescent="0.2">
      <c r="B39" s="7" t="s">
        <v>52</v>
      </c>
      <c r="C39" s="81">
        <f>Data!AD11</f>
        <v>0</v>
      </c>
      <c r="D39" s="81">
        <f>Data!AX11</f>
        <v>0</v>
      </c>
      <c r="E39" s="81">
        <f>Data!BR11</f>
        <v>0</v>
      </c>
      <c r="F39" s="81">
        <f>Data!CL11</f>
        <v>0</v>
      </c>
      <c r="G39" s="81">
        <f>Data!DF11</f>
        <v>0</v>
      </c>
      <c r="H39" s="22">
        <f t="shared" si="0"/>
        <v>0</v>
      </c>
      <c r="I39" s="1"/>
    </row>
    <row r="40" spans="2:9" x14ac:dyDescent="0.2">
      <c r="B40" s="7" t="s">
        <v>53</v>
      </c>
      <c r="C40" s="81">
        <f>Data!AE11</f>
        <v>0</v>
      </c>
      <c r="D40" s="81">
        <f>Data!AY11</f>
        <v>0</v>
      </c>
      <c r="E40" s="81">
        <f>Data!BS11</f>
        <v>0</v>
      </c>
      <c r="F40" s="81">
        <f>Data!CM11</f>
        <v>0</v>
      </c>
      <c r="G40" s="81">
        <f>Data!DG11</f>
        <v>0</v>
      </c>
      <c r="H40" s="22">
        <f t="shared" si="0"/>
        <v>0</v>
      </c>
      <c r="I40" s="1"/>
    </row>
    <row r="41" spans="2:9" x14ac:dyDescent="0.2">
      <c r="B41" s="7" t="s">
        <v>54</v>
      </c>
      <c r="C41" s="81">
        <f>Data!AF11</f>
        <v>81</v>
      </c>
      <c r="D41" s="81">
        <f>Data!AZ11</f>
        <v>24</v>
      </c>
      <c r="E41" s="81">
        <f>Data!BT11</f>
        <v>0</v>
      </c>
      <c r="F41" s="81">
        <f>Data!CN11</f>
        <v>0</v>
      </c>
      <c r="G41" s="81">
        <f>Data!DH11</f>
        <v>0</v>
      </c>
      <c r="H41" s="22">
        <f t="shared" si="0"/>
        <v>105</v>
      </c>
      <c r="I41" s="1"/>
    </row>
    <row r="42" spans="2:9" x14ac:dyDescent="0.2">
      <c r="B42" s="7" t="s">
        <v>55</v>
      </c>
      <c r="C42" s="81">
        <f>Data!AG11</f>
        <v>0</v>
      </c>
      <c r="D42" s="81">
        <f>Data!BA11</f>
        <v>0</v>
      </c>
      <c r="E42" s="81">
        <f>Data!BU11</f>
        <v>0</v>
      </c>
      <c r="F42" s="81">
        <f>Data!CO11</f>
        <v>0</v>
      </c>
      <c r="G42" s="81">
        <f>Data!DI11</f>
        <v>0</v>
      </c>
      <c r="H42" s="22">
        <f t="shared" si="0"/>
        <v>0</v>
      </c>
      <c r="I42" s="1"/>
    </row>
    <row r="43" spans="2:9" x14ac:dyDescent="0.2">
      <c r="B43" s="7" t="s">
        <v>56</v>
      </c>
      <c r="C43" s="81">
        <f>Data!AH11</f>
        <v>2940</v>
      </c>
      <c r="D43" s="81">
        <f>Data!BB11</f>
        <v>1954</v>
      </c>
      <c r="E43" s="81">
        <f>Data!BV11</f>
        <v>0</v>
      </c>
      <c r="F43" s="81">
        <f>Data!CP11</f>
        <v>0</v>
      </c>
      <c r="G43" s="81">
        <f>Data!DJ11</f>
        <v>0</v>
      </c>
      <c r="H43" s="22">
        <f t="shared" si="0"/>
        <v>4894</v>
      </c>
      <c r="I43" s="1"/>
    </row>
    <row r="44" spans="2:9" x14ac:dyDescent="0.2">
      <c r="B44" s="7" t="s">
        <v>57</v>
      </c>
      <c r="C44" s="81">
        <f>Data!AI11</f>
        <v>0</v>
      </c>
      <c r="D44" s="81">
        <f>Data!BC11</f>
        <v>0</v>
      </c>
      <c r="E44" s="81">
        <f>Data!BW11</f>
        <v>0</v>
      </c>
      <c r="F44" s="81">
        <f>Data!CQ11</f>
        <v>0</v>
      </c>
      <c r="G44" s="81">
        <f>Data!DK11</f>
        <v>0</v>
      </c>
      <c r="H44" s="22">
        <f t="shared" si="0"/>
        <v>0</v>
      </c>
      <c r="I44" s="1"/>
    </row>
    <row r="45" spans="2:9" x14ac:dyDescent="0.2">
      <c r="B45" s="7" t="s">
        <v>58</v>
      </c>
      <c r="C45" s="81">
        <f>Data!AJ11</f>
        <v>180</v>
      </c>
      <c r="D45" s="81">
        <f>Data!BD11</f>
        <v>0</v>
      </c>
      <c r="E45" s="81">
        <f>Data!BX11</f>
        <v>0</v>
      </c>
      <c r="F45" s="81">
        <f>Data!CR11</f>
        <v>0</v>
      </c>
      <c r="G45" s="81">
        <f>Data!DL11</f>
        <v>0</v>
      </c>
      <c r="H45" s="22">
        <f t="shared" si="0"/>
        <v>180</v>
      </c>
      <c r="I45" s="1"/>
    </row>
    <row r="46" spans="2:9" x14ac:dyDescent="0.2">
      <c r="B46" s="7" t="s">
        <v>59</v>
      </c>
      <c r="C46" s="81">
        <f>Data!AK11</f>
        <v>0</v>
      </c>
      <c r="D46" s="81">
        <f>Data!BE11</f>
        <v>0</v>
      </c>
      <c r="E46" s="81">
        <f>Data!BY11</f>
        <v>0</v>
      </c>
      <c r="F46" s="81">
        <f>Data!CS11</f>
        <v>0</v>
      </c>
      <c r="G46" s="81">
        <f>Data!DM11</f>
        <v>0</v>
      </c>
      <c r="H46" s="22">
        <f t="shared" si="0"/>
        <v>0</v>
      </c>
      <c r="I46" s="1"/>
    </row>
    <row r="47" spans="2:9" x14ac:dyDescent="0.2">
      <c r="B47" s="7" t="s">
        <v>60</v>
      </c>
      <c r="C47" s="81">
        <f>Data!AL11</f>
        <v>2386</v>
      </c>
      <c r="D47" s="81">
        <f>Data!BF11</f>
        <v>4597</v>
      </c>
      <c r="E47" s="81">
        <f>Data!BZ11</f>
        <v>1080</v>
      </c>
      <c r="F47" s="81">
        <f>Data!CT11</f>
        <v>0</v>
      </c>
      <c r="G47" s="81">
        <f>Data!DN11</f>
        <v>0</v>
      </c>
      <c r="H47" s="22">
        <f t="shared" si="0"/>
        <v>8063</v>
      </c>
      <c r="I47" s="1"/>
    </row>
    <row r="48" spans="2:9" x14ac:dyDescent="0.2">
      <c r="B48" s="7" t="s">
        <v>61</v>
      </c>
      <c r="C48" s="81">
        <f>Data!AM11</f>
        <v>0</v>
      </c>
      <c r="D48" s="81">
        <f>Data!BG11</f>
        <v>0</v>
      </c>
      <c r="E48" s="81">
        <f>Data!CA11</f>
        <v>0</v>
      </c>
      <c r="F48" s="81">
        <f>Data!CU11</f>
        <v>0</v>
      </c>
      <c r="G48" s="81">
        <f>Data!DO11</f>
        <v>0</v>
      </c>
      <c r="H48" s="22">
        <f t="shared" si="0"/>
        <v>0</v>
      </c>
      <c r="I48" s="1"/>
    </row>
    <row r="49" spans="2:9" x14ac:dyDescent="0.2">
      <c r="B49" s="7" t="s">
        <v>62</v>
      </c>
      <c r="C49" s="81">
        <f>Data!AN11</f>
        <v>0</v>
      </c>
      <c r="D49" s="81">
        <f>Data!BH11</f>
        <v>0</v>
      </c>
      <c r="E49" s="81">
        <f>Data!CB11</f>
        <v>0</v>
      </c>
      <c r="F49" s="81">
        <f>Data!CV11</f>
        <v>0</v>
      </c>
      <c r="G49" s="81">
        <f>Data!DP11</f>
        <v>0</v>
      </c>
      <c r="H49" s="22">
        <f t="shared" si="0"/>
        <v>0</v>
      </c>
      <c r="I49" s="1"/>
    </row>
    <row r="50" spans="2:9" x14ac:dyDescent="0.2">
      <c r="B50" s="7" t="s">
        <v>63</v>
      </c>
      <c r="C50" s="81">
        <f>Data!AO11</f>
        <v>576</v>
      </c>
      <c r="D50" s="81">
        <f>Data!BI11</f>
        <v>860</v>
      </c>
      <c r="E50" s="81">
        <f>Data!CC11</f>
        <v>0</v>
      </c>
      <c r="F50" s="81">
        <f>Data!CW11</f>
        <v>0</v>
      </c>
      <c r="G50" s="81">
        <f>Data!DQ11</f>
        <v>0</v>
      </c>
      <c r="H50" s="22">
        <f t="shared" si="0"/>
        <v>1436</v>
      </c>
      <c r="I50" s="1"/>
    </row>
    <row r="51" spans="2:9" x14ac:dyDescent="0.2">
      <c r="B51" s="7" t="s">
        <v>0</v>
      </c>
      <c r="C51" s="81">
        <f>Data!AP11</f>
        <v>0</v>
      </c>
      <c r="D51" s="81">
        <f>Data!BJ11</f>
        <v>0</v>
      </c>
      <c r="E51" s="81">
        <f>Data!CD11</f>
        <v>0</v>
      </c>
      <c r="F51" s="81">
        <f>Data!CX11</f>
        <v>0</v>
      </c>
      <c r="G51" s="81">
        <f>Data!DR11</f>
        <v>0</v>
      </c>
      <c r="H51" s="22">
        <f t="shared" si="0"/>
        <v>0</v>
      </c>
      <c r="I51" s="1"/>
    </row>
    <row r="52" spans="2:9" x14ac:dyDescent="0.2">
      <c r="B52" s="8" t="s">
        <v>34</v>
      </c>
      <c r="C52" s="22">
        <f>SUM(C32:C51)</f>
        <v>32519</v>
      </c>
      <c r="D52" s="22">
        <f>SUM(D32:D51)</f>
        <v>15165</v>
      </c>
      <c r="E52" s="22">
        <f>SUM(E32:E51)</f>
        <v>2495</v>
      </c>
      <c r="F52" s="22">
        <f>SUM(F32:F51)</f>
        <v>710</v>
      </c>
      <c r="G52" s="22">
        <f>SUM(G32:G51)</f>
        <v>0</v>
      </c>
      <c r="H52" s="22">
        <f t="shared" si="0"/>
        <v>50889</v>
      </c>
      <c r="I52" s="1"/>
    </row>
    <row r="53" spans="2:9" x14ac:dyDescent="0.2">
      <c r="B53" s="14"/>
      <c r="C53" s="18"/>
      <c r="D53" s="18"/>
      <c r="E53" s="18"/>
      <c r="F53" s="18"/>
      <c r="G53" s="18"/>
      <c r="H53" s="18"/>
      <c r="I53" s="1"/>
    </row>
    <row r="54" spans="2:9" ht="13.5" customHeight="1" x14ac:dyDescent="0.2">
      <c r="B54" s="27"/>
      <c r="D54" s="373" t="s">
        <v>23</v>
      </c>
      <c r="E54" s="373"/>
      <c r="F54" s="373"/>
      <c r="G54" s="31" t="s">
        <v>24</v>
      </c>
      <c r="H54" s="31" t="s">
        <v>25</v>
      </c>
    </row>
    <row r="55" spans="2:9" x14ac:dyDescent="0.2">
      <c r="B55" s="385" t="s">
        <v>40</v>
      </c>
      <c r="C55" s="386"/>
      <c r="D55" s="384" t="str">
        <f>Data!T11</f>
        <v>Lang, Donna</v>
      </c>
      <c r="E55" s="384"/>
      <c r="F55" s="384"/>
      <c r="G55" s="87" t="str">
        <f>Data!U11</f>
        <v>(409) 740-4419</v>
      </c>
      <c r="H55" s="78" t="str">
        <f>Data!V11</f>
        <v>langd@tamug.edu</v>
      </c>
    </row>
    <row r="56" spans="2:9" ht="13.5" customHeight="1" x14ac:dyDescent="0.2">
      <c r="B56" s="27"/>
      <c r="C56" s="27"/>
      <c r="D56" s="27"/>
      <c r="E56" s="27"/>
      <c r="F56" s="27"/>
      <c r="G56" s="27"/>
      <c r="H56" s="5"/>
    </row>
    <row r="57" spans="2:9" x14ac:dyDescent="0.2">
      <c r="B57" s="3" t="s">
        <v>10</v>
      </c>
      <c r="C57" s="1"/>
      <c r="D57" s="1"/>
      <c r="E57" s="1"/>
      <c r="F57" s="1"/>
      <c r="G57" s="1"/>
      <c r="H57" s="1"/>
      <c r="I57" s="1"/>
    </row>
    <row r="58" spans="2:9" ht="31.5" customHeight="1" x14ac:dyDescent="0.2">
      <c r="B58" s="391" t="s">
        <v>42</v>
      </c>
      <c r="C58" s="391"/>
      <c r="D58" s="391"/>
      <c r="E58" s="391"/>
      <c r="F58" s="391"/>
      <c r="G58" s="391"/>
      <c r="H58" s="34"/>
    </row>
    <row r="59" spans="2:9" ht="8.25" customHeight="1" thickBot="1" x14ac:dyDescent="0.25">
      <c r="B59" s="32"/>
      <c r="C59" s="1"/>
      <c r="D59" s="1"/>
      <c r="E59" s="1"/>
      <c r="F59" s="1"/>
      <c r="G59" s="1"/>
      <c r="H59" s="1"/>
      <c r="I59" s="1"/>
    </row>
    <row r="60" spans="2:9" ht="15" thickBot="1" x14ac:dyDescent="0.25">
      <c r="B60" s="62" t="s">
        <v>32</v>
      </c>
      <c r="C60" s="63" t="s">
        <v>26</v>
      </c>
      <c r="D60" s="63" t="s">
        <v>27</v>
      </c>
      <c r="E60" s="63" t="s">
        <v>28</v>
      </c>
      <c r="F60" s="63" t="s">
        <v>29</v>
      </c>
      <c r="G60" s="63" t="s">
        <v>30</v>
      </c>
      <c r="H60" s="64" t="s">
        <v>31</v>
      </c>
      <c r="I60" s="1"/>
    </row>
    <row r="61" spans="2:9" x14ac:dyDescent="0.2">
      <c r="B61" s="9" t="str">
        <f>$B$32</f>
        <v>Liberal Arts</v>
      </c>
      <c r="C61" s="82">
        <f>Data!DS11</f>
        <v>1579191.06651398</v>
      </c>
      <c r="D61" s="82">
        <f>Data!EM11</f>
        <v>205318.439697163</v>
      </c>
      <c r="E61" s="82">
        <f>Data!FG11</f>
        <v>48967.555882353001</v>
      </c>
      <c r="F61" s="82">
        <f>Data!GA11</f>
        <v>0</v>
      </c>
      <c r="G61" s="82">
        <f>Data!GU11</f>
        <v>0</v>
      </c>
      <c r="H61" s="21">
        <f>SUM(C61:G61)</f>
        <v>1833477.0620934961</v>
      </c>
      <c r="I61" s="1"/>
    </row>
    <row r="62" spans="2:9" x14ac:dyDescent="0.2">
      <c r="B62" s="9" t="str">
        <f>$B$33</f>
        <v>Science</v>
      </c>
      <c r="C62" s="82">
        <f>Data!DT11</f>
        <v>1049627.6144167201</v>
      </c>
      <c r="D62" s="82">
        <f>Data!EN11</f>
        <v>1155895.90449664</v>
      </c>
      <c r="E62" s="82">
        <f>Data!FH11</f>
        <v>593129.82364639197</v>
      </c>
      <c r="F62" s="82">
        <f>Data!GB11</f>
        <v>909155.74226194306</v>
      </c>
      <c r="G62" s="82">
        <f>Data!GV11</f>
        <v>0</v>
      </c>
      <c r="H62" s="22">
        <f t="shared" ref="H62:H81" si="1">SUM(C62:G62)</f>
        <v>3707809.084821695</v>
      </c>
      <c r="I62" s="1"/>
    </row>
    <row r="63" spans="2:9" x14ac:dyDescent="0.2">
      <c r="B63" s="9" t="str">
        <f>$B$34</f>
        <v>Fine Arts</v>
      </c>
      <c r="C63" s="82">
        <f>Data!DU11</f>
        <v>43635.5</v>
      </c>
      <c r="D63" s="82">
        <f>Data!EO11</f>
        <v>0</v>
      </c>
      <c r="E63" s="82">
        <f>Data!FI11</f>
        <v>0</v>
      </c>
      <c r="F63" s="82">
        <f>Data!GC11</f>
        <v>0</v>
      </c>
      <c r="G63" s="82">
        <f>Data!GW11</f>
        <v>0</v>
      </c>
      <c r="H63" s="22">
        <f t="shared" si="1"/>
        <v>43635.5</v>
      </c>
      <c r="I63" s="1"/>
    </row>
    <row r="64" spans="2:9" x14ac:dyDescent="0.2">
      <c r="B64" s="9" t="str">
        <f>$B$35</f>
        <v>Teacher Education</v>
      </c>
      <c r="C64" s="82">
        <f>Data!DV11</f>
        <v>0</v>
      </c>
      <c r="D64" s="82">
        <f>Data!EP11</f>
        <v>0</v>
      </c>
      <c r="E64" s="82">
        <f>Data!FJ11</f>
        <v>0</v>
      </c>
      <c r="F64" s="82">
        <f>Data!GD11</f>
        <v>0</v>
      </c>
      <c r="G64" s="82">
        <f>Data!GX11</f>
        <v>0</v>
      </c>
      <c r="H64" s="22">
        <f t="shared" si="1"/>
        <v>0</v>
      </c>
      <c r="I64" s="1"/>
    </row>
    <row r="65" spans="2:9" x14ac:dyDescent="0.2">
      <c r="B65" s="9" t="str">
        <f>$B$36</f>
        <v>Agriculture</v>
      </c>
      <c r="C65" s="82">
        <f>Data!DW11</f>
        <v>18247.6767452977</v>
      </c>
      <c r="D65" s="82">
        <f>Data!EQ11</f>
        <v>147429.44078470999</v>
      </c>
      <c r="E65" s="82">
        <f>Data!FK11</f>
        <v>298279.72940525401</v>
      </c>
      <c r="F65" s="82">
        <f>Data!GE11</f>
        <v>10455.297517123299</v>
      </c>
      <c r="G65" s="82">
        <f>Data!GY11</f>
        <v>0</v>
      </c>
      <c r="H65" s="22">
        <f t="shared" si="1"/>
        <v>474412.14445238502</v>
      </c>
      <c r="I65" s="1"/>
    </row>
    <row r="66" spans="2:9" x14ac:dyDescent="0.2">
      <c r="B66" s="9" t="str">
        <f>$B$37</f>
        <v>Engineering</v>
      </c>
      <c r="C66" s="82">
        <f>Data!DX11</f>
        <v>125287.64842281101</v>
      </c>
      <c r="D66" s="82">
        <f>Data!ER11</f>
        <v>192202.09617123901</v>
      </c>
      <c r="E66" s="82">
        <f>Data!FL11</f>
        <v>89393.976791577094</v>
      </c>
      <c r="F66" s="82">
        <f>Data!GF11</f>
        <v>0</v>
      </c>
      <c r="G66" s="82">
        <f>Data!GZ11</f>
        <v>0</v>
      </c>
      <c r="H66" s="22">
        <f t="shared" si="1"/>
        <v>406883.72138562705</v>
      </c>
      <c r="I66" s="1"/>
    </row>
    <row r="67" spans="2:9" x14ac:dyDescent="0.2">
      <c r="B67" s="9" t="str">
        <f>$B$38</f>
        <v>Home Economics</v>
      </c>
      <c r="C67" s="82">
        <f>Data!DY11</f>
        <v>0</v>
      </c>
      <c r="D67" s="82">
        <f>Data!ES11</f>
        <v>0</v>
      </c>
      <c r="E67" s="82">
        <f>Data!FM11</f>
        <v>0</v>
      </c>
      <c r="F67" s="82">
        <f>Data!GG11</f>
        <v>0</v>
      </c>
      <c r="G67" s="82">
        <f>Data!HA11</f>
        <v>0</v>
      </c>
      <c r="H67" s="22">
        <f t="shared" si="1"/>
        <v>0</v>
      </c>
      <c r="I67" s="1"/>
    </row>
    <row r="68" spans="2:9" x14ac:dyDescent="0.2">
      <c r="B68" s="9" t="str">
        <f>$B$39</f>
        <v>Law</v>
      </c>
      <c r="C68" s="82">
        <f>Data!DZ11</f>
        <v>0</v>
      </c>
      <c r="D68" s="82">
        <f>Data!ET11</f>
        <v>0</v>
      </c>
      <c r="E68" s="82">
        <f>Data!FN11</f>
        <v>0</v>
      </c>
      <c r="F68" s="82">
        <f>Data!GH11</f>
        <v>0</v>
      </c>
      <c r="G68" s="82">
        <f>Data!HB11</f>
        <v>0</v>
      </c>
      <c r="H68" s="22">
        <f t="shared" si="1"/>
        <v>0</v>
      </c>
      <c r="I68" s="1"/>
    </row>
    <row r="69" spans="2:9" x14ac:dyDescent="0.2">
      <c r="B69" s="9" t="str">
        <f>$B$40</f>
        <v>Social Service</v>
      </c>
      <c r="C69" s="82">
        <f>Data!EA11</f>
        <v>0</v>
      </c>
      <c r="D69" s="82">
        <f>Data!EU11</f>
        <v>0</v>
      </c>
      <c r="E69" s="82">
        <f>Data!FO11</f>
        <v>0</v>
      </c>
      <c r="F69" s="82">
        <f>Data!GI11</f>
        <v>0</v>
      </c>
      <c r="G69" s="82">
        <f>Data!HC11</f>
        <v>0</v>
      </c>
      <c r="H69" s="22">
        <f t="shared" si="1"/>
        <v>0</v>
      </c>
      <c r="I69" s="1"/>
    </row>
    <row r="70" spans="2:9" x14ac:dyDescent="0.2">
      <c r="B70" s="9" t="str">
        <f>$B$41</f>
        <v>Library Science</v>
      </c>
      <c r="C70" s="82">
        <f>Data!EB11</f>
        <v>12904.8020689655</v>
      </c>
      <c r="D70" s="82">
        <f>Data!EV11</f>
        <v>4140.96</v>
      </c>
      <c r="E70" s="82">
        <f>Data!FP11</f>
        <v>0</v>
      </c>
      <c r="F70" s="82">
        <f>Data!GJ11</f>
        <v>0</v>
      </c>
      <c r="G70" s="82">
        <f>Data!HD11</f>
        <v>0</v>
      </c>
      <c r="H70" s="22">
        <f t="shared" si="1"/>
        <v>17045.762068965501</v>
      </c>
      <c r="I70" s="1"/>
    </row>
    <row r="71" spans="2:9" x14ac:dyDescent="0.2">
      <c r="B71" s="9" t="str">
        <f>$B$42</f>
        <v>Veterinary Science</v>
      </c>
      <c r="C71" s="82">
        <f>Data!EC11</f>
        <v>0</v>
      </c>
      <c r="D71" s="82">
        <f>Data!EW11</f>
        <v>0</v>
      </c>
      <c r="E71" s="82">
        <f>Data!FQ11</f>
        <v>0</v>
      </c>
      <c r="F71" s="82">
        <f>Data!GK11</f>
        <v>0</v>
      </c>
      <c r="G71" s="82">
        <f>Data!HE11</f>
        <v>0</v>
      </c>
      <c r="H71" s="22">
        <f t="shared" si="1"/>
        <v>0</v>
      </c>
      <c r="I71" s="1"/>
    </row>
    <row r="72" spans="2:9" x14ac:dyDescent="0.2">
      <c r="B72" s="9" t="str">
        <f>$B$43</f>
        <v>Vocational Training</v>
      </c>
      <c r="C72" s="82">
        <f>Data!ED11</f>
        <v>508181.81815074402</v>
      </c>
      <c r="D72" s="82">
        <f>Data!EX11</f>
        <v>315139.60193841002</v>
      </c>
      <c r="E72" s="82">
        <f>Data!FR11</f>
        <v>0</v>
      </c>
      <c r="F72" s="82">
        <f>Data!GL11</f>
        <v>0</v>
      </c>
      <c r="G72" s="82">
        <f>Data!HF11</f>
        <v>0</v>
      </c>
      <c r="H72" s="22">
        <f t="shared" si="1"/>
        <v>823321.42008915404</v>
      </c>
      <c r="I72" s="1"/>
    </row>
    <row r="73" spans="2:9" x14ac:dyDescent="0.2">
      <c r="B73" s="9" t="str">
        <f>$B$44</f>
        <v>Physical Training</v>
      </c>
      <c r="C73" s="82">
        <f>Data!EE11</f>
        <v>0</v>
      </c>
      <c r="D73" s="82">
        <f>Data!EY11</f>
        <v>0</v>
      </c>
      <c r="E73" s="82">
        <f>Data!FS11</f>
        <v>0</v>
      </c>
      <c r="F73" s="82">
        <f>Data!GM11</f>
        <v>0</v>
      </c>
      <c r="G73" s="82">
        <f>Data!HG11</f>
        <v>0</v>
      </c>
      <c r="H73" s="22">
        <f t="shared" si="1"/>
        <v>0</v>
      </c>
      <c r="I73" s="1"/>
    </row>
    <row r="74" spans="2:9" x14ac:dyDescent="0.2">
      <c r="B74" s="9" t="str">
        <f>$B$45</f>
        <v>Health Services</v>
      </c>
      <c r="C74" s="82">
        <f>Data!EF11</f>
        <v>31049.585046729</v>
      </c>
      <c r="D74" s="82">
        <f>Data!EZ11</f>
        <v>0</v>
      </c>
      <c r="E74" s="82">
        <f>Data!FT11</f>
        <v>0</v>
      </c>
      <c r="F74" s="82">
        <f>Data!GN11</f>
        <v>0</v>
      </c>
      <c r="G74" s="82">
        <f>Data!HH11</f>
        <v>0</v>
      </c>
      <c r="H74" s="22">
        <f t="shared" si="1"/>
        <v>31049.585046729</v>
      </c>
      <c r="I74" s="1"/>
    </row>
    <row r="75" spans="2:9" x14ac:dyDescent="0.2">
      <c r="B75" s="9" t="str">
        <f>$B$46</f>
        <v>Pharmacy</v>
      </c>
      <c r="C75" s="82">
        <f>Data!EG11</f>
        <v>0</v>
      </c>
      <c r="D75" s="82">
        <f>Data!FA11</f>
        <v>0</v>
      </c>
      <c r="E75" s="82">
        <f>Data!FU11</f>
        <v>0</v>
      </c>
      <c r="F75" s="82">
        <f>Data!GO11</f>
        <v>0</v>
      </c>
      <c r="G75" s="82">
        <f>Data!HI11</f>
        <v>0</v>
      </c>
      <c r="H75" s="22">
        <f t="shared" si="1"/>
        <v>0</v>
      </c>
      <c r="I75" s="1"/>
    </row>
    <row r="76" spans="2:9" x14ac:dyDescent="0.2">
      <c r="B76" s="9" t="str">
        <f>$B$47</f>
        <v>Business Administration</v>
      </c>
      <c r="C76" s="82">
        <f>Data!EH11</f>
        <v>231423.39596311399</v>
      </c>
      <c r="D76" s="82">
        <f>Data!FB11</f>
        <v>533222.13763581798</v>
      </c>
      <c r="E76" s="82">
        <f>Data!FV11</f>
        <v>373739.41150003101</v>
      </c>
      <c r="F76" s="82">
        <f>Data!GP11</f>
        <v>0</v>
      </c>
      <c r="G76" s="82">
        <f>Data!HJ11</f>
        <v>0</v>
      </c>
      <c r="H76" s="22">
        <f t="shared" si="1"/>
        <v>1138384.9450989631</v>
      </c>
      <c r="I76" s="1"/>
    </row>
    <row r="77" spans="2:9" x14ac:dyDescent="0.2">
      <c r="B77" s="9" t="str">
        <f>$B$48</f>
        <v>Optometry</v>
      </c>
      <c r="C77" s="82">
        <f>Data!EI11</f>
        <v>0</v>
      </c>
      <c r="D77" s="82">
        <f>Data!FC11</f>
        <v>0</v>
      </c>
      <c r="E77" s="82">
        <f>Data!FW11</f>
        <v>0</v>
      </c>
      <c r="F77" s="82">
        <f>Data!GQ11</f>
        <v>0</v>
      </c>
      <c r="G77" s="82">
        <f>Data!HK11</f>
        <v>0</v>
      </c>
      <c r="H77" s="22">
        <f t="shared" si="1"/>
        <v>0</v>
      </c>
      <c r="I77" s="1"/>
    </row>
    <row r="78" spans="2:9" x14ac:dyDescent="0.2">
      <c r="B78" s="9" t="str">
        <f>$B$49</f>
        <v>Teacher Ed-Practice Teaching</v>
      </c>
      <c r="C78" s="82">
        <f>Data!EJ11</f>
        <v>0</v>
      </c>
      <c r="D78" s="82">
        <f>Data!FD11</f>
        <v>0</v>
      </c>
      <c r="E78" s="82">
        <f>Data!FX11</f>
        <v>0</v>
      </c>
      <c r="F78" s="82">
        <f>Data!GR11</f>
        <v>0</v>
      </c>
      <c r="G78" s="82">
        <f>Data!HL11</f>
        <v>0</v>
      </c>
      <c r="H78" s="22">
        <f t="shared" si="1"/>
        <v>0</v>
      </c>
      <c r="I78" s="1"/>
    </row>
    <row r="79" spans="2:9" x14ac:dyDescent="0.2">
      <c r="B79" s="9" t="str">
        <f>$B$50</f>
        <v>Technology</v>
      </c>
      <c r="C79" s="82">
        <f>Data!EK11</f>
        <v>223944.787902265</v>
      </c>
      <c r="D79" s="82">
        <f>Data!FE11</f>
        <v>355913.66655398998</v>
      </c>
      <c r="E79" s="82">
        <f>Data!FY11</f>
        <v>0</v>
      </c>
      <c r="F79" s="82">
        <f>Data!GS11</f>
        <v>0</v>
      </c>
      <c r="G79" s="82">
        <f>Data!HM11</f>
        <v>0</v>
      </c>
      <c r="H79" s="22">
        <f t="shared" si="1"/>
        <v>579858.45445625496</v>
      </c>
      <c r="I79" s="1"/>
    </row>
    <row r="80" spans="2:9" x14ac:dyDescent="0.2">
      <c r="B80" s="9" t="str">
        <f>$B$51</f>
        <v>Nursing</v>
      </c>
      <c r="C80" s="82">
        <f>Data!EL11</f>
        <v>0</v>
      </c>
      <c r="D80" s="82">
        <f>Data!FF11</f>
        <v>0</v>
      </c>
      <c r="E80" s="82">
        <f>Data!FZ11</f>
        <v>0</v>
      </c>
      <c r="F80" s="82">
        <f>Data!GT11</f>
        <v>0</v>
      </c>
      <c r="G80" s="82">
        <f>Data!HN11</f>
        <v>0</v>
      </c>
      <c r="H80" s="22">
        <f t="shared" si="1"/>
        <v>0</v>
      </c>
      <c r="I80" s="1"/>
    </row>
    <row r="81" spans="2:9" x14ac:dyDescent="0.2">
      <c r="B81" s="35" t="str">
        <f>$B$52</f>
        <v>Totals</v>
      </c>
      <c r="C81" s="21">
        <f>SUM(C61:C80)</f>
        <v>3823493.8952306267</v>
      </c>
      <c r="D81" s="21">
        <f>SUM(D61:D80)</f>
        <v>2909262.2472779695</v>
      </c>
      <c r="E81" s="21">
        <f>SUM(E61:E80)</f>
        <v>1403510.497225607</v>
      </c>
      <c r="F81" s="21">
        <f>SUM(F61:F80)</f>
        <v>919611.03977906634</v>
      </c>
      <c r="G81" s="21">
        <f>SUM(G61:G80)</f>
        <v>0</v>
      </c>
      <c r="H81" s="21">
        <f t="shared" si="1"/>
        <v>9055877.67951327</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Data!T11</f>
        <v>Lang, Donna</v>
      </c>
      <c r="E84" s="384"/>
      <c r="F84" s="384"/>
      <c r="G84" s="87" t="str">
        <f>Data!U11</f>
        <v>(409) 740-4419</v>
      </c>
      <c r="H84" s="78" t="str">
        <f>Data!V11</f>
        <v>langd@tamug.edu</v>
      </c>
    </row>
    <row r="85" spans="2:9" ht="13.5" customHeight="1" x14ac:dyDescent="0.2">
      <c r="B85" s="27"/>
      <c r="C85" s="27"/>
      <c r="D85" s="27"/>
      <c r="E85" s="27"/>
      <c r="F85" s="27"/>
      <c r="G85" s="27"/>
      <c r="H85" s="5"/>
    </row>
    <row r="86" spans="2:9" x14ac:dyDescent="0.2">
      <c r="B86" s="28" t="s">
        <v>33</v>
      </c>
      <c r="C86" s="13"/>
      <c r="D86" s="13"/>
      <c r="E86" s="13"/>
      <c r="F86" s="13"/>
      <c r="G86" s="13"/>
      <c r="H86" s="17">
        <f>H13+H14</f>
        <v>27346056</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Data!HR11</f>
        <v>211839.91763752821</v>
      </c>
      <c r="D91" s="159">
        <f>Data!IL11</f>
        <v>25534.83380751565</v>
      </c>
      <c r="E91" s="159">
        <f>Data!JF11</f>
        <v>6127.2440065581095</v>
      </c>
      <c r="F91" s="159">
        <f>Data!JZ11</f>
        <v>0</v>
      </c>
      <c r="G91" s="159">
        <f>Data!KT11</f>
        <v>0</v>
      </c>
      <c r="H91" s="36">
        <f t="shared" ref="H91:H111" si="2">SUM(C91:G91)</f>
        <v>243501.99545160198</v>
      </c>
    </row>
    <row r="92" spans="2:9" x14ac:dyDescent="0.2">
      <c r="B92" s="9" t="str">
        <f>$B$33</f>
        <v>Science</v>
      </c>
      <c r="C92" s="159">
        <f>Data!HS11</f>
        <v>179604.96329082575</v>
      </c>
      <c r="D92" s="159">
        <f>Data!IM11</f>
        <v>197788.85258320981</v>
      </c>
      <c r="E92" s="159">
        <f>Data!JG11</f>
        <v>101492.24233387053</v>
      </c>
      <c r="F92" s="159">
        <f>Data!KA11</f>
        <v>155464.39537357222</v>
      </c>
      <c r="G92" s="159">
        <f>Data!KU11</f>
        <v>0</v>
      </c>
      <c r="H92" s="69">
        <f t="shared" si="2"/>
        <v>634350.45358147833</v>
      </c>
    </row>
    <row r="93" spans="2:9" x14ac:dyDescent="0.2">
      <c r="B93" s="9" t="str">
        <f>$B$34</f>
        <v>Fine Arts</v>
      </c>
      <c r="C93" s="159">
        <f>Data!HT11</f>
        <v>400</v>
      </c>
      <c r="D93" s="159">
        <f>Data!IN11</f>
        <v>0</v>
      </c>
      <c r="E93" s="159">
        <f>Data!JH11</f>
        <v>0</v>
      </c>
      <c r="F93" s="159">
        <f>Data!KB11</f>
        <v>0</v>
      </c>
      <c r="G93" s="159">
        <f>Data!KV11</f>
        <v>0</v>
      </c>
      <c r="H93" s="69">
        <f t="shared" si="2"/>
        <v>400</v>
      </c>
    </row>
    <row r="94" spans="2:9" x14ac:dyDescent="0.2">
      <c r="B94" s="9" t="str">
        <f>$B$35</f>
        <v>Teacher Education</v>
      </c>
      <c r="C94" s="159">
        <f>Data!HU11</f>
        <v>0</v>
      </c>
      <c r="D94" s="159">
        <f>Data!IO11</f>
        <v>0</v>
      </c>
      <c r="E94" s="159">
        <f>Data!JI11</f>
        <v>0</v>
      </c>
      <c r="F94" s="159">
        <f>Data!KC11</f>
        <v>0</v>
      </c>
      <c r="G94" s="159">
        <f>Data!KW11</f>
        <v>0</v>
      </c>
      <c r="H94" s="69">
        <f t="shared" si="2"/>
        <v>0</v>
      </c>
    </row>
    <row r="95" spans="2:9" x14ac:dyDescent="0.2">
      <c r="B95" s="9" t="str">
        <f>$B$36</f>
        <v>Agriculture</v>
      </c>
      <c r="C95" s="159">
        <f>Data!HV11</f>
        <v>180</v>
      </c>
      <c r="D95" s="159">
        <f>Data!IP11</f>
        <v>1400</v>
      </c>
      <c r="E95" s="159">
        <f>Data!JJ11</f>
        <v>480</v>
      </c>
      <c r="F95" s="159">
        <f>Data!KD11</f>
        <v>104</v>
      </c>
      <c r="G95" s="159">
        <f>Data!KX11</f>
        <v>0</v>
      </c>
      <c r="H95" s="69">
        <f t="shared" si="2"/>
        <v>2164</v>
      </c>
    </row>
    <row r="96" spans="2:9" x14ac:dyDescent="0.2">
      <c r="B96" s="9" t="str">
        <f>$B$37</f>
        <v>Engineering</v>
      </c>
      <c r="C96" s="159">
        <f>Data!HW11</f>
        <v>90193.882443261871</v>
      </c>
      <c r="D96" s="159">
        <f>Data!IQ11</f>
        <v>138365.22183667222</v>
      </c>
      <c r="E96" s="159">
        <f>Data!JK11</f>
        <v>64354.227534589103</v>
      </c>
      <c r="F96" s="159">
        <f>Data!KE11</f>
        <v>0</v>
      </c>
      <c r="G96" s="159">
        <f>Data!KY11</f>
        <v>0</v>
      </c>
      <c r="H96" s="69">
        <f t="shared" si="2"/>
        <v>292913.3318145232</v>
      </c>
    </row>
    <row r="97" spans="2:8" x14ac:dyDescent="0.2">
      <c r="B97" s="9" t="str">
        <f>$B$38</f>
        <v>Home Economics</v>
      </c>
      <c r="C97" s="159">
        <f>Data!HX11</f>
        <v>0</v>
      </c>
      <c r="D97" s="159">
        <f>Data!IR11</f>
        <v>0</v>
      </c>
      <c r="E97" s="159">
        <f>Data!JL11</f>
        <v>0</v>
      </c>
      <c r="F97" s="159">
        <f>Data!KF11</f>
        <v>0</v>
      </c>
      <c r="G97" s="159">
        <f>Data!KZ11</f>
        <v>0</v>
      </c>
      <c r="H97" s="69">
        <f t="shared" si="2"/>
        <v>0</v>
      </c>
    </row>
    <row r="98" spans="2:8" x14ac:dyDescent="0.2">
      <c r="B98" s="9" t="str">
        <f>$B$39</f>
        <v>Law</v>
      </c>
      <c r="C98" s="159">
        <f>Data!HY11</f>
        <v>0</v>
      </c>
      <c r="D98" s="159">
        <f>Data!IS11</f>
        <v>0</v>
      </c>
      <c r="E98" s="159">
        <f>Data!JM11</f>
        <v>0</v>
      </c>
      <c r="F98" s="159">
        <f>Data!KG11</f>
        <v>0</v>
      </c>
      <c r="G98" s="159">
        <f>Data!LA11</f>
        <v>0</v>
      </c>
      <c r="H98" s="69">
        <f t="shared" si="2"/>
        <v>0</v>
      </c>
    </row>
    <row r="99" spans="2:8" x14ac:dyDescent="0.2">
      <c r="B99" s="9" t="str">
        <f>$B$40</f>
        <v>Social Service</v>
      </c>
      <c r="C99" s="159">
        <f>Data!HZ11</f>
        <v>0</v>
      </c>
      <c r="D99" s="159">
        <f>Data!IT11</f>
        <v>0</v>
      </c>
      <c r="E99" s="159">
        <f>Data!JN11</f>
        <v>0</v>
      </c>
      <c r="F99" s="159">
        <f>Data!KH11</f>
        <v>0</v>
      </c>
      <c r="G99" s="159">
        <f>Data!LB11</f>
        <v>0</v>
      </c>
      <c r="H99" s="69">
        <f t="shared" si="2"/>
        <v>0</v>
      </c>
    </row>
    <row r="100" spans="2:8" x14ac:dyDescent="0.2">
      <c r="B100" s="9" t="str">
        <f>$B$41</f>
        <v>Library Science</v>
      </c>
      <c r="C100" s="159">
        <f>Data!IA11</f>
        <v>129</v>
      </c>
      <c r="D100" s="159">
        <f>Data!IU11</f>
        <v>414</v>
      </c>
      <c r="E100" s="159">
        <f>Data!JO11</f>
        <v>0</v>
      </c>
      <c r="F100" s="159">
        <f>Data!KI11</f>
        <v>0</v>
      </c>
      <c r="G100" s="159">
        <f>Data!LC11</f>
        <v>0</v>
      </c>
      <c r="H100" s="69">
        <f t="shared" si="2"/>
        <v>543</v>
      </c>
    </row>
    <row r="101" spans="2:8" x14ac:dyDescent="0.2">
      <c r="B101" s="9" t="str">
        <f>$B$42</f>
        <v>Veterinary Science</v>
      </c>
      <c r="C101" s="159">
        <f>Data!IB11</f>
        <v>0</v>
      </c>
      <c r="D101" s="159">
        <f>Data!IV11</f>
        <v>0</v>
      </c>
      <c r="E101" s="159">
        <f>Data!JP11</f>
        <v>0</v>
      </c>
      <c r="F101" s="159">
        <f>Data!KJ11</f>
        <v>0</v>
      </c>
      <c r="G101" s="159">
        <f>Data!LD11</f>
        <v>0</v>
      </c>
      <c r="H101" s="69">
        <f t="shared" si="2"/>
        <v>0</v>
      </c>
    </row>
    <row r="102" spans="2:8" x14ac:dyDescent="0.2">
      <c r="B102" s="9" t="str">
        <f>$B$43</f>
        <v>Vocational Training</v>
      </c>
      <c r="C102" s="159">
        <f>Data!IC11</f>
        <v>196447.41074796469</v>
      </c>
      <c r="D102" s="159">
        <f>Data!IW11</f>
        <v>121823.24635349467</v>
      </c>
      <c r="E102" s="159">
        <f>Data!JQ11</f>
        <v>0</v>
      </c>
      <c r="F102" s="159">
        <f>Data!KK11</f>
        <v>0</v>
      </c>
      <c r="G102" s="159">
        <f>Data!LE11</f>
        <v>0</v>
      </c>
      <c r="H102" s="69">
        <f t="shared" si="2"/>
        <v>318270.65710145934</v>
      </c>
    </row>
    <row r="103" spans="2:8" x14ac:dyDescent="0.2">
      <c r="B103" s="9" t="str">
        <f>$B$44</f>
        <v>Physical Training</v>
      </c>
      <c r="C103" s="159">
        <f>Data!ID11</f>
        <v>0</v>
      </c>
      <c r="D103" s="159">
        <f>Data!IX11</f>
        <v>0</v>
      </c>
      <c r="E103" s="159">
        <f>Data!JR11</f>
        <v>0</v>
      </c>
      <c r="F103" s="159">
        <f>Data!KL11</f>
        <v>0</v>
      </c>
      <c r="G103" s="159">
        <f>Data!LF11</f>
        <v>0</v>
      </c>
      <c r="H103" s="69">
        <f t="shared" si="2"/>
        <v>0</v>
      </c>
    </row>
    <row r="104" spans="2:8" x14ac:dyDescent="0.2">
      <c r="B104" s="9" t="str">
        <f>$B$45</f>
        <v>Health Services</v>
      </c>
      <c r="C104" s="159">
        <f>Data!IE11</f>
        <v>310</v>
      </c>
      <c r="D104" s="159">
        <f>Data!IY11</f>
        <v>0</v>
      </c>
      <c r="E104" s="159">
        <f>Data!JS11</f>
        <v>0</v>
      </c>
      <c r="F104" s="159">
        <f>Data!KM11</f>
        <v>0</v>
      </c>
      <c r="G104" s="159">
        <f>Data!LG11</f>
        <v>0</v>
      </c>
      <c r="H104" s="69">
        <f t="shared" si="2"/>
        <v>310</v>
      </c>
    </row>
    <row r="105" spans="2:8" x14ac:dyDescent="0.2">
      <c r="B105" s="9" t="str">
        <f>$B$46</f>
        <v>Pharmacy</v>
      </c>
      <c r="C105" s="159">
        <f>Data!IF11</f>
        <v>0</v>
      </c>
      <c r="D105" s="159">
        <f>Data!IZ11</f>
        <v>0</v>
      </c>
      <c r="E105" s="159">
        <f>Data!JT11</f>
        <v>0</v>
      </c>
      <c r="F105" s="159">
        <f>Data!KN11</f>
        <v>0</v>
      </c>
      <c r="G105" s="159">
        <f>Data!LH11</f>
        <v>0</v>
      </c>
      <c r="H105" s="69">
        <f t="shared" si="2"/>
        <v>0</v>
      </c>
    </row>
    <row r="106" spans="2:8" x14ac:dyDescent="0.2">
      <c r="B106" s="9" t="str">
        <f>$B$47</f>
        <v>Business Administration</v>
      </c>
      <c r="C106" s="159">
        <f>Data!IG11</f>
        <v>69999.591710270688</v>
      </c>
      <c r="D106" s="159">
        <f>Data!JA11</f>
        <v>161285.90529945475</v>
      </c>
      <c r="E106" s="159">
        <f>Data!JU11</f>
        <v>113046.50552794088</v>
      </c>
      <c r="F106" s="159">
        <f>Data!KO11</f>
        <v>0</v>
      </c>
      <c r="G106" s="159">
        <f>Data!LI11</f>
        <v>0</v>
      </c>
      <c r="H106" s="69">
        <f t="shared" si="2"/>
        <v>344332.0025376663</v>
      </c>
    </row>
    <row r="107" spans="2:8" x14ac:dyDescent="0.2">
      <c r="B107" s="9" t="str">
        <f>$B$48</f>
        <v>Optometry</v>
      </c>
      <c r="C107" s="159">
        <f>Data!IH11</f>
        <v>0</v>
      </c>
      <c r="D107" s="159">
        <f>Data!JB11</f>
        <v>0</v>
      </c>
      <c r="E107" s="159">
        <f>Data!JV11</f>
        <v>0</v>
      </c>
      <c r="F107" s="159">
        <f>Data!KP11</f>
        <v>0</v>
      </c>
      <c r="G107" s="159">
        <f>Data!LJ11</f>
        <v>0</v>
      </c>
      <c r="H107" s="69">
        <f t="shared" si="2"/>
        <v>0</v>
      </c>
    </row>
    <row r="108" spans="2:8" x14ac:dyDescent="0.2">
      <c r="B108" s="9" t="str">
        <f>$B$49</f>
        <v>Teacher Ed-Practice Teaching</v>
      </c>
      <c r="C108" s="159">
        <f>Data!II11</f>
        <v>0</v>
      </c>
      <c r="D108" s="159">
        <f>Data!JC11</f>
        <v>0</v>
      </c>
      <c r="E108" s="159">
        <f>Data!JW11</f>
        <v>0</v>
      </c>
      <c r="F108" s="159">
        <f>Data!KQ11</f>
        <v>0</v>
      </c>
      <c r="G108" s="159">
        <f>Data!LK11</f>
        <v>0</v>
      </c>
      <c r="H108" s="69">
        <f t="shared" si="2"/>
        <v>0</v>
      </c>
    </row>
    <row r="109" spans="2:8" x14ac:dyDescent="0.2">
      <c r="B109" s="9" t="str">
        <f>$B$50</f>
        <v>Technology</v>
      </c>
      <c r="C109" s="159">
        <f>Data!IJ11</f>
        <v>223</v>
      </c>
      <c r="D109" s="159">
        <f>Data!JD11</f>
        <v>355</v>
      </c>
      <c r="E109" s="159">
        <f>Data!JX11</f>
        <v>0</v>
      </c>
      <c r="F109" s="159">
        <f>Data!KR11</f>
        <v>0</v>
      </c>
      <c r="G109" s="159">
        <f>Data!LL11</f>
        <v>0</v>
      </c>
      <c r="H109" s="69">
        <f t="shared" si="2"/>
        <v>578</v>
      </c>
    </row>
    <row r="110" spans="2:8" x14ac:dyDescent="0.2">
      <c r="B110" s="9" t="str">
        <f>$B$51</f>
        <v>Nursing</v>
      </c>
      <c r="C110" s="159">
        <f>Data!IK11</f>
        <v>0</v>
      </c>
      <c r="D110" s="159">
        <f>Data!JE11</f>
        <v>0</v>
      </c>
      <c r="E110" s="159">
        <f>Data!JY11</f>
        <v>0</v>
      </c>
      <c r="F110" s="159">
        <f>Data!KS11</f>
        <v>0</v>
      </c>
      <c r="G110" s="159">
        <f>Data!HPM11</f>
        <v>0</v>
      </c>
      <c r="H110" s="69">
        <f t="shared" si="2"/>
        <v>0</v>
      </c>
    </row>
    <row r="111" spans="2:8" x14ac:dyDescent="0.2">
      <c r="B111" s="35" t="str">
        <f>$B$52</f>
        <v>Totals</v>
      </c>
      <c r="C111" s="36">
        <f>SUM(C91:C110)</f>
        <v>749327.76582985127</v>
      </c>
      <c r="D111" s="36">
        <f>SUM(D91:D110)</f>
        <v>646967.05988034722</v>
      </c>
      <c r="E111" s="36">
        <f>SUM(E91:E110)</f>
        <v>285500.21940295864</v>
      </c>
      <c r="F111" s="36">
        <f>SUM(F91:F110)</f>
        <v>155568.39537357222</v>
      </c>
      <c r="G111" s="36">
        <f>SUM(G91:G110)</f>
        <v>0</v>
      </c>
      <c r="H111" s="36">
        <f t="shared" si="2"/>
        <v>1837363.4404867291</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1791030.9841515082</v>
      </c>
      <c r="D116" s="21">
        <f t="shared" si="3"/>
        <v>230853.27350467865</v>
      </c>
      <c r="E116" s="21">
        <f t="shared" si="3"/>
        <v>55094.799888911111</v>
      </c>
      <c r="F116" s="21">
        <f t="shared" si="3"/>
        <v>0</v>
      </c>
      <c r="G116" s="21">
        <f t="shared" si="3"/>
        <v>0</v>
      </c>
      <c r="H116" s="36">
        <f t="shared" ref="H116:H136" si="4">SUM(C116:G116)</f>
        <v>2076979.057545098</v>
      </c>
      <c r="I116" s="1"/>
    </row>
    <row r="117" spans="2:9" x14ac:dyDescent="0.2">
      <c r="B117" s="9" t="str">
        <f>$B$33</f>
        <v>Science</v>
      </c>
      <c r="C117" s="22">
        <f t="shared" si="3"/>
        <v>1229232.5777075458</v>
      </c>
      <c r="D117" s="22">
        <f t="shared" si="3"/>
        <v>1353684.7570798497</v>
      </c>
      <c r="E117" s="22">
        <f t="shared" si="3"/>
        <v>694622.06598026247</v>
      </c>
      <c r="F117" s="22">
        <f t="shared" si="3"/>
        <v>1064620.1376355153</v>
      </c>
      <c r="G117" s="22">
        <f t="shared" si="3"/>
        <v>0</v>
      </c>
      <c r="H117" s="69">
        <f t="shared" si="4"/>
        <v>4342159.5384031739</v>
      </c>
      <c r="I117" s="1"/>
    </row>
    <row r="118" spans="2:9" x14ac:dyDescent="0.2">
      <c r="B118" s="9" t="str">
        <f>$B$34</f>
        <v>Fine Arts</v>
      </c>
      <c r="C118" s="22">
        <f t="shared" si="3"/>
        <v>44035.5</v>
      </c>
      <c r="D118" s="22">
        <f t="shared" si="3"/>
        <v>0</v>
      </c>
      <c r="E118" s="22">
        <f t="shared" si="3"/>
        <v>0</v>
      </c>
      <c r="F118" s="22">
        <f t="shared" si="3"/>
        <v>0</v>
      </c>
      <c r="G118" s="22">
        <f t="shared" si="3"/>
        <v>0</v>
      </c>
      <c r="H118" s="69">
        <f t="shared" si="4"/>
        <v>44035.5</v>
      </c>
      <c r="I118" s="1"/>
    </row>
    <row r="119" spans="2:9" x14ac:dyDescent="0.2">
      <c r="B119" s="9" t="str">
        <f>$B$35</f>
        <v>Teacher Education</v>
      </c>
      <c r="C119" s="22">
        <f t="shared" si="3"/>
        <v>0</v>
      </c>
      <c r="D119" s="22">
        <f t="shared" si="3"/>
        <v>0</v>
      </c>
      <c r="E119" s="22">
        <f t="shared" si="3"/>
        <v>0</v>
      </c>
      <c r="F119" s="22">
        <f t="shared" si="3"/>
        <v>0</v>
      </c>
      <c r="G119" s="22">
        <f t="shared" si="3"/>
        <v>0</v>
      </c>
      <c r="H119" s="69">
        <f t="shared" si="4"/>
        <v>0</v>
      </c>
      <c r="I119" s="1"/>
    </row>
    <row r="120" spans="2:9" x14ac:dyDescent="0.2">
      <c r="B120" s="9" t="str">
        <f>$B$36</f>
        <v>Agriculture</v>
      </c>
      <c r="C120" s="22">
        <f t="shared" si="3"/>
        <v>18427.6767452977</v>
      </c>
      <c r="D120" s="22">
        <f t="shared" si="3"/>
        <v>148829.44078470999</v>
      </c>
      <c r="E120" s="22">
        <f t="shared" si="3"/>
        <v>298759.72940525401</v>
      </c>
      <c r="F120" s="22">
        <f t="shared" si="3"/>
        <v>10559.297517123299</v>
      </c>
      <c r="G120" s="22">
        <f t="shared" si="3"/>
        <v>0</v>
      </c>
      <c r="H120" s="69">
        <f t="shared" si="4"/>
        <v>476576.14445238502</v>
      </c>
      <c r="I120" s="1"/>
    </row>
    <row r="121" spans="2:9" x14ac:dyDescent="0.2">
      <c r="B121" s="9" t="str">
        <f>$B$37</f>
        <v>Engineering</v>
      </c>
      <c r="C121" s="22">
        <f t="shared" si="3"/>
        <v>215481.53086607286</v>
      </c>
      <c r="D121" s="22">
        <f t="shared" si="3"/>
        <v>330567.31800791121</v>
      </c>
      <c r="E121" s="22">
        <f t="shared" si="3"/>
        <v>153748.20432616619</v>
      </c>
      <c r="F121" s="22">
        <f t="shared" si="3"/>
        <v>0</v>
      </c>
      <c r="G121" s="22">
        <f t="shared" si="3"/>
        <v>0</v>
      </c>
      <c r="H121" s="69">
        <f t="shared" si="4"/>
        <v>699797.05320015026</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13033.8020689655</v>
      </c>
      <c r="D125" s="22">
        <f t="shared" si="3"/>
        <v>4554.96</v>
      </c>
      <c r="E125" s="22">
        <f t="shared" si="3"/>
        <v>0</v>
      </c>
      <c r="F125" s="22">
        <f t="shared" si="3"/>
        <v>0</v>
      </c>
      <c r="G125" s="22">
        <f t="shared" si="3"/>
        <v>0</v>
      </c>
      <c r="H125" s="69">
        <f t="shared" si="4"/>
        <v>17588.762068965501</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704629.22889870871</v>
      </c>
      <c r="D127" s="22">
        <f t="shared" si="3"/>
        <v>436962.84829190467</v>
      </c>
      <c r="E127" s="22">
        <f t="shared" si="3"/>
        <v>0</v>
      </c>
      <c r="F127" s="22">
        <f t="shared" si="3"/>
        <v>0</v>
      </c>
      <c r="G127" s="22">
        <f t="shared" si="3"/>
        <v>0</v>
      </c>
      <c r="H127" s="69">
        <f t="shared" si="4"/>
        <v>1141592.0771906134</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31359.585046729</v>
      </c>
      <c r="D129" s="22">
        <f t="shared" si="3"/>
        <v>0</v>
      </c>
      <c r="E129" s="22">
        <f t="shared" si="3"/>
        <v>0</v>
      </c>
      <c r="F129" s="22">
        <f t="shared" si="3"/>
        <v>0</v>
      </c>
      <c r="G129" s="22">
        <f t="shared" si="3"/>
        <v>0</v>
      </c>
      <c r="H129" s="69">
        <f t="shared" si="4"/>
        <v>31359.585046729</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301422.98767338466</v>
      </c>
      <c r="D131" s="22">
        <f t="shared" si="3"/>
        <v>694508.04293527268</v>
      </c>
      <c r="E131" s="22">
        <f t="shared" si="3"/>
        <v>486785.91702797188</v>
      </c>
      <c r="F131" s="22">
        <f t="shared" si="3"/>
        <v>0</v>
      </c>
      <c r="G131" s="22">
        <f t="shared" si="3"/>
        <v>0</v>
      </c>
      <c r="H131" s="69">
        <f t="shared" si="4"/>
        <v>1482716.9476366292</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9" x14ac:dyDescent="0.2">
      <c r="B134" s="9" t="str">
        <f>$B$50</f>
        <v>Technology</v>
      </c>
      <c r="C134" s="22">
        <f t="shared" si="5"/>
        <v>224167.787902265</v>
      </c>
      <c r="D134" s="22">
        <f t="shared" si="5"/>
        <v>356268.66655398998</v>
      </c>
      <c r="E134" s="22">
        <f t="shared" si="5"/>
        <v>0</v>
      </c>
      <c r="F134" s="22">
        <f t="shared" si="5"/>
        <v>0</v>
      </c>
      <c r="G134" s="22">
        <f t="shared" si="5"/>
        <v>0</v>
      </c>
      <c r="H134" s="69">
        <f t="shared" si="4"/>
        <v>580436.45445625496</v>
      </c>
      <c r="I134" s="1"/>
    </row>
    <row r="135" spans="2:9" x14ac:dyDescent="0.2">
      <c r="B135" s="9" t="str">
        <f>$B$51</f>
        <v>Nursing</v>
      </c>
      <c r="C135" s="22">
        <f t="shared" si="5"/>
        <v>0</v>
      </c>
      <c r="D135" s="22">
        <f t="shared" si="5"/>
        <v>0</v>
      </c>
      <c r="E135" s="22">
        <f t="shared" si="5"/>
        <v>0</v>
      </c>
      <c r="F135" s="22">
        <f t="shared" si="5"/>
        <v>0</v>
      </c>
      <c r="G135" s="22">
        <f t="shared" si="5"/>
        <v>0</v>
      </c>
      <c r="H135" s="69">
        <f t="shared" si="4"/>
        <v>0</v>
      </c>
      <c r="I135" s="1"/>
    </row>
    <row r="136" spans="2:9" x14ac:dyDescent="0.2">
      <c r="B136" s="35" t="str">
        <f>$B$52</f>
        <v>Totals</v>
      </c>
      <c r="C136" s="36">
        <f>SUM(C116:C135)</f>
        <v>4572821.6610604776</v>
      </c>
      <c r="D136" s="36">
        <f>SUM(D116:D135)</f>
        <v>3556229.307158317</v>
      </c>
      <c r="E136" s="36">
        <f>SUM(E116:E135)</f>
        <v>1689010.7166285657</v>
      </c>
      <c r="F136" s="36">
        <f>SUM(F116:F135)</f>
        <v>1075179.4351526387</v>
      </c>
      <c r="G136" s="36">
        <f>SUM(G116:G135)</f>
        <v>0</v>
      </c>
      <c r="H136" s="36">
        <f t="shared" si="4"/>
        <v>10893241.119999999</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16452814.880000003</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Data!LN11</f>
        <v>133827.18777019353</v>
      </c>
      <c r="D143" s="159">
        <f>Data!MH11</f>
        <v>267654.37554038706</v>
      </c>
      <c r="E143" s="159">
        <f>Data!NB11</f>
        <v>936790.31439135456</v>
      </c>
      <c r="F143" s="159">
        <f>Data!NV11</f>
        <v>0</v>
      </c>
      <c r="G143" s="159">
        <f>Data!OP11</f>
        <v>0</v>
      </c>
      <c r="H143" s="160">
        <f>Data!PJ11</f>
        <v>1804610.0334978334</v>
      </c>
      <c r="I143" s="70">
        <f t="shared" ref="I143:I162" si="6">SUM(C143:H143)</f>
        <v>3142881.9111997685</v>
      </c>
    </row>
    <row r="144" spans="2:9" x14ac:dyDescent="0.2">
      <c r="B144" s="9" t="str">
        <f>$B$33</f>
        <v>Science</v>
      </c>
      <c r="C144" s="159">
        <f>Data!LO11</f>
        <v>110104.2417956065</v>
      </c>
      <c r="D144" s="159">
        <f>Data!MI11</f>
        <v>860814.98131110554</v>
      </c>
      <c r="E144" s="159">
        <f>Data!NC11</f>
        <v>730691.78646175237</v>
      </c>
      <c r="F144" s="159">
        <f>Data!NW11</f>
        <v>1091032.941429192</v>
      </c>
      <c r="G144" s="159">
        <f>Data!OQ11</f>
        <v>0</v>
      </c>
      <c r="H144" s="160">
        <f>Data!PK11</f>
        <v>3765776.8783211689</v>
      </c>
      <c r="I144" s="70">
        <f t="shared" si="6"/>
        <v>6558420.8293188252</v>
      </c>
    </row>
    <row r="145" spans="2:9" x14ac:dyDescent="0.2">
      <c r="B145" s="9" t="str">
        <f>$B$34</f>
        <v>Fine Arts</v>
      </c>
      <c r="C145" s="159">
        <f>Data!LP11</f>
        <v>28063.339326606263</v>
      </c>
      <c r="D145" s="159">
        <f>Data!MJ11</f>
        <v>0</v>
      </c>
      <c r="E145" s="159">
        <f>Data!ND11</f>
        <v>0</v>
      </c>
      <c r="F145" s="159">
        <f>Data!NX11</f>
        <v>0</v>
      </c>
      <c r="G145" s="159">
        <f>Data!OR11</f>
        <v>0</v>
      </c>
      <c r="H145" s="160">
        <f>Data!PL11</f>
        <v>37842.373112713256</v>
      </c>
      <c r="I145" s="70">
        <f t="shared" si="6"/>
        <v>65905.712439319526</v>
      </c>
    </row>
    <row r="146" spans="2:9" x14ac:dyDescent="0.2">
      <c r="B146" s="9" t="str">
        <f>$B$35</f>
        <v>Teacher Education</v>
      </c>
      <c r="C146" s="159">
        <f>Data!LQ11</f>
        <v>0</v>
      </c>
      <c r="D146" s="159">
        <f>Data!MK11</f>
        <v>0</v>
      </c>
      <c r="E146" s="159">
        <f>Data!NE11</f>
        <v>0</v>
      </c>
      <c r="F146" s="159">
        <f>Data!NY11</f>
        <v>0</v>
      </c>
      <c r="G146" s="159">
        <f>Data!OS11</f>
        <v>0</v>
      </c>
      <c r="H146" s="160">
        <f>Data!PN11</f>
        <v>0</v>
      </c>
      <c r="I146" s="70">
        <f t="shared" si="6"/>
        <v>0</v>
      </c>
    </row>
    <row r="147" spans="2:9" x14ac:dyDescent="0.2">
      <c r="B147" s="9" t="str">
        <f>$B$36</f>
        <v>Agriculture</v>
      </c>
      <c r="C147" s="159">
        <f>Data!LR11</f>
        <v>30510.911964868581</v>
      </c>
      <c r="D147" s="159">
        <f>Data!ML11</f>
        <v>61021.823929737162</v>
      </c>
      <c r="E147" s="159">
        <f>Data!NF11</f>
        <v>152554.5598243429</v>
      </c>
      <c r="F147" s="159">
        <f>Data!NZ11</f>
        <v>61021.823929737162</v>
      </c>
      <c r="G147" s="159">
        <f>Data!OT11</f>
        <v>0</v>
      </c>
      <c r="H147" s="160">
        <f>Data!PM11</f>
        <v>411428.34113438765</v>
      </c>
      <c r="I147" s="70">
        <f t="shared" si="6"/>
        <v>716537.46078307345</v>
      </c>
    </row>
    <row r="148" spans="2:9" x14ac:dyDescent="0.2">
      <c r="B148" s="9" t="str">
        <f>$B$37</f>
        <v>Engineering</v>
      </c>
      <c r="C148" s="159">
        <f>Data!LS11</f>
        <v>45006.112371154108</v>
      </c>
      <c r="D148" s="159">
        <f>Data!MM11</f>
        <v>45006.112371154108</v>
      </c>
      <c r="E148" s="159">
        <f>Data!NG11</f>
        <v>360048.89896923286</v>
      </c>
      <c r="F148" s="159">
        <f>Data!OA11</f>
        <v>0</v>
      </c>
      <c r="G148" s="159">
        <f>Data!OU11</f>
        <v>0</v>
      </c>
      <c r="H148" s="160">
        <f>Data!PO11</f>
        <v>606890.7469921814</v>
      </c>
      <c r="I148" s="70">
        <f t="shared" si="6"/>
        <v>1056951.8707037224</v>
      </c>
    </row>
    <row r="149" spans="2:9" x14ac:dyDescent="0.2">
      <c r="B149" s="9" t="str">
        <f>$B$38</f>
        <v>Home Economics</v>
      </c>
      <c r="C149" s="159">
        <f>Data!LT11</f>
        <v>0</v>
      </c>
      <c r="D149" s="159">
        <f>Data!MN11</f>
        <v>0</v>
      </c>
      <c r="E149" s="159">
        <f>Data!NH11</f>
        <v>0</v>
      </c>
      <c r="F149" s="159">
        <f>Data!OB11</f>
        <v>0</v>
      </c>
      <c r="G149" s="159">
        <f>Data!OV11</f>
        <v>0</v>
      </c>
      <c r="H149" s="160">
        <f>Data!PP11</f>
        <v>0</v>
      </c>
      <c r="I149" s="70">
        <f t="shared" si="6"/>
        <v>0</v>
      </c>
    </row>
    <row r="150" spans="2:9" x14ac:dyDescent="0.2">
      <c r="B150" s="9" t="str">
        <f>$B$39</f>
        <v>Law</v>
      </c>
      <c r="C150" s="159">
        <f>Data!LU11</f>
        <v>0</v>
      </c>
      <c r="D150" s="159">
        <f>Data!MO11</f>
        <v>0</v>
      </c>
      <c r="E150" s="159">
        <f>Data!NI11</f>
        <v>0</v>
      </c>
      <c r="F150" s="159">
        <f>Data!OC11</f>
        <v>0</v>
      </c>
      <c r="G150" s="159">
        <f>Data!OW11</f>
        <v>0</v>
      </c>
      <c r="H150" s="160">
        <f>Data!PQ11</f>
        <v>0</v>
      </c>
      <c r="I150" s="70">
        <f t="shared" si="6"/>
        <v>0</v>
      </c>
    </row>
    <row r="151" spans="2:9" x14ac:dyDescent="0.2">
      <c r="B151" s="9" t="str">
        <f>$B$40</f>
        <v>Social Service</v>
      </c>
      <c r="C151" s="159">
        <f>Data!LV11</f>
        <v>0</v>
      </c>
      <c r="D151" s="159">
        <f>Data!MP11</f>
        <v>0</v>
      </c>
      <c r="E151" s="159">
        <f>Data!NJ11</f>
        <v>0</v>
      </c>
      <c r="F151" s="159">
        <f>Data!OD11</f>
        <v>0</v>
      </c>
      <c r="G151" s="159">
        <f>Data!OX11</f>
        <v>0</v>
      </c>
      <c r="H151" s="160">
        <f>Data!PR11</f>
        <v>0</v>
      </c>
      <c r="I151" s="70">
        <f t="shared" si="6"/>
        <v>0</v>
      </c>
    </row>
    <row r="152" spans="2:9" x14ac:dyDescent="0.2">
      <c r="B152" s="9" t="str">
        <f>$B$41</f>
        <v>Library Science</v>
      </c>
      <c r="C152" s="159">
        <f>Data!LW11</f>
        <v>4385.0626670667043</v>
      </c>
      <c r="D152" s="159">
        <f>Data!MQ11</f>
        <v>6577.5940006000565</v>
      </c>
      <c r="E152" s="159">
        <f>Data!NK11</f>
        <v>0</v>
      </c>
      <c r="F152" s="159">
        <f>Data!OE11</f>
        <v>0</v>
      </c>
      <c r="G152" s="159">
        <f>Data!OY11</f>
        <v>0</v>
      </c>
      <c r="H152" s="160">
        <f>Data!PS11</f>
        <v>14782.736263004381</v>
      </c>
      <c r="I152" s="70">
        <f t="shared" si="6"/>
        <v>25745.392930671143</v>
      </c>
    </row>
    <row r="153" spans="2:9" x14ac:dyDescent="0.2">
      <c r="B153" s="9" t="str">
        <f>$B$42</f>
        <v>Veterinary Science</v>
      </c>
      <c r="C153" s="159">
        <f>Data!LX11</f>
        <v>0</v>
      </c>
      <c r="D153" s="159">
        <f>Data!MR11</f>
        <v>0</v>
      </c>
      <c r="E153" s="159">
        <f>Data!NL11</f>
        <v>0</v>
      </c>
      <c r="F153" s="159">
        <f>Data!OF11</f>
        <v>0</v>
      </c>
      <c r="G153" s="159">
        <f>Data!OZ11</f>
        <v>0</v>
      </c>
      <c r="H153" s="160">
        <f>Data!PT11</f>
        <v>0</v>
      </c>
      <c r="I153" s="70">
        <f t="shared" si="6"/>
        <v>0</v>
      </c>
    </row>
    <row r="154" spans="2:9" x14ac:dyDescent="0.2">
      <c r="B154" s="9" t="str">
        <f>$B$43</f>
        <v>Vocational Training</v>
      </c>
      <c r="C154" s="159">
        <f>Data!LY11</f>
        <v>293677.26584790344</v>
      </c>
      <c r="D154" s="159">
        <f>Data!MS11</f>
        <v>440515.89877185517</v>
      </c>
      <c r="E154" s="159">
        <f>Data!NM11</f>
        <v>0</v>
      </c>
      <c r="F154" s="159">
        <f>Data!OG11</f>
        <v>0</v>
      </c>
      <c r="G154" s="159">
        <f>Data!PA11</f>
        <v>0</v>
      </c>
      <c r="H154" s="160">
        <f>Data!PU11</f>
        <v>990032.27481212642</v>
      </c>
      <c r="I154" s="70">
        <f t="shared" si="6"/>
        <v>1724225.439431885</v>
      </c>
    </row>
    <row r="155" spans="2:9" x14ac:dyDescent="0.2">
      <c r="B155" s="9" t="str">
        <f>$B$44</f>
        <v>Physical Training</v>
      </c>
      <c r="C155" s="159">
        <f>Data!LZ11</f>
        <v>0</v>
      </c>
      <c r="D155" s="159">
        <f>Data!MT11</f>
        <v>0</v>
      </c>
      <c r="E155" s="159">
        <f>Data!NN11</f>
        <v>0</v>
      </c>
      <c r="F155" s="159">
        <f>Data!OH11</f>
        <v>0</v>
      </c>
      <c r="G155" s="159">
        <f>Data!PB11</f>
        <v>0</v>
      </c>
      <c r="H155" s="160">
        <f>Data!PV11</f>
        <v>0</v>
      </c>
      <c r="I155" s="70">
        <f t="shared" si="6"/>
        <v>0</v>
      </c>
    </row>
    <row r="156" spans="2:9" x14ac:dyDescent="0.2">
      <c r="B156" s="9" t="str">
        <f>$B$45</f>
        <v>Health Services</v>
      </c>
      <c r="C156" s="159">
        <f>Data!MA11</f>
        <v>19968.948244357824</v>
      </c>
      <c r="D156" s="159">
        <f>Data!MU11</f>
        <v>0</v>
      </c>
      <c r="E156" s="159">
        <f>Data!NO11</f>
        <v>0</v>
      </c>
      <c r="F156" s="159">
        <f>Data!OI11</f>
        <v>0</v>
      </c>
      <c r="G156" s="159">
        <f>Data!PC11</f>
        <v>0</v>
      </c>
      <c r="H156" s="160">
        <f>Data!PW11</f>
        <v>26927.386699665207</v>
      </c>
      <c r="I156" s="70">
        <f t="shared" si="6"/>
        <v>46896.33494402303</v>
      </c>
    </row>
    <row r="157" spans="2:9" x14ac:dyDescent="0.2">
      <c r="B157" s="9" t="str">
        <f>$B$46</f>
        <v>Pharmacy</v>
      </c>
      <c r="C157" s="159">
        <f>Data!MB11</f>
        <v>0</v>
      </c>
      <c r="D157" s="159">
        <f>Data!MV11</f>
        <v>0</v>
      </c>
      <c r="E157" s="159">
        <f>Data!NP11</f>
        <v>0</v>
      </c>
      <c r="F157" s="159">
        <f>Data!OJ11</f>
        <v>0</v>
      </c>
      <c r="G157" s="159">
        <f>Data!PD11</f>
        <v>0</v>
      </c>
      <c r="H157" s="160">
        <f>Data!PX11</f>
        <v>0</v>
      </c>
      <c r="I157" s="70">
        <f t="shared" si="6"/>
        <v>0</v>
      </c>
    </row>
    <row r="158" spans="2:9" x14ac:dyDescent="0.2">
      <c r="B158" s="9" t="str">
        <f>$B$47</f>
        <v>Business Administration</v>
      </c>
      <c r="C158" s="159">
        <f>Data!MC11</f>
        <v>95358.111690794482</v>
      </c>
      <c r="D158" s="159">
        <f>Data!MW11</f>
        <v>190716.22338158896</v>
      </c>
      <c r="E158" s="159">
        <f>Data!NQ11</f>
        <v>667506.78183556127</v>
      </c>
      <c r="F158" s="159">
        <f>Data!OK11</f>
        <v>0</v>
      </c>
      <c r="G158" s="159">
        <f>Data!PE11</f>
        <v>0</v>
      </c>
      <c r="H158" s="160">
        <f>Data!PY11</f>
        <v>1285868.7984097502</v>
      </c>
      <c r="I158" s="70">
        <f t="shared" si="6"/>
        <v>2239449.9153176947</v>
      </c>
    </row>
    <row r="159" spans="2:9" x14ac:dyDescent="0.2">
      <c r="B159" s="9" t="str">
        <f>$B$48</f>
        <v>Optometry</v>
      </c>
      <c r="C159" s="159">
        <f>Data!MD11</f>
        <v>0</v>
      </c>
      <c r="D159" s="159">
        <f>Data!MX11</f>
        <v>0</v>
      </c>
      <c r="E159" s="159">
        <f>Data!NR11</f>
        <v>0</v>
      </c>
      <c r="F159" s="159">
        <f>Data!OL11</f>
        <v>0</v>
      </c>
      <c r="G159" s="159">
        <f>Data!PF11</f>
        <v>0</v>
      </c>
      <c r="H159" s="160">
        <f>Data!PZ11</f>
        <v>0</v>
      </c>
      <c r="I159" s="70">
        <f t="shared" si="6"/>
        <v>0</v>
      </c>
    </row>
    <row r="160" spans="2:9" x14ac:dyDescent="0.2">
      <c r="B160" s="9" t="str">
        <f>$B$49</f>
        <v>Teacher Ed-Practice Teaching</v>
      </c>
      <c r="C160" s="159">
        <f>Data!ME11</f>
        <v>0</v>
      </c>
      <c r="D160" s="159">
        <f>Data!MY11</f>
        <v>0</v>
      </c>
      <c r="E160" s="159">
        <f>Data!NS11</f>
        <v>0</v>
      </c>
      <c r="F160" s="159">
        <f>Data!OM11</f>
        <v>0</v>
      </c>
      <c r="G160" s="159">
        <f>Data!PG11</f>
        <v>0</v>
      </c>
      <c r="H160" s="160">
        <f>Data!QA11</f>
        <v>0</v>
      </c>
      <c r="I160" s="70">
        <f t="shared" si="6"/>
        <v>0</v>
      </c>
    </row>
    <row r="161" spans="2:9" x14ac:dyDescent="0.2">
      <c r="B161" s="9" t="str">
        <f>$B$50</f>
        <v>Technology</v>
      </c>
      <c r="C161" s="159">
        <f>Data!MF11</f>
        <v>149169.96086954291</v>
      </c>
      <c r="D161" s="159">
        <f>Data!MZ11</f>
        <v>223754.94130431436</v>
      </c>
      <c r="E161" s="159">
        <f>Data!NT11</f>
        <v>0</v>
      </c>
      <c r="F161" s="159">
        <f>Data!ON11</f>
        <v>0</v>
      </c>
      <c r="G161" s="159">
        <f>Data!PH11</f>
        <v>0</v>
      </c>
      <c r="H161" s="160">
        <f>Data!QB11</f>
        <v>502875.41075717821</v>
      </c>
      <c r="I161" s="70">
        <f t="shared" si="6"/>
        <v>875800.31293103541</v>
      </c>
    </row>
    <row r="162" spans="2:9" x14ac:dyDescent="0.2">
      <c r="B162" s="9" t="str">
        <f>$B$51</f>
        <v>Nursing</v>
      </c>
      <c r="C162" s="159">
        <f>Data!MG11</f>
        <v>0</v>
      </c>
      <c r="D162" s="159">
        <f>Data!NA11</f>
        <v>0</v>
      </c>
      <c r="E162" s="159">
        <f>Data!NU11</f>
        <v>0</v>
      </c>
      <c r="F162" s="159">
        <f>Data!OO11</f>
        <v>0</v>
      </c>
      <c r="G162" s="159">
        <f>Data!PI11</f>
        <v>0</v>
      </c>
      <c r="H162" s="160">
        <f>Data!QC11</f>
        <v>0</v>
      </c>
      <c r="I162" s="70">
        <f t="shared" si="6"/>
        <v>0</v>
      </c>
    </row>
    <row r="163" spans="2:9" ht="15" thickBot="1" x14ac:dyDescent="0.25">
      <c r="B163" s="35" t="str">
        <f>$B$52</f>
        <v>Totals</v>
      </c>
      <c r="C163" s="36">
        <f t="shared" ref="C163:H163" si="7">SUM(C143:C162)</f>
        <v>910071.14254809439</v>
      </c>
      <c r="D163" s="36">
        <f t="shared" si="7"/>
        <v>2096061.9506107422</v>
      </c>
      <c r="E163" s="36">
        <f t="shared" si="7"/>
        <v>2847592.341482244</v>
      </c>
      <c r="F163" s="36">
        <f t="shared" si="7"/>
        <v>1152054.7653589291</v>
      </c>
      <c r="G163" s="37">
        <f t="shared" si="7"/>
        <v>0</v>
      </c>
      <c r="H163" s="71">
        <f t="shared" si="7"/>
        <v>9447034.9800000098</v>
      </c>
      <c r="I163" s="70">
        <f>SUM(I143:I162)</f>
        <v>16452815.180000018</v>
      </c>
    </row>
    <row r="164" spans="2:9" ht="15" thickTop="1" x14ac:dyDescent="0.2">
      <c r="B164" s="14"/>
      <c r="C164" s="42"/>
      <c r="D164" s="42"/>
      <c r="E164" s="42"/>
      <c r="F164" s="42"/>
      <c r="G164" s="42"/>
      <c r="H164" s="43"/>
      <c r="I164" s="44"/>
    </row>
    <row r="165" spans="2:9"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83" si="8">C143+$H$140*IF($H116=0,0,$H143*C116/$H116)+IF($H32=0,0,$H$141*$H143*C32/$H32)</f>
        <v>1689987.5508532627</v>
      </c>
      <c r="D168" s="21">
        <f t="shared" si="8"/>
        <v>468234.21871163527</v>
      </c>
      <c r="E168" s="21">
        <f t="shared" si="8"/>
        <v>984660.14163487044</v>
      </c>
      <c r="F168" s="21">
        <f t="shared" si="8"/>
        <v>0</v>
      </c>
      <c r="G168" s="21">
        <f t="shared" si="8"/>
        <v>0</v>
      </c>
      <c r="H168" s="36">
        <f t="shared" ref="H168:H188" si="9">SUM(C168:G168)</f>
        <v>3142881.9111997681</v>
      </c>
      <c r="I168" s="52"/>
    </row>
    <row r="169" spans="2:9" x14ac:dyDescent="0.2">
      <c r="B169" s="9" t="str">
        <f>$B$33</f>
        <v>Science</v>
      </c>
      <c r="C169" s="22">
        <f t="shared" si="8"/>
        <v>1176167.240695118</v>
      </c>
      <c r="D169" s="22">
        <f t="shared" si="8"/>
        <v>2034810.2510983995</v>
      </c>
      <c r="E169" s="22">
        <f t="shared" si="8"/>
        <v>1333109.0150562846</v>
      </c>
      <c r="F169" s="22">
        <f t="shared" si="8"/>
        <v>2014334.3224690226</v>
      </c>
      <c r="G169" s="22">
        <f t="shared" si="8"/>
        <v>0</v>
      </c>
      <c r="H169" s="69">
        <f t="shared" si="9"/>
        <v>6558420.8293188252</v>
      </c>
      <c r="I169" s="52"/>
    </row>
    <row r="170" spans="2:9" x14ac:dyDescent="0.2">
      <c r="B170" s="9" t="str">
        <f>$B$34</f>
        <v>Fine Arts</v>
      </c>
      <c r="C170" s="22">
        <f t="shared" si="8"/>
        <v>65905.712439319526</v>
      </c>
      <c r="D170" s="22">
        <f t="shared" si="8"/>
        <v>0</v>
      </c>
      <c r="E170" s="22">
        <f t="shared" si="8"/>
        <v>0</v>
      </c>
      <c r="F170" s="22">
        <f t="shared" si="8"/>
        <v>0</v>
      </c>
      <c r="G170" s="22">
        <f t="shared" si="8"/>
        <v>0</v>
      </c>
      <c r="H170" s="69">
        <f t="shared" si="9"/>
        <v>65905.712439319526</v>
      </c>
      <c r="I170" s="52"/>
    </row>
    <row r="171" spans="2:9" x14ac:dyDescent="0.2">
      <c r="B171" s="9" t="str">
        <f>$B$35</f>
        <v>Teacher Education</v>
      </c>
      <c r="C171" s="22">
        <f t="shared" si="8"/>
        <v>0</v>
      </c>
      <c r="D171" s="22">
        <f t="shared" si="8"/>
        <v>0</v>
      </c>
      <c r="E171" s="22">
        <f t="shared" si="8"/>
        <v>0</v>
      </c>
      <c r="F171" s="22">
        <f t="shared" si="8"/>
        <v>0</v>
      </c>
      <c r="G171" s="22">
        <f t="shared" si="8"/>
        <v>0</v>
      </c>
      <c r="H171" s="69">
        <f t="shared" si="9"/>
        <v>0</v>
      </c>
      <c r="I171" s="52"/>
    </row>
    <row r="172" spans="2:9" x14ac:dyDescent="0.2">
      <c r="B172" s="9" t="str">
        <f>$B$36</f>
        <v>Agriculture</v>
      </c>
      <c r="C172" s="22">
        <f t="shared" si="8"/>
        <v>46419.53131674647</v>
      </c>
      <c r="D172" s="22">
        <f t="shared" si="8"/>
        <v>189506.3287602755</v>
      </c>
      <c r="E172" s="22">
        <f t="shared" si="8"/>
        <v>410473.93178158323</v>
      </c>
      <c r="F172" s="22">
        <f t="shared" si="8"/>
        <v>70137.66892446822</v>
      </c>
      <c r="G172" s="22">
        <f t="shared" si="8"/>
        <v>0</v>
      </c>
      <c r="H172" s="69">
        <f t="shared" si="9"/>
        <v>716537.46078307345</v>
      </c>
      <c r="I172" s="52"/>
    </row>
    <row r="173" spans="2:9" x14ac:dyDescent="0.2">
      <c r="B173" s="9" t="str">
        <f>$B$37</f>
        <v>Engineering</v>
      </c>
      <c r="C173" s="22">
        <f t="shared" si="8"/>
        <v>231879.93047642542</v>
      </c>
      <c r="D173" s="22">
        <f t="shared" si="8"/>
        <v>331686.72304192244</v>
      </c>
      <c r="E173" s="22">
        <f t="shared" si="8"/>
        <v>493385.21718537464</v>
      </c>
      <c r="F173" s="22">
        <f t="shared" si="8"/>
        <v>0</v>
      </c>
      <c r="G173" s="22">
        <f t="shared" si="8"/>
        <v>0</v>
      </c>
      <c r="H173" s="69">
        <f t="shared" si="9"/>
        <v>1056951.8707037226</v>
      </c>
      <c r="I173" s="52"/>
    </row>
    <row r="174" spans="2:9" x14ac:dyDescent="0.2">
      <c r="B174" s="9" t="str">
        <f>$B$38</f>
        <v>Home Economics</v>
      </c>
      <c r="C174" s="22">
        <f t="shared" si="8"/>
        <v>0</v>
      </c>
      <c r="D174" s="22">
        <f t="shared" si="8"/>
        <v>0</v>
      </c>
      <c r="E174" s="22">
        <f t="shared" si="8"/>
        <v>0</v>
      </c>
      <c r="F174" s="22">
        <f t="shared" si="8"/>
        <v>0</v>
      </c>
      <c r="G174" s="22">
        <f t="shared" si="8"/>
        <v>0</v>
      </c>
      <c r="H174" s="69">
        <f t="shared" si="9"/>
        <v>0</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0</v>
      </c>
      <c r="D176" s="22">
        <f t="shared" si="8"/>
        <v>0</v>
      </c>
      <c r="E176" s="22">
        <f t="shared" si="8"/>
        <v>0</v>
      </c>
      <c r="F176" s="22">
        <f t="shared" si="8"/>
        <v>0</v>
      </c>
      <c r="G176" s="22">
        <f t="shared" si="8"/>
        <v>0</v>
      </c>
      <c r="H176" s="69">
        <f t="shared" si="9"/>
        <v>0</v>
      </c>
      <c r="I176" s="52"/>
    </row>
    <row r="177" spans="2:9" x14ac:dyDescent="0.2">
      <c r="B177" s="9" t="str">
        <f>$B$41</f>
        <v>Library Science</v>
      </c>
      <c r="C177" s="22">
        <f t="shared" si="8"/>
        <v>15339.515159757124</v>
      </c>
      <c r="D177" s="22">
        <f t="shared" si="8"/>
        <v>10405.877770914018</v>
      </c>
      <c r="E177" s="22">
        <f t="shared" si="8"/>
        <v>0</v>
      </c>
      <c r="F177" s="22">
        <f t="shared" si="8"/>
        <v>0</v>
      </c>
      <c r="G177" s="22">
        <f t="shared" si="8"/>
        <v>0</v>
      </c>
      <c r="H177" s="69">
        <f t="shared" si="9"/>
        <v>25745.392930671143</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904758.66026548471</v>
      </c>
      <c r="D179" s="22">
        <f t="shared" si="8"/>
        <v>819466.7791664002</v>
      </c>
      <c r="E179" s="22">
        <f t="shared" si="8"/>
        <v>0</v>
      </c>
      <c r="F179" s="22">
        <f t="shared" si="8"/>
        <v>0</v>
      </c>
      <c r="G179" s="22">
        <f t="shared" si="8"/>
        <v>0</v>
      </c>
      <c r="H179" s="69">
        <f t="shared" si="9"/>
        <v>1724225.4394318848</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46896.33494402303</v>
      </c>
      <c r="D181" s="22">
        <f t="shared" si="8"/>
        <v>0</v>
      </c>
      <c r="E181" s="22">
        <f t="shared" si="8"/>
        <v>0</v>
      </c>
      <c r="F181" s="22">
        <f t="shared" si="8"/>
        <v>0</v>
      </c>
      <c r="G181" s="22">
        <f t="shared" si="8"/>
        <v>0</v>
      </c>
      <c r="H181" s="69">
        <f t="shared" si="9"/>
        <v>46896.33494402303</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356763.64535684604</v>
      </c>
      <c r="D183" s="22">
        <f t="shared" si="8"/>
        <v>793020.13855471334</v>
      </c>
      <c r="E183" s="22">
        <f t="shared" si="8"/>
        <v>1089666.1314061356</v>
      </c>
      <c r="F183" s="22">
        <f t="shared" si="8"/>
        <v>0</v>
      </c>
      <c r="G183" s="22">
        <f t="shared" si="8"/>
        <v>0</v>
      </c>
      <c r="H183" s="69">
        <f t="shared" si="9"/>
        <v>2239449.9153176947</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row>
    <row r="186" spans="2:9" x14ac:dyDescent="0.2">
      <c r="B186" s="9" t="str">
        <f>$B$50</f>
        <v>Technology</v>
      </c>
      <c r="C186" s="22">
        <f t="shared" si="10"/>
        <v>343383.2421933047</v>
      </c>
      <c r="D186" s="22">
        <f t="shared" si="10"/>
        <v>532417.07073773071</v>
      </c>
      <c r="E186" s="22">
        <f t="shared" si="10"/>
        <v>0</v>
      </c>
      <c r="F186" s="22">
        <f t="shared" si="10"/>
        <v>0</v>
      </c>
      <c r="G186" s="22">
        <f t="shared" si="10"/>
        <v>0</v>
      </c>
      <c r="H186" s="69">
        <f t="shared" si="9"/>
        <v>875800.31293103541</v>
      </c>
      <c r="I186" s="52"/>
    </row>
    <row r="187" spans="2:9" x14ac:dyDescent="0.2">
      <c r="B187" s="9" t="str">
        <f>$B$51</f>
        <v>Nursing</v>
      </c>
      <c r="C187" s="22">
        <f t="shared" si="10"/>
        <v>0</v>
      </c>
      <c r="D187" s="22">
        <f t="shared" si="10"/>
        <v>0</v>
      </c>
      <c r="E187" s="22">
        <f t="shared" si="10"/>
        <v>0</v>
      </c>
      <c r="F187" s="22">
        <f t="shared" si="10"/>
        <v>0</v>
      </c>
      <c r="G187" s="22">
        <f t="shared" si="10"/>
        <v>0</v>
      </c>
      <c r="H187" s="69">
        <f t="shared" si="9"/>
        <v>0</v>
      </c>
      <c r="I187" s="52"/>
    </row>
    <row r="188" spans="2:9" x14ac:dyDescent="0.2">
      <c r="B188" s="35" t="str">
        <f>$B$52</f>
        <v>Totals</v>
      </c>
      <c r="C188" s="36">
        <f>SUM(C168:C187)</f>
        <v>4877501.3637002883</v>
      </c>
      <c r="D188" s="36">
        <f>SUM(D168:D187)</f>
        <v>5179547.3878419911</v>
      </c>
      <c r="E188" s="36">
        <f>SUM(E168:E187)</f>
        <v>4311294.4370642481</v>
      </c>
      <c r="F188" s="36">
        <f>SUM(F168:F187)</f>
        <v>2084471.9913934907</v>
      </c>
      <c r="G188" s="36">
        <f>SUM(G168:G187)</f>
        <v>0</v>
      </c>
      <c r="H188" s="36">
        <f t="shared" si="9"/>
        <v>16452815.180000018</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6373365</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1047887.7739471885</v>
      </c>
      <c r="D193" s="38">
        <f t="shared" si="11"/>
        <v>135066.52035717966</v>
      </c>
      <c r="E193" s="38">
        <f t="shared" si="11"/>
        <v>32234.599916208408</v>
      </c>
      <c r="F193" s="38">
        <f t="shared" si="11"/>
        <v>0</v>
      </c>
      <c r="G193" s="38">
        <f t="shared" si="11"/>
        <v>0</v>
      </c>
      <c r="H193" s="38">
        <f>SUM(C193:G193)</f>
        <v>1215188.8942205764</v>
      </c>
      <c r="I193" s="1"/>
    </row>
    <row r="194" spans="2:9" x14ac:dyDescent="0.2">
      <c r="B194" s="9" t="str">
        <f>$B$33</f>
        <v>Science</v>
      </c>
      <c r="C194" s="39">
        <f t="shared" si="11"/>
        <v>719193.47064090811</v>
      </c>
      <c r="D194" s="39">
        <f t="shared" si="11"/>
        <v>792007.35178495862</v>
      </c>
      <c r="E194" s="39">
        <f t="shared" si="11"/>
        <v>406406.12970717903</v>
      </c>
      <c r="F194" s="39">
        <f t="shared" si="11"/>
        <v>622882.81777254702</v>
      </c>
      <c r="G194" s="39">
        <f t="shared" si="11"/>
        <v>0</v>
      </c>
      <c r="H194" s="39">
        <f t="shared" ref="H194:H213" si="12">SUM(C194:G194)</f>
        <v>2540489.7699055928</v>
      </c>
      <c r="I194" s="1"/>
    </row>
    <row r="195" spans="2:9" x14ac:dyDescent="0.2">
      <c r="B195" s="9" t="str">
        <f>$B$34</f>
        <v>Fine Arts</v>
      </c>
      <c r="C195" s="39">
        <f t="shared" si="11"/>
        <v>25764.078052235389</v>
      </c>
      <c r="D195" s="39">
        <f t="shared" si="11"/>
        <v>0</v>
      </c>
      <c r="E195" s="39">
        <f t="shared" si="11"/>
        <v>0</v>
      </c>
      <c r="F195" s="39">
        <f t="shared" si="11"/>
        <v>0</v>
      </c>
      <c r="G195" s="39">
        <f t="shared" si="11"/>
        <v>0</v>
      </c>
      <c r="H195" s="39">
        <f t="shared" si="12"/>
        <v>25764.078052235389</v>
      </c>
      <c r="I195" s="1"/>
    </row>
    <row r="196" spans="2:9" x14ac:dyDescent="0.2">
      <c r="B196" s="9" t="str">
        <f>$B$35</f>
        <v>Teacher Education</v>
      </c>
      <c r="C196" s="39">
        <f t="shared" si="11"/>
        <v>0</v>
      </c>
      <c r="D196" s="39">
        <f t="shared" si="11"/>
        <v>0</v>
      </c>
      <c r="E196" s="39">
        <f t="shared" si="11"/>
        <v>0</v>
      </c>
      <c r="F196" s="39">
        <f t="shared" si="11"/>
        <v>0</v>
      </c>
      <c r="G196" s="39">
        <f t="shared" si="11"/>
        <v>0</v>
      </c>
      <c r="H196" s="39">
        <f t="shared" si="12"/>
        <v>0</v>
      </c>
      <c r="I196" s="1"/>
    </row>
    <row r="197" spans="2:9" x14ac:dyDescent="0.2">
      <c r="B197" s="9" t="str">
        <f>$B$36</f>
        <v>Agriculture</v>
      </c>
      <c r="C197" s="39">
        <f t="shared" si="11"/>
        <v>10781.576273397894</v>
      </c>
      <c r="D197" s="39">
        <f t="shared" si="11"/>
        <v>87076.411732529727</v>
      </c>
      <c r="E197" s="39">
        <f t="shared" si="11"/>
        <v>174796.90220984633</v>
      </c>
      <c r="F197" s="39">
        <f t="shared" si="11"/>
        <v>6177.9828867150363</v>
      </c>
      <c r="G197" s="39">
        <f t="shared" si="11"/>
        <v>0</v>
      </c>
      <c r="H197" s="39">
        <f t="shared" si="12"/>
        <v>278832.87310248899</v>
      </c>
      <c r="I197" s="1"/>
    </row>
    <row r="198" spans="2:9" x14ac:dyDescent="0.2">
      <c r="B198" s="9" t="str">
        <f>$B$37</f>
        <v>Engineering</v>
      </c>
      <c r="C198" s="39">
        <f t="shared" si="11"/>
        <v>126072.89527877895</v>
      </c>
      <c r="D198" s="39">
        <f t="shared" si="11"/>
        <v>193406.7328104357</v>
      </c>
      <c r="E198" s="39">
        <f t="shared" si="11"/>
        <v>89954.258192830341</v>
      </c>
      <c r="F198" s="39">
        <f t="shared" si="11"/>
        <v>0</v>
      </c>
      <c r="G198" s="39">
        <f t="shared" si="11"/>
        <v>0</v>
      </c>
      <c r="H198" s="39">
        <f t="shared" si="12"/>
        <v>409433.88628204504</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7625.7540807351843</v>
      </c>
      <c r="D202" s="39">
        <f t="shared" si="11"/>
        <v>2664.9940381013071</v>
      </c>
      <c r="E202" s="39">
        <f t="shared" si="11"/>
        <v>0</v>
      </c>
      <c r="F202" s="39">
        <f t="shared" si="11"/>
        <v>0</v>
      </c>
      <c r="G202" s="39">
        <f t="shared" si="11"/>
        <v>0</v>
      </c>
      <c r="H202" s="39">
        <f t="shared" si="12"/>
        <v>10290.748118836491</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412261.07234464842</v>
      </c>
      <c r="D204" s="39">
        <f t="shared" si="11"/>
        <v>255656.11675397624</v>
      </c>
      <c r="E204" s="39">
        <f t="shared" si="11"/>
        <v>0</v>
      </c>
      <c r="F204" s="39">
        <f t="shared" si="11"/>
        <v>0</v>
      </c>
      <c r="G204" s="39">
        <f t="shared" si="11"/>
        <v>0</v>
      </c>
      <c r="H204" s="39">
        <f t="shared" si="12"/>
        <v>667917.18909862463</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18347.714839836943</v>
      </c>
      <c r="D206" s="39">
        <f t="shared" si="11"/>
        <v>0</v>
      </c>
      <c r="E206" s="39">
        <f t="shared" si="11"/>
        <v>0</v>
      </c>
      <c r="F206" s="39">
        <f t="shared" si="11"/>
        <v>0</v>
      </c>
      <c r="G206" s="39">
        <f t="shared" si="11"/>
        <v>0</v>
      </c>
      <c r="H206" s="39">
        <f t="shared" si="12"/>
        <v>18347.714839836943</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176355.10851824249</v>
      </c>
      <c r="D208" s="39">
        <f t="shared" si="11"/>
        <v>406339.41765370232</v>
      </c>
      <c r="E208" s="39">
        <f t="shared" si="11"/>
        <v>284806.35762141109</v>
      </c>
      <c r="F208" s="39">
        <f t="shared" si="11"/>
        <v>0</v>
      </c>
      <c r="G208" s="39">
        <f t="shared" si="11"/>
        <v>0</v>
      </c>
      <c r="H208" s="39">
        <f t="shared" si="12"/>
        <v>867500.8837933559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131155.00867052499</v>
      </c>
      <c r="D211" s="39">
        <f t="shared" si="13"/>
        <v>208443.95391588198</v>
      </c>
      <c r="E211" s="39">
        <f t="shared" si="13"/>
        <v>0</v>
      </c>
      <c r="F211" s="39">
        <f t="shared" si="13"/>
        <v>0</v>
      </c>
      <c r="G211" s="39">
        <f t="shared" si="13"/>
        <v>0</v>
      </c>
      <c r="H211" s="39">
        <f t="shared" si="12"/>
        <v>339598.96258640697</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2675444.4526464972</v>
      </c>
      <c r="D213" s="38">
        <f>SUM(D193:D212)</f>
        <v>2080661.4990467657</v>
      </c>
      <c r="E213" s="38">
        <f>SUM(E193:E212)</f>
        <v>988198.24764747522</v>
      </c>
      <c r="F213" s="38">
        <f>SUM(F193:F212)</f>
        <v>629060.80065926211</v>
      </c>
      <c r="G213" s="38">
        <f>SUM(G193:G212)</f>
        <v>0</v>
      </c>
      <c r="H213" s="38">
        <f t="shared" si="12"/>
        <v>6373365</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6809864</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1355585.2444530961</v>
      </c>
      <c r="D218" s="38">
        <f t="shared" si="14"/>
        <v>188259.28506931919</v>
      </c>
      <c r="E218" s="38">
        <f t="shared" si="14"/>
        <v>26402.405624315783</v>
      </c>
      <c r="F218" s="38">
        <f t="shared" si="14"/>
        <v>0</v>
      </c>
      <c r="G218" s="38">
        <f t="shared" si="14"/>
        <v>0</v>
      </c>
      <c r="H218" s="38">
        <f>SUM(C218:G218)</f>
        <v>1570246.9351467311</v>
      </c>
      <c r="I218" s="1"/>
    </row>
    <row r="219" spans="2:9" x14ac:dyDescent="0.2">
      <c r="B219" s="9" t="str">
        <f>$B$33</f>
        <v>Science</v>
      </c>
      <c r="C219" s="39">
        <f t="shared" si="14"/>
        <v>910939.40050742729</v>
      </c>
      <c r="D219" s="39">
        <f t="shared" si="14"/>
        <v>1171391.1070979862</v>
      </c>
      <c r="E219" s="39">
        <f t="shared" si="14"/>
        <v>139954.21517929991</v>
      </c>
      <c r="F219" s="39">
        <f t="shared" si="14"/>
        <v>129045.24880924996</v>
      </c>
      <c r="G219" s="39">
        <f t="shared" si="14"/>
        <v>0</v>
      </c>
      <c r="H219" s="39">
        <f t="shared" ref="H219:H238" si="15">SUM(C219:G219)</f>
        <v>2351329.9715939634</v>
      </c>
      <c r="I219" s="1"/>
    </row>
    <row r="220" spans="2:9" x14ac:dyDescent="0.2">
      <c r="B220" s="9" t="str">
        <f>$B$34</f>
        <v>Fine Arts</v>
      </c>
      <c r="C220" s="39">
        <f t="shared" si="14"/>
        <v>76726.070031709503</v>
      </c>
      <c r="D220" s="39">
        <f t="shared" si="14"/>
        <v>0</v>
      </c>
      <c r="E220" s="39">
        <f t="shared" si="14"/>
        <v>0</v>
      </c>
      <c r="F220" s="39">
        <f t="shared" si="14"/>
        <v>0</v>
      </c>
      <c r="G220" s="39">
        <f t="shared" si="14"/>
        <v>0</v>
      </c>
      <c r="H220" s="39">
        <f t="shared" si="15"/>
        <v>76726.070031709503</v>
      </c>
      <c r="I220" s="1"/>
    </row>
    <row r="221" spans="2:9" x14ac:dyDescent="0.2">
      <c r="B221" s="9" t="str">
        <f>$B$35</f>
        <v>Teacher Education</v>
      </c>
      <c r="C221" s="39">
        <f t="shared" si="14"/>
        <v>0</v>
      </c>
      <c r="D221" s="39">
        <f t="shared" si="14"/>
        <v>0</v>
      </c>
      <c r="E221" s="39">
        <f t="shared" si="14"/>
        <v>0</v>
      </c>
      <c r="F221" s="39">
        <f t="shared" si="14"/>
        <v>0</v>
      </c>
      <c r="G221" s="39">
        <f t="shared" si="14"/>
        <v>0</v>
      </c>
      <c r="H221" s="39">
        <f t="shared" si="15"/>
        <v>0</v>
      </c>
      <c r="I221" s="1"/>
    </row>
    <row r="222" spans="2:9" x14ac:dyDescent="0.2">
      <c r="B222" s="9" t="str">
        <f>$B$36</f>
        <v>Agriculture</v>
      </c>
      <c r="C222" s="39">
        <f t="shared" si="14"/>
        <v>8768.6937179096567</v>
      </c>
      <c r="D222" s="39">
        <f t="shared" si="14"/>
        <v>112328.04009136045</v>
      </c>
      <c r="E222" s="39">
        <f t="shared" si="14"/>
        <v>100672.58729922035</v>
      </c>
      <c r="F222" s="39">
        <f t="shared" si="14"/>
        <v>2785.1492548758984</v>
      </c>
      <c r="G222" s="39">
        <f t="shared" si="14"/>
        <v>0</v>
      </c>
      <c r="H222" s="39">
        <f t="shared" si="15"/>
        <v>224554.47036336636</v>
      </c>
      <c r="I222" s="1"/>
    </row>
    <row r="223" spans="2:9" x14ac:dyDescent="0.2">
      <c r="B223" s="9" t="str">
        <f>$B$37</f>
        <v>Engineering</v>
      </c>
      <c r="C223" s="39">
        <f t="shared" si="14"/>
        <v>55352.379094304706</v>
      </c>
      <c r="D223" s="39">
        <f t="shared" si="14"/>
        <v>144959.64950337575</v>
      </c>
      <c r="E223" s="39">
        <f t="shared" si="14"/>
        <v>36705.783428926821</v>
      </c>
      <c r="F223" s="39">
        <f t="shared" si="14"/>
        <v>0</v>
      </c>
      <c r="G223" s="39">
        <f t="shared" si="14"/>
        <v>0</v>
      </c>
      <c r="H223" s="39">
        <f t="shared" si="15"/>
        <v>237017.81202660728</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9" x14ac:dyDescent="0.2">
      <c r="B227" s="9" t="str">
        <f>$B$41</f>
        <v>Library Science</v>
      </c>
      <c r="C227" s="39">
        <f t="shared" si="14"/>
        <v>7398.5853244862737</v>
      </c>
      <c r="D227" s="39">
        <f t="shared" si="14"/>
        <v>5020.2476018485113</v>
      </c>
      <c r="E227" s="39">
        <f t="shared" si="14"/>
        <v>0</v>
      </c>
      <c r="F227" s="39">
        <f t="shared" si="14"/>
        <v>0</v>
      </c>
      <c r="G227" s="39">
        <f t="shared" si="14"/>
        <v>0</v>
      </c>
      <c r="H227" s="39">
        <f t="shared" si="15"/>
        <v>12418.832926334784</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268541.24511098326</v>
      </c>
      <c r="D229" s="39">
        <f t="shared" si="14"/>
        <v>408731.82558383292</v>
      </c>
      <c r="E229" s="39">
        <f t="shared" si="14"/>
        <v>0</v>
      </c>
      <c r="F229" s="39">
        <f t="shared" si="14"/>
        <v>0</v>
      </c>
      <c r="G229" s="39">
        <f t="shared" si="14"/>
        <v>0</v>
      </c>
      <c r="H229" s="39">
        <f t="shared" si="15"/>
        <v>677273.07069481618</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16441.300721080606</v>
      </c>
      <c r="D231" s="39">
        <f t="shared" si="14"/>
        <v>0</v>
      </c>
      <c r="E231" s="39">
        <f t="shared" si="14"/>
        <v>0</v>
      </c>
      <c r="F231" s="39">
        <f t="shared" si="14"/>
        <v>0</v>
      </c>
      <c r="G231" s="39">
        <f t="shared" si="14"/>
        <v>0</v>
      </c>
      <c r="H231" s="39">
        <f t="shared" si="15"/>
        <v>16441.300721080606</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217938.5751138796</v>
      </c>
      <c r="D233" s="39">
        <f t="shared" si="14"/>
        <v>961586.59273740021</v>
      </c>
      <c r="E233" s="39">
        <f t="shared" si="14"/>
        <v>231826.00060374834</v>
      </c>
      <c r="F233" s="39">
        <f t="shared" si="14"/>
        <v>0</v>
      </c>
      <c r="G233" s="39">
        <f t="shared" si="14"/>
        <v>0</v>
      </c>
      <c r="H233" s="39">
        <f t="shared" si="15"/>
        <v>1411351.168455028</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0</v>
      </c>
      <c r="E235" s="39">
        <f t="shared" si="16"/>
        <v>0</v>
      </c>
      <c r="F235" s="39">
        <f t="shared" si="16"/>
        <v>0</v>
      </c>
      <c r="G235" s="39">
        <f t="shared" si="16"/>
        <v>0</v>
      </c>
      <c r="H235" s="39">
        <f t="shared" si="15"/>
        <v>0</v>
      </c>
      <c r="I235" s="1"/>
    </row>
    <row r="236" spans="2:9" x14ac:dyDescent="0.2">
      <c r="B236" s="9" t="str">
        <f>$B$50</f>
        <v>Technology</v>
      </c>
      <c r="C236" s="39">
        <f t="shared" si="16"/>
        <v>52612.162307457947</v>
      </c>
      <c r="D236" s="39">
        <f t="shared" si="16"/>
        <v>179892.20573290499</v>
      </c>
      <c r="E236" s="39">
        <f t="shared" si="16"/>
        <v>0</v>
      </c>
      <c r="F236" s="39">
        <f t="shared" si="16"/>
        <v>0</v>
      </c>
      <c r="G236" s="39">
        <f t="shared" si="16"/>
        <v>0</v>
      </c>
      <c r="H236" s="39">
        <f t="shared" si="15"/>
        <v>232504.36804036293</v>
      </c>
      <c r="I236" s="1"/>
    </row>
    <row r="237" spans="2:9"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9" x14ac:dyDescent="0.2">
      <c r="B238" s="35" t="str">
        <f>$B$52</f>
        <v>Totals</v>
      </c>
      <c r="C238" s="38">
        <f>SUM(C218:C237)</f>
        <v>2970303.6563823349</v>
      </c>
      <c r="D238" s="38">
        <f>SUM(D218:D237)</f>
        <v>3172168.9534180281</v>
      </c>
      <c r="E238" s="38">
        <f>SUM(E218:E237)</f>
        <v>535560.99213551125</v>
      </c>
      <c r="F238" s="38">
        <f>SUM(F218:F237)</f>
        <v>131830.39806412585</v>
      </c>
      <c r="G238" s="38">
        <f>SUM(G218:G237)</f>
        <v>0</v>
      </c>
      <c r="H238" s="38">
        <f t="shared" si="15"/>
        <v>6809864.0000000009</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3185210</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634054.3183365257</v>
      </c>
      <c r="D243" s="38">
        <f t="shared" si="17"/>
        <v>88055.408653630395</v>
      </c>
      <c r="E243" s="38">
        <f t="shared" si="17"/>
        <v>12349.322456164597</v>
      </c>
      <c r="F243" s="38">
        <f t="shared" si="17"/>
        <v>0</v>
      </c>
      <c r="G243" s="38">
        <f t="shared" si="17"/>
        <v>0</v>
      </c>
      <c r="H243" s="38">
        <f>SUM(C243:G243)</f>
        <v>734459.04944632074</v>
      </c>
      <c r="I243" s="1"/>
    </row>
    <row r="244" spans="2:9" x14ac:dyDescent="0.2">
      <c r="B244" s="9" t="str">
        <f>$B$33</f>
        <v>Science</v>
      </c>
      <c r="C244" s="39">
        <f t="shared" si="17"/>
        <v>426078.00800284161</v>
      </c>
      <c r="D244" s="39">
        <f t="shared" si="17"/>
        <v>547900.320511478</v>
      </c>
      <c r="E244" s="39">
        <f t="shared" si="17"/>
        <v>65461.449117230222</v>
      </c>
      <c r="F244" s="39">
        <f t="shared" si="17"/>
        <v>60358.946516363765</v>
      </c>
      <c r="G244" s="39">
        <f t="shared" si="17"/>
        <v>0</v>
      </c>
      <c r="H244" s="39">
        <f t="shared" ref="H244:H263" si="18">SUM(C244:G244)</f>
        <v>1099798.7241479135</v>
      </c>
      <c r="I244" s="1"/>
    </row>
    <row r="245" spans="2:9" x14ac:dyDescent="0.2">
      <c r="B245" s="9" t="str">
        <f>$B$34</f>
        <v>Fine Arts</v>
      </c>
      <c r="C245" s="39">
        <f t="shared" si="17"/>
        <v>35887.448783955369</v>
      </c>
      <c r="D245" s="39">
        <f t="shared" si="17"/>
        <v>0</v>
      </c>
      <c r="E245" s="39">
        <f t="shared" si="17"/>
        <v>0</v>
      </c>
      <c r="F245" s="39">
        <f t="shared" si="17"/>
        <v>0</v>
      </c>
      <c r="G245" s="39">
        <f t="shared" si="17"/>
        <v>0</v>
      </c>
      <c r="H245" s="39">
        <f t="shared" si="18"/>
        <v>35887.448783955369</v>
      </c>
      <c r="I245" s="1"/>
    </row>
    <row r="246" spans="2:9" x14ac:dyDescent="0.2">
      <c r="B246" s="9" t="str">
        <f>$B$35</f>
        <v>Teacher Education</v>
      </c>
      <c r="C246" s="39">
        <f t="shared" si="17"/>
        <v>0</v>
      </c>
      <c r="D246" s="39">
        <f t="shared" si="17"/>
        <v>0</v>
      </c>
      <c r="E246" s="39">
        <f t="shared" si="17"/>
        <v>0</v>
      </c>
      <c r="F246" s="39">
        <f t="shared" si="17"/>
        <v>0</v>
      </c>
      <c r="G246" s="39">
        <f t="shared" si="17"/>
        <v>0</v>
      </c>
      <c r="H246" s="39">
        <f t="shared" si="18"/>
        <v>0</v>
      </c>
      <c r="I246" s="1"/>
    </row>
    <row r="247" spans="2:9" x14ac:dyDescent="0.2">
      <c r="B247" s="9" t="str">
        <f>$B$36</f>
        <v>Agriculture</v>
      </c>
      <c r="C247" s="39">
        <f t="shared" si="17"/>
        <v>4101.4227181663282</v>
      </c>
      <c r="D247" s="39">
        <f t="shared" si="17"/>
        <v>52539.727163332806</v>
      </c>
      <c r="E247" s="39">
        <f t="shared" si="17"/>
        <v>47088.066926351188</v>
      </c>
      <c r="F247" s="39">
        <f t="shared" si="17"/>
        <v>1302.7110758927431</v>
      </c>
      <c r="G247" s="39">
        <f t="shared" si="17"/>
        <v>0</v>
      </c>
      <c r="H247" s="39">
        <f t="shared" si="18"/>
        <v>105031.92788374306</v>
      </c>
      <c r="I247" s="1"/>
    </row>
    <row r="248" spans="2:9" x14ac:dyDescent="0.2">
      <c r="B248" s="9" t="str">
        <f>$B$37</f>
        <v>Engineering</v>
      </c>
      <c r="C248" s="39">
        <f t="shared" si="17"/>
        <v>25890.230908424943</v>
      </c>
      <c r="D248" s="39">
        <f t="shared" si="17"/>
        <v>67802.664663295393</v>
      </c>
      <c r="E248" s="39">
        <f t="shared" si="17"/>
        <v>17168.570243936145</v>
      </c>
      <c r="F248" s="39">
        <f t="shared" si="17"/>
        <v>0</v>
      </c>
      <c r="G248" s="39">
        <f t="shared" si="17"/>
        <v>0</v>
      </c>
      <c r="H248" s="39">
        <f t="shared" si="18"/>
        <v>110861.46581565648</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3460.5754184528391</v>
      </c>
      <c r="D252" s="39">
        <f t="shared" si="17"/>
        <v>2348.144230763477</v>
      </c>
      <c r="E252" s="39">
        <f t="shared" si="17"/>
        <v>0</v>
      </c>
      <c r="F252" s="39">
        <f t="shared" si="17"/>
        <v>0</v>
      </c>
      <c r="G252" s="39">
        <f t="shared" si="17"/>
        <v>0</v>
      </c>
      <c r="H252" s="39">
        <f t="shared" si="18"/>
        <v>5808.7196492163166</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125606.0707438438</v>
      </c>
      <c r="D254" s="39">
        <f t="shared" si="17"/>
        <v>191178.07612132642</v>
      </c>
      <c r="E254" s="39">
        <f t="shared" si="17"/>
        <v>0</v>
      </c>
      <c r="F254" s="39">
        <f t="shared" si="17"/>
        <v>0</v>
      </c>
      <c r="G254" s="39">
        <f t="shared" si="17"/>
        <v>0</v>
      </c>
      <c r="H254" s="39">
        <f t="shared" si="18"/>
        <v>316784.14686517022</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7690.1675965618642</v>
      </c>
      <c r="D256" s="39">
        <f t="shared" si="17"/>
        <v>0</v>
      </c>
      <c r="E256" s="39">
        <f t="shared" si="17"/>
        <v>0</v>
      </c>
      <c r="F256" s="39">
        <f t="shared" si="17"/>
        <v>0</v>
      </c>
      <c r="G256" s="39">
        <f t="shared" si="17"/>
        <v>0</v>
      </c>
      <c r="H256" s="39">
        <f t="shared" si="18"/>
        <v>7690.1675965618642</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101937.44380775893</v>
      </c>
      <c r="D258" s="39">
        <f t="shared" si="17"/>
        <v>449767.45953415433</v>
      </c>
      <c r="E258" s="39">
        <f t="shared" si="17"/>
        <v>108433.07522485989</v>
      </c>
      <c r="F258" s="39">
        <f t="shared" si="17"/>
        <v>0</v>
      </c>
      <c r="G258" s="39">
        <f t="shared" si="17"/>
        <v>0</v>
      </c>
      <c r="H258" s="39">
        <f t="shared" si="18"/>
        <v>660137.97856677312</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0</v>
      </c>
      <c r="E260" s="39">
        <f t="shared" si="19"/>
        <v>0</v>
      </c>
      <c r="F260" s="39">
        <f t="shared" si="19"/>
        <v>0</v>
      </c>
      <c r="G260" s="39">
        <f t="shared" si="19"/>
        <v>0</v>
      </c>
      <c r="H260" s="39">
        <f t="shared" si="18"/>
        <v>0</v>
      </c>
      <c r="I260" s="1"/>
    </row>
    <row r="261" spans="2:9" x14ac:dyDescent="0.2">
      <c r="B261" s="9" t="str">
        <f>$B$50</f>
        <v>Technology</v>
      </c>
      <c r="C261" s="39">
        <f t="shared" si="19"/>
        <v>24608.536308997969</v>
      </c>
      <c r="D261" s="39">
        <f t="shared" si="19"/>
        <v>84141.834935691266</v>
      </c>
      <c r="E261" s="39">
        <f t="shared" si="19"/>
        <v>0</v>
      </c>
      <c r="F261" s="39">
        <f t="shared" si="19"/>
        <v>0</v>
      </c>
      <c r="G261" s="39">
        <f t="shared" si="19"/>
        <v>0</v>
      </c>
      <c r="H261" s="39">
        <f t="shared" si="18"/>
        <v>108750.37124468923</v>
      </c>
      <c r="I261" s="1"/>
    </row>
    <row r="262" spans="2:9"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9" x14ac:dyDescent="0.2">
      <c r="B263" s="35" t="str">
        <f>$B$52</f>
        <v>Totals</v>
      </c>
      <c r="C263" s="38">
        <f>SUM(C243:C262)</f>
        <v>1389314.2226255292</v>
      </c>
      <c r="D263" s="38">
        <f>SUM(D243:D262)</f>
        <v>1483733.6358136719</v>
      </c>
      <c r="E263" s="38">
        <f>SUM(E243:E262)</f>
        <v>250500.48396854202</v>
      </c>
      <c r="F263" s="38">
        <f>SUM(F243:F262)</f>
        <v>61661.65759225651</v>
      </c>
      <c r="G263" s="38">
        <f>SUM(G243:G262)</f>
        <v>0</v>
      </c>
      <c r="H263" s="38">
        <f t="shared" si="18"/>
        <v>3185209.9999999995</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6518545.8717415817</v>
      </c>
      <c r="D268" s="38">
        <f t="shared" si="20"/>
        <v>1110468.7062964432</v>
      </c>
      <c r="E268" s="38">
        <f t="shared" si="20"/>
        <v>1110741.2695204704</v>
      </c>
      <c r="F268" s="38">
        <f t="shared" si="20"/>
        <v>0</v>
      </c>
      <c r="G268" s="38">
        <f t="shared" si="20"/>
        <v>0</v>
      </c>
      <c r="H268" s="38">
        <f>SUM(C268:G268)</f>
        <v>8739755.8475584947</v>
      </c>
      <c r="I268" s="1"/>
    </row>
    <row r="269" spans="2:9" x14ac:dyDescent="0.2">
      <c r="B269" s="9" t="str">
        <f>$B$33</f>
        <v>Science</v>
      </c>
      <c r="C269" s="39">
        <f t="shared" si="20"/>
        <v>4461610.6975538414</v>
      </c>
      <c r="D269" s="39">
        <f t="shared" si="20"/>
        <v>5899793.7875726717</v>
      </c>
      <c r="E269" s="39">
        <f t="shared" si="20"/>
        <v>2639552.8750402564</v>
      </c>
      <c r="F269" s="39">
        <f t="shared" si="20"/>
        <v>3891241.4732026989</v>
      </c>
      <c r="G269" s="39">
        <f t="shared" si="20"/>
        <v>0</v>
      </c>
      <c r="H269" s="39">
        <f t="shared" ref="H269:H288" si="21">SUM(C269:G269)</f>
        <v>16892198.833369467</v>
      </c>
      <c r="I269" s="1"/>
    </row>
    <row r="270" spans="2:9" x14ac:dyDescent="0.2">
      <c r="B270" s="9" t="str">
        <f>$B$34</f>
        <v>Fine Arts</v>
      </c>
      <c r="C270" s="39">
        <f t="shared" si="20"/>
        <v>248318.80930721978</v>
      </c>
      <c r="D270" s="39">
        <f t="shared" si="20"/>
        <v>0</v>
      </c>
      <c r="E270" s="39">
        <f t="shared" si="20"/>
        <v>0</v>
      </c>
      <c r="F270" s="39">
        <f t="shared" si="20"/>
        <v>0</v>
      </c>
      <c r="G270" s="39">
        <f t="shared" si="20"/>
        <v>0</v>
      </c>
      <c r="H270" s="39">
        <f t="shared" si="21"/>
        <v>248318.80930721978</v>
      </c>
      <c r="I270" s="1"/>
    </row>
    <row r="271" spans="2:9" x14ac:dyDescent="0.2">
      <c r="B271" s="9" t="str">
        <f>$B$35</f>
        <v>Teacher Education</v>
      </c>
      <c r="C271" s="39">
        <f t="shared" si="20"/>
        <v>0</v>
      </c>
      <c r="D271" s="39">
        <f t="shared" si="20"/>
        <v>0</v>
      </c>
      <c r="E271" s="39">
        <f t="shared" si="20"/>
        <v>0</v>
      </c>
      <c r="F271" s="39">
        <f t="shared" si="20"/>
        <v>0</v>
      </c>
      <c r="G271" s="39">
        <f t="shared" si="20"/>
        <v>0</v>
      </c>
      <c r="H271" s="39">
        <f t="shared" si="21"/>
        <v>0</v>
      </c>
      <c r="I271" s="1"/>
    </row>
    <row r="272" spans="2:9" x14ac:dyDescent="0.2">
      <c r="B272" s="9" t="str">
        <f>$B$36</f>
        <v>Agriculture</v>
      </c>
      <c r="C272" s="39">
        <f t="shared" si="20"/>
        <v>88498.900771518063</v>
      </c>
      <c r="D272" s="39">
        <f t="shared" si="20"/>
        <v>590279.94853220845</v>
      </c>
      <c r="E272" s="39">
        <f t="shared" si="20"/>
        <v>1031791.2176222551</v>
      </c>
      <c r="F272" s="39">
        <f t="shared" si="20"/>
        <v>90962.809659075196</v>
      </c>
      <c r="G272" s="39">
        <f t="shared" si="20"/>
        <v>0</v>
      </c>
      <c r="H272" s="39">
        <f t="shared" si="21"/>
        <v>1801532.8765850568</v>
      </c>
      <c r="I272" s="1"/>
    </row>
    <row r="273" spans="2:9" x14ac:dyDescent="0.2">
      <c r="B273" s="9" t="str">
        <f>$B$37</f>
        <v>Engineering</v>
      </c>
      <c r="C273" s="39">
        <f t="shared" si="20"/>
        <v>654676.96662400686</v>
      </c>
      <c r="D273" s="39">
        <f t="shared" si="20"/>
        <v>1068423.0880269404</v>
      </c>
      <c r="E273" s="39">
        <f t="shared" si="20"/>
        <v>790962.03337723413</v>
      </c>
      <c r="F273" s="39">
        <f t="shared" si="20"/>
        <v>0</v>
      </c>
      <c r="G273" s="39">
        <f t="shared" si="20"/>
        <v>0</v>
      </c>
      <c r="H273" s="39">
        <f t="shared" si="21"/>
        <v>2514062.0880281813</v>
      </c>
      <c r="I273" s="1"/>
    </row>
    <row r="274" spans="2:9"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9" x14ac:dyDescent="0.2">
      <c r="B277" s="9" t="str">
        <f>$B$41</f>
        <v>Library Science</v>
      </c>
      <c r="C277" s="39">
        <f t="shared" si="20"/>
        <v>46858.232052396925</v>
      </c>
      <c r="D277" s="39">
        <f t="shared" si="20"/>
        <v>24994.223641627312</v>
      </c>
      <c r="E277" s="39">
        <f t="shared" si="20"/>
        <v>0</v>
      </c>
      <c r="F277" s="39">
        <f t="shared" si="20"/>
        <v>0</v>
      </c>
      <c r="G277" s="39">
        <f t="shared" si="20"/>
        <v>0</v>
      </c>
      <c r="H277" s="39">
        <f t="shared" si="21"/>
        <v>71852.455694024233</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2415796.2773636691</v>
      </c>
      <c r="D279" s="39">
        <f t="shared" si="20"/>
        <v>2111995.6459174403</v>
      </c>
      <c r="E279" s="39">
        <f t="shared" si="20"/>
        <v>0</v>
      </c>
      <c r="F279" s="39">
        <f t="shared" si="20"/>
        <v>0</v>
      </c>
      <c r="G279" s="39">
        <f t="shared" si="20"/>
        <v>0</v>
      </c>
      <c r="H279" s="39">
        <f t="shared" si="21"/>
        <v>4527791.923281109</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120735.10314823144</v>
      </c>
      <c r="D281" s="39">
        <f t="shared" si="20"/>
        <v>0</v>
      </c>
      <c r="E281" s="39">
        <f t="shared" si="20"/>
        <v>0</v>
      </c>
      <c r="F281" s="39">
        <f t="shared" si="20"/>
        <v>0</v>
      </c>
      <c r="G281" s="39">
        <f t="shared" si="20"/>
        <v>0</v>
      </c>
      <c r="H281" s="39">
        <f t="shared" si="21"/>
        <v>120735.10314823144</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1154417.7604701116</v>
      </c>
      <c r="D283" s="39">
        <f t="shared" si="20"/>
        <v>3305221.6514152428</v>
      </c>
      <c r="E283" s="39">
        <f t="shared" si="20"/>
        <v>2201517.4818841266</v>
      </c>
      <c r="F283" s="39">
        <f t="shared" si="20"/>
        <v>0</v>
      </c>
      <c r="G283" s="39">
        <f t="shared" si="20"/>
        <v>0</v>
      </c>
      <c r="H283" s="39">
        <f t="shared" si="21"/>
        <v>6661156.8937694812</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0</v>
      </c>
      <c r="E285" s="39">
        <f t="shared" si="22"/>
        <v>0</v>
      </c>
      <c r="F285" s="39">
        <f t="shared" si="22"/>
        <v>0</v>
      </c>
      <c r="G285" s="39">
        <f t="shared" si="22"/>
        <v>0</v>
      </c>
      <c r="H285" s="39">
        <f t="shared" si="21"/>
        <v>0</v>
      </c>
      <c r="I285" s="1"/>
    </row>
    <row r="286" spans="2:9" x14ac:dyDescent="0.2">
      <c r="B286" s="9" t="str">
        <f>$B$50</f>
        <v>Technology</v>
      </c>
      <c r="C286" s="39">
        <f t="shared" si="22"/>
        <v>775926.73738255061</v>
      </c>
      <c r="D286" s="39">
        <f t="shared" si="22"/>
        <v>1361163.7318761989</v>
      </c>
      <c r="E286" s="39">
        <f t="shared" si="22"/>
        <v>0</v>
      </c>
      <c r="F286" s="39">
        <f t="shared" si="22"/>
        <v>0</v>
      </c>
      <c r="G286" s="39">
        <f t="shared" si="22"/>
        <v>0</v>
      </c>
      <c r="H286" s="39">
        <f t="shared" si="21"/>
        <v>2137090.4692587494</v>
      </c>
      <c r="I286" s="1"/>
    </row>
    <row r="287" spans="2:9"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9" x14ac:dyDescent="0.2">
      <c r="B288" s="35" t="str">
        <f>$B$52</f>
        <v>Totals</v>
      </c>
      <c r="C288" s="38">
        <f>SUM(C268:C287)</f>
        <v>16485385.356415125</v>
      </c>
      <c r="D288" s="38">
        <f>SUM(D268:D287)</f>
        <v>15472340.783278771</v>
      </c>
      <c r="E288" s="38">
        <f>SUM(E268:E287)</f>
        <v>7774564.8774443427</v>
      </c>
      <c r="F288" s="38">
        <f>SUM(F268:F287)</f>
        <v>3982204.2828617739</v>
      </c>
      <c r="G288" s="38">
        <f>SUM(G268:G287)</f>
        <v>0</v>
      </c>
      <c r="H288" s="38">
        <f t="shared" si="21"/>
        <v>43714495.300000012</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439.22551524436233</v>
      </c>
      <c r="D293" s="36">
        <f t="shared" si="23"/>
        <v>1233.8541181071591</v>
      </c>
      <c r="E293" s="36">
        <f t="shared" si="23"/>
        <v>9030.4168253696789</v>
      </c>
      <c r="F293" s="36">
        <f t="shared" si="23"/>
        <v>0</v>
      </c>
      <c r="G293" s="37">
        <f t="shared" si="23"/>
        <v>0</v>
      </c>
      <c r="H293" s="38">
        <f t="shared" si="23"/>
        <v>550.91753955865443</v>
      </c>
      <c r="I293" s="1"/>
    </row>
    <row r="294" spans="2:9" x14ac:dyDescent="0.2">
      <c r="B294" s="9" t="str">
        <f>$B$33</f>
        <v>Science</v>
      </c>
      <c r="C294" s="69">
        <f t="shared" si="23"/>
        <v>447.36896596348555</v>
      </c>
      <c r="D294" s="69">
        <f t="shared" si="23"/>
        <v>1053.5346049236914</v>
      </c>
      <c r="E294" s="69">
        <f t="shared" si="23"/>
        <v>4048.3939801230927</v>
      </c>
      <c r="F294" s="69">
        <f t="shared" si="23"/>
        <v>5598.9085945362576</v>
      </c>
      <c r="G294" s="88">
        <f t="shared" si="23"/>
        <v>0</v>
      </c>
      <c r="H294" s="39">
        <f t="shared" si="23"/>
        <v>998.35690504547676</v>
      </c>
      <c r="I294" s="1"/>
    </row>
    <row r="295" spans="2:9" x14ac:dyDescent="0.2">
      <c r="B295" s="9" t="str">
        <f>$B$34</f>
        <v>Fine Arts</v>
      </c>
      <c r="C295" s="69">
        <f t="shared" si="23"/>
        <v>295.6176301276426</v>
      </c>
      <c r="D295" s="69">
        <f t="shared" si="23"/>
        <v>0</v>
      </c>
      <c r="E295" s="69">
        <f t="shared" si="23"/>
        <v>0</v>
      </c>
      <c r="F295" s="69">
        <f t="shared" si="23"/>
        <v>0</v>
      </c>
      <c r="G295" s="88">
        <f t="shared" si="23"/>
        <v>0</v>
      </c>
      <c r="H295" s="39">
        <f t="shared" si="23"/>
        <v>295.6176301276426</v>
      </c>
      <c r="I295" s="1"/>
    </row>
    <row r="296" spans="2:9" x14ac:dyDescent="0.2">
      <c r="B296" s="9" t="str">
        <f>$B$35</f>
        <v>Teacher Education</v>
      </c>
      <c r="C296" s="69">
        <f t="shared" si="23"/>
        <v>0</v>
      </c>
      <c r="D296" s="69">
        <f t="shared" si="23"/>
        <v>0</v>
      </c>
      <c r="E296" s="69">
        <f t="shared" si="23"/>
        <v>0</v>
      </c>
      <c r="F296" s="69">
        <f t="shared" si="23"/>
        <v>0</v>
      </c>
      <c r="G296" s="88">
        <f t="shared" si="23"/>
        <v>0</v>
      </c>
      <c r="H296" s="39">
        <f t="shared" si="23"/>
        <v>0</v>
      </c>
      <c r="I296" s="1"/>
    </row>
    <row r="297" spans="2:9" x14ac:dyDescent="0.2">
      <c r="B297" s="9" t="str">
        <f>$B$36</f>
        <v>Agriculture</v>
      </c>
      <c r="C297" s="69">
        <f t="shared" si="23"/>
        <v>921.8635497033132</v>
      </c>
      <c r="D297" s="69">
        <f t="shared" si="23"/>
        <v>1099.2177812517848</v>
      </c>
      <c r="E297" s="69">
        <f t="shared" si="23"/>
        <v>2199.9812742478784</v>
      </c>
      <c r="F297" s="69">
        <f t="shared" si="23"/>
        <v>6064.1873106050134</v>
      </c>
      <c r="G297" s="88">
        <f t="shared" si="23"/>
        <v>0</v>
      </c>
      <c r="H297" s="39">
        <f t="shared" si="23"/>
        <v>1612.8315815443659</v>
      </c>
      <c r="I297" s="1"/>
    </row>
    <row r="298" spans="2:9" x14ac:dyDescent="0.2">
      <c r="B298" s="9" t="str">
        <f>$B$37</f>
        <v>Engineering</v>
      </c>
      <c r="C298" s="69">
        <f t="shared" si="23"/>
        <v>1080.3250274323545</v>
      </c>
      <c r="D298" s="69">
        <f t="shared" si="23"/>
        <v>1541.7360577589327</v>
      </c>
      <c r="E298" s="69">
        <f t="shared" si="23"/>
        <v>4625.5089671183287</v>
      </c>
      <c r="F298" s="69">
        <f t="shared" si="23"/>
        <v>0</v>
      </c>
      <c r="G298" s="88">
        <f t="shared" si="23"/>
        <v>0</v>
      </c>
      <c r="H298" s="39">
        <f t="shared" si="23"/>
        <v>1710.2463183865179</v>
      </c>
      <c r="I298" s="1"/>
    </row>
    <row r="299" spans="2:9"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9" x14ac:dyDescent="0.2">
      <c r="B302" s="9" t="str">
        <f>$B$41</f>
        <v>Library Science</v>
      </c>
      <c r="C302" s="69">
        <f t="shared" si="23"/>
        <v>578.4966920049003</v>
      </c>
      <c r="D302" s="69">
        <f t="shared" si="23"/>
        <v>1041.4259850678047</v>
      </c>
      <c r="E302" s="69">
        <f t="shared" si="23"/>
        <v>0</v>
      </c>
      <c r="F302" s="69">
        <f t="shared" si="23"/>
        <v>0</v>
      </c>
      <c r="G302" s="88">
        <f t="shared" si="23"/>
        <v>0</v>
      </c>
      <c r="H302" s="39">
        <f t="shared" si="23"/>
        <v>684.30910184784989</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821.69941406927524</v>
      </c>
      <c r="D304" s="69">
        <f t="shared" si="23"/>
        <v>1080.8575465288845</v>
      </c>
      <c r="E304" s="69">
        <f t="shared" si="23"/>
        <v>0</v>
      </c>
      <c r="F304" s="69">
        <f t="shared" si="23"/>
        <v>0</v>
      </c>
      <c r="G304" s="88">
        <f t="shared" si="23"/>
        <v>0</v>
      </c>
      <c r="H304" s="39">
        <f t="shared" si="23"/>
        <v>925.17203172887389</v>
      </c>
      <c r="I304" s="1"/>
    </row>
    <row r="305" spans="2:9"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9" x14ac:dyDescent="0.2">
      <c r="B306" s="9" t="str">
        <f>$B$45</f>
        <v>Health Services</v>
      </c>
      <c r="C306" s="69">
        <f t="shared" si="23"/>
        <v>670.75057304573022</v>
      </c>
      <c r="D306" s="69">
        <f t="shared" si="23"/>
        <v>0</v>
      </c>
      <c r="E306" s="69">
        <f t="shared" si="23"/>
        <v>0</v>
      </c>
      <c r="F306" s="69">
        <f t="shared" si="23"/>
        <v>0</v>
      </c>
      <c r="G306" s="88">
        <f t="shared" si="23"/>
        <v>0</v>
      </c>
      <c r="H306" s="39">
        <f t="shared" si="23"/>
        <v>670.75057304573022</v>
      </c>
      <c r="I306" s="1"/>
    </row>
    <row r="307" spans="2:9"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9" x14ac:dyDescent="0.2">
      <c r="B308" s="9" t="str">
        <f>$B$47</f>
        <v>Business Administration</v>
      </c>
      <c r="C308" s="69">
        <f t="shared" si="23"/>
        <v>483.82974034790931</v>
      </c>
      <c r="D308" s="69">
        <f t="shared" si="23"/>
        <v>718.99535597460147</v>
      </c>
      <c r="E308" s="69">
        <f t="shared" si="23"/>
        <v>2038.4421128556728</v>
      </c>
      <c r="F308" s="69">
        <f t="shared" si="23"/>
        <v>0</v>
      </c>
      <c r="G308" s="88">
        <f t="shared" si="23"/>
        <v>0</v>
      </c>
      <c r="H308" s="39">
        <f t="shared" si="23"/>
        <v>826.13876891597192</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0</v>
      </c>
      <c r="D310" s="69">
        <f t="shared" si="24"/>
        <v>0</v>
      </c>
      <c r="E310" s="69">
        <f t="shared" si="24"/>
        <v>0</v>
      </c>
      <c r="F310" s="69">
        <f t="shared" si="24"/>
        <v>0</v>
      </c>
      <c r="G310" s="88">
        <f t="shared" si="24"/>
        <v>0</v>
      </c>
      <c r="H310" s="39">
        <f t="shared" si="24"/>
        <v>0</v>
      </c>
      <c r="I310" s="1"/>
    </row>
    <row r="311" spans="2:9" x14ac:dyDescent="0.2">
      <c r="B311" s="9" t="str">
        <f>$B$50</f>
        <v>Technology</v>
      </c>
      <c r="C311" s="69">
        <f t="shared" si="24"/>
        <v>1347.0950301780392</v>
      </c>
      <c r="D311" s="69">
        <f t="shared" si="24"/>
        <v>1582.7485254374405</v>
      </c>
      <c r="E311" s="69">
        <f t="shared" si="24"/>
        <v>0</v>
      </c>
      <c r="F311" s="69">
        <f t="shared" si="24"/>
        <v>0</v>
      </c>
      <c r="G311" s="88">
        <f t="shared" si="24"/>
        <v>0</v>
      </c>
      <c r="H311" s="39">
        <f t="shared" si="24"/>
        <v>1488.2245607651457</v>
      </c>
      <c r="I311" s="1"/>
    </row>
    <row r="312" spans="2:9"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9" x14ac:dyDescent="0.2">
      <c r="B313" s="35" t="str">
        <f>$B$52</f>
        <v>Totals</v>
      </c>
      <c r="C313" s="38">
        <f t="shared" si="24"/>
        <v>506.9462577697692</v>
      </c>
      <c r="D313" s="38">
        <f t="shared" si="24"/>
        <v>1020.2664545518477</v>
      </c>
      <c r="E313" s="38">
        <f t="shared" si="24"/>
        <v>3116.058067111961</v>
      </c>
      <c r="F313" s="38">
        <f t="shared" si="24"/>
        <v>5608.7384265658784</v>
      </c>
      <c r="G313" s="38">
        <f t="shared" si="24"/>
        <v>0</v>
      </c>
      <c r="H313" s="38">
        <f t="shared" si="24"/>
        <v>859.01659101181031</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2.8091585649816055</v>
      </c>
      <c r="E318" s="55">
        <f t="shared" si="25"/>
        <v>20.559863923992719</v>
      </c>
      <c r="F318" s="55">
        <f t="shared" si="25"/>
        <v>0</v>
      </c>
      <c r="G318" s="55">
        <f t="shared" si="25"/>
        <v>0</v>
      </c>
      <c r="H318" s="55">
        <f t="shared" si="25"/>
        <v>1.2542931146706093</v>
      </c>
      <c r="I318" s="1"/>
    </row>
    <row r="319" spans="2:9" x14ac:dyDescent="0.2">
      <c r="B319" s="9" t="str">
        <f>$B$33</f>
        <v>Science</v>
      </c>
      <c r="C319" s="55">
        <f t="shared" ref="C319:H334" si="26">IF($C$293=0,"",C294/$C$293)</f>
        <v>1.0185404773549929</v>
      </c>
      <c r="D319" s="55">
        <f t="shared" si="26"/>
        <v>2.3986188606041234</v>
      </c>
      <c r="E319" s="55">
        <f t="shared" si="26"/>
        <v>9.2171193148257249</v>
      </c>
      <c r="F319" s="55">
        <f t="shared" si="26"/>
        <v>12.747229840282195</v>
      </c>
      <c r="G319" s="55">
        <f t="shared" si="26"/>
        <v>0</v>
      </c>
      <c r="H319" s="55">
        <f t="shared" si="26"/>
        <v>2.2729938730677857</v>
      </c>
      <c r="I319" s="1"/>
    </row>
    <row r="320" spans="2:9" x14ac:dyDescent="0.2">
      <c r="B320" s="9" t="str">
        <f>$B$34</f>
        <v>Fine Arts</v>
      </c>
      <c r="C320" s="55">
        <f t="shared" si="26"/>
        <v>0.67304293550245198</v>
      </c>
      <c r="D320" s="55">
        <f t="shared" si="26"/>
        <v>0</v>
      </c>
      <c r="E320" s="55">
        <f t="shared" si="26"/>
        <v>0</v>
      </c>
      <c r="F320" s="55">
        <f t="shared" si="26"/>
        <v>0</v>
      </c>
      <c r="G320" s="55">
        <f t="shared" si="26"/>
        <v>0</v>
      </c>
      <c r="H320" s="55">
        <f t="shared" si="26"/>
        <v>0.67304293550245198</v>
      </c>
      <c r="I320" s="1"/>
    </row>
    <row r="321" spans="2:9" x14ac:dyDescent="0.2">
      <c r="B321" s="9" t="str">
        <f>$B$35</f>
        <v>Teacher Education</v>
      </c>
      <c r="C321" s="55">
        <f t="shared" si="26"/>
        <v>0</v>
      </c>
      <c r="D321" s="55">
        <f t="shared" si="26"/>
        <v>0</v>
      </c>
      <c r="E321" s="55">
        <f t="shared" si="26"/>
        <v>0</v>
      </c>
      <c r="F321" s="55">
        <f t="shared" si="26"/>
        <v>0</v>
      </c>
      <c r="G321" s="55">
        <f t="shared" si="26"/>
        <v>0</v>
      </c>
      <c r="H321" s="55">
        <f t="shared" si="26"/>
        <v>0</v>
      </c>
      <c r="I321" s="1"/>
    </row>
    <row r="322" spans="2:9" x14ac:dyDescent="0.2">
      <c r="B322" s="9" t="str">
        <f>$B$36</f>
        <v>Agriculture</v>
      </c>
      <c r="C322" s="55">
        <f t="shared" si="26"/>
        <v>2.098838791709166</v>
      </c>
      <c r="D322" s="55">
        <f t="shared" si="26"/>
        <v>2.5026273363018015</v>
      </c>
      <c r="E322" s="55">
        <f t="shared" si="26"/>
        <v>5.0087738482677233</v>
      </c>
      <c r="F322" s="55">
        <f t="shared" si="26"/>
        <v>13.806546068324865</v>
      </c>
      <c r="G322" s="55">
        <f t="shared" si="26"/>
        <v>0</v>
      </c>
      <c r="H322" s="55">
        <f t="shared" si="26"/>
        <v>3.6719897309405396</v>
      </c>
      <c r="I322" s="1"/>
    </row>
    <row r="323" spans="2:9" x14ac:dyDescent="0.2">
      <c r="B323" s="9" t="str">
        <f>$B$37</f>
        <v>Engineering</v>
      </c>
      <c r="C323" s="55">
        <f t="shared" si="26"/>
        <v>2.459613546884492</v>
      </c>
      <c r="D323" s="55">
        <f t="shared" si="26"/>
        <v>3.5101240803398923</v>
      </c>
      <c r="E323" s="55">
        <f t="shared" si="26"/>
        <v>10.531057068815629</v>
      </c>
      <c r="F323" s="55">
        <f t="shared" si="26"/>
        <v>0</v>
      </c>
      <c r="G323" s="55">
        <f t="shared" si="26"/>
        <v>0</v>
      </c>
      <c r="H323" s="55">
        <f t="shared" si="26"/>
        <v>3.8937772488809661</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1.3170835298196524</v>
      </c>
      <c r="D327" s="55">
        <f t="shared" si="26"/>
        <v>2.3710507448284495</v>
      </c>
      <c r="E327" s="55">
        <f t="shared" si="26"/>
        <v>0</v>
      </c>
      <c r="F327" s="55">
        <f t="shared" si="26"/>
        <v>0</v>
      </c>
      <c r="G327" s="55">
        <f t="shared" si="26"/>
        <v>0</v>
      </c>
      <c r="H327" s="55">
        <f t="shared" si="26"/>
        <v>1.5579903218216631</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1.8707916219578551</v>
      </c>
      <c r="D329" s="55">
        <f t="shared" si="26"/>
        <v>2.4608259516243072</v>
      </c>
      <c r="E329" s="55">
        <f t="shared" si="26"/>
        <v>0</v>
      </c>
      <c r="F329" s="55">
        <f t="shared" si="26"/>
        <v>0</v>
      </c>
      <c r="G329" s="55">
        <f t="shared" si="26"/>
        <v>0</v>
      </c>
      <c r="H329" s="55">
        <f t="shared" si="26"/>
        <v>2.106371327754391</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1.5271211479427813</v>
      </c>
      <c r="D331" s="55">
        <f t="shared" si="26"/>
        <v>0</v>
      </c>
      <c r="E331" s="55">
        <f t="shared" si="26"/>
        <v>0</v>
      </c>
      <c r="F331" s="55">
        <f t="shared" si="26"/>
        <v>0</v>
      </c>
      <c r="G331" s="55">
        <f t="shared" si="26"/>
        <v>0</v>
      </c>
      <c r="H331" s="55">
        <f t="shared" si="26"/>
        <v>1.5271211479427813</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1.1015519899355835</v>
      </c>
      <c r="D333" s="55">
        <f t="shared" si="26"/>
        <v>1.6369617224413515</v>
      </c>
      <c r="E333" s="55">
        <f t="shared" si="26"/>
        <v>4.6409920237024238</v>
      </c>
      <c r="F333" s="55">
        <f t="shared" si="26"/>
        <v>0</v>
      </c>
      <c r="G333" s="55">
        <f t="shared" si="26"/>
        <v>0</v>
      </c>
      <c r="H333" s="55">
        <f t="shared" si="26"/>
        <v>1.880898855469157</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v>
      </c>
      <c r="E335" s="55">
        <f t="shared" si="27"/>
        <v>0</v>
      </c>
      <c r="F335" s="55">
        <f t="shared" si="27"/>
        <v>0</v>
      </c>
      <c r="G335" s="55">
        <f t="shared" si="27"/>
        <v>0</v>
      </c>
      <c r="H335" s="55">
        <f t="shared" si="27"/>
        <v>0</v>
      </c>
      <c r="I335" s="1"/>
    </row>
    <row r="336" spans="2:9" x14ac:dyDescent="0.2">
      <c r="B336" s="9" t="str">
        <f>$B$50</f>
        <v>Technology</v>
      </c>
      <c r="C336" s="55">
        <f t="shared" si="27"/>
        <v>3.0669780862539038</v>
      </c>
      <c r="D336" s="55">
        <f t="shared" si="27"/>
        <v>3.6034985912803386</v>
      </c>
      <c r="E336" s="55">
        <f t="shared" si="27"/>
        <v>0</v>
      </c>
      <c r="F336" s="55">
        <f t="shared" si="27"/>
        <v>0</v>
      </c>
      <c r="G336" s="55">
        <f t="shared" si="27"/>
        <v>0</v>
      </c>
      <c r="H336" s="55">
        <f t="shared" si="27"/>
        <v>3.3882925948351947</v>
      </c>
      <c r="I336" s="1"/>
    </row>
    <row r="337" spans="2:9"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9" x14ac:dyDescent="0.2">
      <c r="B338" s="35" t="str">
        <f>$B$52</f>
        <v>Totals</v>
      </c>
      <c r="C338" s="55">
        <f t="shared" si="27"/>
        <v>1.1541821687834564</v>
      </c>
      <c r="D338" s="55">
        <f t="shared" si="27"/>
        <v>2.322876106102862</v>
      </c>
      <c r="E338" s="55">
        <f t="shared" si="27"/>
        <v>7.094437729507467</v>
      </c>
      <c r="F338" s="55">
        <f t="shared" si="27"/>
        <v>12.769609760592953</v>
      </c>
      <c r="G338" s="55">
        <f t="shared" si="27"/>
        <v>0</v>
      </c>
      <c r="H338" s="55">
        <f t="shared" si="27"/>
        <v>1.9557529360148806</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13176.76545733087</v>
      </c>
      <c r="D343" s="38">
        <f t="shared" si="28"/>
        <v>37015.623543214773</v>
      </c>
      <c r="E343" s="38">
        <f>E293*24</f>
        <v>216730.00380887231</v>
      </c>
      <c r="F343" s="38">
        <f>F293*18</f>
        <v>0</v>
      </c>
      <c r="G343" s="38">
        <f>G293*24</f>
        <v>0</v>
      </c>
      <c r="H343" s="38">
        <f>IF((C32/30+D32/30+E32/24+F32/18+G32/24)=0,0,H268/(C32/30+D32/30+E32/24+F32/18+G32/24))</f>
        <v>16495.552017285885</v>
      </c>
      <c r="I343" s="1"/>
    </row>
    <row r="344" spans="2:9" x14ac:dyDescent="0.2">
      <c r="B344" s="9" t="str">
        <f>$B$33</f>
        <v>Science</v>
      </c>
      <c r="C344" s="39">
        <f t="shared" si="28"/>
        <v>13421.068978904566</v>
      </c>
      <c r="D344" s="39">
        <f t="shared" si="28"/>
        <v>31606.038147710744</v>
      </c>
      <c r="E344" s="39">
        <f>E294*24</f>
        <v>97161.455522954231</v>
      </c>
      <c r="F344" s="39">
        <f>F294*18</f>
        <v>100780.35470165264</v>
      </c>
      <c r="G344" s="39">
        <f>G294*24</f>
        <v>0</v>
      </c>
      <c r="H344" s="39">
        <f t="shared" ref="H344:H363" si="29">IF((C33/30+D33/30+E33/24+F33/18+G33/24)=0,0,H269/(C33/30+D33/30+E33/24+F33/18+G33/24))</f>
        <v>28881.587701195924</v>
      </c>
      <c r="I344" s="1"/>
    </row>
    <row r="345" spans="2:9" x14ac:dyDescent="0.2">
      <c r="B345" s="9" t="str">
        <f>$B$34</f>
        <v>Fine Arts</v>
      </c>
      <c r="C345" s="39">
        <f t="shared" si="28"/>
        <v>8868.5289038292776</v>
      </c>
      <c r="D345" s="39">
        <f t="shared" si="28"/>
        <v>0</v>
      </c>
      <c r="E345" s="39">
        <f t="shared" ref="E345:E363" si="30">E295*24</f>
        <v>0</v>
      </c>
      <c r="F345" s="39">
        <f t="shared" ref="F345:F363" si="31">F295*18</f>
        <v>0</v>
      </c>
      <c r="G345" s="39">
        <f t="shared" ref="G345:G363" si="32">G295*24</f>
        <v>0</v>
      </c>
      <c r="H345" s="39">
        <f t="shared" si="29"/>
        <v>8868.5289038292776</v>
      </c>
      <c r="I345" s="1"/>
    </row>
    <row r="346" spans="2:9" x14ac:dyDescent="0.2">
      <c r="B346" s="9" t="str">
        <f>$B$35</f>
        <v>Teacher Education</v>
      </c>
      <c r="C346" s="39">
        <f t="shared" si="28"/>
        <v>0</v>
      </c>
      <c r="D346" s="39">
        <f t="shared" si="28"/>
        <v>0</v>
      </c>
      <c r="E346" s="39">
        <f t="shared" si="30"/>
        <v>0</v>
      </c>
      <c r="F346" s="39">
        <f t="shared" si="31"/>
        <v>0</v>
      </c>
      <c r="G346" s="39">
        <f t="shared" si="32"/>
        <v>0</v>
      </c>
      <c r="H346" s="39">
        <f t="shared" si="29"/>
        <v>0</v>
      </c>
      <c r="I346" s="1"/>
    </row>
    <row r="347" spans="2:9" x14ac:dyDescent="0.2">
      <c r="B347" s="9" t="str">
        <f>$B$36</f>
        <v>Agriculture</v>
      </c>
      <c r="C347" s="39">
        <f t="shared" si="28"/>
        <v>27655.906491099395</v>
      </c>
      <c r="D347" s="39">
        <f t="shared" si="28"/>
        <v>32976.533437553546</v>
      </c>
      <c r="E347" s="39">
        <f t="shared" si="30"/>
        <v>52799.550581949079</v>
      </c>
      <c r="F347" s="39">
        <f t="shared" si="31"/>
        <v>109155.37159089024</v>
      </c>
      <c r="G347" s="39">
        <f t="shared" si="32"/>
        <v>0</v>
      </c>
      <c r="H347" s="39">
        <f t="shared" si="29"/>
        <v>43436.597386017042</v>
      </c>
      <c r="I347" s="1"/>
    </row>
    <row r="348" spans="2:9" x14ac:dyDescent="0.2">
      <c r="B348" s="9" t="str">
        <f>$B$37</f>
        <v>Engineering</v>
      </c>
      <c r="C348" s="39">
        <f t="shared" si="28"/>
        <v>32409.750822970636</v>
      </c>
      <c r="D348" s="39">
        <f t="shared" si="28"/>
        <v>46252.081732767983</v>
      </c>
      <c r="E348" s="39">
        <f t="shared" si="30"/>
        <v>111012.21521083989</v>
      </c>
      <c r="F348" s="39">
        <f t="shared" si="31"/>
        <v>0</v>
      </c>
      <c r="G348" s="39">
        <f t="shared" si="32"/>
        <v>0</v>
      </c>
      <c r="H348" s="39">
        <f t="shared" si="29"/>
        <v>49857.453406607463</v>
      </c>
      <c r="I348" s="1"/>
    </row>
    <row r="349" spans="2:9"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9" x14ac:dyDescent="0.2">
      <c r="B352" s="9" t="str">
        <f>$B$41</f>
        <v>Library Science</v>
      </c>
      <c r="C352" s="39">
        <f t="shared" si="28"/>
        <v>17354.900760147008</v>
      </c>
      <c r="D352" s="39">
        <f t="shared" si="28"/>
        <v>31242.779552034142</v>
      </c>
      <c r="E352" s="39">
        <f t="shared" si="30"/>
        <v>0</v>
      </c>
      <c r="F352" s="39">
        <f t="shared" si="31"/>
        <v>0</v>
      </c>
      <c r="G352" s="39">
        <f t="shared" si="32"/>
        <v>0</v>
      </c>
      <c r="H352" s="39">
        <f t="shared" si="29"/>
        <v>20529.273055435497</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24650.982422078258</v>
      </c>
      <c r="D354" s="39">
        <f t="shared" si="28"/>
        <v>32425.726395866535</v>
      </c>
      <c r="E354" s="39">
        <f t="shared" si="30"/>
        <v>0</v>
      </c>
      <c r="F354" s="39">
        <f t="shared" si="31"/>
        <v>0</v>
      </c>
      <c r="G354" s="39">
        <f t="shared" si="32"/>
        <v>0</v>
      </c>
      <c r="H354" s="39">
        <f t="shared" si="29"/>
        <v>27755.160951866219</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20122.517191371906</v>
      </c>
      <c r="D356" s="39">
        <f t="shared" si="28"/>
        <v>0</v>
      </c>
      <c r="E356" s="39">
        <f t="shared" si="30"/>
        <v>0</v>
      </c>
      <c r="F356" s="39">
        <f t="shared" si="31"/>
        <v>0</v>
      </c>
      <c r="G356" s="39">
        <f t="shared" si="32"/>
        <v>0</v>
      </c>
      <c r="H356" s="39">
        <f t="shared" si="29"/>
        <v>20122.517191371906</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14514.89221043728</v>
      </c>
      <c r="D358" s="39">
        <f t="shared" si="28"/>
        <v>21569.860679238045</v>
      </c>
      <c r="E358" s="39">
        <f t="shared" si="30"/>
        <v>48922.610708536144</v>
      </c>
      <c r="F358" s="39">
        <f t="shared" si="31"/>
        <v>0</v>
      </c>
      <c r="G358" s="39">
        <f t="shared" si="32"/>
        <v>0</v>
      </c>
      <c r="H358" s="39">
        <f t="shared" si="29"/>
        <v>23981.124062532635</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0</v>
      </c>
      <c r="E360" s="39">
        <f t="shared" si="30"/>
        <v>0</v>
      </c>
      <c r="F360" s="39">
        <f t="shared" si="31"/>
        <v>0</v>
      </c>
      <c r="G360" s="39">
        <f t="shared" si="32"/>
        <v>0</v>
      </c>
      <c r="H360" s="39">
        <f t="shared" si="29"/>
        <v>0</v>
      </c>
      <c r="I360" s="1"/>
    </row>
    <row r="361" spans="2:9" x14ac:dyDescent="0.2">
      <c r="B361" s="9" t="str">
        <f>$B$50</f>
        <v>Technology</v>
      </c>
      <c r="C361" s="39">
        <f t="shared" si="33"/>
        <v>40412.850905341176</v>
      </c>
      <c r="D361" s="39">
        <f t="shared" si="33"/>
        <v>47482.455763123216</v>
      </c>
      <c r="E361" s="39">
        <f t="shared" si="30"/>
        <v>0</v>
      </c>
      <c r="F361" s="39">
        <f t="shared" si="31"/>
        <v>0</v>
      </c>
      <c r="G361" s="39">
        <f t="shared" si="32"/>
        <v>0</v>
      </c>
      <c r="H361" s="39">
        <f t="shared" si="29"/>
        <v>44646.736822954372</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15208.387733093075</v>
      </c>
      <c r="D363" s="38">
        <f t="shared" si="33"/>
        <v>30607.993636555431</v>
      </c>
      <c r="E363" s="38">
        <f t="shared" si="30"/>
        <v>74785.393610687068</v>
      </c>
      <c r="F363" s="38">
        <f t="shared" si="31"/>
        <v>100957.29167818581</v>
      </c>
      <c r="G363" s="38">
        <f t="shared" si="32"/>
        <v>0</v>
      </c>
      <c r="H363" s="38">
        <f t="shared" si="29"/>
        <v>25226.65249834492</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13" priority="6" stopIfTrue="1">
      <formula>C32=0</formula>
    </cfRule>
  </conditionalFormatting>
  <conditionalFormatting sqref="C91:G110">
    <cfRule type="expression" dxfId="212" priority="5" stopIfTrue="1">
      <formula>C32=0</formula>
    </cfRule>
  </conditionalFormatting>
  <conditionalFormatting sqref="C143:H162">
    <cfRule type="expression" dxfId="211" priority="3" stopIfTrue="1">
      <formula>C32=0</formula>
    </cfRule>
  </conditionalFormatting>
  <conditionalFormatting sqref="H143:H162">
    <cfRule type="expression" dxfId="210" priority="4" stopIfTrue="1">
      <formula>OR(AND(#REF!&gt;0,H143&gt;0,H61=0),AND(#REF!&gt;0,H143&gt;0,H32=0))</formula>
    </cfRule>
  </conditionalFormatting>
  <conditionalFormatting sqref="H143:H162">
    <cfRule type="expression" dxfId="209" priority="2" stopIfTrue="1">
      <formula>OR(AND(#REF!&gt;0,H143&gt;0,H61=0),AND(#REF!&gt;0,H143&gt;0,H32=0))</formula>
    </cfRule>
  </conditionalFormatting>
  <conditionalFormatting sqref="H143:H162">
    <cfRule type="expression" dxfId="20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104</v>
      </c>
      <c r="C3" s="6"/>
      <c r="D3" s="6"/>
      <c r="E3" s="6"/>
      <c r="F3" s="6"/>
      <c r="G3" s="6"/>
      <c r="H3" s="6"/>
    </row>
    <row r="4" spans="2:8" x14ac:dyDescent="0.2">
      <c r="B4" s="83" t="s">
        <v>145</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Data!$G12</f>
        <v>52387699</v>
      </c>
    </row>
    <row r="14" spans="2:8" x14ac:dyDescent="0.2">
      <c r="B14" s="371" t="s">
        <v>14</v>
      </c>
      <c r="C14" s="371"/>
      <c r="D14" s="371"/>
      <c r="E14" s="371"/>
      <c r="F14" s="335"/>
      <c r="G14" s="333"/>
      <c r="H14" s="339">
        <f>Data!$H12</f>
        <v>17993582</v>
      </c>
    </row>
    <row r="15" spans="2:8" x14ac:dyDescent="0.2">
      <c r="B15" s="371" t="s">
        <v>15</v>
      </c>
      <c r="C15" s="371"/>
      <c r="D15" s="371"/>
      <c r="E15" s="371"/>
      <c r="F15" s="335"/>
      <c r="G15" s="333"/>
      <c r="H15" s="339">
        <f>Data!$I12</f>
        <v>23927400</v>
      </c>
    </row>
    <row r="16" spans="2:8" x14ac:dyDescent="0.2">
      <c r="B16" s="371" t="s">
        <v>19</v>
      </c>
      <c r="C16" s="371"/>
      <c r="D16" s="371"/>
      <c r="E16" s="371"/>
      <c r="F16" s="335"/>
      <c r="G16" s="333"/>
      <c r="H16" s="339">
        <f>Data!$J12</f>
        <v>19708891</v>
      </c>
    </row>
    <row r="17" spans="2:23" x14ac:dyDescent="0.2">
      <c r="B17" s="371" t="s">
        <v>16</v>
      </c>
      <c r="C17" s="371"/>
      <c r="D17" s="371"/>
      <c r="E17" s="371"/>
      <c r="F17" s="335"/>
      <c r="G17" s="333"/>
      <c r="H17" s="339">
        <f>Data!$K12</f>
        <v>19236733</v>
      </c>
    </row>
    <row r="18" spans="2:23" x14ac:dyDescent="0.2">
      <c r="B18" s="371" t="s">
        <v>1</v>
      </c>
      <c r="C18" s="371"/>
      <c r="D18" s="371"/>
      <c r="E18" s="371"/>
      <c r="F18" s="336"/>
      <c r="G18" s="333"/>
      <c r="H18" s="337">
        <f>SUM(H13:H17)</f>
        <v>133254305</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Data!L12</f>
        <v>Monica Poehl</v>
      </c>
      <c r="E21" s="384"/>
      <c r="F21" s="384"/>
      <c r="G21" s="87" t="str">
        <f>Data!M12</f>
        <v>979-458-6090</v>
      </c>
      <c r="H21" s="78" t="str">
        <f>Data!N12</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Data!O12</f>
        <v>4321</v>
      </c>
      <c r="D25" s="80">
        <f>Data!P12</f>
        <v>4061</v>
      </c>
      <c r="E25" s="80">
        <f>Data!Q12</f>
        <v>719</v>
      </c>
      <c r="F25" s="80">
        <f>Data!R12</f>
        <v>147</v>
      </c>
      <c r="G25" s="80">
        <f>Data!S12</f>
        <v>0</v>
      </c>
      <c r="H25" s="68">
        <f>SUM(C25:G25)</f>
        <v>9248</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Data!T12</f>
        <v>Williamson, Dean</v>
      </c>
      <c r="E28" s="384"/>
      <c r="F28" s="384"/>
      <c r="G28" s="87" t="str">
        <f>Data!U12</f>
        <v>(936) 261-2187</v>
      </c>
      <c r="H28" s="78" t="str">
        <f>Data!V12</f>
        <v>CDwilliamson@pvamu.edu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Data!W12</f>
        <v>77027</v>
      </c>
      <c r="D32" s="81">
        <f>Data!AQ12</f>
        <v>12132</v>
      </c>
      <c r="E32" s="81">
        <f>Data!BK12</f>
        <v>1995</v>
      </c>
      <c r="F32" s="81">
        <f>Data!CE12</f>
        <v>402</v>
      </c>
      <c r="G32" s="81">
        <f>Data!CY12</f>
        <v>0</v>
      </c>
      <c r="H32" s="22">
        <f>SUM(C32:G32)</f>
        <v>91556</v>
      </c>
      <c r="I32" s="1"/>
      <c r="W32" s="18"/>
    </row>
    <row r="33" spans="2:23" x14ac:dyDescent="0.2">
      <c r="B33" s="7" t="s">
        <v>46</v>
      </c>
      <c r="C33" s="81">
        <f>Data!X12</f>
        <v>26489</v>
      </c>
      <c r="D33" s="81">
        <f>Data!AR12</f>
        <v>8246</v>
      </c>
      <c r="E33" s="81">
        <f>Data!BL12</f>
        <v>278</v>
      </c>
      <c r="F33" s="81">
        <f>Data!CF12</f>
        <v>0</v>
      </c>
      <c r="G33" s="81">
        <f>Data!CZ12</f>
        <v>0</v>
      </c>
      <c r="H33" s="22">
        <f t="shared" ref="H33:H52" si="0">SUM(C33:G33)</f>
        <v>35013</v>
      </c>
      <c r="I33" s="1"/>
      <c r="W33" s="18"/>
    </row>
    <row r="34" spans="2:23" x14ac:dyDescent="0.2">
      <c r="B34" s="7" t="s">
        <v>47</v>
      </c>
      <c r="C34" s="81">
        <f>Data!Y12</f>
        <v>8270</v>
      </c>
      <c r="D34" s="81">
        <f>Data!AS12</f>
        <v>1189</v>
      </c>
      <c r="E34" s="81">
        <f>Data!BM12</f>
        <v>0</v>
      </c>
      <c r="F34" s="81">
        <f>Data!CG12</f>
        <v>0</v>
      </c>
      <c r="G34" s="81">
        <f>Data!DA12</f>
        <v>0</v>
      </c>
      <c r="H34" s="22">
        <f t="shared" si="0"/>
        <v>9459</v>
      </c>
      <c r="I34" s="1"/>
      <c r="W34" s="18"/>
    </row>
    <row r="35" spans="2:23" x14ac:dyDescent="0.2">
      <c r="B35" s="7" t="s">
        <v>48</v>
      </c>
      <c r="C35" s="81">
        <f>Data!Z12</f>
        <v>3828</v>
      </c>
      <c r="D35" s="81">
        <f>Data!AT12</f>
        <v>7259</v>
      </c>
      <c r="E35" s="81">
        <f>Data!BN12</f>
        <v>2625</v>
      </c>
      <c r="F35" s="81">
        <f>Data!CH12</f>
        <v>707</v>
      </c>
      <c r="G35" s="81">
        <f>Data!DB12</f>
        <v>0</v>
      </c>
      <c r="H35" s="22">
        <f t="shared" si="0"/>
        <v>14419</v>
      </c>
      <c r="I35" s="1"/>
      <c r="W35" s="18"/>
    </row>
    <row r="36" spans="2:23" x14ac:dyDescent="0.2">
      <c r="B36" s="7" t="s">
        <v>49</v>
      </c>
      <c r="C36" s="81">
        <f>Data!AA12</f>
        <v>2898</v>
      </c>
      <c r="D36" s="81">
        <f>Data!AU12</f>
        <v>955</v>
      </c>
      <c r="E36" s="81">
        <f>Data!BO12</f>
        <v>0</v>
      </c>
      <c r="F36" s="81">
        <f>Data!CI12</f>
        <v>0</v>
      </c>
      <c r="G36" s="81">
        <f>Data!DC12</f>
        <v>0</v>
      </c>
      <c r="H36" s="22">
        <f t="shared" si="0"/>
        <v>3853</v>
      </c>
      <c r="I36" s="1"/>
      <c r="W36" s="18"/>
    </row>
    <row r="37" spans="2:23" x14ac:dyDescent="0.2">
      <c r="B37" s="7" t="s">
        <v>50</v>
      </c>
      <c r="C37" s="81">
        <f>Data!AB12</f>
        <v>10268</v>
      </c>
      <c r="D37" s="81">
        <f>Data!AV12</f>
        <v>11129</v>
      </c>
      <c r="E37" s="81">
        <f>Data!BP12</f>
        <v>3539</v>
      </c>
      <c r="F37" s="81">
        <f>Data!CJ12</f>
        <v>345</v>
      </c>
      <c r="G37" s="81">
        <f>Data!DD12</f>
        <v>0</v>
      </c>
      <c r="H37" s="22">
        <f t="shared" si="0"/>
        <v>25281</v>
      </c>
      <c r="I37" s="1"/>
      <c r="W37" s="18"/>
    </row>
    <row r="38" spans="2:23" x14ac:dyDescent="0.2">
      <c r="B38" s="7" t="s">
        <v>51</v>
      </c>
      <c r="C38" s="81">
        <f>Data!AC12</f>
        <v>5837</v>
      </c>
      <c r="D38" s="81">
        <f>Data!AW12</f>
        <v>1065</v>
      </c>
      <c r="E38" s="81">
        <f>Data!BQ12</f>
        <v>546</v>
      </c>
      <c r="F38" s="81">
        <f>Data!CK12</f>
        <v>0</v>
      </c>
      <c r="G38" s="81">
        <f>Data!DE12</f>
        <v>0</v>
      </c>
      <c r="H38" s="22">
        <f t="shared" si="0"/>
        <v>7448</v>
      </c>
      <c r="I38" s="1"/>
      <c r="W38" s="18"/>
    </row>
    <row r="39" spans="2:23" x14ac:dyDescent="0.2">
      <c r="B39" s="7" t="s">
        <v>52</v>
      </c>
      <c r="C39" s="81">
        <f>Data!AD12</f>
        <v>0</v>
      </c>
      <c r="D39" s="81">
        <f>Data!AX12</f>
        <v>0</v>
      </c>
      <c r="E39" s="81">
        <f>Data!BR12</f>
        <v>0</v>
      </c>
      <c r="F39" s="81">
        <f>Data!CL12</f>
        <v>0</v>
      </c>
      <c r="G39" s="81">
        <f>Data!DF12</f>
        <v>0</v>
      </c>
      <c r="H39" s="22">
        <f t="shared" si="0"/>
        <v>0</v>
      </c>
      <c r="I39" s="1"/>
      <c r="W39" s="18"/>
    </row>
    <row r="40" spans="2:23" x14ac:dyDescent="0.2">
      <c r="B40" s="7" t="s">
        <v>53</v>
      </c>
      <c r="C40" s="81">
        <f>Data!AE12</f>
        <v>1095</v>
      </c>
      <c r="D40" s="81">
        <f>Data!AY12</f>
        <v>1953</v>
      </c>
      <c r="E40" s="81">
        <f>Data!BS12</f>
        <v>0</v>
      </c>
      <c r="F40" s="81">
        <f>Data!CM12</f>
        <v>0</v>
      </c>
      <c r="G40" s="81">
        <f>Data!DG12</f>
        <v>0</v>
      </c>
      <c r="H40" s="22">
        <f t="shared" si="0"/>
        <v>3048</v>
      </c>
      <c r="I40" s="1"/>
      <c r="W40" s="18"/>
    </row>
    <row r="41" spans="2:23" x14ac:dyDescent="0.2">
      <c r="B41" s="7" t="s">
        <v>54</v>
      </c>
      <c r="C41" s="81">
        <f>Data!AF12</f>
        <v>0</v>
      </c>
      <c r="D41" s="81">
        <f>Data!AZ12</f>
        <v>0</v>
      </c>
      <c r="E41" s="81">
        <f>Data!BT12</f>
        <v>0</v>
      </c>
      <c r="F41" s="81">
        <f>Data!CN12</f>
        <v>0</v>
      </c>
      <c r="G41" s="81">
        <f>Data!DH12</f>
        <v>0</v>
      </c>
      <c r="H41" s="22">
        <f t="shared" si="0"/>
        <v>0</v>
      </c>
      <c r="I41" s="1"/>
      <c r="W41" s="18"/>
    </row>
    <row r="42" spans="2:23" x14ac:dyDescent="0.2">
      <c r="B42" s="7" t="s">
        <v>55</v>
      </c>
      <c r="C42" s="81">
        <f>Data!AG12</f>
        <v>0</v>
      </c>
      <c r="D42" s="81">
        <f>Data!BA12</f>
        <v>0</v>
      </c>
      <c r="E42" s="81">
        <f>Data!BU12</f>
        <v>0</v>
      </c>
      <c r="F42" s="81">
        <f>Data!CO12</f>
        <v>0</v>
      </c>
      <c r="G42" s="81">
        <f>Data!DI12</f>
        <v>0</v>
      </c>
      <c r="H42" s="22">
        <f t="shared" si="0"/>
        <v>0</v>
      </c>
      <c r="I42" s="1"/>
      <c r="W42" s="18"/>
    </row>
    <row r="43" spans="2:23" x14ac:dyDescent="0.2">
      <c r="B43" s="7" t="s">
        <v>56</v>
      </c>
      <c r="C43" s="81">
        <f>Data!AH12</f>
        <v>1770</v>
      </c>
      <c r="D43" s="81">
        <f>Data!BB12</f>
        <v>0</v>
      </c>
      <c r="E43" s="81">
        <f>Data!BV12</f>
        <v>0</v>
      </c>
      <c r="F43" s="81">
        <f>Data!CP12</f>
        <v>0</v>
      </c>
      <c r="G43" s="81">
        <f>Data!DJ12</f>
        <v>0</v>
      </c>
      <c r="H43" s="22">
        <f t="shared" si="0"/>
        <v>1770</v>
      </c>
      <c r="I43" s="1"/>
      <c r="W43" s="18"/>
    </row>
    <row r="44" spans="2:23" x14ac:dyDescent="0.2">
      <c r="B44" s="7" t="s">
        <v>57</v>
      </c>
      <c r="C44" s="81">
        <f>Data!AI12</f>
        <v>0</v>
      </c>
      <c r="D44" s="81">
        <f>Data!BC12</f>
        <v>0</v>
      </c>
      <c r="E44" s="81">
        <f>Data!BW12</f>
        <v>0</v>
      </c>
      <c r="F44" s="81">
        <f>Data!CQ12</f>
        <v>0</v>
      </c>
      <c r="G44" s="81">
        <f>Data!DK12</f>
        <v>0</v>
      </c>
      <c r="H44" s="22">
        <f t="shared" si="0"/>
        <v>0</v>
      </c>
      <c r="I44" s="1"/>
      <c r="W44" s="18"/>
    </row>
    <row r="45" spans="2:23" x14ac:dyDescent="0.2">
      <c r="B45" s="7" t="s">
        <v>58</v>
      </c>
      <c r="C45" s="81">
        <f>Data!AJ12</f>
        <v>3216</v>
      </c>
      <c r="D45" s="81">
        <f>Data!BD12</f>
        <v>2364</v>
      </c>
      <c r="E45" s="81">
        <f>Data!BX12</f>
        <v>366</v>
      </c>
      <c r="F45" s="81">
        <f>Data!CR12</f>
        <v>0</v>
      </c>
      <c r="G45" s="81">
        <f>Data!DL12</f>
        <v>0</v>
      </c>
      <c r="H45" s="22">
        <f t="shared" si="0"/>
        <v>5946</v>
      </c>
      <c r="I45" s="1"/>
      <c r="W45" s="18"/>
    </row>
    <row r="46" spans="2:23" x14ac:dyDescent="0.2">
      <c r="B46" s="7" t="s">
        <v>59</v>
      </c>
      <c r="C46" s="81">
        <f>Data!AK12</f>
        <v>0</v>
      </c>
      <c r="D46" s="81">
        <f>Data!BE12</f>
        <v>0</v>
      </c>
      <c r="E46" s="81">
        <f>Data!BY12</f>
        <v>0</v>
      </c>
      <c r="F46" s="81">
        <f>Data!CS12</f>
        <v>0</v>
      </c>
      <c r="G46" s="81">
        <f>Data!DM12</f>
        <v>0</v>
      </c>
      <c r="H46" s="22">
        <f t="shared" si="0"/>
        <v>0</v>
      </c>
      <c r="I46" s="1"/>
      <c r="W46" s="18"/>
    </row>
    <row r="47" spans="2:23" x14ac:dyDescent="0.2">
      <c r="B47" s="7" t="s">
        <v>60</v>
      </c>
      <c r="C47" s="81">
        <f>Data!AL12</f>
        <v>13296</v>
      </c>
      <c r="D47" s="81">
        <f>Data!BF12</f>
        <v>9738</v>
      </c>
      <c r="E47" s="81">
        <f>Data!BZ12</f>
        <v>2592</v>
      </c>
      <c r="F47" s="81">
        <f>Data!CT12</f>
        <v>0</v>
      </c>
      <c r="G47" s="81">
        <f>Data!DN12</f>
        <v>0</v>
      </c>
      <c r="H47" s="22">
        <f t="shared" si="0"/>
        <v>25626</v>
      </c>
      <c r="I47" s="1"/>
      <c r="W47" s="18"/>
    </row>
    <row r="48" spans="2:23" x14ac:dyDescent="0.2">
      <c r="B48" s="7" t="s">
        <v>61</v>
      </c>
      <c r="C48" s="81">
        <f>Data!AM12</f>
        <v>0</v>
      </c>
      <c r="D48" s="81">
        <f>Data!BG12</f>
        <v>0</v>
      </c>
      <c r="E48" s="81">
        <f>Data!CA12</f>
        <v>0</v>
      </c>
      <c r="F48" s="81">
        <f>Data!CU12</f>
        <v>0</v>
      </c>
      <c r="G48" s="81">
        <f>Data!DO12</f>
        <v>0</v>
      </c>
      <c r="H48" s="22">
        <f t="shared" si="0"/>
        <v>0</v>
      </c>
      <c r="I48" s="1"/>
      <c r="W48" s="18"/>
    </row>
    <row r="49" spans="2:23" x14ac:dyDescent="0.2">
      <c r="B49" s="7" t="s">
        <v>62</v>
      </c>
      <c r="C49" s="81">
        <f>Data!AN12</f>
        <v>0</v>
      </c>
      <c r="D49" s="81">
        <f>Data!BH12</f>
        <v>342</v>
      </c>
      <c r="E49" s="81">
        <f>Data!CB12</f>
        <v>0</v>
      </c>
      <c r="F49" s="81">
        <f>Data!CV12</f>
        <v>0</v>
      </c>
      <c r="G49" s="81">
        <f>Data!DP12</f>
        <v>0</v>
      </c>
      <c r="H49" s="22">
        <f t="shared" si="0"/>
        <v>342</v>
      </c>
      <c r="I49" s="1"/>
      <c r="W49" s="18"/>
    </row>
    <row r="50" spans="2:23" x14ac:dyDescent="0.2">
      <c r="B50" s="7" t="s">
        <v>63</v>
      </c>
      <c r="C50" s="81">
        <f>Data!AO12</f>
        <v>1416</v>
      </c>
      <c r="D50" s="81">
        <f>Data!BI12</f>
        <v>1401</v>
      </c>
      <c r="E50" s="81">
        <f>Data!CC12</f>
        <v>0</v>
      </c>
      <c r="F50" s="81">
        <f>Data!CW12</f>
        <v>0</v>
      </c>
      <c r="G50" s="81">
        <f>Data!DQ12</f>
        <v>0</v>
      </c>
      <c r="H50" s="22">
        <f t="shared" si="0"/>
        <v>2817</v>
      </c>
      <c r="I50" s="1"/>
      <c r="W50" s="18"/>
    </row>
    <row r="51" spans="2:23" x14ac:dyDescent="0.2">
      <c r="B51" s="7" t="s">
        <v>0</v>
      </c>
      <c r="C51" s="81">
        <f>Data!AP12</f>
        <v>485</v>
      </c>
      <c r="D51" s="81">
        <f>Data!BJ12</f>
        <v>10126</v>
      </c>
      <c r="E51" s="81">
        <f>Data!CD12</f>
        <v>437</v>
      </c>
      <c r="F51" s="81">
        <f>Data!CX12</f>
        <v>234</v>
      </c>
      <c r="G51" s="81">
        <f>Data!DR12</f>
        <v>0</v>
      </c>
      <c r="H51" s="22">
        <f t="shared" si="0"/>
        <v>11282</v>
      </c>
      <c r="I51" s="1"/>
      <c r="W51" s="18"/>
    </row>
    <row r="52" spans="2:23" x14ac:dyDescent="0.2">
      <c r="B52" s="8" t="s">
        <v>34</v>
      </c>
      <c r="C52" s="22">
        <f>SUM(C32:C51)</f>
        <v>155895</v>
      </c>
      <c r="D52" s="22">
        <f>SUM(D32:D51)</f>
        <v>67899</v>
      </c>
      <c r="E52" s="22">
        <f>SUM(E32:E51)</f>
        <v>12378</v>
      </c>
      <c r="F52" s="22">
        <f>SUM(F32:F51)</f>
        <v>1688</v>
      </c>
      <c r="G52" s="22">
        <f>SUM(G32:G51)</f>
        <v>0</v>
      </c>
      <c r="H52" s="22">
        <f t="shared" si="0"/>
        <v>237860</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Data!T12</f>
        <v>Williamson, Dean</v>
      </c>
      <c r="E55" s="384"/>
      <c r="F55" s="384"/>
      <c r="G55" s="87" t="str">
        <f>Data!U12</f>
        <v>(936) 261-2187</v>
      </c>
      <c r="H55" s="78" t="str">
        <f>Data!V12</f>
        <v>CDwilliamson@pvamu.edu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Data!DS12</f>
        <v>6065455.2600490795</v>
      </c>
      <c r="D61" s="82">
        <f>Data!EM12</f>
        <v>1438394.09937278</v>
      </c>
      <c r="E61" s="82">
        <f>Data!FG12</f>
        <v>466498.12543226202</v>
      </c>
      <c r="F61" s="82">
        <f>Data!GA12</f>
        <v>299359.977472528</v>
      </c>
      <c r="G61" s="82">
        <f>Data!GU12</f>
        <v>0</v>
      </c>
      <c r="H61" s="21">
        <f>SUM(C61:G61)</f>
        <v>8269707.4623266496</v>
      </c>
      <c r="I61" s="1"/>
    </row>
    <row r="62" spans="2:23" x14ac:dyDescent="0.2">
      <c r="B62" s="9" t="str">
        <f>$B$33</f>
        <v>Science</v>
      </c>
      <c r="C62" s="82">
        <f>Data!DT12</f>
        <v>1986995.9070724801</v>
      </c>
      <c r="D62" s="82">
        <f>Data!EN12</f>
        <v>1142411.6080622401</v>
      </c>
      <c r="E62" s="82">
        <f>Data!FH12</f>
        <v>224258.98128591399</v>
      </c>
      <c r="F62" s="82">
        <f>Data!GB12</f>
        <v>0</v>
      </c>
      <c r="G62" s="82">
        <f>Data!GV12</f>
        <v>0</v>
      </c>
      <c r="H62" s="22">
        <f t="shared" ref="H62:H81" si="1">SUM(C62:G62)</f>
        <v>3353666.496420634</v>
      </c>
      <c r="I62" s="1"/>
    </row>
    <row r="63" spans="2:23" x14ac:dyDescent="0.2">
      <c r="B63" s="9" t="str">
        <f>$B$34</f>
        <v>Fine Arts</v>
      </c>
      <c r="C63" s="82">
        <f>Data!DU12</f>
        <v>994520.15983981302</v>
      </c>
      <c r="D63" s="82">
        <f>Data!EO12</f>
        <v>401568.66336901498</v>
      </c>
      <c r="E63" s="82">
        <f>Data!FI12</f>
        <v>0</v>
      </c>
      <c r="F63" s="82">
        <f>Data!GC12</f>
        <v>0</v>
      </c>
      <c r="G63" s="82">
        <f>Data!GW12</f>
        <v>0</v>
      </c>
      <c r="H63" s="22">
        <f t="shared" si="1"/>
        <v>1396088.823208828</v>
      </c>
      <c r="I63" s="1"/>
    </row>
    <row r="64" spans="2:23" x14ac:dyDescent="0.2">
      <c r="B64" s="9" t="str">
        <f>$B$35</f>
        <v>Teacher Education</v>
      </c>
      <c r="C64" s="82">
        <f>Data!DV12</f>
        <v>191343.541933906</v>
      </c>
      <c r="D64" s="82">
        <f>Data!EP12</f>
        <v>779811.29803198401</v>
      </c>
      <c r="E64" s="82">
        <f>Data!FJ12</f>
        <v>626822.67997960397</v>
      </c>
      <c r="F64" s="82">
        <f>Data!GD12</f>
        <v>672507.69785714301</v>
      </c>
      <c r="G64" s="82">
        <f>Data!GX12</f>
        <v>0</v>
      </c>
      <c r="H64" s="22">
        <f t="shared" si="1"/>
        <v>2270485.2178026368</v>
      </c>
      <c r="I64" s="1"/>
    </row>
    <row r="65" spans="2:9" x14ac:dyDescent="0.2">
      <c r="B65" s="9" t="str">
        <f>$B$36</f>
        <v>Agriculture</v>
      </c>
      <c r="C65" s="82">
        <f>Data!DW12</f>
        <v>409656.47719603498</v>
      </c>
      <c r="D65" s="82">
        <f>Data!EQ12</f>
        <v>201002.49680396501</v>
      </c>
      <c r="E65" s="82">
        <f>Data!FK12</f>
        <v>0</v>
      </c>
      <c r="F65" s="82">
        <f>Data!GE12</f>
        <v>0</v>
      </c>
      <c r="G65" s="82">
        <f>Data!GY12</f>
        <v>0</v>
      </c>
      <c r="H65" s="22">
        <f t="shared" si="1"/>
        <v>610658.97399999993</v>
      </c>
      <c r="I65" s="1"/>
    </row>
    <row r="66" spans="2:9" x14ac:dyDescent="0.2">
      <c r="B66" s="9" t="str">
        <f>$B$37</f>
        <v>Engineering</v>
      </c>
      <c r="C66" s="82">
        <f>Data!DX12</f>
        <v>1943053.3587112101</v>
      </c>
      <c r="D66" s="82">
        <f>Data!ER12</f>
        <v>2943699.14687627</v>
      </c>
      <c r="E66" s="82">
        <f>Data!FL12</f>
        <v>1726284.68111214</v>
      </c>
      <c r="F66" s="82">
        <f>Data!GF12</f>
        <v>518443.74764647399</v>
      </c>
      <c r="G66" s="82">
        <f>Data!GZ12</f>
        <v>0</v>
      </c>
      <c r="H66" s="22">
        <f t="shared" si="1"/>
        <v>7131480.9343460938</v>
      </c>
      <c r="I66" s="1"/>
    </row>
    <row r="67" spans="2:9" x14ac:dyDescent="0.2">
      <c r="B67" s="9" t="str">
        <f>$B$38</f>
        <v>Home Economics</v>
      </c>
      <c r="C67" s="82">
        <f>Data!DY12</f>
        <v>318162.06268171797</v>
      </c>
      <c r="D67" s="82">
        <f>Data!ES12</f>
        <v>168682.829818283</v>
      </c>
      <c r="E67" s="82">
        <f>Data!FM12</f>
        <v>143932.85416666701</v>
      </c>
      <c r="F67" s="82">
        <f>Data!GG12</f>
        <v>0</v>
      </c>
      <c r="G67" s="82">
        <f>Data!HA12</f>
        <v>0</v>
      </c>
      <c r="H67" s="22">
        <f t="shared" si="1"/>
        <v>630777.74666666798</v>
      </c>
      <c r="I67" s="1"/>
    </row>
    <row r="68" spans="2:9" x14ac:dyDescent="0.2">
      <c r="B68" s="9" t="str">
        <f>$B$39</f>
        <v>Law</v>
      </c>
      <c r="C68" s="82">
        <f>Data!DZ12</f>
        <v>0</v>
      </c>
      <c r="D68" s="82">
        <f>Data!ET12</f>
        <v>0</v>
      </c>
      <c r="E68" s="82">
        <f>Data!FN12</f>
        <v>0</v>
      </c>
      <c r="F68" s="82">
        <f>Data!GH12</f>
        <v>0</v>
      </c>
      <c r="G68" s="82">
        <f>Data!HB12</f>
        <v>0</v>
      </c>
      <c r="H68" s="22">
        <f t="shared" si="1"/>
        <v>0</v>
      </c>
      <c r="I68" s="1"/>
    </row>
    <row r="69" spans="2:9" x14ac:dyDescent="0.2">
      <c r="B69" s="9" t="str">
        <f>$B$40</f>
        <v>Social Service</v>
      </c>
      <c r="C69" s="82">
        <f>Data!EA12</f>
        <v>103276.151539825</v>
      </c>
      <c r="D69" s="82">
        <f>Data!EU12</f>
        <v>260629.37846017501</v>
      </c>
      <c r="E69" s="82">
        <f>Data!FO12</f>
        <v>0</v>
      </c>
      <c r="F69" s="82">
        <f>Data!GI12</f>
        <v>0</v>
      </c>
      <c r="G69" s="82">
        <f>Data!HC12</f>
        <v>0</v>
      </c>
      <c r="H69" s="22">
        <f t="shared" si="1"/>
        <v>363905.53</v>
      </c>
      <c r="I69" s="1"/>
    </row>
    <row r="70" spans="2:9" x14ac:dyDescent="0.2">
      <c r="B70" s="9" t="str">
        <f>$B$41</f>
        <v>Library Science</v>
      </c>
      <c r="C70" s="82">
        <f>Data!EB12</f>
        <v>0</v>
      </c>
      <c r="D70" s="82">
        <f>Data!EV12</f>
        <v>0</v>
      </c>
      <c r="E70" s="82">
        <f>Data!FP12</f>
        <v>0</v>
      </c>
      <c r="F70" s="82">
        <f>Data!GJ12</f>
        <v>0</v>
      </c>
      <c r="G70" s="82">
        <f>Data!HD12</f>
        <v>0</v>
      </c>
      <c r="H70" s="22">
        <f t="shared" si="1"/>
        <v>0</v>
      </c>
      <c r="I70" s="1"/>
    </row>
    <row r="71" spans="2:9" x14ac:dyDescent="0.2">
      <c r="B71" s="9" t="str">
        <f>$B$42</f>
        <v>Veterinary Science</v>
      </c>
      <c r="C71" s="82">
        <f>Data!EC12</f>
        <v>0</v>
      </c>
      <c r="D71" s="82">
        <f>Data!EW12</f>
        <v>0</v>
      </c>
      <c r="E71" s="82">
        <f>Data!FQ12</f>
        <v>0</v>
      </c>
      <c r="F71" s="82">
        <f>Data!GK12</f>
        <v>0</v>
      </c>
      <c r="G71" s="82">
        <f>Data!HE12</f>
        <v>0</v>
      </c>
      <c r="H71" s="22">
        <f t="shared" si="1"/>
        <v>0</v>
      </c>
      <c r="I71" s="1"/>
    </row>
    <row r="72" spans="2:9" x14ac:dyDescent="0.2">
      <c r="B72" s="9" t="str">
        <f>$B$43</f>
        <v>Vocational Training</v>
      </c>
      <c r="C72" s="82">
        <f>Data!ED12</f>
        <v>168037.286666667</v>
      </c>
      <c r="D72" s="82">
        <f>Data!EX12</f>
        <v>0</v>
      </c>
      <c r="E72" s="82">
        <f>Data!FR12</f>
        <v>0</v>
      </c>
      <c r="F72" s="82">
        <f>Data!GL12</f>
        <v>0</v>
      </c>
      <c r="G72" s="82">
        <f>Data!HF12</f>
        <v>0</v>
      </c>
      <c r="H72" s="22">
        <f t="shared" si="1"/>
        <v>168037.286666667</v>
      </c>
      <c r="I72" s="1"/>
    </row>
    <row r="73" spans="2:9" x14ac:dyDescent="0.2">
      <c r="B73" s="9" t="str">
        <f>$B$44</f>
        <v>Physical Training</v>
      </c>
      <c r="C73" s="82">
        <f>Data!EE12</f>
        <v>0</v>
      </c>
      <c r="D73" s="82">
        <f>Data!EY12</f>
        <v>0</v>
      </c>
      <c r="E73" s="82">
        <f>Data!FS12</f>
        <v>0</v>
      </c>
      <c r="F73" s="82">
        <f>Data!GM12</f>
        <v>0</v>
      </c>
      <c r="G73" s="82">
        <f>Data!HG12</f>
        <v>0</v>
      </c>
      <c r="H73" s="22">
        <f t="shared" si="1"/>
        <v>0</v>
      </c>
      <c r="I73" s="1"/>
    </row>
    <row r="74" spans="2:9" x14ac:dyDescent="0.2">
      <c r="B74" s="9" t="str">
        <f>$B$45</f>
        <v>Health Services</v>
      </c>
      <c r="C74" s="82">
        <f>Data!EF12</f>
        <v>114083.412147183</v>
      </c>
      <c r="D74" s="82">
        <f>Data!EZ12</f>
        <v>225208.42344255999</v>
      </c>
      <c r="E74" s="82">
        <f>Data!FT12</f>
        <v>138341.672615385</v>
      </c>
      <c r="F74" s="82">
        <f>Data!GN12</f>
        <v>0</v>
      </c>
      <c r="G74" s="82">
        <f>Data!HH12</f>
        <v>0</v>
      </c>
      <c r="H74" s="22">
        <f t="shared" si="1"/>
        <v>477633.50820512802</v>
      </c>
      <c r="I74" s="1"/>
    </row>
    <row r="75" spans="2:9" x14ac:dyDescent="0.2">
      <c r="B75" s="9" t="str">
        <f>$B$46</f>
        <v>Pharmacy</v>
      </c>
      <c r="C75" s="82">
        <f>Data!EG12</f>
        <v>0</v>
      </c>
      <c r="D75" s="82">
        <f>Data!FA12</f>
        <v>0</v>
      </c>
      <c r="E75" s="82">
        <f>Data!FU12</f>
        <v>0</v>
      </c>
      <c r="F75" s="82">
        <f>Data!GO12</f>
        <v>0</v>
      </c>
      <c r="G75" s="82">
        <f>Data!HI12</f>
        <v>0</v>
      </c>
      <c r="H75" s="22">
        <f t="shared" si="1"/>
        <v>0</v>
      </c>
      <c r="I75" s="1"/>
    </row>
    <row r="76" spans="2:9" x14ac:dyDescent="0.2">
      <c r="B76" s="9" t="str">
        <f>$B$47</f>
        <v>Business Administration</v>
      </c>
      <c r="C76" s="82">
        <f>Data!EH12</f>
        <v>938795.88972822903</v>
      </c>
      <c r="D76" s="82">
        <f>Data!FB12</f>
        <v>1460649.5995162399</v>
      </c>
      <c r="E76" s="82">
        <f>Data!FV12</f>
        <v>595111.62092933897</v>
      </c>
      <c r="F76" s="82">
        <f>Data!GP12</f>
        <v>0</v>
      </c>
      <c r="G76" s="82">
        <f>Data!HJ12</f>
        <v>0</v>
      </c>
      <c r="H76" s="22">
        <f t="shared" si="1"/>
        <v>2994557.1101738079</v>
      </c>
      <c r="I76" s="1"/>
    </row>
    <row r="77" spans="2:9" x14ac:dyDescent="0.2">
      <c r="B77" s="9" t="str">
        <f>$B$48</f>
        <v>Optometry</v>
      </c>
      <c r="C77" s="82">
        <f>Data!EI12</f>
        <v>0</v>
      </c>
      <c r="D77" s="82">
        <f>Data!FC12</f>
        <v>0</v>
      </c>
      <c r="E77" s="82">
        <f>Data!FW12</f>
        <v>0</v>
      </c>
      <c r="F77" s="82">
        <f>Data!GQ12</f>
        <v>0</v>
      </c>
      <c r="G77" s="82">
        <f>Data!HK12</f>
        <v>0</v>
      </c>
      <c r="H77" s="22">
        <f t="shared" si="1"/>
        <v>0</v>
      </c>
      <c r="I77" s="1"/>
    </row>
    <row r="78" spans="2:9" x14ac:dyDescent="0.2">
      <c r="B78" s="9" t="str">
        <f>$B$49</f>
        <v>Teacher Ed-Practice Teaching</v>
      </c>
      <c r="C78" s="82">
        <f>Data!EJ12</f>
        <v>0</v>
      </c>
      <c r="D78" s="82">
        <f>Data!FD12</f>
        <v>56879</v>
      </c>
      <c r="E78" s="82">
        <f>Data!FX12</f>
        <v>0</v>
      </c>
      <c r="F78" s="82">
        <f>Data!GR12</f>
        <v>0</v>
      </c>
      <c r="G78" s="82">
        <f>Data!HL12</f>
        <v>0</v>
      </c>
      <c r="H78" s="22">
        <f t="shared" si="1"/>
        <v>56879</v>
      </c>
      <c r="I78" s="1"/>
    </row>
    <row r="79" spans="2:9" x14ac:dyDescent="0.2">
      <c r="B79" s="9" t="str">
        <f>$B$50</f>
        <v>Technology</v>
      </c>
      <c r="C79" s="82">
        <f>Data!EK12</f>
        <v>189068.46720910899</v>
      </c>
      <c r="D79" s="82">
        <f>Data!FE12</f>
        <v>309348.049124224</v>
      </c>
      <c r="E79" s="82">
        <f>Data!FY12</f>
        <v>0</v>
      </c>
      <c r="F79" s="82">
        <f>Data!GS12</f>
        <v>0</v>
      </c>
      <c r="G79" s="82">
        <f>Data!HM12</f>
        <v>0</v>
      </c>
      <c r="H79" s="22">
        <f t="shared" si="1"/>
        <v>498416.51633333298</v>
      </c>
      <c r="I79" s="1"/>
    </row>
    <row r="80" spans="2:9" x14ac:dyDescent="0.2">
      <c r="B80" s="9" t="str">
        <f>$B$51</f>
        <v>Nursing</v>
      </c>
      <c r="C80" s="82">
        <f>Data!EL12</f>
        <v>106187.118813746</v>
      </c>
      <c r="D80" s="82">
        <f>Data!FF12</f>
        <v>2135364.2751246402</v>
      </c>
      <c r="E80" s="82">
        <f>Data!FZ12</f>
        <v>248170.18556547599</v>
      </c>
      <c r="F80" s="82">
        <f>Data!GT12</f>
        <v>240946.34270833299</v>
      </c>
      <c r="G80" s="82">
        <f>Data!HN12</f>
        <v>0</v>
      </c>
      <c r="H80" s="22">
        <f t="shared" si="1"/>
        <v>2730667.9222121951</v>
      </c>
      <c r="I80" s="1"/>
    </row>
    <row r="81" spans="2:9" x14ac:dyDescent="0.2">
      <c r="B81" s="35" t="str">
        <f>$B$52</f>
        <v>Totals</v>
      </c>
      <c r="C81" s="21">
        <f>SUM(C61:C80)</f>
        <v>13528635.093588997</v>
      </c>
      <c r="D81" s="21">
        <f>SUM(D61:D80)</f>
        <v>11523648.868002377</v>
      </c>
      <c r="E81" s="21">
        <f>SUM(E61:E80)</f>
        <v>4169420.8010867871</v>
      </c>
      <c r="F81" s="21">
        <f>SUM(F61:F80)</f>
        <v>1731257.765684478</v>
      </c>
      <c r="G81" s="21">
        <f>SUM(G61:G80)</f>
        <v>0</v>
      </c>
      <c r="H81" s="21">
        <f t="shared" si="1"/>
        <v>30952962.528362639</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Data!T12</f>
        <v>Williamson, Dean</v>
      </c>
      <c r="E84" s="384"/>
      <c r="F84" s="384"/>
      <c r="G84" s="87" t="str">
        <f>Data!U12</f>
        <v>(936) 261-2187</v>
      </c>
      <c r="H84" s="78" t="str">
        <f>Data!V12</f>
        <v>CDwilliamson@pvamu.edu</v>
      </c>
    </row>
    <row r="85" spans="2:9" ht="13.5" customHeight="1" x14ac:dyDescent="0.2">
      <c r="B85" s="27"/>
      <c r="C85" s="27"/>
      <c r="D85" s="27"/>
      <c r="E85" s="27"/>
      <c r="F85" s="27"/>
      <c r="G85" s="27"/>
      <c r="H85" s="5"/>
    </row>
    <row r="86" spans="2:9" x14ac:dyDescent="0.2">
      <c r="B86" s="28" t="s">
        <v>33</v>
      </c>
      <c r="C86" s="13"/>
      <c r="D86" s="13"/>
      <c r="E86" s="13"/>
      <c r="F86" s="13"/>
      <c r="G86" s="13"/>
      <c r="H86" s="17">
        <f>H13+H14</f>
        <v>70381281</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Data!HR12</f>
        <v>63077</v>
      </c>
      <c r="D91" s="159">
        <f>Data!IL12</f>
        <v>14959</v>
      </c>
      <c r="E91" s="159">
        <f>Data!JF12</f>
        <v>4851</v>
      </c>
      <c r="F91" s="159">
        <f>Data!JZ12</f>
        <v>3113</v>
      </c>
      <c r="G91" s="159">
        <f>Data!KT12</f>
        <v>0</v>
      </c>
      <c r="H91" s="36">
        <f t="shared" ref="H91:H111" si="2">SUM(C91:G91)</f>
        <v>86000</v>
      </c>
    </row>
    <row r="92" spans="2:9" x14ac:dyDescent="0.2">
      <c r="B92" s="9" t="str">
        <f>$B$33</f>
        <v>Science</v>
      </c>
      <c r="C92" s="159">
        <f>Data!HS12</f>
        <v>0</v>
      </c>
      <c r="D92" s="159">
        <f>Data!IM12</f>
        <v>0</v>
      </c>
      <c r="E92" s="159">
        <f>Data!JG12</f>
        <v>0</v>
      </c>
      <c r="F92" s="159">
        <f>Data!KA12</f>
        <v>0</v>
      </c>
      <c r="G92" s="159">
        <f>Data!KU12</f>
        <v>0</v>
      </c>
      <c r="H92" s="69">
        <f t="shared" si="2"/>
        <v>0</v>
      </c>
    </row>
    <row r="93" spans="2:9" x14ac:dyDescent="0.2">
      <c r="B93" s="9" t="str">
        <f>$B$34</f>
        <v>Fine Arts</v>
      </c>
      <c r="C93" s="159">
        <f>Data!HT12</f>
        <v>0</v>
      </c>
      <c r="D93" s="159">
        <f>Data!IN12</f>
        <v>0</v>
      </c>
      <c r="E93" s="159">
        <f>Data!JH12</f>
        <v>0</v>
      </c>
      <c r="F93" s="159">
        <f>Data!KB12</f>
        <v>0</v>
      </c>
      <c r="G93" s="159">
        <f>Data!KV12</f>
        <v>0</v>
      </c>
      <c r="H93" s="69">
        <f t="shared" si="2"/>
        <v>0</v>
      </c>
    </row>
    <row r="94" spans="2:9" x14ac:dyDescent="0.2">
      <c r="B94" s="9" t="str">
        <f>$B$35</f>
        <v>Teacher Education</v>
      </c>
      <c r="C94" s="159">
        <f>Data!HU12</f>
        <v>0</v>
      </c>
      <c r="D94" s="159">
        <f>Data!IO12</f>
        <v>0</v>
      </c>
      <c r="E94" s="159">
        <f>Data!JI12</f>
        <v>0</v>
      </c>
      <c r="F94" s="159">
        <f>Data!KC12</f>
        <v>0</v>
      </c>
      <c r="G94" s="159">
        <f>Data!KW12</f>
        <v>0</v>
      </c>
      <c r="H94" s="69">
        <f t="shared" si="2"/>
        <v>0</v>
      </c>
    </row>
    <row r="95" spans="2:9" x14ac:dyDescent="0.2">
      <c r="B95" s="9" t="str">
        <f>$B$36</f>
        <v>Agriculture</v>
      </c>
      <c r="C95" s="159">
        <f>Data!HV12</f>
        <v>12075</v>
      </c>
      <c r="D95" s="159">
        <f>Data!IP12</f>
        <v>5925</v>
      </c>
      <c r="E95" s="159">
        <f>Data!JJ12</f>
        <v>0</v>
      </c>
      <c r="F95" s="159">
        <f>Data!KD12</f>
        <v>0</v>
      </c>
      <c r="G95" s="159">
        <f>Data!KX12</f>
        <v>0</v>
      </c>
      <c r="H95" s="69">
        <f t="shared" si="2"/>
        <v>18000</v>
      </c>
    </row>
    <row r="96" spans="2:9" x14ac:dyDescent="0.2">
      <c r="B96" s="9" t="str">
        <f>$B$37</f>
        <v>Engineering</v>
      </c>
      <c r="C96" s="159">
        <f>Data!HW12</f>
        <v>6574</v>
      </c>
      <c r="D96" s="159">
        <f>Data!IQ12</f>
        <v>3485</v>
      </c>
      <c r="E96" s="159">
        <f>Data!JK12</f>
        <v>2974</v>
      </c>
      <c r="F96" s="159">
        <f>Data!KE12</f>
        <v>0</v>
      </c>
      <c r="G96" s="159">
        <f>Data!KY12</f>
        <v>0</v>
      </c>
      <c r="H96" s="69">
        <f t="shared" si="2"/>
        <v>13033</v>
      </c>
    </row>
    <row r="97" spans="2:8" x14ac:dyDescent="0.2">
      <c r="B97" s="9" t="str">
        <f>$B$38</f>
        <v>Home Economics</v>
      </c>
      <c r="C97" s="159">
        <f>Data!HX12</f>
        <v>0</v>
      </c>
      <c r="D97" s="159">
        <f>Data!IR12</f>
        <v>0</v>
      </c>
      <c r="E97" s="159">
        <f>Data!JL12</f>
        <v>0</v>
      </c>
      <c r="F97" s="159">
        <f>Data!KF12</f>
        <v>0</v>
      </c>
      <c r="G97" s="159">
        <f>Data!KZ12</f>
        <v>0</v>
      </c>
      <c r="H97" s="69">
        <f t="shared" si="2"/>
        <v>0</v>
      </c>
    </row>
    <row r="98" spans="2:8" x14ac:dyDescent="0.2">
      <c r="B98" s="9" t="str">
        <f>$B$39</f>
        <v>Law</v>
      </c>
      <c r="C98" s="159">
        <f>Data!HY12</f>
        <v>0</v>
      </c>
      <c r="D98" s="159">
        <f>Data!IS12</f>
        <v>0</v>
      </c>
      <c r="E98" s="159">
        <f>Data!JM12</f>
        <v>0</v>
      </c>
      <c r="F98" s="159">
        <f>Data!KG12</f>
        <v>0</v>
      </c>
      <c r="G98" s="159">
        <f>Data!LA12</f>
        <v>0</v>
      </c>
      <c r="H98" s="69">
        <f t="shared" si="2"/>
        <v>0</v>
      </c>
    </row>
    <row r="99" spans="2:8" x14ac:dyDescent="0.2">
      <c r="B99" s="9" t="str">
        <f>$B$40</f>
        <v>Social Service</v>
      </c>
      <c r="C99" s="159">
        <f>Data!HZ12</f>
        <v>0</v>
      </c>
      <c r="D99" s="159">
        <f>Data!IT12</f>
        <v>0</v>
      </c>
      <c r="E99" s="159">
        <f>Data!JN12</f>
        <v>0</v>
      </c>
      <c r="F99" s="159">
        <f>Data!KH12</f>
        <v>0</v>
      </c>
      <c r="G99" s="159">
        <f>Data!LB12</f>
        <v>0</v>
      </c>
      <c r="H99" s="69">
        <f t="shared" si="2"/>
        <v>0</v>
      </c>
    </row>
    <row r="100" spans="2:8" x14ac:dyDescent="0.2">
      <c r="B100" s="9" t="str">
        <f>$B$41</f>
        <v>Library Science</v>
      </c>
      <c r="C100" s="159">
        <f>Data!IA12</f>
        <v>0</v>
      </c>
      <c r="D100" s="159">
        <f>Data!IU12</f>
        <v>0</v>
      </c>
      <c r="E100" s="159">
        <f>Data!JO12</f>
        <v>0</v>
      </c>
      <c r="F100" s="159">
        <f>Data!KI12</f>
        <v>0</v>
      </c>
      <c r="G100" s="159">
        <f>Data!LC12</f>
        <v>0</v>
      </c>
      <c r="H100" s="69">
        <f t="shared" si="2"/>
        <v>0</v>
      </c>
    </row>
    <row r="101" spans="2:8" x14ac:dyDescent="0.2">
      <c r="B101" s="9" t="str">
        <f>$B$42</f>
        <v>Veterinary Science</v>
      </c>
      <c r="C101" s="159">
        <f>Data!IB12</f>
        <v>0</v>
      </c>
      <c r="D101" s="159">
        <f>Data!IV12</f>
        <v>0</v>
      </c>
      <c r="E101" s="159">
        <f>Data!JP12</f>
        <v>0</v>
      </c>
      <c r="F101" s="159">
        <f>Data!KJ12</f>
        <v>0</v>
      </c>
      <c r="G101" s="159">
        <f>Data!LD12</f>
        <v>0</v>
      </c>
      <c r="H101" s="69">
        <f t="shared" si="2"/>
        <v>0</v>
      </c>
    </row>
    <row r="102" spans="2:8" x14ac:dyDescent="0.2">
      <c r="B102" s="9" t="str">
        <f>$B$43</f>
        <v>Vocational Training</v>
      </c>
      <c r="C102" s="159">
        <f>Data!IC12</f>
        <v>0</v>
      </c>
      <c r="D102" s="159">
        <f>Data!IW12</f>
        <v>0</v>
      </c>
      <c r="E102" s="159">
        <f>Data!JQ12</f>
        <v>0</v>
      </c>
      <c r="F102" s="159">
        <f>Data!KK12</f>
        <v>0</v>
      </c>
      <c r="G102" s="159">
        <f>Data!LE12</f>
        <v>0</v>
      </c>
      <c r="H102" s="69">
        <f t="shared" si="2"/>
        <v>0</v>
      </c>
    </row>
    <row r="103" spans="2:8" x14ac:dyDescent="0.2">
      <c r="B103" s="9" t="str">
        <f>$B$44</f>
        <v>Physical Training</v>
      </c>
      <c r="C103" s="159">
        <f>Data!ID12</f>
        <v>0</v>
      </c>
      <c r="D103" s="159">
        <f>Data!IX12</f>
        <v>0</v>
      </c>
      <c r="E103" s="159">
        <f>Data!JR12</f>
        <v>0</v>
      </c>
      <c r="F103" s="159">
        <f>Data!KL12</f>
        <v>0</v>
      </c>
      <c r="G103" s="159">
        <f>Data!LF12</f>
        <v>0</v>
      </c>
      <c r="H103" s="69">
        <f t="shared" si="2"/>
        <v>0</v>
      </c>
    </row>
    <row r="104" spans="2:8" x14ac:dyDescent="0.2">
      <c r="B104" s="9" t="str">
        <f>$B$45</f>
        <v>Health Services</v>
      </c>
      <c r="C104" s="159">
        <f>Data!IE12</f>
        <v>0</v>
      </c>
      <c r="D104" s="159">
        <f>Data!IY12</f>
        <v>0</v>
      </c>
      <c r="E104" s="159">
        <f>Data!JS12</f>
        <v>0</v>
      </c>
      <c r="F104" s="159">
        <f>Data!KM12</f>
        <v>0</v>
      </c>
      <c r="G104" s="159">
        <f>Data!LG12</f>
        <v>0</v>
      </c>
      <c r="H104" s="69">
        <f t="shared" si="2"/>
        <v>0</v>
      </c>
    </row>
    <row r="105" spans="2:8" x14ac:dyDescent="0.2">
      <c r="B105" s="9" t="str">
        <f>$B$46</f>
        <v>Pharmacy</v>
      </c>
      <c r="C105" s="159">
        <f>Data!IF12</f>
        <v>0</v>
      </c>
      <c r="D105" s="159">
        <f>Data!IZ12</f>
        <v>0</v>
      </c>
      <c r="E105" s="159">
        <f>Data!JT12</f>
        <v>0</v>
      </c>
      <c r="F105" s="159">
        <f>Data!KN12</f>
        <v>0</v>
      </c>
      <c r="G105" s="159">
        <f>Data!LH12</f>
        <v>0</v>
      </c>
      <c r="H105" s="69">
        <f t="shared" si="2"/>
        <v>0</v>
      </c>
    </row>
    <row r="106" spans="2:8" x14ac:dyDescent="0.2">
      <c r="B106" s="9" t="str">
        <f>$B$47</f>
        <v>Business Administration</v>
      </c>
      <c r="C106" s="159">
        <f>Data!IG12</f>
        <v>0</v>
      </c>
      <c r="D106" s="159">
        <f>Data!JA12</f>
        <v>0</v>
      </c>
      <c r="E106" s="159">
        <f>Data!JU12</f>
        <v>0</v>
      </c>
      <c r="F106" s="159">
        <f>Data!KO12</f>
        <v>0</v>
      </c>
      <c r="G106" s="159">
        <f>Data!LI12</f>
        <v>0</v>
      </c>
      <c r="H106" s="69">
        <f t="shared" si="2"/>
        <v>0</v>
      </c>
    </row>
    <row r="107" spans="2:8" x14ac:dyDescent="0.2">
      <c r="B107" s="9" t="str">
        <f>$B$48</f>
        <v>Optometry</v>
      </c>
      <c r="C107" s="159">
        <f>Data!IH12</f>
        <v>0</v>
      </c>
      <c r="D107" s="159">
        <f>Data!JB12</f>
        <v>0</v>
      </c>
      <c r="E107" s="159">
        <f>Data!JV12</f>
        <v>0</v>
      </c>
      <c r="F107" s="159">
        <f>Data!KP12</f>
        <v>0</v>
      </c>
      <c r="G107" s="159">
        <f>Data!LJ12</f>
        <v>0</v>
      </c>
      <c r="H107" s="69">
        <f t="shared" si="2"/>
        <v>0</v>
      </c>
    </row>
    <row r="108" spans="2:8" x14ac:dyDescent="0.2">
      <c r="B108" s="9" t="str">
        <f>$B$49</f>
        <v>Teacher Ed-Practice Teaching</v>
      </c>
      <c r="C108" s="159">
        <f>Data!II12</f>
        <v>0</v>
      </c>
      <c r="D108" s="159">
        <f>Data!JC12</f>
        <v>0</v>
      </c>
      <c r="E108" s="159">
        <f>Data!JW12</f>
        <v>0</v>
      </c>
      <c r="F108" s="159">
        <f>Data!KQ12</f>
        <v>0</v>
      </c>
      <c r="G108" s="159">
        <f>Data!LK12</f>
        <v>0</v>
      </c>
      <c r="H108" s="69">
        <f t="shared" si="2"/>
        <v>0</v>
      </c>
    </row>
    <row r="109" spans="2:8" x14ac:dyDescent="0.2">
      <c r="B109" s="9" t="str">
        <f>$B$50</f>
        <v>Technology</v>
      </c>
      <c r="C109" s="159">
        <f>Data!IJ12</f>
        <v>0</v>
      </c>
      <c r="D109" s="159">
        <f>Data!JD12</f>
        <v>0</v>
      </c>
      <c r="E109" s="159">
        <f>Data!JX12</f>
        <v>0</v>
      </c>
      <c r="F109" s="159">
        <f>Data!KR12</f>
        <v>0</v>
      </c>
      <c r="G109" s="159">
        <f>Data!LL12</f>
        <v>0</v>
      </c>
      <c r="H109" s="69">
        <f t="shared" si="2"/>
        <v>0</v>
      </c>
    </row>
    <row r="110" spans="2:8" x14ac:dyDescent="0.2">
      <c r="B110" s="9" t="str">
        <f>$B$51</f>
        <v>Nursing</v>
      </c>
      <c r="C110" s="159">
        <f>Data!IK12</f>
        <v>0</v>
      </c>
      <c r="D110" s="159">
        <f>Data!JE12</f>
        <v>0</v>
      </c>
      <c r="E110" s="159">
        <f>Data!JY12</f>
        <v>0</v>
      </c>
      <c r="F110" s="159">
        <f>Data!KS12</f>
        <v>0</v>
      </c>
      <c r="G110" s="159">
        <f>Data!HPM12</f>
        <v>0</v>
      </c>
      <c r="H110" s="69">
        <f t="shared" si="2"/>
        <v>0</v>
      </c>
    </row>
    <row r="111" spans="2:8" x14ac:dyDescent="0.2">
      <c r="B111" s="35" t="str">
        <f>$B$52</f>
        <v>Totals</v>
      </c>
      <c r="C111" s="36">
        <f>SUM(C91:C110)</f>
        <v>81726</v>
      </c>
      <c r="D111" s="36">
        <f>SUM(D91:D110)</f>
        <v>24369</v>
      </c>
      <c r="E111" s="36">
        <f>SUM(E91:E110)</f>
        <v>7825</v>
      </c>
      <c r="F111" s="36">
        <f>SUM(F91:F110)</f>
        <v>3113</v>
      </c>
      <c r="G111" s="36">
        <f>SUM(G91:G110)</f>
        <v>0</v>
      </c>
      <c r="H111" s="36">
        <f t="shared" si="2"/>
        <v>117033</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6128532.2600490795</v>
      </c>
      <c r="D116" s="21">
        <f t="shared" si="3"/>
        <v>1453353.09937278</v>
      </c>
      <c r="E116" s="21">
        <f t="shared" si="3"/>
        <v>471349.12543226202</v>
      </c>
      <c r="F116" s="21">
        <f t="shared" si="3"/>
        <v>302472.977472528</v>
      </c>
      <c r="G116" s="21">
        <f t="shared" si="3"/>
        <v>0</v>
      </c>
      <c r="H116" s="36">
        <f t="shared" ref="H116:H136" si="4">SUM(C116:G116)</f>
        <v>8355707.4623266496</v>
      </c>
      <c r="I116" s="1"/>
    </row>
    <row r="117" spans="2:9" x14ac:dyDescent="0.2">
      <c r="B117" s="9" t="str">
        <f>$B$33</f>
        <v>Science</v>
      </c>
      <c r="C117" s="22">
        <f t="shared" si="3"/>
        <v>1986995.9070724801</v>
      </c>
      <c r="D117" s="22">
        <f t="shared" si="3"/>
        <v>1142411.6080622401</v>
      </c>
      <c r="E117" s="22">
        <f t="shared" si="3"/>
        <v>224258.98128591399</v>
      </c>
      <c r="F117" s="22">
        <f t="shared" si="3"/>
        <v>0</v>
      </c>
      <c r="G117" s="22">
        <f t="shared" si="3"/>
        <v>0</v>
      </c>
      <c r="H117" s="69">
        <f t="shared" si="4"/>
        <v>3353666.496420634</v>
      </c>
      <c r="I117" s="1"/>
    </row>
    <row r="118" spans="2:9" x14ac:dyDescent="0.2">
      <c r="B118" s="9" t="str">
        <f>$B$34</f>
        <v>Fine Arts</v>
      </c>
      <c r="C118" s="22">
        <f t="shared" si="3"/>
        <v>994520.15983981302</v>
      </c>
      <c r="D118" s="22">
        <f t="shared" si="3"/>
        <v>401568.66336901498</v>
      </c>
      <c r="E118" s="22">
        <f t="shared" si="3"/>
        <v>0</v>
      </c>
      <c r="F118" s="22">
        <f t="shared" si="3"/>
        <v>0</v>
      </c>
      <c r="G118" s="22">
        <f t="shared" si="3"/>
        <v>0</v>
      </c>
      <c r="H118" s="69">
        <f t="shared" si="4"/>
        <v>1396088.823208828</v>
      </c>
      <c r="I118" s="1"/>
    </row>
    <row r="119" spans="2:9" x14ac:dyDescent="0.2">
      <c r="B119" s="9" t="str">
        <f>$B$35</f>
        <v>Teacher Education</v>
      </c>
      <c r="C119" s="22">
        <f t="shared" si="3"/>
        <v>191343.541933906</v>
      </c>
      <c r="D119" s="22">
        <f t="shared" si="3"/>
        <v>779811.29803198401</v>
      </c>
      <c r="E119" s="22">
        <f t="shared" si="3"/>
        <v>626822.67997960397</v>
      </c>
      <c r="F119" s="22">
        <f t="shared" si="3"/>
        <v>672507.69785714301</v>
      </c>
      <c r="G119" s="22">
        <f t="shared" si="3"/>
        <v>0</v>
      </c>
      <c r="H119" s="69">
        <f t="shared" si="4"/>
        <v>2270485.2178026368</v>
      </c>
      <c r="I119" s="1"/>
    </row>
    <row r="120" spans="2:9" x14ac:dyDescent="0.2">
      <c r="B120" s="9" t="str">
        <f>$B$36</f>
        <v>Agriculture</v>
      </c>
      <c r="C120" s="22">
        <f t="shared" si="3"/>
        <v>421731.47719603498</v>
      </c>
      <c r="D120" s="22">
        <f t="shared" si="3"/>
        <v>206927.49680396501</v>
      </c>
      <c r="E120" s="22">
        <f t="shared" si="3"/>
        <v>0</v>
      </c>
      <c r="F120" s="22">
        <f t="shared" si="3"/>
        <v>0</v>
      </c>
      <c r="G120" s="22">
        <f t="shared" si="3"/>
        <v>0</v>
      </c>
      <c r="H120" s="69">
        <f t="shared" si="4"/>
        <v>628658.97399999993</v>
      </c>
      <c r="I120" s="1"/>
    </row>
    <row r="121" spans="2:9" x14ac:dyDescent="0.2">
      <c r="B121" s="9" t="str">
        <f>$B$37</f>
        <v>Engineering</v>
      </c>
      <c r="C121" s="22">
        <f t="shared" si="3"/>
        <v>1949627.3587112101</v>
      </c>
      <c r="D121" s="22">
        <f t="shared" si="3"/>
        <v>2947184.14687627</v>
      </c>
      <c r="E121" s="22">
        <f t="shared" si="3"/>
        <v>1729258.68111214</v>
      </c>
      <c r="F121" s="22">
        <f t="shared" si="3"/>
        <v>518443.74764647399</v>
      </c>
      <c r="G121" s="22">
        <f t="shared" si="3"/>
        <v>0</v>
      </c>
      <c r="H121" s="69">
        <f t="shared" si="4"/>
        <v>7144513.9343460938</v>
      </c>
      <c r="I121" s="1"/>
    </row>
    <row r="122" spans="2:9" x14ac:dyDescent="0.2">
      <c r="B122" s="9" t="str">
        <f>$B$38</f>
        <v>Home Economics</v>
      </c>
      <c r="C122" s="22">
        <f t="shared" si="3"/>
        <v>318162.06268171797</v>
      </c>
      <c r="D122" s="22">
        <f t="shared" si="3"/>
        <v>168682.829818283</v>
      </c>
      <c r="E122" s="22">
        <f t="shared" si="3"/>
        <v>143932.85416666701</v>
      </c>
      <c r="F122" s="22">
        <f t="shared" si="3"/>
        <v>0</v>
      </c>
      <c r="G122" s="22">
        <f t="shared" si="3"/>
        <v>0</v>
      </c>
      <c r="H122" s="69">
        <f t="shared" si="4"/>
        <v>630777.74666666798</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103276.151539825</v>
      </c>
      <c r="D124" s="22">
        <f t="shared" si="3"/>
        <v>260629.37846017501</v>
      </c>
      <c r="E124" s="22">
        <f t="shared" si="3"/>
        <v>0</v>
      </c>
      <c r="F124" s="22">
        <f t="shared" si="3"/>
        <v>0</v>
      </c>
      <c r="G124" s="22">
        <f t="shared" si="3"/>
        <v>0</v>
      </c>
      <c r="H124" s="69">
        <f t="shared" si="4"/>
        <v>363905.53</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168037.286666667</v>
      </c>
      <c r="D127" s="22">
        <f t="shared" si="3"/>
        <v>0</v>
      </c>
      <c r="E127" s="22">
        <f t="shared" si="3"/>
        <v>0</v>
      </c>
      <c r="F127" s="22">
        <f t="shared" si="3"/>
        <v>0</v>
      </c>
      <c r="G127" s="22">
        <f t="shared" si="3"/>
        <v>0</v>
      </c>
      <c r="H127" s="69">
        <f t="shared" si="4"/>
        <v>168037.286666667</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114083.412147183</v>
      </c>
      <c r="D129" s="22">
        <f t="shared" si="3"/>
        <v>225208.42344255999</v>
      </c>
      <c r="E129" s="22">
        <f t="shared" si="3"/>
        <v>138341.672615385</v>
      </c>
      <c r="F129" s="22">
        <f t="shared" si="3"/>
        <v>0</v>
      </c>
      <c r="G129" s="22">
        <f t="shared" si="3"/>
        <v>0</v>
      </c>
      <c r="H129" s="69">
        <f t="shared" si="4"/>
        <v>477633.50820512802</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938795.88972822903</v>
      </c>
      <c r="D131" s="22">
        <f t="shared" si="3"/>
        <v>1460649.5995162399</v>
      </c>
      <c r="E131" s="22">
        <f t="shared" si="3"/>
        <v>595111.62092933897</v>
      </c>
      <c r="F131" s="22">
        <f t="shared" si="3"/>
        <v>0</v>
      </c>
      <c r="G131" s="22">
        <f t="shared" si="3"/>
        <v>0</v>
      </c>
      <c r="H131" s="69">
        <f t="shared" si="4"/>
        <v>2994557.1101738079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56879</v>
      </c>
      <c r="E133" s="22">
        <f t="shared" si="5"/>
        <v>0</v>
      </c>
      <c r="F133" s="22">
        <f t="shared" si="5"/>
        <v>0</v>
      </c>
      <c r="G133" s="22">
        <f t="shared" si="5"/>
        <v>0</v>
      </c>
      <c r="H133" s="69">
        <f t="shared" si="4"/>
        <v>56879</v>
      </c>
      <c r="I133" s="1"/>
    </row>
    <row r="134" spans="2:12" x14ac:dyDescent="0.2">
      <c r="B134" s="9" t="str">
        <f>$B$50</f>
        <v>Technology</v>
      </c>
      <c r="C134" s="22">
        <f t="shared" si="5"/>
        <v>189068.46720910899</v>
      </c>
      <c r="D134" s="22">
        <f t="shared" si="5"/>
        <v>309348.049124224</v>
      </c>
      <c r="E134" s="22">
        <f t="shared" si="5"/>
        <v>0</v>
      </c>
      <c r="F134" s="22">
        <f t="shared" si="5"/>
        <v>0</v>
      </c>
      <c r="G134" s="22">
        <f t="shared" si="5"/>
        <v>0</v>
      </c>
      <c r="H134" s="69">
        <f t="shared" si="4"/>
        <v>498416.51633333298</v>
      </c>
      <c r="I134" s="1"/>
    </row>
    <row r="135" spans="2:12" x14ac:dyDescent="0.2">
      <c r="B135" s="9" t="str">
        <f>$B$51</f>
        <v>Nursing</v>
      </c>
      <c r="C135" s="22">
        <f t="shared" si="5"/>
        <v>106187.118813746</v>
      </c>
      <c r="D135" s="22">
        <f t="shared" si="5"/>
        <v>2135364.2751246402</v>
      </c>
      <c r="E135" s="22">
        <f t="shared" si="5"/>
        <v>248170.18556547599</v>
      </c>
      <c r="F135" s="22">
        <f t="shared" si="5"/>
        <v>240946.34270833299</v>
      </c>
      <c r="G135" s="22">
        <f t="shared" si="5"/>
        <v>0</v>
      </c>
      <c r="H135" s="69">
        <f t="shared" si="4"/>
        <v>2730667.9222121951</v>
      </c>
      <c r="I135" s="1"/>
    </row>
    <row r="136" spans="2:12" x14ac:dyDescent="0.2">
      <c r="B136" s="35" t="str">
        <f>$B$52</f>
        <v>Totals</v>
      </c>
      <c r="C136" s="36">
        <f>SUM(C116:C135)</f>
        <v>13610361.093588997</v>
      </c>
      <c r="D136" s="36">
        <f>SUM(D116:D135)</f>
        <v>11548017.868002377</v>
      </c>
      <c r="E136" s="36">
        <f>SUM(E116:E135)</f>
        <v>4177245.8010867871</v>
      </c>
      <c r="F136" s="36">
        <f>SUM(F116:F135)</f>
        <v>1734370.765684478</v>
      </c>
      <c r="G136" s="36">
        <f>SUM(G116:G135)</f>
        <v>0</v>
      </c>
      <c r="H136" s="36">
        <f t="shared" si="4"/>
        <v>31069995.528362639</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39311285.471637361</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Data!LN12</f>
        <v>1434417</v>
      </c>
      <c r="D143" s="159">
        <f>Data!MH12</f>
        <v>336468</v>
      </c>
      <c r="E143" s="159">
        <f>Data!NB12</f>
        <v>14750</v>
      </c>
      <c r="F143" s="159">
        <f>Data!NV12</f>
        <v>9430</v>
      </c>
      <c r="G143" s="159">
        <f>Data!OP12</f>
        <v>0</v>
      </c>
      <c r="H143" s="160">
        <f>Data!PJ12</f>
        <v>6266303</v>
      </c>
      <c r="I143" s="70">
        <f t="shared" ref="I143:I162" si="6">SUM(C143:H143)</f>
        <v>8061368</v>
      </c>
    </row>
    <row r="144" spans="2:12" x14ac:dyDescent="0.2">
      <c r="B144" s="9" t="str">
        <f>$B$33</f>
        <v>Science</v>
      </c>
      <c r="C144" s="159">
        <f>Data!LO12</f>
        <v>0</v>
      </c>
      <c r="D144" s="159">
        <f>Data!MI12</f>
        <v>0</v>
      </c>
      <c r="E144" s="159">
        <f>Data!NC12</f>
        <v>23637</v>
      </c>
      <c r="F144" s="159">
        <f>Data!NW12</f>
        <v>0</v>
      </c>
      <c r="G144" s="159">
        <f>Data!OQ12</f>
        <v>0</v>
      </c>
      <c r="H144" s="160">
        <f>Data!PK12</f>
        <v>2757886</v>
      </c>
      <c r="I144" s="70">
        <f t="shared" si="6"/>
        <v>2781523</v>
      </c>
    </row>
    <row r="145" spans="2:9" x14ac:dyDescent="0.2">
      <c r="B145" s="9" t="str">
        <f>$B$34</f>
        <v>Fine Arts</v>
      </c>
      <c r="C145" s="159">
        <f>Data!LP12</f>
        <v>0</v>
      </c>
      <c r="D145" s="159">
        <f>Data!MJ12</f>
        <v>0</v>
      </c>
      <c r="E145" s="159">
        <f>Data!ND12</f>
        <v>0</v>
      </c>
      <c r="F145" s="159">
        <f>Data!NX12</f>
        <v>0</v>
      </c>
      <c r="G145" s="159">
        <f>Data!OR12</f>
        <v>0</v>
      </c>
      <c r="H145" s="160">
        <f>Data!PL12</f>
        <v>760376</v>
      </c>
      <c r="I145" s="70">
        <f t="shared" si="6"/>
        <v>760376</v>
      </c>
    </row>
    <row r="146" spans="2:9" x14ac:dyDescent="0.2">
      <c r="B146" s="9" t="str">
        <f>$B$35</f>
        <v>Teacher Education</v>
      </c>
      <c r="C146" s="159">
        <f>Data!LQ12</f>
        <v>0</v>
      </c>
      <c r="D146" s="159">
        <f>Data!MK12</f>
        <v>0</v>
      </c>
      <c r="E146" s="159">
        <f>Data!NE12</f>
        <v>34232</v>
      </c>
      <c r="F146" s="159">
        <f>Data!NY12</f>
        <v>37085</v>
      </c>
      <c r="G146" s="159">
        <f>Data!OS12</f>
        <v>0</v>
      </c>
      <c r="H146" s="160">
        <f>Data!PN12</f>
        <v>1164649</v>
      </c>
      <c r="I146" s="70">
        <f t="shared" si="6"/>
        <v>1235966</v>
      </c>
    </row>
    <row r="147" spans="2:9" x14ac:dyDescent="0.2">
      <c r="B147" s="9" t="str">
        <f>$B$36</f>
        <v>Agriculture</v>
      </c>
      <c r="C147" s="159">
        <f>Data!LR12</f>
        <v>0</v>
      </c>
      <c r="D147" s="159">
        <f>Data!ML12</f>
        <v>0</v>
      </c>
      <c r="E147" s="159">
        <f>Data!NF12</f>
        <v>0</v>
      </c>
      <c r="F147" s="159">
        <f>Data!NZ12</f>
        <v>0</v>
      </c>
      <c r="G147" s="159">
        <f>Data!OT12</f>
        <v>0</v>
      </c>
      <c r="H147" s="160">
        <f>Data!PM12</f>
        <v>12850462</v>
      </c>
      <c r="I147" s="70">
        <f t="shared" si="6"/>
        <v>12850462</v>
      </c>
    </row>
    <row r="148" spans="2:9" x14ac:dyDescent="0.2">
      <c r="B148" s="9" t="str">
        <f>$B$37</f>
        <v>Engineering</v>
      </c>
      <c r="C148" s="159">
        <f>Data!LS12</f>
        <v>0</v>
      </c>
      <c r="D148" s="159">
        <f>Data!MM12</f>
        <v>0</v>
      </c>
      <c r="E148" s="159">
        <f>Data!NG12</f>
        <v>78954</v>
      </c>
      <c r="F148" s="159">
        <f>Data!OA12</f>
        <v>23584</v>
      </c>
      <c r="G148" s="159">
        <f>Data!OU12</f>
        <v>0</v>
      </c>
      <c r="H148" s="160">
        <f>Data!PO12</f>
        <v>7666806</v>
      </c>
      <c r="I148" s="70">
        <f t="shared" si="6"/>
        <v>7769344</v>
      </c>
    </row>
    <row r="149" spans="2:9" x14ac:dyDescent="0.2">
      <c r="B149" s="9" t="str">
        <f>$B$38</f>
        <v>Home Economics</v>
      </c>
      <c r="C149" s="159">
        <f>Data!LT12</f>
        <v>0</v>
      </c>
      <c r="D149" s="159">
        <f>Data!MN12</f>
        <v>0</v>
      </c>
      <c r="E149" s="159">
        <f>Data!NH12</f>
        <v>0</v>
      </c>
      <c r="F149" s="159">
        <f>Data!OB12</f>
        <v>0</v>
      </c>
      <c r="G149" s="159">
        <f>Data!OV12</f>
        <v>0</v>
      </c>
      <c r="H149" s="160">
        <f>Data!PP12</f>
        <v>0</v>
      </c>
      <c r="I149" s="70">
        <f t="shared" si="6"/>
        <v>0</v>
      </c>
    </row>
    <row r="150" spans="2:9" x14ac:dyDescent="0.2">
      <c r="B150" s="9" t="str">
        <f>$B$39</f>
        <v>Law</v>
      </c>
      <c r="C150" s="159">
        <f>Data!LU12</f>
        <v>0</v>
      </c>
      <c r="D150" s="159">
        <f>Data!MO12</f>
        <v>0</v>
      </c>
      <c r="E150" s="159">
        <f>Data!NI12</f>
        <v>0</v>
      </c>
      <c r="F150" s="159">
        <f>Data!OC12</f>
        <v>0</v>
      </c>
      <c r="G150" s="159">
        <f>Data!OW12</f>
        <v>0</v>
      </c>
      <c r="H150" s="160">
        <f>Data!PQ12</f>
        <v>0</v>
      </c>
      <c r="I150" s="70">
        <f t="shared" si="6"/>
        <v>0</v>
      </c>
    </row>
    <row r="151" spans="2:9" x14ac:dyDescent="0.2">
      <c r="B151" s="9" t="str">
        <f>$B$40</f>
        <v>Social Service</v>
      </c>
      <c r="C151" s="159">
        <f>Data!LV12</f>
        <v>0</v>
      </c>
      <c r="D151" s="159">
        <f>Data!MP12</f>
        <v>0</v>
      </c>
      <c r="E151" s="159">
        <f>Data!NJ12</f>
        <v>0</v>
      </c>
      <c r="F151" s="159">
        <f>Data!OD12</f>
        <v>0</v>
      </c>
      <c r="G151" s="159">
        <f>Data!OX12</f>
        <v>0</v>
      </c>
      <c r="H151" s="160">
        <f>Data!PR12</f>
        <v>226275</v>
      </c>
      <c r="I151" s="70">
        <f t="shared" si="6"/>
        <v>226275</v>
      </c>
    </row>
    <row r="152" spans="2:9" x14ac:dyDescent="0.2">
      <c r="B152" s="9" t="str">
        <f>$B$41</f>
        <v>Library Science</v>
      </c>
      <c r="C152" s="159">
        <f>Data!LW12</f>
        <v>0</v>
      </c>
      <c r="D152" s="159">
        <f>Data!MQ12</f>
        <v>0</v>
      </c>
      <c r="E152" s="159">
        <f>Data!NK12</f>
        <v>0</v>
      </c>
      <c r="F152" s="159">
        <f>Data!OE12</f>
        <v>0</v>
      </c>
      <c r="G152" s="159">
        <f>Data!OY12</f>
        <v>0</v>
      </c>
      <c r="H152" s="160">
        <f>Data!PS12</f>
        <v>0</v>
      </c>
      <c r="I152" s="70">
        <f t="shared" si="6"/>
        <v>0</v>
      </c>
    </row>
    <row r="153" spans="2:9" x14ac:dyDescent="0.2">
      <c r="B153" s="9" t="str">
        <f>$B$42</f>
        <v>Veterinary Science</v>
      </c>
      <c r="C153" s="159">
        <f>Data!LX12</f>
        <v>0</v>
      </c>
      <c r="D153" s="159">
        <f>Data!MR12</f>
        <v>0</v>
      </c>
      <c r="E153" s="159">
        <f>Data!NL12</f>
        <v>0</v>
      </c>
      <c r="F153" s="159">
        <f>Data!OF12</f>
        <v>0</v>
      </c>
      <c r="G153" s="159">
        <f>Data!OZ12</f>
        <v>0</v>
      </c>
      <c r="H153" s="160">
        <f>Data!PT12</f>
        <v>0</v>
      </c>
      <c r="I153" s="70">
        <f t="shared" si="6"/>
        <v>0</v>
      </c>
    </row>
    <row r="154" spans="2:9" x14ac:dyDescent="0.2">
      <c r="B154" s="9" t="str">
        <f>$B$43</f>
        <v>Vocational Training</v>
      </c>
      <c r="C154" s="159">
        <f>Data!LY12</f>
        <v>0</v>
      </c>
      <c r="D154" s="159">
        <f>Data!MS12</f>
        <v>0</v>
      </c>
      <c r="E154" s="159">
        <f>Data!NM12</f>
        <v>0</v>
      </c>
      <c r="F154" s="159">
        <f>Data!OG12</f>
        <v>0</v>
      </c>
      <c r="G154" s="159">
        <f>Data!PA12</f>
        <v>0</v>
      </c>
      <c r="H154" s="160">
        <f>Data!PU12</f>
        <v>279372</v>
      </c>
      <c r="I154" s="70">
        <f t="shared" si="6"/>
        <v>279372</v>
      </c>
    </row>
    <row r="155" spans="2:9" x14ac:dyDescent="0.2">
      <c r="B155" s="9" t="str">
        <f>$B$44</f>
        <v>Physical Training</v>
      </c>
      <c r="C155" s="159">
        <f>Data!LZ12</f>
        <v>0</v>
      </c>
      <c r="D155" s="159">
        <f>Data!MT12</f>
        <v>0</v>
      </c>
      <c r="E155" s="159">
        <f>Data!NN12</f>
        <v>0</v>
      </c>
      <c r="F155" s="159">
        <f>Data!OH12</f>
        <v>0</v>
      </c>
      <c r="G155" s="159">
        <f>Data!PB12</f>
        <v>0</v>
      </c>
      <c r="H155" s="160">
        <f>Data!PV12</f>
        <v>0</v>
      </c>
      <c r="I155" s="70">
        <f t="shared" si="6"/>
        <v>0</v>
      </c>
    </row>
    <row r="156" spans="2:9" x14ac:dyDescent="0.2">
      <c r="B156" s="9" t="str">
        <f>$B$45</f>
        <v>Health Services</v>
      </c>
      <c r="C156" s="159">
        <f>Data!MA12</f>
        <v>0</v>
      </c>
      <c r="D156" s="159">
        <f>Data!MU12</f>
        <v>0</v>
      </c>
      <c r="E156" s="159">
        <f>Data!NO12</f>
        <v>0</v>
      </c>
      <c r="F156" s="159">
        <f>Data!OI12</f>
        <v>0</v>
      </c>
      <c r="G156" s="159">
        <f>Data!PC12</f>
        <v>0</v>
      </c>
      <c r="H156" s="160">
        <f>Data!PW12</f>
        <v>0</v>
      </c>
      <c r="I156" s="70">
        <f t="shared" si="6"/>
        <v>0</v>
      </c>
    </row>
    <row r="157" spans="2:9" x14ac:dyDescent="0.2">
      <c r="B157" s="9" t="str">
        <f>$B$46</f>
        <v>Pharmacy</v>
      </c>
      <c r="C157" s="159">
        <f>Data!MB12</f>
        <v>0</v>
      </c>
      <c r="D157" s="159">
        <f>Data!MV12</f>
        <v>0</v>
      </c>
      <c r="E157" s="159">
        <f>Data!NP12</f>
        <v>0</v>
      </c>
      <c r="F157" s="159">
        <f>Data!OJ12</f>
        <v>0</v>
      </c>
      <c r="G157" s="159">
        <f>Data!PD12</f>
        <v>0</v>
      </c>
      <c r="H157" s="160">
        <f>Data!PX12</f>
        <v>0</v>
      </c>
      <c r="I157" s="70">
        <f t="shared" si="6"/>
        <v>0</v>
      </c>
    </row>
    <row r="158" spans="2:9" x14ac:dyDescent="0.2">
      <c r="B158" s="9" t="str">
        <f>$B$47</f>
        <v>Business Administration</v>
      </c>
      <c r="C158" s="159">
        <f>Data!MC12</f>
        <v>0</v>
      </c>
      <c r="D158" s="159">
        <f>Data!MW12</f>
        <v>0</v>
      </c>
      <c r="E158" s="159">
        <f>Data!NQ12</f>
        <v>464975</v>
      </c>
      <c r="F158" s="159">
        <f>Data!OK12</f>
        <v>0</v>
      </c>
      <c r="G158" s="159">
        <f>Data!PE12</f>
        <v>0</v>
      </c>
      <c r="H158" s="160">
        <f>Data!PY12</f>
        <v>1562868</v>
      </c>
      <c r="I158" s="70">
        <f t="shared" si="6"/>
        <v>2027843</v>
      </c>
    </row>
    <row r="159" spans="2:9" x14ac:dyDescent="0.2">
      <c r="B159" s="9" t="str">
        <f>$B$48</f>
        <v>Optometry</v>
      </c>
      <c r="C159" s="159">
        <f>Data!MD12</f>
        <v>0</v>
      </c>
      <c r="D159" s="159">
        <f>Data!MX12</f>
        <v>0</v>
      </c>
      <c r="E159" s="159">
        <f>Data!NR12</f>
        <v>0</v>
      </c>
      <c r="F159" s="159">
        <f>Data!OL12</f>
        <v>0</v>
      </c>
      <c r="G159" s="159">
        <f>Data!PF12</f>
        <v>0</v>
      </c>
      <c r="H159" s="160">
        <f>Data!PZ12</f>
        <v>0</v>
      </c>
      <c r="I159" s="70">
        <f t="shared" si="6"/>
        <v>0</v>
      </c>
    </row>
    <row r="160" spans="2:9" x14ac:dyDescent="0.2">
      <c r="B160" s="9" t="str">
        <f>$B$49</f>
        <v>Teacher Ed-Practice Teaching</v>
      </c>
      <c r="C160" s="159">
        <f>Data!ME12</f>
        <v>0</v>
      </c>
      <c r="D160" s="159">
        <f>Data!MY12</f>
        <v>0</v>
      </c>
      <c r="E160" s="159">
        <f>Data!NS12</f>
        <v>0</v>
      </c>
      <c r="F160" s="159">
        <f>Data!OM12</f>
        <v>0</v>
      </c>
      <c r="G160" s="159">
        <f>Data!PG12</f>
        <v>0</v>
      </c>
      <c r="H160" s="160">
        <f>Data!QA12</f>
        <v>450509</v>
      </c>
      <c r="I160" s="70">
        <f t="shared" si="6"/>
        <v>450509</v>
      </c>
    </row>
    <row r="161" spans="2:10" x14ac:dyDescent="0.2">
      <c r="B161" s="9" t="str">
        <f>$B$50</f>
        <v>Technology</v>
      </c>
      <c r="C161" s="159">
        <f>Data!MF12</f>
        <v>0</v>
      </c>
      <c r="D161" s="159">
        <f>Data!MZ12</f>
        <v>0</v>
      </c>
      <c r="E161" s="159">
        <f>Data!NT12</f>
        <v>0</v>
      </c>
      <c r="F161" s="159">
        <f>Data!ON12</f>
        <v>0</v>
      </c>
      <c r="G161" s="159">
        <f>Data!PH12</f>
        <v>0</v>
      </c>
      <c r="H161" s="160">
        <f>Data!QB12</f>
        <v>124545</v>
      </c>
      <c r="I161" s="70">
        <f t="shared" si="6"/>
        <v>124545</v>
      </c>
    </row>
    <row r="162" spans="2:10" x14ac:dyDescent="0.2">
      <c r="B162" s="9" t="str">
        <f>$B$51</f>
        <v>Nursing</v>
      </c>
      <c r="C162" s="159">
        <f>Data!MG12</f>
        <v>0</v>
      </c>
      <c r="D162" s="159">
        <f>Data!NA12</f>
        <v>0</v>
      </c>
      <c r="E162" s="159">
        <f>Data!NU12</f>
        <v>123112</v>
      </c>
      <c r="F162" s="159">
        <f>Data!OO12</f>
        <v>118284</v>
      </c>
      <c r="G162" s="159">
        <f>Data!PI12</f>
        <v>0</v>
      </c>
      <c r="H162" s="160">
        <f>Data!QC12</f>
        <v>2502306</v>
      </c>
      <c r="I162" s="70">
        <f t="shared" si="6"/>
        <v>2743702</v>
      </c>
    </row>
    <row r="163" spans="2:10" ht="15" thickBot="1" x14ac:dyDescent="0.25">
      <c r="B163" s="35" t="str">
        <f>$B$52</f>
        <v>Totals</v>
      </c>
      <c r="C163" s="36">
        <f t="shared" ref="C163:H163" si="7">SUM(C143:C162)</f>
        <v>1434417</v>
      </c>
      <c r="D163" s="36">
        <f t="shared" si="7"/>
        <v>336468</v>
      </c>
      <c r="E163" s="36">
        <f t="shared" si="7"/>
        <v>739660</v>
      </c>
      <c r="F163" s="36">
        <f t="shared" si="7"/>
        <v>188383</v>
      </c>
      <c r="G163" s="37">
        <f t="shared" si="7"/>
        <v>0</v>
      </c>
      <c r="H163" s="71">
        <f t="shared" si="7"/>
        <v>36612357</v>
      </c>
      <c r="I163" s="70">
        <f>SUM(I143:I162)</f>
        <v>39311285</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6030465.8994966485</v>
      </c>
      <c r="D168" s="21">
        <f t="shared" si="8"/>
        <v>1426399.7535613028</v>
      </c>
      <c r="E168" s="21">
        <f t="shared" si="8"/>
        <v>368234.90263218526</v>
      </c>
      <c r="F168" s="21">
        <f t="shared" si="8"/>
        <v>236267.44430986379</v>
      </c>
      <c r="G168" s="21">
        <f t="shared" si="8"/>
        <v>0</v>
      </c>
      <c r="H168" s="36">
        <f t="shared" ref="H168:H188" si="9">SUM(C168:G168)</f>
        <v>8061368.0000000009</v>
      </c>
      <c r="I168" s="52"/>
      <c r="J168" s="53"/>
    </row>
    <row r="169" spans="2:10" x14ac:dyDescent="0.2">
      <c r="B169" s="9" t="str">
        <f>$B$33</f>
        <v>Science</v>
      </c>
      <c r="C169" s="22">
        <f t="shared" si="8"/>
        <v>1634005.1105323671</v>
      </c>
      <c r="D169" s="22">
        <f t="shared" si="8"/>
        <v>939461.62609639799</v>
      </c>
      <c r="E169" s="22">
        <f t="shared" si="8"/>
        <v>208056.26337123511</v>
      </c>
      <c r="F169" s="22">
        <f t="shared" si="8"/>
        <v>0</v>
      </c>
      <c r="G169" s="22">
        <f t="shared" si="8"/>
        <v>0</v>
      </c>
      <c r="H169" s="69">
        <f t="shared" si="9"/>
        <v>2781523.0000000005</v>
      </c>
      <c r="I169" s="52"/>
      <c r="J169" s="53"/>
    </row>
    <row r="170" spans="2:10" x14ac:dyDescent="0.2">
      <c r="B170" s="9" t="str">
        <f>$B$34</f>
        <v>Fine Arts</v>
      </c>
      <c r="C170" s="22">
        <f t="shared" si="8"/>
        <v>541662.7140673293</v>
      </c>
      <c r="D170" s="22">
        <f t="shared" si="8"/>
        <v>218713.28593267067</v>
      </c>
      <c r="E170" s="22">
        <f t="shared" si="8"/>
        <v>0</v>
      </c>
      <c r="F170" s="22">
        <f t="shared" si="8"/>
        <v>0</v>
      </c>
      <c r="G170" s="22">
        <f t="shared" si="8"/>
        <v>0</v>
      </c>
      <c r="H170" s="69">
        <f t="shared" si="9"/>
        <v>760376</v>
      </c>
      <c r="I170" s="52"/>
      <c r="J170" s="53"/>
    </row>
    <row r="171" spans="2:10" x14ac:dyDescent="0.2">
      <c r="B171" s="9" t="str">
        <f>$B$35</f>
        <v>Teacher Education</v>
      </c>
      <c r="C171" s="22">
        <f t="shared" si="8"/>
        <v>98149.973856888973</v>
      </c>
      <c r="D171" s="22">
        <f t="shared" si="8"/>
        <v>400005.44435193873</v>
      </c>
      <c r="E171" s="22">
        <f t="shared" si="8"/>
        <v>355761.68964144296</v>
      </c>
      <c r="F171" s="22">
        <f t="shared" si="8"/>
        <v>382048.89214972948</v>
      </c>
      <c r="G171" s="22">
        <f t="shared" si="8"/>
        <v>0</v>
      </c>
      <c r="H171" s="69">
        <f t="shared" si="9"/>
        <v>1235966.0000000002</v>
      </c>
      <c r="I171" s="52"/>
      <c r="J171" s="53"/>
    </row>
    <row r="172" spans="2:10" x14ac:dyDescent="0.2">
      <c r="B172" s="9" t="str">
        <f>$B$36</f>
        <v>Agriculture</v>
      </c>
      <c r="C172" s="22">
        <f t="shared" si="8"/>
        <v>8620642.583734937</v>
      </c>
      <c r="D172" s="22">
        <f t="shared" si="8"/>
        <v>4229819.4162650639</v>
      </c>
      <c r="E172" s="22">
        <f t="shared" si="8"/>
        <v>0</v>
      </c>
      <c r="F172" s="22">
        <f t="shared" si="8"/>
        <v>0</v>
      </c>
      <c r="G172" s="22">
        <f t="shared" si="8"/>
        <v>0</v>
      </c>
      <c r="H172" s="69">
        <f t="shared" si="9"/>
        <v>12850462</v>
      </c>
      <c r="I172" s="52"/>
      <c r="J172" s="53"/>
    </row>
    <row r="173" spans="2:10" x14ac:dyDescent="0.2">
      <c r="B173" s="9" t="str">
        <f>$B$37</f>
        <v>Engineering</v>
      </c>
      <c r="C173" s="22">
        <f t="shared" si="8"/>
        <v>2092152.7858842828</v>
      </c>
      <c r="D173" s="22">
        <f t="shared" si="8"/>
        <v>3162634.8983311113</v>
      </c>
      <c r="E173" s="22">
        <f t="shared" si="8"/>
        <v>1934628.2913142736</v>
      </c>
      <c r="F173" s="22">
        <f t="shared" si="8"/>
        <v>579928.0244703322</v>
      </c>
      <c r="G173" s="22">
        <f t="shared" si="8"/>
        <v>0</v>
      </c>
      <c r="H173" s="69">
        <f t="shared" si="9"/>
        <v>7769343.9999999991</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64216.6970907914</v>
      </c>
      <c r="D176" s="22">
        <f t="shared" si="8"/>
        <v>162058.30290920861</v>
      </c>
      <c r="E176" s="22">
        <f t="shared" si="8"/>
        <v>0</v>
      </c>
      <c r="F176" s="22">
        <f t="shared" si="8"/>
        <v>0</v>
      </c>
      <c r="G176" s="22">
        <f t="shared" si="8"/>
        <v>0</v>
      </c>
      <c r="H176" s="69">
        <f t="shared" si="9"/>
        <v>226275</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279372</v>
      </c>
      <c r="D179" s="22">
        <f t="shared" si="8"/>
        <v>0</v>
      </c>
      <c r="E179" s="22">
        <f t="shared" si="8"/>
        <v>0</v>
      </c>
      <c r="F179" s="22">
        <f t="shared" si="8"/>
        <v>0</v>
      </c>
      <c r="G179" s="22">
        <f t="shared" si="8"/>
        <v>0</v>
      </c>
      <c r="H179" s="69">
        <f t="shared" si="9"/>
        <v>279372</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0</v>
      </c>
      <c r="D181" s="22">
        <f t="shared" si="8"/>
        <v>0</v>
      </c>
      <c r="E181" s="22">
        <f t="shared" si="8"/>
        <v>0</v>
      </c>
      <c r="F181" s="22">
        <f t="shared" si="8"/>
        <v>0</v>
      </c>
      <c r="G181" s="22">
        <f t="shared" si="8"/>
        <v>0</v>
      </c>
      <c r="H181" s="69">
        <f t="shared" si="9"/>
        <v>0</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489960.28481240716</v>
      </c>
      <c r="D183" s="22">
        <f t="shared" si="8"/>
        <v>762317.24235316063</v>
      </c>
      <c r="E183" s="22">
        <f t="shared" si="8"/>
        <v>775565.47283443226</v>
      </c>
      <c r="F183" s="22">
        <f t="shared" si="8"/>
        <v>0</v>
      </c>
      <c r="G183" s="22">
        <f t="shared" si="8"/>
        <v>0</v>
      </c>
      <c r="H183" s="69">
        <f t="shared" si="9"/>
        <v>2027843</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450509</v>
      </c>
      <c r="E185" s="22">
        <f t="shared" si="10"/>
        <v>0</v>
      </c>
      <c r="F185" s="22">
        <f t="shared" si="10"/>
        <v>0</v>
      </c>
      <c r="G185" s="22">
        <f t="shared" si="10"/>
        <v>0</v>
      </c>
      <c r="H185" s="69">
        <f t="shared" si="9"/>
        <v>450509</v>
      </c>
      <c r="I185" s="52"/>
      <c r="J185" s="53"/>
    </row>
    <row r="186" spans="2:10" x14ac:dyDescent="0.2">
      <c r="B186" s="9" t="str">
        <f>$B$50</f>
        <v>Technology</v>
      </c>
      <c r="C186" s="22">
        <f t="shared" si="10"/>
        <v>47244.686877130429</v>
      </c>
      <c r="D186" s="22">
        <f t="shared" si="10"/>
        <v>77300.313122869571</v>
      </c>
      <c r="E186" s="22">
        <f t="shared" si="10"/>
        <v>0</v>
      </c>
      <c r="F186" s="22">
        <f t="shared" si="10"/>
        <v>0</v>
      </c>
      <c r="G186" s="22">
        <f t="shared" si="10"/>
        <v>0</v>
      </c>
      <c r="H186" s="69">
        <f t="shared" si="9"/>
        <v>124545</v>
      </c>
      <c r="I186" s="52"/>
      <c r="J186" s="53"/>
    </row>
    <row r="187" spans="2:10" x14ac:dyDescent="0.2">
      <c r="B187" s="9" t="str">
        <f>$B$51</f>
        <v>Nursing</v>
      </c>
      <c r="C187" s="22">
        <f t="shared" si="10"/>
        <v>97306.839242132293</v>
      </c>
      <c r="D187" s="22">
        <f t="shared" si="10"/>
        <v>1956786.7606183486</v>
      </c>
      <c r="E187" s="22">
        <f t="shared" si="10"/>
        <v>350528.0615833929</v>
      </c>
      <c r="F187" s="22">
        <f t="shared" si="10"/>
        <v>339080.33855612634</v>
      </c>
      <c r="G187" s="22">
        <f t="shared" si="10"/>
        <v>0</v>
      </c>
      <c r="H187" s="69">
        <f t="shared" si="9"/>
        <v>2743702</v>
      </c>
      <c r="I187" s="52"/>
      <c r="J187" s="53"/>
    </row>
    <row r="188" spans="2:10" x14ac:dyDescent="0.2">
      <c r="B188" s="35" t="str">
        <f>$B$52</f>
        <v>Totals</v>
      </c>
      <c r="C188" s="36">
        <f>SUM(C168:C187)</f>
        <v>19995179.575594913</v>
      </c>
      <c r="D188" s="36">
        <f>SUM(D168:D187)</f>
        <v>13786006.043542072</v>
      </c>
      <c r="E188" s="36">
        <f>SUM(E168:E187)</f>
        <v>3992774.6813769625</v>
      </c>
      <c r="F188" s="36">
        <f>SUM(F168:F187)</f>
        <v>1537324.6994860517</v>
      </c>
      <c r="G188" s="36">
        <f>SUM(G168:G187)</f>
        <v>0</v>
      </c>
      <c r="H188" s="36">
        <f t="shared" si="9"/>
        <v>39311285.000000007</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23927400</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4719660.8916546609</v>
      </c>
      <c r="D193" s="38">
        <f t="shared" si="11"/>
        <v>1119245.7661665091</v>
      </c>
      <c r="E193" s="38">
        <f t="shared" si="11"/>
        <v>362991.97576557408</v>
      </c>
      <c r="F193" s="38">
        <f t="shared" si="11"/>
        <v>232938.29941396104</v>
      </c>
      <c r="G193" s="38">
        <f t="shared" si="11"/>
        <v>0</v>
      </c>
      <c r="H193" s="38">
        <f>SUM(C193:G193)</f>
        <v>6434836.9330007052</v>
      </c>
      <c r="I193" s="1"/>
    </row>
    <row r="194" spans="2:9" x14ac:dyDescent="0.2">
      <c r="B194" s="9" t="str">
        <f>$B$33</f>
        <v>Science</v>
      </c>
      <c r="C194" s="39">
        <f t="shared" si="11"/>
        <v>1530210.9014945058</v>
      </c>
      <c r="D194" s="39">
        <f t="shared" si="11"/>
        <v>879785.7561902575</v>
      </c>
      <c r="E194" s="39">
        <f t="shared" si="11"/>
        <v>172704.70296406117</v>
      </c>
      <c r="F194" s="39">
        <f t="shared" si="11"/>
        <v>0</v>
      </c>
      <c r="G194" s="39">
        <f t="shared" si="11"/>
        <v>0</v>
      </c>
      <c r="H194" s="39">
        <f t="shared" ref="H194:H213" si="12">SUM(C194:G194)</f>
        <v>2582701.3606488248</v>
      </c>
      <c r="I194" s="1"/>
    </row>
    <row r="195" spans="2:9" x14ac:dyDescent="0.2">
      <c r="B195" s="9" t="str">
        <f>$B$34</f>
        <v>Fine Arts</v>
      </c>
      <c r="C195" s="39">
        <f t="shared" si="11"/>
        <v>765892.66486467328</v>
      </c>
      <c r="D195" s="39">
        <f t="shared" si="11"/>
        <v>309253.15155338641</v>
      </c>
      <c r="E195" s="39">
        <f t="shared" si="11"/>
        <v>0</v>
      </c>
      <c r="F195" s="39">
        <f t="shared" si="11"/>
        <v>0</v>
      </c>
      <c r="G195" s="39">
        <f t="shared" si="11"/>
        <v>0</v>
      </c>
      <c r="H195" s="39">
        <f t="shared" si="12"/>
        <v>1075145.8164180596</v>
      </c>
      <c r="I195" s="1"/>
    </row>
    <row r="196" spans="2:9" x14ac:dyDescent="0.2">
      <c r="B196" s="9" t="str">
        <f>$B$35</f>
        <v>Teacher Education</v>
      </c>
      <c r="C196" s="39">
        <f t="shared" si="11"/>
        <v>147356.10312817502</v>
      </c>
      <c r="D196" s="39">
        <f t="shared" si="11"/>
        <v>600542.63076727907</v>
      </c>
      <c r="E196" s="39">
        <f t="shared" si="11"/>
        <v>482724.14391732519</v>
      </c>
      <c r="F196" s="39">
        <f t="shared" si="11"/>
        <v>517906.7591116259</v>
      </c>
      <c r="G196" s="39">
        <f t="shared" si="11"/>
        <v>0</v>
      </c>
      <c r="H196" s="39">
        <f t="shared" si="12"/>
        <v>1748529.6369244051</v>
      </c>
      <c r="I196" s="1"/>
    </row>
    <row r="197" spans="2:9" x14ac:dyDescent="0.2">
      <c r="B197" s="9" t="str">
        <f>$B$36</f>
        <v>Agriculture</v>
      </c>
      <c r="C197" s="39">
        <f t="shared" si="11"/>
        <v>324780.79175289121</v>
      </c>
      <c r="D197" s="39">
        <f t="shared" si="11"/>
        <v>159357.5056200891</v>
      </c>
      <c r="E197" s="39">
        <f t="shared" si="11"/>
        <v>0</v>
      </c>
      <c r="F197" s="39">
        <f t="shared" si="11"/>
        <v>0</v>
      </c>
      <c r="G197" s="39">
        <f t="shared" si="11"/>
        <v>0</v>
      </c>
      <c r="H197" s="39">
        <f t="shared" si="12"/>
        <v>484138.29737298028</v>
      </c>
      <c r="I197" s="1"/>
    </row>
    <row r="198" spans="2:9" x14ac:dyDescent="0.2">
      <c r="B198" s="9" t="str">
        <f>$B$37</f>
        <v>Engineering</v>
      </c>
      <c r="C198" s="39">
        <f t="shared" si="11"/>
        <v>1501432.9055902828</v>
      </c>
      <c r="D198" s="39">
        <f t="shared" si="11"/>
        <v>2269664.1166746742</v>
      </c>
      <c r="E198" s="39">
        <f t="shared" si="11"/>
        <v>1331724.1751345412</v>
      </c>
      <c r="F198" s="39">
        <f t="shared" si="11"/>
        <v>399260.14524566545</v>
      </c>
      <c r="G198" s="39">
        <f t="shared" si="11"/>
        <v>0</v>
      </c>
      <c r="H198" s="39">
        <f t="shared" si="12"/>
        <v>5502081.3426451636</v>
      </c>
      <c r="I198" s="1"/>
    </row>
    <row r="199" spans="2:9" x14ac:dyDescent="0.2">
      <c r="B199" s="9" t="str">
        <f>$B$38</f>
        <v>Home Economics</v>
      </c>
      <c r="C199" s="39">
        <f t="shared" si="11"/>
        <v>245020.66412147068</v>
      </c>
      <c r="D199" s="39">
        <f t="shared" si="11"/>
        <v>129904.79958420148</v>
      </c>
      <c r="E199" s="39">
        <f t="shared" si="11"/>
        <v>110844.52753279817</v>
      </c>
      <c r="F199" s="39">
        <f t="shared" si="11"/>
        <v>0</v>
      </c>
      <c r="G199" s="39">
        <f t="shared" si="11"/>
        <v>0</v>
      </c>
      <c r="H199" s="39">
        <f t="shared" si="12"/>
        <v>485769.99123847036</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79534.282072818663</v>
      </c>
      <c r="D201" s="39">
        <f t="shared" si="11"/>
        <v>200714.00990306586</v>
      </c>
      <c r="E201" s="39">
        <f t="shared" si="11"/>
        <v>0</v>
      </c>
      <c r="F201" s="39">
        <f t="shared" si="11"/>
        <v>0</v>
      </c>
      <c r="G201" s="39">
        <f t="shared" si="11"/>
        <v>0</v>
      </c>
      <c r="H201" s="39">
        <f t="shared" si="12"/>
        <v>280248.29197588452</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129407.65856620949</v>
      </c>
      <c r="D204" s="39">
        <f t="shared" si="11"/>
        <v>0</v>
      </c>
      <c r="E204" s="39">
        <f t="shared" si="11"/>
        <v>0</v>
      </c>
      <c r="F204" s="39">
        <f t="shared" si="11"/>
        <v>0</v>
      </c>
      <c r="G204" s="39">
        <f t="shared" si="11"/>
        <v>0</v>
      </c>
      <c r="H204" s="39">
        <f t="shared" si="12"/>
        <v>129407.65856620949</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87857.091363873784</v>
      </c>
      <c r="D206" s="39">
        <f t="shared" si="11"/>
        <v>173435.8804834848</v>
      </c>
      <c r="E206" s="39">
        <f t="shared" si="11"/>
        <v>106538.68727839515</v>
      </c>
      <c r="F206" s="39">
        <f t="shared" si="11"/>
        <v>0</v>
      </c>
      <c r="G206" s="39">
        <f t="shared" si="11"/>
        <v>0</v>
      </c>
      <c r="H206" s="39">
        <f t="shared" si="12"/>
        <v>367831.65912575374</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722978.69342715689</v>
      </c>
      <c r="D208" s="39">
        <f t="shared" si="11"/>
        <v>1124864.8940280902</v>
      </c>
      <c r="E208" s="39">
        <f t="shared" si="11"/>
        <v>458303.05271933437</v>
      </c>
      <c r="F208" s="39">
        <f t="shared" si="11"/>
        <v>0</v>
      </c>
      <c r="G208" s="39">
        <f t="shared" si="11"/>
        <v>0</v>
      </c>
      <c r="H208" s="39">
        <f t="shared" si="12"/>
        <v>2306146.6401745817</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43803.243658584513</v>
      </c>
      <c r="E210" s="39">
        <f t="shared" si="13"/>
        <v>0</v>
      </c>
      <c r="F210" s="39">
        <f t="shared" si="13"/>
        <v>0</v>
      </c>
      <c r="G210" s="39">
        <f t="shared" si="13"/>
        <v>0</v>
      </c>
      <c r="H210" s="39">
        <f t="shared" si="12"/>
        <v>43803.243658584513</v>
      </c>
      <c r="I210" s="1"/>
    </row>
    <row r="211" spans="2:9" x14ac:dyDescent="0.2">
      <c r="B211" s="9" t="str">
        <f>$B$50</f>
        <v>Technology</v>
      </c>
      <c r="C211" s="39">
        <f t="shared" si="13"/>
        <v>145604.03905335357</v>
      </c>
      <c r="D211" s="39">
        <f t="shared" si="13"/>
        <v>238232.8798167365</v>
      </c>
      <c r="E211" s="39">
        <f t="shared" si="13"/>
        <v>0</v>
      </c>
      <c r="F211" s="39">
        <f t="shared" si="13"/>
        <v>0</v>
      </c>
      <c r="G211" s="39">
        <f t="shared" si="13"/>
        <v>0</v>
      </c>
      <c r="H211" s="39">
        <f t="shared" si="12"/>
        <v>383836.91887009004</v>
      </c>
      <c r="I211" s="1"/>
    </row>
    <row r="212" spans="2:9" x14ac:dyDescent="0.2">
      <c r="B212" s="9" t="str">
        <f>$B$51</f>
        <v>Nursing</v>
      </c>
      <c r="C212" s="39">
        <f t="shared" si="13"/>
        <v>81776.055113514303</v>
      </c>
      <c r="D212" s="39">
        <f t="shared" si="13"/>
        <v>1644471.2748663181</v>
      </c>
      <c r="E212" s="39">
        <f t="shared" si="13"/>
        <v>191119.02647938041</v>
      </c>
      <c r="F212" s="39">
        <f t="shared" si="13"/>
        <v>185555.85292107664</v>
      </c>
      <c r="G212" s="39">
        <f t="shared" si="13"/>
        <v>0</v>
      </c>
      <c r="H212" s="39">
        <f t="shared" si="12"/>
        <v>2102922.2093802895</v>
      </c>
      <c r="I212" s="1"/>
    </row>
    <row r="213" spans="2:9" x14ac:dyDescent="0.2">
      <c r="B213" s="35" t="str">
        <f>$B$52</f>
        <v>Totals</v>
      </c>
      <c r="C213" s="38">
        <f>SUM(C193:C212)</f>
        <v>10481512.742203588</v>
      </c>
      <c r="D213" s="38">
        <f>SUM(D193:D212)</f>
        <v>8893275.9093126766</v>
      </c>
      <c r="E213" s="38">
        <f>SUM(E193:E212)</f>
        <v>3216950.2917914093</v>
      </c>
      <c r="F213" s="38">
        <f>SUM(F193:F212)</f>
        <v>1335661.056692329</v>
      </c>
      <c r="G213" s="38">
        <f>SUM(G193:G212)</f>
        <v>0</v>
      </c>
      <c r="H213" s="38">
        <f t="shared" si="12"/>
        <v>23927400.000000004</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19236733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4440977.364579183</v>
      </c>
      <c r="D218" s="38">
        <f t="shared" si="14"/>
        <v>1509334.5344260884</v>
      </c>
      <c r="E218" s="38">
        <f t="shared" si="14"/>
        <v>241048.70804506136</v>
      </c>
      <c r="F218" s="38">
        <f t="shared" si="14"/>
        <v>72820.63163535294</v>
      </c>
      <c r="G218" s="38">
        <f t="shared" si="14"/>
        <v>0</v>
      </c>
      <c r="H218" s="38">
        <f>SUM(C218:G218)</f>
        <v>6264181.2386856861</v>
      </c>
      <c r="I218" s="1"/>
    </row>
    <row r="219" spans="2:9" x14ac:dyDescent="0.2">
      <c r="B219" s="9" t="str">
        <f>$B$33</f>
        <v>Science</v>
      </c>
      <c r="C219" s="39">
        <f t="shared" si="14"/>
        <v>1527218.3703160963</v>
      </c>
      <c r="D219" s="39">
        <f t="shared" si="14"/>
        <v>1025879.7041606929</v>
      </c>
      <c r="E219" s="39">
        <f t="shared" si="14"/>
        <v>33589.74478021406</v>
      </c>
      <c r="F219" s="39">
        <f t="shared" si="14"/>
        <v>0</v>
      </c>
      <c r="G219" s="39">
        <f t="shared" si="14"/>
        <v>0</v>
      </c>
      <c r="H219" s="39">
        <f t="shared" ref="H219:H238" si="15">SUM(C219:G219)</f>
        <v>2586687.8192570033</v>
      </c>
      <c r="I219" s="1"/>
    </row>
    <row r="220" spans="2:9" x14ac:dyDescent="0.2">
      <c r="B220" s="9" t="str">
        <f>$B$34</f>
        <v>Fine Arts</v>
      </c>
      <c r="C220" s="39">
        <f t="shared" si="14"/>
        <v>476805.3124887356</v>
      </c>
      <c r="D220" s="39">
        <f t="shared" si="14"/>
        <v>147922.74657374047</v>
      </c>
      <c r="E220" s="39">
        <f t="shared" si="14"/>
        <v>0</v>
      </c>
      <c r="F220" s="39">
        <f t="shared" si="14"/>
        <v>0</v>
      </c>
      <c r="G220" s="39">
        <f t="shared" si="14"/>
        <v>0</v>
      </c>
      <c r="H220" s="39">
        <f t="shared" si="15"/>
        <v>624728.05906247604</v>
      </c>
      <c r="I220" s="1"/>
    </row>
    <row r="221" spans="2:9" x14ac:dyDescent="0.2">
      <c r="B221" s="9" t="str">
        <f>$B$35</f>
        <v>Teacher Education</v>
      </c>
      <c r="C221" s="39">
        <f t="shared" si="14"/>
        <v>220702.62832005805</v>
      </c>
      <c r="D221" s="39">
        <f t="shared" si="14"/>
        <v>903087.65128577116</v>
      </c>
      <c r="E221" s="39">
        <f t="shared" si="14"/>
        <v>317169.35269087018</v>
      </c>
      <c r="F221" s="39">
        <f t="shared" si="14"/>
        <v>128070.1158363048</v>
      </c>
      <c r="G221" s="39">
        <f t="shared" si="14"/>
        <v>0</v>
      </c>
      <c r="H221" s="39">
        <f t="shared" si="15"/>
        <v>1569029.7481330042</v>
      </c>
      <c r="I221" s="1"/>
    </row>
    <row r="222" spans="2:9" x14ac:dyDescent="0.2">
      <c r="B222" s="9" t="str">
        <f>$B$36</f>
        <v>Agriculture</v>
      </c>
      <c r="C222" s="39">
        <f t="shared" si="14"/>
        <v>167083.65122035742</v>
      </c>
      <c r="D222" s="39">
        <f t="shared" si="14"/>
        <v>118810.95288302955</v>
      </c>
      <c r="E222" s="39">
        <f t="shared" si="14"/>
        <v>0</v>
      </c>
      <c r="F222" s="39">
        <f t="shared" si="14"/>
        <v>0</v>
      </c>
      <c r="G222" s="39">
        <f t="shared" si="14"/>
        <v>0</v>
      </c>
      <c r="H222" s="39">
        <f t="shared" si="15"/>
        <v>285894.60410338698</v>
      </c>
      <c r="I222" s="1"/>
    </row>
    <row r="223" spans="2:9" x14ac:dyDescent="0.2">
      <c r="B223" s="9" t="str">
        <f>$B$37</f>
        <v>Engineering</v>
      </c>
      <c r="C223" s="39">
        <f t="shared" si="14"/>
        <v>591999.63103196339</v>
      </c>
      <c r="D223" s="39">
        <f t="shared" si="14"/>
        <v>1384551.9315552209</v>
      </c>
      <c r="E223" s="39">
        <f t="shared" si="14"/>
        <v>427604.70063732937</v>
      </c>
      <c r="F223" s="39">
        <f t="shared" si="14"/>
        <v>62495.318194519314</v>
      </c>
      <c r="G223" s="39">
        <f t="shared" si="14"/>
        <v>0</v>
      </c>
      <c r="H223" s="39">
        <f t="shared" si="15"/>
        <v>2466651.581419033</v>
      </c>
      <c r="I223" s="1"/>
    </row>
    <row r="224" spans="2:9" x14ac:dyDescent="0.2">
      <c r="B224" s="9" t="str">
        <f>$B$38</f>
        <v>Home Economics</v>
      </c>
      <c r="C224" s="39">
        <f t="shared" si="14"/>
        <v>336531.1498182285</v>
      </c>
      <c r="D224" s="39">
        <f t="shared" si="14"/>
        <v>132495.9841051586</v>
      </c>
      <c r="E224" s="39">
        <f t="shared" si="14"/>
        <v>65971.225359700999</v>
      </c>
      <c r="F224" s="39">
        <f t="shared" si="14"/>
        <v>0</v>
      </c>
      <c r="G224" s="39">
        <f t="shared" si="14"/>
        <v>0</v>
      </c>
      <c r="H224" s="39">
        <f t="shared" si="15"/>
        <v>534998.35928308812</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63132.021423841055</v>
      </c>
      <c r="D226" s="39">
        <f t="shared" si="14"/>
        <v>242971.5088801641</v>
      </c>
      <c r="E226" s="39">
        <f t="shared" si="14"/>
        <v>0</v>
      </c>
      <c r="F226" s="39">
        <f t="shared" si="14"/>
        <v>0</v>
      </c>
      <c r="G226" s="39">
        <f t="shared" si="14"/>
        <v>0</v>
      </c>
      <c r="H226" s="39">
        <f t="shared" si="15"/>
        <v>306103.53030400514</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102049.02093168828</v>
      </c>
      <c r="D229" s="39">
        <f t="shared" si="14"/>
        <v>0</v>
      </c>
      <c r="E229" s="39">
        <f t="shared" si="14"/>
        <v>0</v>
      </c>
      <c r="F229" s="39">
        <f t="shared" si="14"/>
        <v>0</v>
      </c>
      <c r="G229" s="39">
        <f t="shared" si="14"/>
        <v>0</v>
      </c>
      <c r="H229" s="39">
        <f t="shared" si="15"/>
        <v>102049.02093168828</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185417.88209960988</v>
      </c>
      <c r="D231" s="39">
        <f t="shared" si="14"/>
        <v>294103.76190102811</v>
      </c>
      <c r="E231" s="39">
        <f t="shared" si="14"/>
        <v>44222.469746612762</v>
      </c>
      <c r="F231" s="39">
        <f t="shared" si="14"/>
        <v>0</v>
      </c>
      <c r="G231" s="39">
        <f t="shared" si="14"/>
        <v>0</v>
      </c>
      <c r="H231" s="39">
        <f t="shared" si="15"/>
        <v>523744.11374725075</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766578.40808346169</v>
      </c>
      <c r="D233" s="39">
        <f t="shared" si="14"/>
        <v>1211498.4912826614</v>
      </c>
      <c r="E233" s="39">
        <f t="shared" si="14"/>
        <v>313182.0808284707</v>
      </c>
      <c r="F233" s="39">
        <f t="shared" si="14"/>
        <v>0</v>
      </c>
      <c r="G233" s="39">
        <f t="shared" si="14"/>
        <v>0</v>
      </c>
      <c r="H233" s="39">
        <f t="shared" si="15"/>
        <v>2291258.9801945938</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42548.006163346712</v>
      </c>
      <c r="E235" s="39">
        <f t="shared" si="16"/>
        <v>0</v>
      </c>
      <c r="F235" s="39">
        <f t="shared" si="16"/>
        <v>0</v>
      </c>
      <c r="G235" s="39">
        <f t="shared" si="16"/>
        <v>0</v>
      </c>
      <c r="H235" s="39">
        <f t="shared" si="15"/>
        <v>42548.006163346712</v>
      </c>
      <c r="I235" s="1"/>
    </row>
    <row r="236" spans="2:10" x14ac:dyDescent="0.2">
      <c r="B236" s="9" t="str">
        <f>$B$50</f>
        <v>Technology</v>
      </c>
      <c r="C236" s="39">
        <f t="shared" si="16"/>
        <v>81639.216745350626</v>
      </c>
      <c r="D236" s="39">
        <f t="shared" si="16"/>
        <v>174297.53402002555</v>
      </c>
      <c r="E236" s="39">
        <f t="shared" si="16"/>
        <v>0</v>
      </c>
      <c r="F236" s="39">
        <f t="shared" si="16"/>
        <v>0</v>
      </c>
      <c r="G236" s="39">
        <f t="shared" si="16"/>
        <v>0</v>
      </c>
      <c r="H236" s="39">
        <f t="shared" si="15"/>
        <v>255936.75076537617</v>
      </c>
      <c r="I236" s="1"/>
    </row>
    <row r="237" spans="2:10" x14ac:dyDescent="0.2">
      <c r="B237" s="9" t="str">
        <f>$B$51</f>
        <v>Nursing</v>
      </c>
      <c r="C237" s="39">
        <f t="shared" si="16"/>
        <v>27962.584831564305</v>
      </c>
      <c r="D237" s="39">
        <f t="shared" si="16"/>
        <v>1259769.328684353</v>
      </c>
      <c r="E237" s="39">
        <f t="shared" si="16"/>
        <v>52801.145571775342</v>
      </c>
      <c r="F237" s="39">
        <f t="shared" si="16"/>
        <v>42388.128862369624</v>
      </c>
      <c r="G237" s="39">
        <f t="shared" si="16"/>
        <v>0</v>
      </c>
      <c r="H237" s="39">
        <f t="shared" si="15"/>
        <v>1382921.1879500621</v>
      </c>
      <c r="I237" s="1"/>
    </row>
    <row r="238" spans="2:10" x14ac:dyDescent="0.2">
      <c r="B238" s="35" t="str">
        <f>$B$52</f>
        <v>Totals</v>
      </c>
      <c r="C238" s="38">
        <f>SUM(C218:C237)</f>
        <v>8988097.2418901362</v>
      </c>
      <c r="D238" s="38">
        <f>SUM(D218:D237)</f>
        <v>8447272.1359212808</v>
      </c>
      <c r="E238" s="38">
        <f>SUM(E218:E237)</f>
        <v>1495589.4276600347</v>
      </c>
      <c r="F238" s="38">
        <f>SUM(F218:F237)</f>
        <v>305774.19452854671</v>
      </c>
      <c r="G238" s="38">
        <f>SUM(G218:G237)</f>
        <v>0</v>
      </c>
      <c r="H238" s="38">
        <f t="shared" si="15"/>
        <v>19236732.999999996</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19708891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4549979.3968112143</v>
      </c>
      <c r="D243" s="38">
        <f t="shared" si="17"/>
        <v>1546380.5533683668</v>
      </c>
      <c r="E243" s="38">
        <f t="shared" si="17"/>
        <v>246965.15320719671</v>
      </c>
      <c r="F243" s="38">
        <f t="shared" si="17"/>
        <v>74607.985225574579</v>
      </c>
      <c r="G243" s="38">
        <f t="shared" si="17"/>
        <v>0</v>
      </c>
      <c r="H243" s="38">
        <f>SUM(C243:G243)</f>
        <v>6417933.0886123516</v>
      </c>
      <c r="I243" s="1"/>
    </row>
    <row r="244" spans="2:9" x14ac:dyDescent="0.2">
      <c r="B244" s="9" t="str">
        <f>$B$33</f>
        <v>Science</v>
      </c>
      <c r="C244" s="39">
        <f t="shared" si="17"/>
        <v>1564703.3409341173</v>
      </c>
      <c r="D244" s="39">
        <f t="shared" si="17"/>
        <v>1051059.5155848626</v>
      </c>
      <c r="E244" s="39">
        <f t="shared" si="17"/>
        <v>34414.19177523844</v>
      </c>
      <c r="F244" s="39">
        <f t="shared" si="17"/>
        <v>0</v>
      </c>
      <c r="G244" s="39">
        <f t="shared" si="17"/>
        <v>0</v>
      </c>
      <c r="H244" s="39">
        <f t="shared" ref="H244:H263" si="18">SUM(C244:G244)</f>
        <v>2650177.0482942187</v>
      </c>
      <c r="I244" s="1"/>
    </row>
    <row r="245" spans="2:9" x14ac:dyDescent="0.2">
      <c r="B245" s="9" t="str">
        <f>$B$34</f>
        <v>Fine Arts</v>
      </c>
      <c r="C245" s="39">
        <f t="shared" si="17"/>
        <v>488508.3102240609</v>
      </c>
      <c r="D245" s="39">
        <f t="shared" si="17"/>
        <v>151553.45185913189</v>
      </c>
      <c r="E245" s="39">
        <f t="shared" si="17"/>
        <v>0</v>
      </c>
      <c r="F245" s="39">
        <f t="shared" si="17"/>
        <v>0</v>
      </c>
      <c r="G245" s="39">
        <f t="shared" si="17"/>
        <v>0</v>
      </c>
      <c r="H245" s="39">
        <f t="shared" si="18"/>
        <v>640061.76208319282</v>
      </c>
      <c r="I245" s="1"/>
    </row>
    <row r="246" spans="2:9" x14ac:dyDescent="0.2">
      <c r="B246" s="9" t="str">
        <f>$B$35</f>
        <v>Teacher Education</v>
      </c>
      <c r="C246" s="39">
        <f t="shared" si="17"/>
        <v>226119.68700576847</v>
      </c>
      <c r="D246" s="39">
        <f t="shared" si="17"/>
        <v>925253.58035781188</v>
      </c>
      <c r="E246" s="39">
        <f t="shared" si="17"/>
        <v>324954.14895683777</v>
      </c>
      <c r="F246" s="39">
        <f t="shared" si="17"/>
        <v>131213.54615542592</v>
      </c>
      <c r="G246" s="39">
        <f t="shared" si="17"/>
        <v>0</v>
      </c>
      <c r="H246" s="39">
        <f t="shared" si="18"/>
        <v>1607540.9624758442</v>
      </c>
      <c r="I246" s="1"/>
    </row>
    <row r="247" spans="2:9" x14ac:dyDescent="0.2">
      <c r="B247" s="9" t="str">
        <f>$B$36</f>
        <v>Agriculture</v>
      </c>
      <c r="C247" s="39">
        <f t="shared" si="17"/>
        <v>171184.65332881847</v>
      </c>
      <c r="D247" s="39">
        <f t="shared" si="17"/>
        <v>121727.12071107732</v>
      </c>
      <c r="E247" s="39">
        <f t="shared" si="17"/>
        <v>0</v>
      </c>
      <c r="F247" s="39">
        <f t="shared" si="17"/>
        <v>0</v>
      </c>
      <c r="G247" s="39">
        <f t="shared" si="17"/>
        <v>0</v>
      </c>
      <c r="H247" s="39">
        <f t="shared" si="18"/>
        <v>292911.7740398958</v>
      </c>
      <c r="I247" s="1"/>
    </row>
    <row r="248" spans="2:9" x14ac:dyDescent="0.2">
      <c r="B248" s="9" t="str">
        <f>$B$37</f>
        <v>Engineering</v>
      </c>
      <c r="C248" s="39">
        <f t="shared" si="17"/>
        <v>606530.02773647616</v>
      </c>
      <c r="D248" s="39">
        <f t="shared" si="17"/>
        <v>1418535.2108833296</v>
      </c>
      <c r="E248" s="39">
        <f t="shared" si="17"/>
        <v>438100.08882219001</v>
      </c>
      <c r="F248" s="39">
        <f t="shared" si="17"/>
        <v>64029.241051799072</v>
      </c>
      <c r="G248" s="39">
        <f t="shared" si="17"/>
        <v>0</v>
      </c>
      <c r="H248" s="39">
        <f t="shared" si="18"/>
        <v>2527194.5684937951</v>
      </c>
      <c r="I248" s="1"/>
    </row>
    <row r="249" spans="2:9" x14ac:dyDescent="0.2">
      <c r="B249" s="9" t="str">
        <f>$B$38</f>
        <v>Home Economics</v>
      </c>
      <c r="C249" s="39">
        <f t="shared" si="17"/>
        <v>344791.17373371747</v>
      </c>
      <c r="D249" s="39">
        <f t="shared" si="17"/>
        <v>135748.04560973545</v>
      </c>
      <c r="E249" s="39">
        <f t="shared" si="17"/>
        <v>67590.462983022255</v>
      </c>
      <c r="F249" s="39">
        <f t="shared" si="17"/>
        <v>0</v>
      </c>
      <c r="G249" s="39">
        <f t="shared" si="17"/>
        <v>0</v>
      </c>
      <c r="H249" s="39">
        <f t="shared" si="18"/>
        <v>548129.68232647516</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64681.571909957289</v>
      </c>
      <c r="D251" s="39">
        <f t="shared" si="17"/>
        <v>248935.14842799376</v>
      </c>
      <c r="E251" s="39">
        <f t="shared" si="17"/>
        <v>0</v>
      </c>
      <c r="F251" s="39">
        <f t="shared" si="17"/>
        <v>0</v>
      </c>
      <c r="G251" s="39">
        <f t="shared" si="17"/>
        <v>0</v>
      </c>
      <c r="H251" s="39">
        <f t="shared" si="18"/>
        <v>313616.72033795103</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104553.77377225972</v>
      </c>
      <c r="D254" s="39">
        <f t="shared" si="17"/>
        <v>0</v>
      </c>
      <c r="E254" s="39">
        <f t="shared" si="17"/>
        <v>0</v>
      </c>
      <c r="F254" s="39">
        <f t="shared" si="17"/>
        <v>0</v>
      </c>
      <c r="G254" s="39">
        <f t="shared" si="17"/>
        <v>0</v>
      </c>
      <c r="H254" s="39">
        <f t="shared" si="18"/>
        <v>104553.77377225972</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189968.89065061425</v>
      </c>
      <c r="D256" s="39">
        <f t="shared" si="17"/>
        <v>301322.42236752546</v>
      </c>
      <c r="E256" s="39">
        <f t="shared" si="17"/>
        <v>45307.892768839098</v>
      </c>
      <c r="F256" s="39">
        <f t="shared" si="17"/>
        <v>0</v>
      </c>
      <c r="G256" s="39">
        <f t="shared" si="17"/>
        <v>0</v>
      </c>
      <c r="H256" s="39">
        <f t="shared" si="18"/>
        <v>536599.20578697883</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785393.77179433056</v>
      </c>
      <c r="D258" s="39">
        <f t="shared" si="17"/>
        <v>1241234.2423921165</v>
      </c>
      <c r="E258" s="39">
        <f t="shared" si="17"/>
        <v>320869.01108423754</v>
      </c>
      <c r="F258" s="39">
        <f t="shared" si="17"/>
        <v>0</v>
      </c>
      <c r="G258" s="39">
        <f t="shared" si="17"/>
        <v>0</v>
      </c>
      <c r="H258" s="39">
        <f t="shared" si="18"/>
        <v>2347497.0252706846</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43592.330139464349</v>
      </c>
      <c r="E260" s="39">
        <f t="shared" si="19"/>
        <v>0</v>
      </c>
      <c r="F260" s="39">
        <f t="shared" si="19"/>
        <v>0</v>
      </c>
      <c r="G260" s="39">
        <f t="shared" si="19"/>
        <v>0</v>
      </c>
      <c r="H260" s="39">
        <f t="shared" si="18"/>
        <v>43592.330139464349</v>
      </c>
      <c r="I260" s="1"/>
    </row>
    <row r="261" spans="2:10" x14ac:dyDescent="0.2">
      <c r="B261" s="9" t="str">
        <f>$B$50</f>
        <v>Technology</v>
      </c>
      <c r="C261" s="39">
        <f t="shared" si="19"/>
        <v>83643.019017807776</v>
      </c>
      <c r="D261" s="39">
        <f t="shared" si="19"/>
        <v>178575.59802745481</v>
      </c>
      <c r="E261" s="39">
        <f t="shared" si="19"/>
        <v>0</v>
      </c>
      <c r="F261" s="39">
        <f t="shared" si="19"/>
        <v>0</v>
      </c>
      <c r="G261" s="39">
        <f t="shared" si="19"/>
        <v>0</v>
      </c>
      <c r="H261" s="39">
        <f t="shared" si="18"/>
        <v>262218.6170452626</v>
      </c>
      <c r="I261" s="1"/>
    </row>
    <row r="262" spans="2:10" x14ac:dyDescent="0.2">
      <c r="B262" s="9" t="str">
        <f>$B$51</f>
        <v>Nursing</v>
      </c>
      <c r="C262" s="39">
        <f t="shared" si="19"/>
        <v>28648.915412172861</v>
      </c>
      <c r="D262" s="39">
        <f t="shared" si="19"/>
        <v>1290689.8683982922</v>
      </c>
      <c r="E262" s="39">
        <f t="shared" si="19"/>
        <v>54097.128797766898</v>
      </c>
      <c r="F262" s="39">
        <f t="shared" si="19"/>
        <v>43428.528713394153</v>
      </c>
      <c r="G262" s="39">
        <f t="shared" si="19"/>
        <v>0</v>
      </c>
      <c r="H262" s="39">
        <f t="shared" si="18"/>
        <v>1416864.4413216263</v>
      </c>
      <c r="I262" s="1"/>
    </row>
    <row r="263" spans="2:10" x14ac:dyDescent="0.2">
      <c r="B263" s="35" t="str">
        <f>$B$52</f>
        <v>Totals</v>
      </c>
      <c r="C263" s="38">
        <f>SUM(C243:C262)</f>
        <v>9208706.5323313177</v>
      </c>
      <c r="D263" s="38">
        <f>SUM(D243:D262)</f>
        <v>8654607.0881271642</v>
      </c>
      <c r="E263" s="38">
        <f>SUM(E243:E262)</f>
        <v>1532298.078395329</v>
      </c>
      <c r="F263" s="38">
        <f>SUM(F243:F262)</f>
        <v>313279.3011461937</v>
      </c>
      <c r="G263" s="38">
        <f>SUM(G243:G262)</f>
        <v>0</v>
      </c>
      <c r="H263" s="38">
        <f t="shared" si="18"/>
        <v>19708891.000000007</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25869615.812590785</v>
      </c>
      <c r="D268" s="38">
        <f t="shared" si="20"/>
        <v>7054713.7068950469</v>
      </c>
      <c r="E268" s="38">
        <f t="shared" si="20"/>
        <v>1690589.8650822793</v>
      </c>
      <c r="F268" s="38">
        <f t="shared" si="20"/>
        <v>919107.3380572804</v>
      </c>
      <c r="G268" s="38">
        <f t="shared" si="20"/>
        <v>0</v>
      </c>
      <c r="H268" s="38">
        <f>SUM(C268:G268)</f>
        <v>35534026.72262539</v>
      </c>
      <c r="I268" s="1"/>
    </row>
    <row r="269" spans="2:10" x14ac:dyDescent="0.2">
      <c r="B269" s="9" t="str">
        <f>$B$33</f>
        <v>Science</v>
      </c>
      <c r="C269" s="39">
        <f t="shared" si="20"/>
        <v>8243133.6303495662</v>
      </c>
      <c r="D269" s="39">
        <f t="shared" si="20"/>
        <v>5038598.210094451</v>
      </c>
      <c r="E269" s="39">
        <f t="shared" si="20"/>
        <v>673023.88417666277</v>
      </c>
      <c r="F269" s="39">
        <f t="shared" si="20"/>
        <v>0</v>
      </c>
      <c r="G269" s="39">
        <f t="shared" si="20"/>
        <v>0</v>
      </c>
      <c r="H269" s="39">
        <f t="shared" ref="H269:H288" si="21">SUM(C269:G269)</f>
        <v>13954755.724620679</v>
      </c>
      <c r="I269" s="1"/>
    </row>
    <row r="270" spans="2:10" x14ac:dyDescent="0.2">
      <c r="B270" s="9" t="str">
        <f>$B$34</f>
        <v>Fine Arts</v>
      </c>
      <c r="C270" s="39">
        <f t="shared" si="20"/>
        <v>3267389.1614846122</v>
      </c>
      <c r="D270" s="39">
        <f t="shared" si="20"/>
        <v>1229011.2992879446</v>
      </c>
      <c r="E270" s="39">
        <f t="shared" si="20"/>
        <v>0</v>
      </c>
      <c r="F270" s="39">
        <f t="shared" si="20"/>
        <v>0</v>
      </c>
      <c r="G270" s="39">
        <f t="shared" si="20"/>
        <v>0</v>
      </c>
      <c r="H270" s="39">
        <f t="shared" si="21"/>
        <v>4496400.4607725572</v>
      </c>
      <c r="I270" s="1"/>
    </row>
    <row r="271" spans="2:10" x14ac:dyDescent="0.2">
      <c r="B271" s="9" t="str">
        <f>$B$35</f>
        <v>Teacher Education</v>
      </c>
      <c r="C271" s="39">
        <f t="shared" si="20"/>
        <v>883671.93424479652</v>
      </c>
      <c r="D271" s="39">
        <f t="shared" si="20"/>
        <v>3608700.6047947844</v>
      </c>
      <c r="E271" s="39">
        <f t="shared" si="20"/>
        <v>2107432.0151860798</v>
      </c>
      <c r="F271" s="39">
        <f t="shared" si="20"/>
        <v>1831747.011110229</v>
      </c>
      <c r="G271" s="39">
        <f t="shared" si="20"/>
        <v>0</v>
      </c>
      <c r="H271" s="39">
        <f t="shared" si="21"/>
        <v>8431551.5653358903</v>
      </c>
      <c r="I271" s="1"/>
    </row>
    <row r="272" spans="2:10" x14ac:dyDescent="0.2">
      <c r="B272" s="9" t="str">
        <f>$B$36</f>
        <v>Agriculture</v>
      </c>
      <c r="C272" s="39">
        <f t="shared" si="20"/>
        <v>9705423.1572330408</v>
      </c>
      <c r="D272" s="39">
        <f t="shared" si="20"/>
        <v>4836642.4922832251</v>
      </c>
      <c r="E272" s="39">
        <f t="shared" si="20"/>
        <v>0</v>
      </c>
      <c r="F272" s="39">
        <f t="shared" si="20"/>
        <v>0</v>
      </c>
      <c r="G272" s="39">
        <f t="shared" si="20"/>
        <v>0</v>
      </c>
      <c r="H272" s="39">
        <f t="shared" si="21"/>
        <v>14542065.649516266</v>
      </c>
      <c r="I272" s="1"/>
    </row>
    <row r="273" spans="2:10" x14ac:dyDescent="0.2">
      <c r="B273" s="9" t="str">
        <f>$B$37</f>
        <v>Engineering</v>
      </c>
      <c r="C273" s="39">
        <f t="shared" si="20"/>
        <v>6741742.708954215</v>
      </c>
      <c r="D273" s="39">
        <f t="shared" si="20"/>
        <v>11182570.304320605</v>
      </c>
      <c r="E273" s="39">
        <f t="shared" si="20"/>
        <v>5861315.9370204741</v>
      </c>
      <c r="F273" s="39">
        <f t="shared" si="20"/>
        <v>1624156.4766087902</v>
      </c>
      <c r="G273" s="39">
        <f t="shared" si="20"/>
        <v>0</v>
      </c>
      <c r="H273" s="39">
        <f t="shared" si="21"/>
        <v>25409785.426904082</v>
      </c>
      <c r="I273" s="1"/>
    </row>
    <row r="274" spans="2:10" x14ac:dyDescent="0.2">
      <c r="B274" s="9" t="str">
        <f>$B$38</f>
        <v>Home Economics</v>
      </c>
      <c r="C274" s="39">
        <f t="shared" si="20"/>
        <v>1244505.0503551345</v>
      </c>
      <c r="D274" s="39">
        <f t="shared" si="20"/>
        <v>566831.65911737853</v>
      </c>
      <c r="E274" s="39">
        <f t="shared" si="20"/>
        <v>388339.0700421884</v>
      </c>
      <c r="F274" s="39">
        <f t="shared" si="20"/>
        <v>0</v>
      </c>
      <c r="G274" s="39">
        <f t="shared" si="20"/>
        <v>0</v>
      </c>
      <c r="H274" s="39">
        <f t="shared" si="21"/>
        <v>2199675.7795147016</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374840.72403723345</v>
      </c>
      <c r="D276" s="39">
        <f t="shared" si="20"/>
        <v>1115308.3485806072</v>
      </c>
      <c r="E276" s="39">
        <f t="shared" si="20"/>
        <v>0</v>
      </c>
      <c r="F276" s="39">
        <f t="shared" si="20"/>
        <v>0</v>
      </c>
      <c r="G276" s="39">
        <f t="shared" si="20"/>
        <v>0</v>
      </c>
      <c r="H276" s="39">
        <f t="shared" si="21"/>
        <v>1490149.0726178407</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783419.73993682454</v>
      </c>
      <c r="D279" s="39">
        <f t="shared" si="20"/>
        <v>0</v>
      </c>
      <c r="E279" s="39">
        <f t="shared" si="20"/>
        <v>0</v>
      </c>
      <c r="F279" s="39">
        <f t="shared" si="20"/>
        <v>0</v>
      </c>
      <c r="G279" s="39">
        <f t="shared" si="20"/>
        <v>0</v>
      </c>
      <c r="H279" s="39">
        <f t="shared" si="21"/>
        <v>783419.73993682454</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577327.27626128087</v>
      </c>
      <c r="D281" s="39">
        <f t="shared" si="20"/>
        <v>994070.48819459835</v>
      </c>
      <c r="E281" s="39">
        <f t="shared" si="20"/>
        <v>334410.72240923205</v>
      </c>
      <c r="F281" s="39">
        <f t="shared" si="20"/>
        <v>0</v>
      </c>
      <c r="G281" s="39">
        <f t="shared" si="20"/>
        <v>0</v>
      </c>
      <c r="H281" s="39">
        <f t="shared" si="21"/>
        <v>1905808.4868651112</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3703707.0478455853</v>
      </c>
      <c r="D283" s="39">
        <f t="shared" si="20"/>
        <v>5800564.4695722684</v>
      </c>
      <c r="E283" s="39">
        <f t="shared" si="20"/>
        <v>2463031.2383958139</v>
      </c>
      <c r="F283" s="39">
        <f t="shared" si="20"/>
        <v>0</v>
      </c>
      <c r="G283" s="39">
        <f t="shared" si="20"/>
        <v>0</v>
      </c>
      <c r="H283" s="39">
        <f t="shared" si="21"/>
        <v>11967302.755813668</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637331.57996139559</v>
      </c>
      <c r="E285" s="39">
        <f t="shared" si="22"/>
        <v>0</v>
      </c>
      <c r="F285" s="39">
        <f t="shared" si="22"/>
        <v>0</v>
      </c>
      <c r="G285" s="39">
        <f t="shared" si="22"/>
        <v>0</v>
      </c>
      <c r="H285" s="39">
        <f t="shared" si="21"/>
        <v>637331.57996139559</v>
      </c>
      <c r="I285" s="1"/>
    </row>
    <row r="286" spans="2:10" x14ac:dyDescent="0.2">
      <c r="B286" s="9" t="str">
        <f>$B$50</f>
        <v>Technology</v>
      </c>
      <c r="C286" s="39">
        <f t="shared" si="22"/>
        <v>547199.42890275142</v>
      </c>
      <c r="D286" s="39">
        <f t="shared" si="22"/>
        <v>977754.37411131035</v>
      </c>
      <c r="E286" s="39">
        <f t="shared" si="22"/>
        <v>0</v>
      </c>
      <c r="F286" s="39">
        <f t="shared" si="22"/>
        <v>0</v>
      </c>
      <c r="G286" s="39">
        <f t="shared" si="22"/>
        <v>0</v>
      </c>
      <c r="H286" s="39">
        <f t="shared" si="21"/>
        <v>1524953.8030140619</v>
      </c>
      <c r="I286" s="1"/>
    </row>
    <row r="287" spans="2:10" x14ac:dyDescent="0.2">
      <c r="B287" s="9" t="str">
        <f>$B$51</f>
        <v>Nursing</v>
      </c>
      <c r="C287" s="39">
        <f t="shared" si="22"/>
        <v>341881.51341312972</v>
      </c>
      <c r="D287" s="39">
        <f t="shared" si="22"/>
        <v>8287081.5076919524</v>
      </c>
      <c r="E287" s="39">
        <f t="shared" si="22"/>
        <v>896715.54799779144</v>
      </c>
      <c r="F287" s="39">
        <f t="shared" si="22"/>
        <v>851399.19176129973</v>
      </c>
      <c r="G287" s="39">
        <f t="shared" si="22"/>
        <v>0</v>
      </c>
      <c r="H287" s="39">
        <f t="shared" si="21"/>
        <v>10377077.760864174</v>
      </c>
      <c r="I287" s="1"/>
    </row>
    <row r="288" spans="2:10" x14ac:dyDescent="0.2">
      <c r="B288" s="35" t="str">
        <f>$B$52</f>
        <v>Totals</v>
      </c>
      <c r="C288" s="38">
        <f>SUM(C268:C287)</f>
        <v>62283857.185608961</v>
      </c>
      <c r="D288" s="38">
        <f>SUM(D268:D287)</f>
        <v>51329179.044905566</v>
      </c>
      <c r="E288" s="38">
        <f>SUM(E268:E287)</f>
        <v>14414858.280310521</v>
      </c>
      <c r="F288" s="38">
        <f>SUM(F268:F287)</f>
        <v>5226410.0175375994</v>
      </c>
      <c r="G288" s="38">
        <f>SUM(G268:G287)</f>
        <v>0</v>
      </c>
      <c r="H288" s="38">
        <f t="shared" si="21"/>
        <v>133254304.52836265</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335.85127049723843</v>
      </c>
      <c r="D293" s="36">
        <f t="shared" si="23"/>
        <v>581.49634906817073</v>
      </c>
      <c r="E293" s="36">
        <f t="shared" si="23"/>
        <v>847.41346620665627</v>
      </c>
      <c r="F293" s="36">
        <f t="shared" si="23"/>
        <v>2286.336661834031</v>
      </c>
      <c r="G293" s="37">
        <f t="shared" si="23"/>
        <v>0</v>
      </c>
      <c r="H293" s="38">
        <f t="shared" si="23"/>
        <v>388.1124855020467</v>
      </c>
      <c r="I293" s="1"/>
    </row>
    <row r="294" spans="2:10" x14ac:dyDescent="0.2">
      <c r="B294" s="9" t="str">
        <f>$B$33</f>
        <v>Science</v>
      </c>
      <c r="C294" s="69">
        <f t="shared" si="23"/>
        <v>311.19081997620015</v>
      </c>
      <c r="D294" s="69">
        <f t="shared" si="23"/>
        <v>611.03543658676335</v>
      </c>
      <c r="E294" s="69">
        <f t="shared" si="23"/>
        <v>2420.9492236570604</v>
      </c>
      <c r="F294" s="69">
        <f t="shared" si="23"/>
        <v>0</v>
      </c>
      <c r="G294" s="88">
        <f t="shared" si="23"/>
        <v>0</v>
      </c>
      <c r="H294" s="39">
        <f t="shared" si="23"/>
        <v>398.55927011740437</v>
      </c>
      <c r="I294" s="1"/>
    </row>
    <row r="295" spans="2:10" x14ac:dyDescent="0.2">
      <c r="B295" s="9" t="str">
        <f>$B$34</f>
        <v>Fine Arts</v>
      </c>
      <c r="C295" s="69">
        <f t="shared" si="23"/>
        <v>395.08937865593862</v>
      </c>
      <c r="D295" s="69">
        <f t="shared" si="23"/>
        <v>1033.6512189133259</v>
      </c>
      <c r="E295" s="69">
        <f t="shared" si="23"/>
        <v>0</v>
      </c>
      <c r="F295" s="69">
        <f t="shared" si="23"/>
        <v>0</v>
      </c>
      <c r="G295" s="88">
        <f t="shared" si="23"/>
        <v>0</v>
      </c>
      <c r="H295" s="39">
        <f t="shared" si="23"/>
        <v>475.35685175732709</v>
      </c>
      <c r="I295" s="1"/>
    </row>
    <row r="296" spans="2:10" x14ac:dyDescent="0.2">
      <c r="B296" s="9" t="str">
        <f>$B$35</f>
        <v>Teacher Education</v>
      </c>
      <c r="C296" s="69">
        <f t="shared" si="23"/>
        <v>230.8442879427368</v>
      </c>
      <c r="D296" s="69">
        <f t="shared" si="23"/>
        <v>497.13467485807746</v>
      </c>
      <c r="E296" s="69">
        <f t="shared" si="23"/>
        <v>802.83124388041131</v>
      </c>
      <c r="F296" s="69">
        <f t="shared" si="23"/>
        <v>2590.8727172704794</v>
      </c>
      <c r="G296" s="88">
        <f t="shared" si="23"/>
        <v>0</v>
      </c>
      <c r="H296" s="39">
        <f t="shared" si="23"/>
        <v>584.75286533989117</v>
      </c>
      <c r="I296" s="1"/>
    </row>
    <row r="297" spans="2:10" x14ac:dyDescent="0.2">
      <c r="B297" s="9" t="str">
        <f>$B$36</f>
        <v>Agriculture</v>
      </c>
      <c r="C297" s="69">
        <f t="shared" si="23"/>
        <v>3349.0073006325192</v>
      </c>
      <c r="D297" s="69">
        <f t="shared" si="23"/>
        <v>5064.5471123384559</v>
      </c>
      <c r="E297" s="69">
        <f t="shared" si="23"/>
        <v>0</v>
      </c>
      <c r="F297" s="69">
        <f t="shared" si="23"/>
        <v>0</v>
      </c>
      <c r="G297" s="88">
        <f t="shared" si="23"/>
        <v>0</v>
      </c>
      <c r="H297" s="39">
        <f t="shared" si="23"/>
        <v>3774.218959126983</v>
      </c>
      <c r="I297" s="1"/>
    </row>
    <row r="298" spans="2:10" x14ac:dyDescent="0.2">
      <c r="B298" s="9" t="str">
        <f>$B$37</f>
        <v>Engineering</v>
      </c>
      <c r="C298" s="69">
        <f t="shared" si="23"/>
        <v>656.57798100450088</v>
      </c>
      <c r="D298" s="69">
        <f t="shared" si="23"/>
        <v>1004.8135775290327</v>
      </c>
      <c r="E298" s="69">
        <f t="shared" si="23"/>
        <v>1656.2068202940022</v>
      </c>
      <c r="F298" s="69">
        <f t="shared" si="23"/>
        <v>4707.6999321993917</v>
      </c>
      <c r="G298" s="88">
        <f t="shared" si="23"/>
        <v>0</v>
      </c>
      <c r="H298" s="39">
        <f t="shared" si="23"/>
        <v>1005.0941587320154</v>
      </c>
      <c r="I298" s="1"/>
    </row>
    <row r="299" spans="2:10" x14ac:dyDescent="0.2">
      <c r="B299" s="9" t="str">
        <f>$B$38</f>
        <v>Home Economics</v>
      </c>
      <c r="C299" s="69">
        <f t="shared" si="23"/>
        <v>213.20970538892146</v>
      </c>
      <c r="D299" s="69">
        <f t="shared" si="23"/>
        <v>532.23629964073098</v>
      </c>
      <c r="E299" s="69">
        <f t="shared" si="23"/>
        <v>711.24371802598603</v>
      </c>
      <c r="F299" s="69">
        <f t="shared" si="23"/>
        <v>0</v>
      </c>
      <c r="G299" s="88">
        <f t="shared" si="23"/>
        <v>0</v>
      </c>
      <c r="H299" s="39">
        <f t="shared" si="23"/>
        <v>295.33777920444436</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342.3202959244141</v>
      </c>
      <c r="D301" s="69">
        <f t="shared" si="23"/>
        <v>571.07442323635803</v>
      </c>
      <c r="E301" s="69">
        <f t="shared" si="23"/>
        <v>0</v>
      </c>
      <c r="F301" s="69">
        <f t="shared" si="23"/>
        <v>0</v>
      </c>
      <c r="G301" s="88">
        <f t="shared" si="23"/>
        <v>0</v>
      </c>
      <c r="H301" s="39">
        <f t="shared" si="23"/>
        <v>488.89405269614196</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442.61002256317772</v>
      </c>
      <c r="D304" s="69">
        <f t="shared" si="23"/>
        <v>0</v>
      </c>
      <c r="E304" s="69">
        <f t="shared" si="23"/>
        <v>0</v>
      </c>
      <c r="F304" s="69">
        <f t="shared" si="23"/>
        <v>0</v>
      </c>
      <c r="G304" s="88">
        <f t="shared" si="23"/>
        <v>0</v>
      </c>
      <c r="H304" s="39">
        <f t="shared" si="23"/>
        <v>442.61002256317772</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179.51718789218933</v>
      </c>
      <c r="D306" s="69">
        <f t="shared" si="23"/>
        <v>420.50359060685207</v>
      </c>
      <c r="E306" s="69">
        <f t="shared" si="23"/>
        <v>913.69049838587989</v>
      </c>
      <c r="F306" s="69">
        <f t="shared" si="23"/>
        <v>0</v>
      </c>
      <c r="G306" s="88">
        <f t="shared" si="23"/>
        <v>0</v>
      </c>
      <c r="H306" s="39">
        <f t="shared" si="23"/>
        <v>320.51942261438131</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278.55799096311563</v>
      </c>
      <c r="D308" s="69">
        <f t="shared" si="23"/>
        <v>595.66281264862073</v>
      </c>
      <c r="E308" s="69">
        <f t="shared" si="23"/>
        <v>950.24353333171825</v>
      </c>
      <c r="F308" s="69">
        <f t="shared" si="23"/>
        <v>0</v>
      </c>
      <c r="G308" s="88">
        <f t="shared" si="23"/>
        <v>0</v>
      </c>
      <c r="H308" s="39">
        <f t="shared" si="23"/>
        <v>466.9984685793205</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1863.542631466069</v>
      </c>
      <c r="E310" s="69">
        <f t="shared" si="24"/>
        <v>0</v>
      </c>
      <c r="F310" s="69">
        <f t="shared" si="24"/>
        <v>0</v>
      </c>
      <c r="G310" s="88">
        <f t="shared" si="24"/>
        <v>0</v>
      </c>
      <c r="H310" s="39">
        <f t="shared" si="24"/>
        <v>1863.542631466069</v>
      </c>
      <c r="I310" s="1"/>
    </row>
    <row r="311" spans="2:10" x14ac:dyDescent="0.2">
      <c r="B311" s="9" t="str">
        <f>$B$50</f>
        <v>Technology</v>
      </c>
      <c r="C311" s="69">
        <f t="shared" si="24"/>
        <v>386.44027464883573</v>
      </c>
      <c r="D311" s="69">
        <f t="shared" si="24"/>
        <v>697.89748330571763</v>
      </c>
      <c r="E311" s="69">
        <f t="shared" si="24"/>
        <v>0</v>
      </c>
      <c r="F311" s="69">
        <f t="shared" si="24"/>
        <v>0</v>
      </c>
      <c r="G311" s="88">
        <f t="shared" si="24"/>
        <v>0</v>
      </c>
      <c r="H311" s="39">
        <f t="shared" si="24"/>
        <v>541.33965318213063</v>
      </c>
      <c r="I311" s="1"/>
    </row>
    <row r="312" spans="2:10" x14ac:dyDescent="0.2">
      <c r="B312" s="9" t="str">
        <f>$B$51</f>
        <v>Nursing</v>
      </c>
      <c r="C312" s="69">
        <f t="shared" si="24"/>
        <v>704.91033693428813</v>
      </c>
      <c r="D312" s="69">
        <f t="shared" si="24"/>
        <v>818.39635667508912</v>
      </c>
      <c r="E312" s="69">
        <f t="shared" si="24"/>
        <v>2051.9806590338476</v>
      </c>
      <c r="F312" s="69">
        <f t="shared" si="24"/>
        <v>3638.4580844499988</v>
      </c>
      <c r="G312" s="88">
        <f t="shared" si="24"/>
        <v>0</v>
      </c>
      <c r="H312" s="39">
        <f t="shared" si="24"/>
        <v>919.79061876122796</v>
      </c>
      <c r="I312" s="1"/>
    </row>
    <row r="313" spans="2:10" x14ac:dyDescent="0.2">
      <c r="B313" s="35" t="str">
        <f>$B$52</f>
        <v>Totals</v>
      </c>
      <c r="C313" s="38">
        <f t="shared" si="24"/>
        <v>399.52440543705035</v>
      </c>
      <c r="D313" s="38">
        <f t="shared" si="24"/>
        <v>755.96369673935646</v>
      </c>
      <c r="E313" s="38">
        <f t="shared" si="24"/>
        <v>1164.5547164574666</v>
      </c>
      <c r="F313" s="38">
        <f t="shared" si="24"/>
        <v>3096.2144653658765</v>
      </c>
      <c r="G313" s="38">
        <f t="shared" si="24"/>
        <v>0</v>
      </c>
      <c r="H313" s="38">
        <f t="shared" si="24"/>
        <v>560.22157793812596</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1.7314103001821222</v>
      </c>
      <c r="E318" s="55">
        <f t="shared" si="25"/>
        <v>2.5231807667484296</v>
      </c>
      <c r="F318" s="55">
        <f t="shared" si="25"/>
        <v>6.8075867584155247</v>
      </c>
      <c r="G318" s="55">
        <f t="shared" si="25"/>
        <v>0</v>
      </c>
      <c r="H318" s="55">
        <f t="shared" si="25"/>
        <v>1.15560820993005</v>
      </c>
      <c r="I318" s="1"/>
    </row>
    <row r="319" spans="2:10" x14ac:dyDescent="0.2">
      <c r="B319" s="9" t="str">
        <f>$B$33</f>
        <v>Science</v>
      </c>
      <c r="C319" s="55">
        <f t="shared" ref="C319:H334" si="26">IF($C$293=0,"",C294/$C$293)</f>
        <v>0.92657329988798998</v>
      </c>
      <c r="D319" s="55">
        <f t="shared" si="26"/>
        <v>1.8193631832391346</v>
      </c>
      <c r="E319" s="55">
        <f t="shared" si="26"/>
        <v>7.2083968003835999</v>
      </c>
      <c r="F319" s="55">
        <f t="shared" si="26"/>
        <v>0</v>
      </c>
      <c r="G319" s="55">
        <f t="shared" si="26"/>
        <v>0</v>
      </c>
      <c r="H319" s="55">
        <f t="shared" si="26"/>
        <v>1.1867135995267333</v>
      </c>
      <c r="I319" s="1"/>
    </row>
    <row r="320" spans="2:10" x14ac:dyDescent="0.2">
      <c r="B320" s="9" t="str">
        <f>$B$34</f>
        <v>Fine Arts</v>
      </c>
      <c r="C320" s="55">
        <f t="shared" si="26"/>
        <v>1.1763819683367471</v>
      </c>
      <c r="D320" s="55">
        <f t="shared" si="26"/>
        <v>3.0777052514435113</v>
      </c>
      <c r="E320" s="55">
        <f t="shared" si="26"/>
        <v>0</v>
      </c>
      <c r="F320" s="55">
        <f t="shared" si="26"/>
        <v>0</v>
      </c>
      <c r="G320" s="55">
        <f t="shared" si="26"/>
        <v>0</v>
      </c>
      <c r="H320" s="55">
        <f t="shared" si="26"/>
        <v>1.4153790487484124</v>
      </c>
      <c r="I320" s="1"/>
    </row>
    <row r="321" spans="2:9" x14ac:dyDescent="0.2">
      <c r="B321" s="9" t="str">
        <f>$B$35</f>
        <v>Teacher Education</v>
      </c>
      <c r="C321" s="55">
        <f t="shared" si="26"/>
        <v>0.68734082083704651</v>
      </c>
      <c r="D321" s="55">
        <f t="shared" si="26"/>
        <v>1.4802227013226832</v>
      </c>
      <c r="E321" s="55">
        <f t="shared" si="26"/>
        <v>2.3904368225012047</v>
      </c>
      <c r="F321" s="55">
        <f t="shared" si="26"/>
        <v>7.714345440571388</v>
      </c>
      <c r="G321" s="55">
        <f t="shared" si="26"/>
        <v>0</v>
      </c>
      <c r="H321" s="55">
        <f t="shared" si="26"/>
        <v>1.7411066049389841</v>
      </c>
      <c r="I321" s="1"/>
    </row>
    <row r="322" spans="2:9" x14ac:dyDescent="0.2">
      <c r="B322" s="9" t="str">
        <f>$B$36</f>
        <v>Agriculture</v>
      </c>
      <c r="C322" s="55">
        <f t="shared" si="26"/>
        <v>9.9716975781398958</v>
      </c>
      <c r="D322" s="55">
        <f t="shared" si="26"/>
        <v>15.079731885010391</v>
      </c>
      <c r="E322" s="55">
        <f t="shared" si="26"/>
        <v>0</v>
      </c>
      <c r="F322" s="55">
        <f t="shared" si="26"/>
        <v>0</v>
      </c>
      <c r="G322" s="55">
        <f t="shared" si="26"/>
        <v>0</v>
      </c>
      <c r="H322" s="55">
        <f t="shared" si="26"/>
        <v>11.237768889601437</v>
      </c>
      <c r="I322" s="1"/>
    </row>
    <row r="323" spans="2:9" x14ac:dyDescent="0.2">
      <c r="B323" s="9" t="str">
        <f>$B$37</f>
        <v>Engineering</v>
      </c>
      <c r="C323" s="55">
        <f t="shared" si="26"/>
        <v>1.9549664946403698</v>
      </c>
      <c r="D323" s="55">
        <f t="shared" si="26"/>
        <v>2.9918409301872653</v>
      </c>
      <c r="E323" s="55">
        <f t="shared" si="26"/>
        <v>4.9313698228443075</v>
      </c>
      <c r="F323" s="55">
        <f t="shared" si="26"/>
        <v>14.017216386376901</v>
      </c>
      <c r="G323" s="55">
        <f t="shared" si="26"/>
        <v>0</v>
      </c>
      <c r="H323" s="55">
        <f t="shared" si="26"/>
        <v>2.9926763630935258</v>
      </c>
      <c r="I323" s="1"/>
    </row>
    <row r="324" spans="2:9" x14ac:dyDescent="0.2">
      <c r="B324" s="9" t="str">
        <f>$B$38</f>
        <v>Home Economics</v>
      </c>
      <c r="C324" s="55">
        <f t="shared" si="26"/>
        <v>0.63483370205286926</v>
      </c>
      <c r="D324" s="55">
        <f t="shared" si="26"/>
        <v>1.5847380861556317</v>
      </c>
      <c r="E324" s="55">
        <f t="shared" si="26"/>
        <v>2.117734189223007</v>
      </c>
      <c r="F324" s="55">
        <f t="shared" si="26"/>
        <v>0</v>
      </c>
      <c r="G324" s="55">
        <f t="shared" si="26"/>
        <v>0</v>
      </c>
      <c r="H324" s="55">
        <f t="shared" si="26"/>
        <v>0.87937073683594358</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1.0192615779526397</v>
      </c>
      <c r="D326" s="55">
        <f t="shared" si="26"/>
        <v>1.7003789278238082</v>
      </c>
      <c r="E326" s="55">
        <f t="shared" si="26"/>
        <v>0</v>
      </c>
      <c r="F326" s="55">
        <f t="shared" si="26"/>
        <v>0</v>
      </c>
      <c r="G326" s="55">
        <f t="shared" si="26"/>
        <v>0</v>
      </c>
      <c r="H326" s="55">
        <f t="shared" si="26"/>
        <v>1.4556861791004061</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1.3178750877073639</v>
      </c>
      <c r="D329" s="55">
        <f t="shared" si="26"/>
        <v>0</v>
      </c>
      <c r="E329" s="55">
        <f t="shared" si="26"/>
        <v>0</v>
      </c>
      <c r="F329" s="55">
        <f t="shared" si="26"/>
        <v>0</v>
      </c>
      <c r="G329" s="55">
        <f t="shared" si="26"/>
        <v>0</v>
      </c>
      <c r="H329" s="55">
        <f t="shared" si="26"/>
        <v>1.3178750877073639</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0.53451394608812541</v>
      </c>
      <c r="D331" s="55">
        <f t="shared" si="26"/>
        <v>1.2520529994848113</v>
      </c>
      <c r="E331" s="55">
        <f t="shared" si="26"/>
        <v>2.7205211909221965</v>
      </c>
      <c r="F331" s="55">
        <f t="shared" si="26"/>
        <v>0</v>
      </c>
      <c r="G331" s="55">
        <f t="shared" si="26"/>
        <v>0</v>
      </c>
      <c r="H331" s="55">
        <f t="shared" si="26"/>
        <v>0.95434929318517148</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0.82940877535077273</v>
      </c>
      <c r="D333" s="55">
        <f t="shared" si="26"/>
        <v>1.7735910653746316</v>
      </c>
      <c r="E333" s="55">
        <f t="shared" si="26"/>
        <v>2.8293581617983836</v>
      </c>
      <c r="F333" s="55">
        <f t="shared" si="26"/>
        <v>0</v>
      </c>
      <c r="G333" s="55">
        <f t="shared" si="26"/>
        <v>0</v>
      </c>
      <c r="H333" s="55">
        <f t="shared" si="26"/>
        <v>1.3904918921042475</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5.5487139551594824</v>
      </c>
      <c r="E335" s="55">
        <f t="shared" si="27"/>
        <v>0</v>
      </c>
      <c r="F335" s="55">
        <f t="shared" si="27"/>
        <v>0</v>
      </c>
      <c r="G335" s="55">
        <f t="shared" si="27"/>
        <v>0</v>
      </c>
      <c r="H335" s="55">
        <f t="shared" si="27"/>
        <v>5.5487139551594824</v>
      </c>
      <c r="I335" s="1"/>
    </row>
    <row r="336" spans="2:9" x14ac:dyDescent="0.2">
      <c r="B336" s="9" t="str">
        <f>$B$50</f>
        <v>Technology</v>
      </c>
      <c r="C336" s="55">
        <f t="shared" si="27"/>
        <v>1.1506291879637636</v>
      </c>
      <c r="D336" s="55">
        <f t="shared" si="27"/>
        <v>2.0779956624027602</v>
      </c>
      <c r="E336" s="55">
        <f t="shared" si="27"/>
        <v>0</v>
      </c>
      <c r="F336" s="55">
        <f t="shared" si="27"/>
        <v>0</v>
      </c>
      <c r="G336" s="55">
        <f t="shared" si="27"/>
        <v>0</v>
      </c>
      <c r="H336" s="55">
        <f t="shared" si="27"/>
        <v>1.611843398361007</v>
      </c>
      <c r="I336" s="1"/>
    </row>
    <row r="337" spans="2:10" x14ac:dyDescent="0.2">
      <c r="B337" s="9" t="str">
        <f>$B$51</f>
        <v>Nursing</v>
      </c>
      <c r="C337" s="55">
        <f t="shared" si="27"/>
        <v>2.0988764934271233</v>
      </c>
      <c r="D337" s="55">
        <f t="shared" si="27"/>
        <v>2.4367820775649514</v>
      </c>
      <c r="E337" s="55">
        <f t="shared" si="27"/>
        <v>6.1097897768730345</v>
      </c>
      <c r="F337" s="55">
        <f t="shared" si="27"/>
        <v>10.833539736393275</v>
      </c>
      <c r="G337" s="55">
        <f t="shared" si="27"/>
        <v>0</v>
      </c>
      <c r="H337" s="55">
        <f t="shared" si="27"/>
        <v>2.7386843509612122</v>
      </c>
      <c r="I337" s="1"/>
    </row>
    <row r="338" spans="2:10" x14ac:dyDescent="0.2">
      <c r="B338" s="35" t="str">
        <f>$B$52</f>
        <v>Totals</v>
      </c>
      <c r="C338" s="55">
        <f t="shared" si="27"/>
        <v>1.189587298108302</v>
      </c>
      <c r="D338" s="55">
        <f t="shared" si="27"/>
        <v>2.2508883042786416</v>
      </c>
      <c r="E338" s="55">
        <f t="shared" si="27"/>
        <v>3.4674715231337565</v>
      </c>
      <c r="F338" s="55">
        <f t="shared" si="27"/>
        <v>9.2190047719094022</v>
      </c>
      <c r="G338" s="55">
        <f t="shared" si="27"/>
        <v>0</v>
      </c>
      <c r="H338" s="55">
        <f t="shared" si="27"/>
        <v>1.6680644891076344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10075.538114917154</v>
      </c>
      <c r="D343" s="38">
        <f t="shared" si="28"/>
        <v>17444.890472045121</v>
      </c>
      <c r="E343" s="38">
        <f>E293*24</f>
        <v>20337.92318895975</v>
      </c>
      <c r="F343" s="38">
        <f>F293*18</f>
        <v>41154.059913012556</v>
      </c>
      <c r="G343" s="38">
        <f>G293*24</f>
        <v>0</v>
      </c>
      <c r="H343" s="38">
        <f>IF((C32/30+D32/30+E32/24+F32/18+G32/24)=0,0,H268/(C32/30+D32/30+E32/24+F32/18+G32/24))</f>
        <v>11546.675133472103</v>
      </c>
      <c r="I343" s="1"/>
    </row>
    <row r="344" spans="2:10" x14ac:dyDescent="0.2">
      <c r="B344" s="9" t="str">
        <f>$B$33</f>
        <v>Science</v>
      </c>
      <c r="C344" s="39">
        <f t="shared" si="28"/>
        <v>9335.7245992860044</v>
      </c>
      <c r="D344" s="39">
        <f t="shared" si="28"/>
        <v>18331.063097602899</v>
      </c>
      <c r="E344" s="39">
        <f>E294*24</f>
        <v>58102.78136776945</v>
      </c>
      <c r="F344" s="39">
        <f>F294*18</f>
        <v>0</v>
      </c>
      <c r="G344" s="39">
        <f>G294*24</f>
        <v>0</v>
      </c>
      <c r="H344" s="39">
        <f t="shared" ref="H344:H363" si="29">IF((C33/30+D33/30+E33/24+F33/18+G33/24)=0,0,H269/(C33/30+D33/30+E33/24+F33/18+G33/24))</f>
        <v>11933.091191865469</v>
      </c>
      <c r="I344" s="1"/>
    </row>
    <row r="345" spans="2:10" x14ac:dyDescent="0.2">
      <c r="B345" s="9" t="str">
        <f>$B$34</f>
        <v>Fine Arts</v>
      </c>
      <c r="C345" s="39">
        <f t="shared" si="28"/>
        <v>11852.681359678158</v>
      </c>
      <c r="D345" s="39">
        <f t="shared" si="28"/>
        <v>31009.536567399777</v>
      </c>
      <c r="E345" s="39">
        <f t="shared" ref="E345:E363" si="30">E295*24</f>
        <v>0</v>
      </c>
      <c r="F345" s="39">
        <f t="shared" ref="F345:F363" si="31">F295*18</f>
        <v>0</v>
      </c>
      <c r="G345" s="39">
        <f t="shared" ref="G345:G363" si="32">G295*24</f>
        <v>0</v>
      </c>
      <c r="H345" s="39">
        <f t="shared" si="29"/>
        <v>14260.705552719814</v>
      </c>
      <c r="I345" s="1"/>
    </row>
    <row r="346" spans="2:10" x14ac:dyDescent="0.2">
      <c r="B346" s="9" t="str">
        <f>$B$35</f>
        <v>Teacher Education</v>
      </c>
      <c r="C346" s="39">
        <f t="shared" si="28"/>
        <v>6925.3286382821043</v>
      </c>
      <c r="D346" s="39">
        <f t="shared" si="28"/>
        <v>14914.040245742324</v>
      </c>
      <c r="E346" s="39">
        <f t="shared" si="30"/>
        <v>19267.94985312987</v>
      </c>
      <c r="F346" s="39">
        <f t="shared" si="31"/>
        <v>46635.708910868627</v>
      </c>
      <c r="G346" s="39">
        <f t="shared" si="32"/>
        <v>0</v>
      </c>
      <c r="H346" s="39">
        <f t="shared" si="29"/>
        <v>16270.233885906982</v>
      </c>
      <c r="I346" s="1"/>
    </row>
    <row r="347" spans="2:10" x14ac:dyDescent="0.2">
      <c r="B347" s="9" t="str">
        <f>$B$36</f>
        <v>Agriculture</v>
      </c>
      <c r="C347" s="39">
        <f t="shared" si="28"/>
        <v>100470.21901897558</v>
      </c>
      <c r="D347" s="39">
        <f t="shared" si="28"/>
        <v>151936.41337015369</v>
      </c>
      <c r="E347" s="39">
        <f t="shared" si="30"/>
        <v>0</v>
      </c>
      <c r="F347" s="39">
        <f t="shared" si="31"/>
        <v>0</v>
      </c>
      <c r="G347" s="39">
        <f t="shared" si="32"/>
        <v>0</v>
      </c>
      <c r="H347" s="39">
        <f t="shared" si="29"/>
        <v>113226.56877380949</v>
      </c>
      <c r="I347" s="1"/>
    </row>
    <row r="348" spans="2:10" x14ac:dyDescent="0.2">
      <c r="B348" s="9" t="str">
        <f>$B$37</f>
        <v>Engineering</v>
      </c>
      <c r="C348" s="39">
        <f t="shared" si="28"/>
        <v>19697.339430135027</v>
      </c>
      <c r="D348" s="39">
        <f t="shared" si="28"/>
        <v>30144.407325870983</v>
      </c>
      <c r="E348" s="39">
        <f t="shared" si="30"/>
        <v>39748.96368705605</v>
      </c>
      <c r="F348" s="39">
        <f t="shared" si="31"/>
        <v>84738.598779589054</v>
      </c>
      <c r="G348" s="39">
        <f t="shared" si="32"/>
        <v>0</v>
      </c>
      <c r="H348" s="39">
        <f t="shared" si="29"/>
        <v>28879.405313625204</v>
      </c>
      <c r="I348" s="1"/>
    </row>
    <row r="349" spans="2:10" x14ac:dyDescent="0.2">
      <c r="B349" s="9" t="str">
        <f>$B$38</f>
        <v>Home Economics</v>
      </c>
      <c r="C349" s="39">
        <f t="shared" si="28"/>
        <v>6396.2911616676438</v>
      </c>
      <c r="D349" s="39">
        <f t="shared" si="28"/>
        <v>15967.088989221929</v>
      </c>
      <c r="E349" s="39">
        <f t="shared" si="30"/>
        <v>17069.849232623666</v>
      </c>
      <c r="F349" s="39">
        <f t="shared" si="31"/>
        <v>0</v>
      </c>
      <c r="G349" s="39">
        <f t="shared" si="32"/>
        <v>0</v>
      </c>
      <c r="H349" s="39">
        <f t="shared" si="29"/>
        <v>8700.6755073427448</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10269.608877732422</v>
      </c>
      <c r="D351" s="39">
        <f t="shared" si="28"/>
        <v>17132.232697090742</v>
      </c>
      <c r="E351" s="39">
        <f t="shared" si="30"/>
        <v>0</v>
      </c>
      <c r="F351" s="39">
        <f t="shared" si="31"/>
        <v>0</v>
      </c>
      <c r="G351" s="39">
        <f t="shared" si="32"/>
        <v>0</v>
      </c>
      <c r="H351" s="39">
        <f t="shared" si="29"/>
        <v>14666.82158088426</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13278.300676895331</v>
      </c>
      <c r="D354" s="39">
        <f t="shared" si="28"/>
        <v>0</v>
      </c>
      <c r="E354" s="39">
        <f t="shared" si="30"/>
        <v>0</v>
      </c>
      <c r="F354" s="39">
        <f t="shared" si="31"/>
        <v>0</v>
      </c>
      <c r="G354" s="39">
        <f t="shared" si="32"/>
        <v>0</v>
      </c>
      <c r="H354" s="39">
        <f t="shared" si="29"/>
        <v>13278.300676895331</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5385.51563676568</v>
      </c>
      <c r="D356" s="39">
        <f t="shared" si="28"/>
        <v>12615.107718205561</v>
      </c>
      <c r="E356" s="39">
        <f t="shared" si="30"/>
        <v>21928.571961261117</v>
      </c>
      <c r="F356" s="39">
        <f t="shared" si="31"/>
        <v>0</v>
      </c>
      <c r="G356" s="39">
        <f t="shared" si="32"/>
        <v>0</v>
      </c>
      <c r="H356" s="39">
        <f t="shared" si="29"/>
        <v>9469.8558353545905</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8356.7397288934681</v>
      </c>
      <c r="D358" s="39">
        <f t="shared" si="28"/>
        <v>17869.884379458621</v>
      </c>
      <c r="E358" s="39">
        <f t="shared" si="30"/>
        <v>22805.84479996124</v>
      </c>
      <c r="F358" s="39">
        <f t="shared" si="31"/>
        <v>0</v>
      </c>
      <c r="G358" s="39">
        <f t="shared" si="32"/>
        <v>0</v>
      </c>
      <c r="H358" s="39">
        <f t="shared" si="29"/>
        <v>13664.424247332345</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55906.27894398207</v>
      </c>
      <c r="E360" s="39">
        <f t="shared" si="30"/>
        <v>0</v>
      </c>
      <c r="F360" s="39">
        <f t="shared" si="31"/>
        <v>0</v>
      </c>
      <c r="G360" s="39">
        <f t="shared" si="32"/>
        <v>0</v>
      </c>
      <c r="H360" s="39">
        <f t="shared" si="29"/>
        <v>55906.27894398207</v>
      </c>
      <c r="I360" s="1"/>
    </row>
    <row r="361" spans="2:9" x14ac:dyDescent="0.2">
      <c r="B361" s="9" t="str">
        <f>$B$50</f>
        <v>Technology</v>
      </c>
      <c r="C361" s="39">
        <f t="shared" si="33"/>
        <v>11593.208239465072</v>
      </c>
      <c r="D361" s="39">
        <f t="shared" si="33"/>
        <v>20936.924499171528</v>
      </c>
      <c r="E361" s="39">
        <f t="shared" si="30"/>
        <v>0</v>
      </c>
      <c r="F361" s="39">
        <f t="shared" si="31"/>
        <v>0</v>
      </c>
      <c r="G361" s="39">
        <f t="shared" si="32"/>
        <v>0</v>
      </c>
      <c r="H361" s="39">
        <f t="shared" si="29"/>
        <v>16240.189595463917</v>
      </c>
      <c r="I361" s="1"/>
    </row>
    <row r="362" spans="2:9" x14ac:dyDescent="0.2">
      <c r="B362" s="9" t="str">
        <f>$B$51</f>
        <v>Nursing</v>
      </c>
      <c r="C362" s="39">
        <f t="shared" si="33"/>
        <v>21147.310108028643</v>
      </c>
      <c r="D362" s="39">
        <f t="shared" si="33"/>
        <v>24551.890700252672</v>
      </c>
      <c r="E362" s="39">
        <f t="shared" si="30"/>
        <v>49247.535816812342</v>
      </c>
      <c r="F362" s="39">
        <f t="shared" si="31"/>
        <v>65492.245520099976</v>
      </c>
      <c r="G362" s="39">
        <f t="shared" si="32"/>
        <v>0</v>
      </c>
      <c r="H362" s="39">
        <f t="shared" si="29"/>
        <v>26959.867745647251</v>
      </c>
      <c r="I362" s="1"/>
    </row>
    <row r="363" spans="2:9" x14ac:dyDescent="0.2">
      <c r="B363" s="35" t="str">
        <f>$B$52</f>
        <v>Totals</v>
      </c>
      <c r="C363" s="38">
        <f t="shared" si="33"/>
        <v>11985.73216311151</v>
      </c>
      <c r="D363" s="38">
        <f t="shared" si="33"/>
        <v>22678.910902180694</v>
      </c>
      <c r="E363" s="38">
        <f t="shared" si="30"/>
        <v>27949.3131949792</v>
      </c>
      <c r="F363" s="38">
        <f t="shared" si="31"/>
        <v>55731.860376585777</v>
      </c>
      <c r="G363" s="38">
        <f t="shared" si="32"/>
        <v>0</v>
      </c>
      <c r="H363" s="38">
        <f t="shared" si="29"/>
        <v>16513.680965511569</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07" priority="6" stopIfTrue="1">
      <formula>C32=0</formula>
    </cfRule>
  </conditionalFormatting>
  <conditionalFormatting sqref="C91:G110">
    <cfRule type="expression" dxfId="206" priority="5" stopIfTrue="1">
      <formula>C32=0</formula>
    </cfRule>
  </conditionalFormatting>
  <conditionalFormatting sqref="C143:H162">
    <cfRule type="expression" dxfId="205" priority="3" stopIfTrue="1">
      <formula>C32=0</formula>
    </cfRule>
  </conditionalFormatting>
  <conditionalFormatting sqref="H143:H162">
    <cfRule type="expression" dxfId="204" priority="4" stopIfTrue="1">
      <formula>OR(AND(#REF!&gt;0,H143&gt;0,H61=0),AND(#REF!&gt;0,H143&gt;0,H32=0))</formula>
    </cfRule>
  </conditionalFormatting>
  <conditionalFormatting sqref="H143:H162">
    <cfRule type="expression" dxfId="203" priority="2" stopIfTrue="1">
      <formula>OR(AND(#REF!&gt;0,H143&gt;0,H61=0),AND(#REF!&gt;0,H143&gt;0,H32=0))</formula>
    </cfRule>
  </conditionalFormatting>
  <conditionalFormatting sqref="H143:H162">
    <cfRule type="expression" dxfId="202"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C000"/>
    <pageSetUpPr fitToPage="1"/>
  </sheetPr>
  <dimension ref="B1:W363"/>
  <sheetViews>
    <sheetView showGridLines="0" showZeros="0" zoomScale="70" zoomScaleNormal="70" workbookViewId="0">
      <selection activeCell="L38" sqref="L3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106</v>
      </c>
      <c r="C3" s="6"/>
      <c r="D3" s="6"/>
      <c r="E3" s="6"/>
      <c r="F3" s="6"/>
      <c r="G3" s="6"/>
      <c r="H3" s="6"/>
    </row>
    <row r="4" spans="2:8" x14ac:dyDescent="0.2">
      <c r="B4" s="83" t="s">
        <v>146</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Data!$G13</f>
        <v>51691716</v>
      </c>
    </row>
    <row r="14" spans="2:8" x14ac:dyDescent="0.2">
      <c r="B14" s="371" t="s">
        <v>14</v>
      </c>
      <c r="C14" s="371"/>
      <c r="D14" s="371"/>
      <c r="E14" s="371"/>
      <c r="F14" s="335"/>
      <c r="G14" s="333"/>
      <c r="H14" s="339">
        <f>Data!$H13</f>
        <v>15810007</v>
      </c>
    </row>
    <row r="15" spans="2:8" x14ac:dyDescent="0.2">
      <c r="B15" s="371" t="s">
        <v>15</v>
      </c>
      <c r="C15" s="371"/>
      <c r="D15" s="371"/>
      <c r="E15" s="371"/>
      <c r="F15" s="335"/>
      <c r="G15" s="333"/>
      <c r="H15" s="339">
        <f>Data!$I13</f>
        <v>22475075</v>
      </c>
    </row>
    <row r="16" spans="2:8" x14ac:dyDescent="0.2">
      <c r="B16" s="371" t="s">
        <v>19</v>
      </c>
      <c r="C16" s="371"/>
      <c r="D16" s="371"/>
      <c r="E16" s="371"/>
      <c r="F16" s="335"/>
      <c r="G16" s="333"/>
      <c r="H16" s="339">
        <f>Data!$J13</f>
        <v>12635146</v>
      </c>
    </row>
    <row r="17" spans="2:23" x14ac:dyDescent="0.2">
      <c r="B17" s="371" t="s">
        <v>16</v>
      </c>
      <c r="C17" s="371"/>
      <c r="D17" s="371"/>
      <c r="E17" s="371"/>
      <c r="F17" s="335"/>
      <c r="G17" s="333"/>
      <c r="H17" s="339">
        <f>Data!$K13</f>
        <v>18146913</v>
      </c>
    </row>
    <row r="18" spans="2:23" x14ac:dyDescent="0.2">
      <c r="B18" s="371" t="s">
        <v>1</v>
      </c>
      <c r="C18" s="371"/>
      <c r="D18" s="371"/>
      <c r="E18" s="371"/>
      <c r="F18" s="336"/>
      <c r="G18" s="333"/>
      <c r="H18" s="337">
        <f>SUM(H13:H17)</f>
        <v>120758857</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Data!L13</f>
        <v>Monica Poehl</v>
      </c>
      <c r="E21" s="384"/>
      <c r="F21" s="384"/>
      <c r="G21" s="87" t="str">
        <f>Data!M13</f>
        <v>979-458-6090</v>
      </c>
      <c r="H21" s="78" t="str">
        <f>Data!N13</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Data!O13</f>
        <v>4787</v>
      </c>
      <c r="D25" s="80">
        <f>Data!P13</f>
        <v>7106</v>
      </c>
      <c r="E25" s="80">
        <f>Data!Q13</f>
        <v>1971</v>
      </c>
      <c r="F25" s="80">
        <f>Data!R13</f>
        <v>158</v>
      </c>
      <c r="G25" s="80">
        <f>Data!S13</f>
        <v>0</v>
      </c>
      <c r="H25" s="68">
        <f>SUM(C25:G25)</f>
        <v>14022</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Data!T13</f>
        <v>Milam Hefner</v>
      </c>
      <c r="E28" s="384"/>
      <c r="F28" s="384"/>
      <c r="G28" s="87" t="str">
        <f>Data!U13</f>
        <v>(254) 968-9598</v>
      </c>
      <c r="H28" s="78" t="str">
        <f>Data!V13</f>
        <v>mhefner@tarleton.edu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Data!W13</f>
        <v>73268</v>
      </c>
      <c r="D32" s="81">
        <f>Data!AQ13</f>
        <v>32608</v>
      </c>
      <c r="E32" s="81">
        <f>Data!BK13</f>
        <v>7493</v>
      </c>
      <c r="F32" s="81">
        <f>Data!CE13</f>
        <v>210</v>
      </c>
      <c r="G32" s="81">
        <f>Data!CY13</f>
        <v>0</v>
      </c>
      <c r="H32" s="22">
        <f>SUM(C32:G32)</f>
        <v>113579</v>
      </c>
      <c r="I32" s="1"/>
      <c r="W32" s="18"/>
    </row>
    <row r="33" spans="2:23" x14ac:dyDescent="0.2">
      <c r="B33" s="7" t="s">
        <v>46</v>
      </c>
      <c r="C33" s="81">
        <f>Data!X13</f>
        <v>35436</v>
      </c>
      <c r="D33" s="81">
        <f>Data!AR13</f>
        <v>13952</v>
      </c>
      <c r="E33" s="81">
        <f>Data!BL13</f>
        <v>1726</v>
      </c>
      <c r="F33" s="81">
        <f>Data!CF13</f>
        <v>0</v>
      </c>
      <c r="G33" s="81">
        <f>Data!CZ13</f>
        <v>0</v>
      </c>
      <c r="H33" s="22">
        <f t="shared" ref="H33:H52" si="0">SUM(C33:G33)</f>
        <v>51114</v>
      </c>
      <c r="I33" s="1"/>
      <c r="W33" s="18"/>
    </row>
    <row r="34" spans="2:23" x14ac:dyDescent="0.2">
      <c r="B34" s="7" t="s">
        <v>47</v>
      </c>
      <c r="C34" s="81">
        <f>Data!Y13</f>
        <v>7584</v>
      </c>
      <c r="D34" s="81">
        <f>Data!AS13</f>
        <v>2026</v>
      </c>
      <c r="E34" s="81">
        <f>Data!BM13</f>
        <v>389</v>
      </c>
      <c r="F34" s="81">
        <f>Data!CG13</f>
        <v>0</v>
      </c>
      <c r="G34" s="81">
        <f>Data!DA13</f>
        <v>0</v>
      </c>
      <c r="H34" s="22">
        <f t="shared" si="0"/>
        <v>9999</v>
      </c>
      <c r="I34" s="1"/>
      <c r="W34" s="18"/>
    </row>
    <row r="35" spans="2:23" x14ac:dyDescent="0.2">
      <c r="B35" s="7" t="s">
        <v>48</v>
      </c>
      <c r="C35" s="81">
        <f>Data!Z13</f>
        <v>5593</v>
      </c>
      <c r="D35" s="81">
        <f>Data!AT13</f>
        <v>14658</v>
      </c>
      <c r="E35" s="81">
        <f>Data!BN13</f>
        <v>7020</v>
      </c>
      <c r="F35" s="81">
        <f>Data!CH13</f>
        <v>2343</v>
      </c>
      <c r="G35" s="81">
        <f>Data!DB13</f>
        <v>0</v>
      </c>
      <c r="H35" s="22">
        <f t="shared" si="0"/>
        <v>29614</v>
      </c>
      <c r="I35" s="1"/>
      <c r="W35" s="18"/>
    </row>
    <row r="36" spans="2:23" x14ac:dyDescent="0.2">
      <c r="B36" s="7" t="s">
        <v>49</v>
      </c>
      <c r="C36" s="81">
        <f>Data!AA13</f>
        <v>10772</v>
      </c>
      <c r="D36" s="81">
        <f>Data!AU13</f>
        <v>13115</v>
      </c>
      <c r="E36" s="81">
        <f>Data!BO13</f>
        <v>2274</v>
      </c>
      <c r="F36" s="81">
        <f>Data!CI13</f>
        <v>0</v>
      </c>
      <c r="G36" s="81">
        <f>Data!DC13</f>
        <v>0</v>
      </c>
      <c r="H36" s="22">
        <f t="shared" si="0"/>
        <v>26161</v>
      </c>
      <c r="I36" s="1"/>
      <c r="W36" s="18"/>
    </row>
    <row r="37" spans="2:23" x14ac:dyDescent="0.2">
      <c r="B37" s="7" t="s">
        <v>50</v>
      </c>
      <c r="C37" s="81">
        <f>Data!AB13</f>
        <v>5700</v>
      </c>
      <c r="D37" s="81">
        <f>Data!AV13</f>
        <v>7193</v>
      </c>
      <c r="E37" s="81">
        <f>Data!BP13</f>
        <v>1356</v>
      </c>
      <c r="F37" s="81">
        <f>Data!CJ13</f>
        <v>0</v>
      </c>
      <c r="G37" s="81">
        <f>Data!DD13</f>
        <v>0</v>
      </c>
      <c r="H37" s="22">
        <f t="shared" si="0"/>
        <v>14249</v>
      </c>
      <c r="I37" s="1"/>
      <c r="W37" s="18"/>
    </row>
    <row r="38" spans="2:23" x14ac:dyDescent="0.2">
      <c r="B38" s="7" t="s">
        <v>51</v>
      </c>
      <c r="C38" s="81">
        <f>Data!AC13</f>
        <v>1341</v>
      </c>
      <c r="D38" s="81">
        <f>Data!AW13</f>
        <v>2379</v>
      </c>
      <c r="E38" s="81">
        <f>Data!BQ13</f>
        <v>139</v>
      </c>
      <c r="F38" s="81">
        <f>Data!CK13</f>
        <v>0</v>
      </c>
      <c r="G38" s="81">
        <f>Data!DE13</f>
        <v>0</v>
      </c>
      <c r="H38" s="22">
        <f t="shared" si="0"/>
        <v>3859</v>
      </c>
      <c r="I38" s="1"/>
      <c r="W38" s="18"/>
    </row>
    <row r="39" spans="2:23" x14ac:dyDescent="0.2">
      <c r="B39" s="7" t="s">
        <v>52</v>
      </c>
      <c r="C39" s="81">
        <f>Data!AD13</f>
        <v>0</v>
      </c>
      <c r="D39" s="81">
        <f>Data!AX13</f>
        <v>0</v>
      </c>
      <c r="E39" s="81">
        <f>Data!BR13</f>
        <v>0</v>
      </c>
      <c r="F39" s="81">
        <f>Data!CL13</f>
        <v>0</v>
      </c>
      <c r="G39" s="81">
        <f>Data!DF13</f>
        <v>0</v>
      </c>
      <c r="H39" s="22">
        <f t="shared" si="0"/>
        <v>0</v>
      </c>
      <c r="I39" s="1"/>
      <c r="W39" s="18"/>
    </row>
    <row r="40" spans="2:23" x14ac:dyDescent="0.2">
      <c r="B40" s="7" t="s">
        <v>53</v>
      </c>
      <c r="C40" s="81">
        <f>Data!AE13</f>
        <v>807</v>
      </c>
      <c r="D40" s="81">
        <f>Data!AY13</f>
        <v>3828</v>
      </c>
      <c r="E40" s="81">
        <f>Data!BS13</f>
        <v>2301</v>
      </c>
      <c r="F40" s="81">
        <f>Data!CM13</f>
        <v>0</v>
      </c>
      <c r="G40" s="81">
        <f>Data!DG13</f>
        <v>0</v>
      </c>
      <c r="H40" s="22">
        <f t="shared" si="0"/>
        <v>6936</v>
      </c>
      <c r="I40" s="1"/>
      <c r="W40" s="18"/>
    </row>
    <row r="41" spans="2:23" x14ac:dyDescent="0.2">
      <c r="B41" s="7" t="s">
        <v>54</v>
      </c>
      <c r="C41" s="81">
        <f>Data!AF13</f>
        <v>0</v>
      </c>
      <c r="D41" s="81">
        <f>Data!AZ13</f>
        <v>0</v>
      </c>
      <c r="E41" s="81">
        <f>Data!BT13</f>
        <v>0</v>
      </c>
      <c r="F41" s="81">
        <f>Data!CN13</f>
        <v>0</v>
      </c>
      <c r="G41" s="81">
        <f>Data!DH13</f>
        <v>0</v>
      </c>
      <c r="H41" s="22">
        <f t="shared" si="0"/>
        <v>0</v>
      </c>
      <c r="I41" s="1"/>
      <c r="W41" s="18"/>
    </row>
    <row r="42" spans="2:23" x14ac:dyDescent="0.2">
      <c r="B42" s="7" t="s">
        <v>55</v>
      </c>
      <c r="C42" s="81">
        <f>Data!AG13</f>
        <v>0</v>
      </c>
      <c r="D42" s="81">
        <f>Data!BA13</f>
        <v>0</v>
      </c>
      <c r="E42" s="81">
        <f>Data!BU13</f>
        <v>0</v>
      </c>
      <c r="F42" s="81">
        <f>Data!CO13</f>
        <v>0</v>
      </c>
      <c r="G42" s="81">
        <f>Data!DI13</f>
        <v>0</v>
      </c>
      <c r="H42" s="22">
        <f t="shared" si="0"/>
        <v>0</v>
      </c>
      <c r="I42" s="1"/>
      <c r="W42" s="18"/>
    </row>
    <row r="43" spans="2:23" x14ac:dyDescent="0.2">
      <c r="B43" s="7" t="s">
        <v>56</v>
      </c>
      <c r="C43" s="81">
        <f>Data!AH13</f>
        <v>0</v>
      </c>
      <c r="D43" s="81">
        <f>Data!BB13</f>
        <v>0</v>
      </c>
      <c r="E43" s="81">
        <f>Data!BV13</f>
        <v>0</v>
      </c>
      <c r="F43" s="81">
        <f>Data!CP13</f>
        <v>0</v>
      </c>
      <c r="G43" s="81">
        <f>Data!DJ13</f>
        <v>0</v>
      </c>
      <c r="H43" s="22">
        <f t="shared" si="0"/>
        <v>0</v>
      </c>
      <c r="I43" s="1"/>
      <c r="W43" s="18"/>
    </row>
    <row r="44" spans="2:23" x14ac:dyDescent="0.2">
      <c r="B44" s="7" t="s">
        <v>57</v>
      </c>
      <c r="C44" s="81">
        <f>Data!AI13</f>
        <v>0</v>
      </c>
      <c r="D44" s="81">
        <f>Data!BC13</f>
        <v>0</v>
      </c>
      <c r="E44" s="81">
        <f>Data!BW13</f>
        <v>0</v>
      </c>
      <c r="F44" s="81">
        <f>Data!CQ13</f>
        <v>0</v>
      </c>
      <c r="G44" s="81">
        <f>Data!DK13</f>
        <v>0</v>
      </c>
      <c r="H44" s="22">
        <f t="shared" si="0"/>
        <v>0</v>
      </c>
      <c r="I44" s="1"/>
      <c r="W44" s="18"/>
    </row>
    <row r="45" spans="2:23" x14ac:dyDescent="0.2">
      <c r="B45" s="7" t="s">
        <v>58</v>
      </c>
      <c r="C45" s="81">
        <f>Data!AJ13</f>
        <v>2704</v>
      </c>
      <c r="D45" s="81">
        <f>Data!BD13</f>
        <v>1529</v>
      </c>
      <c r="E45" s="81">
        <f>Data!BX13</f>
        <v>824</v>
      </c>
      <c r="F45" s="81">
        <f>Data!CR13</f>
        <v>0</v>
      </c>
      <c r="G45" s="81">
        <f>Data!DL13</f>
        <v>0</v>
      </c>
      <c r="H45" s="22">
        <f t="shared" si="0"/>
        <v>5057</v>
      </c>
      <c r="I45" s="1"/>
      <c r="W45" s="18"/>
    </row>
    <row r="46" spans="2:23" x14ac:dyDescent="0.2">
      <c r="B46" s="7" t="s">
        <v>59</v>
      </c>
      <c r="C46" s="81">
        <f>Data!AK13</f>
        <v>0</v>
      </c>
      <c r="D46" s="81">
        <f>Data!BE13</f>
        <v>0</v>
      </c>
      <c r="E46" s="81">
        <f>Data!BY13</f>
        <v>0</v>
      </c>
      <c r="F46" s="81">
        <f>Data!CS13</f>
        <v>0</v>
      </c>
      <c r="G46" s="81">
        <f>Data!DM13</f>
        <v>0</v>
      </c>
      <c r="H46" s="22">
        <f t="shared" si="0"/>
        <v>0</v>
      </c>
      <c r="I46" s="1"/>
      <c r="W46" s="18"/>
    </row>
    <row r="47" spans="2:23" x14ac:dyDescent="0.2">
      <c r="B47" s="7" t="s">
        <v>60</v>
      </c>
      <c r="C47" s="81">
        <f>Data!AL13</f>
        <v>13858</v>
      </c>
      <c r="D47" s="81">
        <f>Data!BF13</f>
        <v>27571</v>
      </c>
      <c r="E47" s="81">
        <f>Data!BZ13</f>
        <v>9225</v>
      </c>
      <c r="F47" s="81">
        <f>Data!CT13</f>
        <v>0</v>
      </c>
      <c r="G47" s="81">
        <f>Data!DN13</f>
        <v>0</v>
      </c>
      <c r="H47" s="22">
        <f t="shared" si="0"/>
        <v>50654</v>
      </c>
      <c r="I47" s="1"/>
      <c r="W47" s="18"/>
    </row>
    <row r="48" spans="2:23" x14ac:dyDescent="0.2">
      <c r="B48" s="7" t="s">
        <v>61</v>
      </c>
      <c r="C48" s="81">
        <f>Data!AM13</f>
        <v>0</v>
      </c>
      <c r="D48" s="81">
        <f>Data!BG13</f>
        <v>0</v>
      </c>
      <c r="E48" s="81">
        <f>Data!CA13</f>
        <v>0</v>
      </c>
      <c r="F48" s="81">
        <f>Data!CU13</f>
        <v>0</v>
      </c>
      <c r="G48" s="81">
        <f>Data!DO13</f>
        <v>0</v>
      </c>
      <c r="H48" s="22">
        <f t="shared" si="0"/>
        <v>0</v>
      </c>
      <c r="I48" s="1"/>
      <c r="W48" s="18"/>
    </row>
    <row r="49" spans="2:23" x14ac:dyDescent="0.2">
      <c r="B49" s="7" t="s">
        <v>62</v>
      </c>
      <c r="C49" s="81">
        <f>Data!AN13</f>
        <v>0</v>
      </c>
      <c r="D49" s="81">
        <f>Data!BH13</f>
        <v>1068</v>
      </c>
      <c r="E49" s="81">
        <f>Data!CB13</f>
        <v>0</v>
      </c>
      <c r="F49" s="81">
        <f>Data!CV13</f>
        <v>0</v>
      </c>
      <c r="G49" s="81">
        <f>Data!DP13</f>
        <v>0</v>
      </c>
      <c r="H49" s="22">
        <f t="shared" si="0"/>
        <v>1068</v>
      </c>
      <c r="I49" s="1"/>
      <c r="W49" s="18"/>
    </row>
    <row r="50" spans="2:23" x14ac:dyDescent="0.2">
      <c r="B50" s="7" t="s">
        <v>63</v>
      </c>
      <c r="C50" s="81">
        <f>Data!AO13</f>
        <v>2318</v>
      </c>
      <c r="D50" s="81">
        <f>Data!BI13</f>
        <v>4536</v>
      </c>
      <c r="E50" s="81">
        <f>Data!CC13</f>
        <v>627</v>
      </c>
      <c r="F50" s="81">
        <f>Data!CW13</f>
        <v>0</v>
      </c>
      <c r="G50" s="81">
        <f>Data!DQ13</f>
        <v>0</v>
      </c>
      <c r="H50" s="22">
        <f t="shared" si="0"/>
        <v>7481</v>
      </c>
      <c r="I50" s="1"/>
      <c r="W50" s="18"/>
    </row>
    <row r="51" spans="2:23" x14ac:dyDescent="0.2">
      <c r="B51" s="7" t="s">
        <v>0</v>
      </c>
      <c r="C51" s="81">
        <f>Data!AP13</f>
        <v>1911</v>
      </c>
      <c r="D51" s="81">
        <f>Data!BJ13</f>
        <v>8692</v>
      </c>
      <c r="E51" s="81">
        <f>Data!CD13</f>
        <v>558</v>
      </c>
      <c r="F51" s="81">
        <f>Data!CX13</f>
        <v>0</v>
      </c>
      <c r="G51" s="81">
        <f>Data!DR13</f>
        <v>0</v>
      </c>
      <c r="H51" s="22">
        <f t="shared" si="0"/>
        <v>11161</v>
      </c>
      <c r="I51" s="1"/>
      <c r="W51" s="18"/>
    </row>
    <row r="52" spans="2:23" x14ac:dyDescent="0.2">
      <c r="B52" s="8" t="s">
        <v>34</v>
      </c>
      <c r="C52" s="22">
        <f>SUM(C32:C51)</f>
        <v>161292</v>
      </c>
      <c r="D52" s="22">
        <f>SUM(D32:D51)</f>
        <v>133155</v>
      </c>
      <c r="E52" s="22">
        <f>SUM(E32:E51)</f>
        <v>33932</v>
      </c>
      <c r="F52" s="22">
        <f>SUM(F32:F51)</f>
        <v>2553</v>
      </c>
      <c r="G52" s="22">
        <f>SUM(G32:G51)</f>
        <v>0</v>
      </c>
      <c r="H52" s="22">
        <f t="shared" si="0"/>
        <v>330932</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Data!T13</f>
        <v>Milam Hefner</v>
      </c>
      <c r="E55" s="384"/>
      <c r="F55" s="384"/>
      <c r="G55" s="87" t="str">
        <f>Data!U13</f>
        <v>(254) 968-9598</v>
      </c>
      <c r="H55" s="78" t="str">
        <f>Data!V13</f>
        <v>mhefner@tarleton.edu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Data!DS13</f>
        <v>4149548.68477424</v>
      </c>
      <c r="D61" s="82">
        <f>Data!EM13</f>
        <v>2783564.1838145</v>
      </c>
      <c r="E61" s="82">
        <f>Data!FG13</f>
        <v>1407107.9750150701</v>
      </c>
      <c r="F61" s="82">
        <f>Data!GA13</f>
        <v>54389.966666666704</v>
      </c>
      <c r="G61" s="82">
        <f>Data!GU13</f>
        <v>0</v>
      </c>
      <c r="H61" s="21">
        <f>SUM(C61:G61)</f>
        <v>8394610.8102704771</v>
      </c>
      <c r="I61" s="1"/>
    </row>
    <row r="62" spans="2:23" x14ac:dyDescent="0.2">
      <c r="B62" s="9" t="str">
        <f>$B$33</f>
        <v>Science</v>
      </c>
      <c r="C62" s="82">
        <f>Data!DT13</f>
        <v>1446927.48970318</v>
      </c>
      <c r="D62" s="82">
        <f>Data!EN13</f>
        <v>1632647.0177265599</v>
      </c>
      <c r="E62" s="82">
        <f>Data!FH13</f>
        <v>568346.81067414896</v>
      </c>
      <c r="F62" s="82">
        <f>Data!GB13</f>
        <v>0</v>
      </c>
      <c r="G62" s="82">
        <f>Data!GV13</f>
        <v>0</v>
      </c>
      <c r="H62" s="22">
        <f t="shared" ref="H62:H81" si="1">SUM(C62:G62)</f>
        <v>3647921.318103889</v>
      </c>
      <c r="I62" s="1"/>
    </row>
    <row r="63" spans="2:23" x14ac:dyDescent="0.2">
      <c r="B63" s="9" t="str">
        <f>$B$34</f>
        <v>Fine Arts</v>
      </c>
      <c r="C63" s="82">
        <f>Data!DU13</f>
        <v>775755.707278074</v>
      </c>
      <c r="D63" s="82">
        <f>Data!EO13</f>
        <v>496915.36406286497</v>
      </c>
      <c r="E63" s="82">
        <f>Data!FI13</f>
        <v>113249.28974358999</v>
      </c>
      <c r="F63" s="82">
        <f>Data!GC13</f>
        <v>0</v>
      </c>
      <c r="G63" s="82">
        <f>Data!GW13</f>
        <v>0</v>
      </c>
      <c r="H63" s="22">
        <f t="shared" si="1"/>
        <v>1385920.361084529</v>
      </c>
      <c r="I63" s="1"/>
    </row>
    <row r="64" spans="2:23" x14ac:dyDescent="0.2">
      <c r="B64" s="9" t="str">
        <f>$B$35</f>
        <v>Teacher Education</v>
      </c>
      <c r="C64" s="82">
        <f>Data!DV13</f>
        <v>383805.39718155802</v>
      </c>
      <c r="D64" s="82">
        <f>Data!EP13</f>
        <v>1338110.4120619099</v>
      </c>
      <c r="E64" s="82">
        <f>Data!FJ13</f>
        <v>931070.27707323199</v>
      </c>
      <c r="F64" s="82">
        <f>Data!GD13</f>
        <v>402250.54635531199</v>
      </c>
      <c r="G64" s="82">
        <f>Data!GX13</f>
        <v>0</v>
      </c>
      <c r="H64" s="22">
        <f t="shared" si="1"/>
        <v>3055236.6326720119</v>
      </c>
      <c r="I64" s="1"/>
    </row>
    <row r="65" spans="2:9" x14ac:dyDescent="0.2">
      <c r="B65" s="9" t="str">
        <f>$B$36</f>
        <v>Agriculture</v>
      </c>
      <c r="C65" s="82">
        <f>Data!DW13</f>
        <v>451229.75326984801</v>
      </c>
      <c r="D65" s="82">
        <f>Data!EQ13</f>
        <v>1274858.25372124</v>
      </c>
      <c r="E65" s="82">
        <f>Data!FK13</f>
        <v>725394.236404981</v>
      </c>
      <c r="F65" s="82">
        <f>Data!GE13</f>
        <v>0</v>
      </c>
      <c r="G65" s="82">
        <f>Data!GY13</f>
        <v>0</v>
      </c>
      <c r="H65" s="22">
        <f t="shared" si="1"/>
        <v>2451482.2433960689</v>
      </c>
      <c r="I65" s="1"/>
    </row>
    <row r="66" spans="2:9" x14ac:dyDescent="0.2">
      <c r="B66" s="9" t="str">
        <f>$B$37</f>
        <v>Engineering</v>
      </c>
      <c r="C66" s="82">
        <f>Data!DX13</f>
        <v>530741.86182203004</v>
      </c>
      <c r="D66" s="82">
        <f>Data!ER13</f>
        <v>958586.57860021596</v>
      </c>
      <c r="E66" s="82">
        <f>Data!FL13</f>
        <v>315111.14850149798</v>
      </c>
      <c r="F66" s="82">
        <f>Data!GF13</f>
        <v>0</v>
      </c>
      <c r="G66" s="82">
        <f>Data!GZ13</f>
        <v>0</v>
      </c>
      <c r="H66" s="22">
        <f t="shared" si="1"/>
        <v>1804439.5889237439</v>
      </c>
      <c r="I66" s="1"/>
    </row>
    <row r="67" spans="2:9" x14ac:dyDescent="0.2">
      <c r="B67" s="9" t="str">
        <f>$B$38</f>
        <v>Home Economics</v>
      </c>
      <c r="C67" s="82">
        <f>Data!DY13</f>
        <v>49073.391403208399</v>
      </c>
      <c r="D67" s="82">
        <f>Data!ES13</f>
        <v>167142.36500599599</v>
      </c>
      <c r="E67" s="82">
        <f>Data!FM13</f>
        <v>22528.782857142902</v>
      </c>
      <c r="F67" s="82">
        <f>Data!GG13</f>
        <v>0</v>
      </c>
      <c r="G67" s="82">
        <f>Data!HA13</f>
        <v>0</v>
      </c>
      <c r="H67" s="22">
        <f t="shared" si="1"/>
        <v>238744.5392663473</v>
      </c>
      <c r="I67" s="1"/>
    </row>
    <row r="68" spans="2:9" x14ac:dyDescent="0.2">
      <c r="B68" s="9" t="str">
        <f>$B$39</f>
        <v>Law</v>
      </c>
      <c r="C68" s="82">
        <f>Data!DZ13</f>
        <v>0</v>
      </c>
      <c r="D68" s="82">
        <f>Data!ET13</f>
        <v>0</v>
      </c>
      <c r="E68" s="82">
        <f>Data!FN13</f>
        <v>0</v>
      </c>
      <c r="F68" s="82">
        <f>Data!GH13</f>
        <v>0</v>
      </c>
      <c r="G68" s="82">
        <f>Data!HB13</f>
        <v>0</v>
      </c>
      <c r="H68" s="22">
        <f t="shared" si="1"/>
        <v>0</v>
      </c>
      <c r="I68" s="1"/>
    </row>
    <row r="69" spans="2:9" x14ac:dyDescent="0.2">
      <c r="B69" s="9" t="str">
        <f>$B$40</f>
        <v>Social Service</v>
      </c>
      <c r="C69" s="82">
        <f>Data!EA13</f>
        <v>70900.911523859599</v>
      </c>
      <c r="D69" s="82">
        <f>Data!EU13</f>
        <v>493104.81610771897</v>
      </c>
      <c r="E69" s="82">
        <f>Data!FO13</f>
        <v>363595.07236842101</v>
      </c>
      <c r="F69" s="82">
        <f>Data!GI13</f>
        <v>0</v>
      </c>
      <c r="G69" s="82">
        <f>Data!HC13</f>
        <v>0</v>
      </c>
      <c r="H69" s="22">
        <f t="shared" si="1"/>
        <v>927600.79999999958</v>
      </c>
      <c r="I69" s="1"/>
    </row>
    <row r="70" spans="2:9" x14ac:dyDescent="0.2">
      <c r="B70" s="9" t="str">
        <f>$B$41</f>
        <v>Library Science</v>
      </c>
      <c r="C70" s="82">
        <f>Data!EB13</f>
        <v>0</v>
      </c>
      <c r="D70" s="82">
        <f>Data!EV13</f>
        <v>0</v>
      </c>
      <c r="E70" s="82">
        <f>Data!FP13</f>
        <v>0</v>
      </c>
      <c r="F70" s="82">
        <f>Data!GJ13</f>
        <v>0</v>
      </c>
      <c r="G70" s="82">
        <f>Data!HD13</f>
        <v>0</v>
      </c>
      <c r="H70" s="22">
        <f t="shared" si="1"/>
        <v>0</v>
      </c>
      <c r="I70" s="1"/>
    </row>
    <row r="71" spans="2:9" x14ac:dyDescent="0.2">
      <c r="B71" s="9" t="str">
        <f>$B$42</f>
        <v>Veterinary Science</v>
      </c>
      <c r="C71" s="82">
        <f>Data!EC13</f>
        <v>0</v>
      </c>
      <c r="D71" s="82">
        <f>Data!EW13</f>
        <v>0</v>
      </c>
      <c r="E71" s="82">
        <f>Data!FQ13</f>
        <v>0</v>
      </c>
      <c r="F71" s="82">
        <f>Data!GK13</f>
        <v>0</v>
      </c>
      <c r="G71" s="82">
        <f>Data!HE13</f>
        <v>0</v>
      </c>
      <c r="H71" s="22">
        <f t="shared" si="1"/>
        <v>0</v>
      </c>
      <c r="I71" s="1"/>
    </row>
    <row r="72" spans="2:9" x14ac:dyDescent="0.2">
      <c r="B72" s="9" t="str">
        <f>$B$43</f>
        <v>Vocational Training</v>
      </c>
      <c r="C72" s="82">
        <f>Data!ED13</f>
        <v>0</v>
      </c>
      <c r="D72" s="82">
        <f>Data!EX13</f>
        <v>0</v>
      </c>
      <c r="E72" s="82">
        <f>Data!FR13</f>
        <v>0</v>
      </c>
      <c r="F72" s="82">
        <f>Data!GL13</f>
        <v>0</v>
      </c>
      <c r="G72" s="82">
        <f>Data!HF13</f>
        <v>0</v>
      </c>
      <c r="H72" s="22">
        <f t="shared" si="1"/>
        <v>0</v>
      </c>
      <c r="I72" s="1"/>
    </row>
    <row r="73" spans="2:9" x14ac:dyDescent="0.2">
      <c r="B73" s="9" t="str">
        <f>$B$44</f>
        <v>Physical Training</v>
      </c>
      <c r="C73" s="82">
        <f>Data!EE13</f>
        <v>0</v>
      </c>
      <c r="D73" s="82">
        <f>Data!EY13</f>
        <v>0</v>
      </c>
      <c r="E73" s="82">
        <f>Data!FS13</f>
        <v>0</v>
      </c>
      <c r="F73" s="82">
        <f>Data!GM13</f>
        <v>0</v>
      </c>
      <c r="G73" s="82">
        <f>Data!HG13</f>
        <v>0</v>
      </c>
      <c r="H73" s="22">
        <f t="shared" si="1"/>
        <v>0</v>
      </c>
      <c r="I73" s="1"/>
    </row>
    <row r="74" spans="2:9" x14ac:dyDescent="0.2">
      <c r="B74" s="9" t="str">
        <f>$B$45</f>
        <v>Health Services</v>
      </c>
      <c r="C74" s="82">
        <f>Data!EF13</f>
        <v>229198.850995746</v>
      </c>
      <c r="D74" s="82">
        <f>Data!EZ13</f>
        <v>114502.15584739701</v>
      </c>
      <c r="E74" s="82">
        <f>Data!FT13</f>
        <v>169726.41872563801</v>
      </c>
      <c r="F74" s="82">
        <f>Data!GN13</f>
        <v>0</v>
      </c>
      <c r="G74" s="82">
        <f>Data!HH13</f>
        <v>0</v>
      </c>
      <c r="H74" s="22">
        <f t="shared" si="1"/>
        <v>513427.42556878104</v>
      </c>
      <c r="I74" s="1"/>
    </row>
    <row r="75" spans="2:9" x14ac:dyDescent="0.2">
      <c r="B75" s="9" t="str">
        <f>$B$46</f>
        <v>Pharmacy</v>
      </c>
      <c r="C75" s="82">
        <f>Data!EG13</f>
        <v>0</v>
      </c>
      <c r="D75" s="82">
        <f>Data!FA13</f>
        <v>0</v>
      </c>
      <c r="E75" s="82">
        <f>Data!FU13</f>
        <v>0</v>
      </c>
      <c r="F75" s="82">
        <f>Data!GO13</f>
        <v>0</v>
      </c>
      <c r="G75" s="82">
        <f>Data!HI13</f>
        <v>0</v>
      </c>
      <c r="H75" s="22">
        <f t="shared" si="1"/>
        <v>0</v>
      </c>
      <c r="I75" s="1"/>
    </row>
    <row r="76" spans="2:9" x14ac:dyDescent="0.2">
      <c r="B76" s="9" t="str">
        <f>$B$47</f>
        <v>Business Administration</v>
      </c>
      <c r="C76" s="82">
        <f>Data!EH13</f>
        <v>983959.09168887103</v>
      </c>
      <c r="D76" s="82">
        <f>Data!FB13</f>
        <v>2503260.98693386</v>
      </c>
      <c r="E76" s="82">
        <f>Data!FV13</f>
        <v>1702848.3764351101</v>
      </c>
      <c r="F76" s="82">
        <f>Data!GP13</f>
        <v>0</v>
      </c>
      <c r="G76" s="82">
        <f>Data!HJ13</f>
        <v>0</v>
      </c>
      <c r="H76" s="22">
        <f t="shared" si="1"/>
        <v>5190068.4550578408</v>
      </c>
      <c r="I76" s="1"/>
    </row>
    <row r="77" spans="2:9" x14ac:dyDescent="0.2">
      <c r="B77" s="9" t="str">
        <f>$B$48</f>
        <v>Optometry</v>
      </c>
      <c r="C77" s="82">
        <f>Data!EI13</f>
        <v>0</v>
      </c>
      <c r="D77" s="82">
        <f>Data!FC13</f>
        <v>0</v>
      </c>
      <c r="E77" s="82">
        <f>Data!FW13</f>
        <v>0</v>
      </c>
      <c r="F77" s="82">
        <f>Data!GQ13</f>
        <v>0</v>
      </c>
      <c r="G77" s="82">
        <f>Data!HK13</f>
        <v>0</v>
      </c>
      <c r="H77" s="22">
        <f t="shared" si="1"/>
        <v>0</v>
      </c>
      <c r="I77" s="1"/>
    </row>
    <row r="78" spans="2:9" x14ac:dyDescent="0.2">
      <c r="B78" s="9" t="str">
        <f>$B$49</f>
        <v>Teacher Ed-Practice Teaching</v>
      </c>
      <c r="C78" s="82">
        <f>Data!EJ13</f>
        <v>0</v>
      </c>
      <c r="D78" s="82">
        <f>Data!FD13</f>
        <v>59355.416541353399</v>
      </c>
      <c r="E78" s="82">
        <f>Data!FX13</f>
        <v>0</v>
      </c>
      <c r="F78" s="82">
        <f>Data!GR13</f>
        <v>0</v>
      </c>
      <c r="G78" s="82">
        <f>Data!HL13</f>
        <v>0</v>
      </c>
      <c r="H78" s="22">
        <f t="shared" si="1"/>
        <v>59355.416541353399</v>
      </c>
      <c r="I78" s="1"/>
    </row>
    <row r="79" spans="2:9" x14ac:dyDescent="0.2">
      <c r="B79" s="9" t="str">
        <f>$B$50</f>
        <v>Technology</v>
      </c>
      <c r="C79" s="82">
        <f>Data!EK13</f>
        <v>332786.46701486799</v>
      </c>
      <c r="D79" s="82">
        <f>Data!FE13</f>
        <v>620037.02879158396</v>
      </c>
      <c r="E79" s="82">
        <f>Data!FY13</f>
        <v>87449.919999999998</v>
      </c>
      <c r="F79" s="82">
        <f>Data!GS13</f>
        <v>0</v>
      </c>
      <c r="G79" s="82">
        <f>Data!HM13</f>
        <v>0</v>
      </c>
      <c r="H79" s="22">
        <f t="shared" si="1"/>
        <v>1040273.4158064519</v>
      </c>
      <c r="I79" s="1"/>
    </row>
    <row r="80" spans="2:9" x14ac:dyDescent="0.2">
      <c r="B80" s="9" t="str">
        <f>$B$51</f>
        <v>Nursing</v>
      </c>
      <c r="C80" s="82">
        <f>Data!EL13</f>
        <v>110515.939490765</v>
      </c>
      <c r="D80" s="82">
        <f>Data!FF13</f>
        <v>770545.14587054099</v>
      </c>
      <c r="E80" s="82">
        <f>Data!FZ13</f>
        <v>313379.30511488498</v>
      </c>
      <c r="F80" s="82">
        <f>Data!GT13</f>
        <v>0</v>
      </c>
      <c r="G80" s="82">
        <f>Data!HN13</f>
        <v>0</v>
      </c>
      <c r="H80" s="22">
        <f t="shared" si="1"/>
        <v>1194440.390476191</v>
      </c>
      <c r="I80" s="1"/>
    </row>
    <row r="81" spans="2:9" x14ac:dyDescent="0.2">
      <c r="B81" s="35" t="str">
        <f>$B$52</f>
        <v>Totals</v>
      </c>
      <c r="C81" s="21">
        <f>SUM(C61:C80)</f>
        <v>9514443.5461462494</v>
      </c>
      <c r="D81" s="21">
        <f>SUM(D61:D80)</f>
        <v>13212629.725085739</v>
      </c>
      <c r="E81" s="21">
        <f>SUM(E61:E80)</f>
        <v>6719807.6129137166</v>
      </c>
      <c r="F81" s="21">
        <f>SUM(F61:F80)</f>
        <v>456640.51302197867</v>
      </c>
      <c r="G81" s="21">
        <f>SUM(G61:G80)</f>
        <v>0</v>
      </c>
      <c r="H81" s="21">
        <f t="shared" si="1"/>
        <v>29903521.397167683</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Data!T13</f>
        <v>Milam Hefner</v>
      </c>
      <c r="E84" s="384"/>
      <c r="F84" s="384"/>
      <c r="G84" s="87" t="str">
        <f>Data!U13</f>
        <v>(254) 968-9598</v>
      </c>
      <c r="H84" s="78" t="str">
        <f>Data!V13</f>
        <v>mhefner@tarleton.edu</v>
      </c>
    </row>
    <row r="85" spans="2:9" ht="13.5" customHeight="1" x14ac:dyDescent="0.2">
      <c r="B85" s="27"/>
      <c r="C85" s="27"/>
      <c r="D85" s="27"/>
      <c r="E85" s="27"/>
      <c r="F85" s="27"/>
      <c r="G85" s="27"/>
      <c r="H85" s="5"/>
    </row>
    <row r="86" spans="2:9" x14ac:dyDescent="0.2">
      <c r="B86" s="28" t="s">
        <v>33</v>
      </c>
      <c r="C86" s="13"/>
      <c r="D86" s="13"/>
      <c r="E86" s="13"/>
      <c r="F86" s="13"/>
      <c r="G86" s="13"/>
      <c r="H86" s="17">
        <f>H13+H14</f>
        <v>67501723</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Data!HR13</f>
        <v>0</v>
      </c>
      <c r="D91" s="159">
        <f>Data!IL13</f>
        <v>0</v>
      </c>
      <c r="E91" s="159">
        <f>Data!JF13</f>
        <v>0</v>
      </c>
      <c r="F91" s="159">
        <f>Data!JZ13</f>
        <v>0</v>
      </c>
      <c r="G91" s="159">
        <f>Data!KT13</f>
        <v>0</v>
      </c>
      <c r="H91" s="36">
        <f t="shared" ref="H91:H111" si="2">SUM(C91:G91)</f>
        <v>0</v>
      </c>
    </row>
    <row r="92" spans="2:9" x14ac:dyDescent="0.2">
      <c r="B92" s="9" t="str">
        <f>$B$33</f>
        <v>Science</v>
      </c>
      <c r="C92" s="159">
        <f>Data!HS13</f>
        <v>0</v>
      </c>
      <c r="D92" s="159">
        <f>Data!IM13</f>
        <v>0</v>
      </c>
      <c r="E92" s="159">
        <f>Data!JG13</f>
        <v>0</v>
      </c>
      <c r="F92" s="159">
        <f>Data!KA13</f>
        <v>0</v>
      </c>
      <c r="G92" s="159">
        <f>Data!KU13</f>
        <v>0</v>
      </c>
      <c r="H92" s="69">
        <f t="shared" si="2"/>
        <v>0</v>
      </c>
    </row>
    <row r="93" spans="2:9" x14ac:dyDescent="0.2">
      <c r="B93" s="9" t="str">
        <f>$B$34</f>
        <v>Fine Arts</v>
      </c>
      <c r="C93" s="159">
        <f>Data!HT13</f>
        <v>0</v>
      </c>
      <c r="D93" s="159">
        <f>Data!IN13</f>
        <v>0</v>
      </c>
      <c r="E93" s="159">
        <f>Data!JH13</f>
        <v>0</v>
      </c>
      <c r="F93" s="159">
        <f>Data!KB13</f>
        <v>0</v>
      </c>
      <c r="G93" s="159">
        <f>Data!KV13</f>
        <v>0</v>
      </c>
      <c r="H93" s="69">
        <f t="shared" si="2"/>
        <v>0</v>
      </c>
    </row>
    <row r="94" spans="2:9" x14ac:dyDescent="0.2">
      <c r="B94" s="9" t="str">
        <f>$B$35</f>
        <v>Teacher Education</v>
      </c>
      <c r="C94" s="159">
        <f>Data!HU13</f>
        <v>0</v>
      </c>
      <c r="D94" s="159">
        <f>Data!IO13</f>
        <v>0</v>
      </c>
      <c r="E94" s="159">
        <f>Data!JI13</f>
        <v>0</v>
      </c>
      <c r="F94" s="159">
        <f>Data!KC13</f>
        <v>0</v>
      </c>
      <c r="G94" s="159">
        <f>Data!KW13</f>
        <v>0</v>
      </c>
      <c r="H94" s="69">
        <f t="shared" si="2"/>
        <v>0</v>
      </c>
    </row>
    <row r="95" spans="2:9" x14ac:dyDescent="0.2">
      <c r="B95" s="9" t="str">
        <f>$B$36</f>
        <v>Agriculture</v>
      </c>
      <c r="C95" s="159">
        <f>Data!HV13</f>
        <v>0</v>
      </c>
      <c r="D95" s="159">
        <f>Data!IP13</f>
        <v>0</v>
      </c>
      <c r="E95" s="159">
        <f>Data!JJ13</f>
        <v>0</v>
      </c>
      <c r="F95" s="159">
        <f>Data!KD13</f>
        <v>0</v>
      </c>
      <c r="G95" s="159">
        <f>Data!KX13</f>
        <v>0</v>
      </c>
      <c r="H95" s="69">
        <f t="shared" si="2"/>
        <v>0</v>
      </c>
    </row>
    <row r="96" spans="2:9" x14ac:dyDescent="0.2">
      <c r="B96" s="9" t="str">
        <f>$B$37</f>
        <v>Engineering</v>
      </c>
      <c r="C96" s="159">
        <f>Data!HW13</f>
        <v>0</v>
      </c>
      <c r="D96" s="159">
        <f>Data!IQ13</f>
        <v>0</v>
      </c>
      <c r="E96" s="159">
        <f>Data!JK13</f>
        <v>0</v>
      </c>
      <c r="F96" s="159">
        <f>Data!KE13</f>
        <v>0</v>
      </c>
      <c r="G96" s="159">
        <f>Data!KY13</f>
        <v>0</v>
      </c>
      <c r="H96" s="69">
        <f t="shared" si="2"/>
        <v>0</v>
      </c>
    </row>
    <row r="97" spans="2:8" x14ac:dyDescent="0.2">
      <c r="B97" s="9" t="str">
        <f>$B$38</f>
        <v>Home Economics</v>
      </c>
      <c r="C97" s="159">
        <f>Data!HX13</f>
        <v>0</v>
      </c>
      <c r="D97" s="159">
        <f>Data!IR13</f>
        <v>0</v>
      </c>
      <c r="E97" s="159">
        <f>Data!JL13</f>
        <v>0</v>
      </c>
      <c r="F97" s="159">
        <f>Data!KF13</f>
        <v>0</v>
      </c>
      <c r="G97" s="159">
        <f>Data!KZ13</f>
        <v>0</v>
      </c>
      <c r="H97" s="69">
        <f t="shared" si="2"/>
        <v>0</v>
      </c>
    </row>
    <row r="98" spans="2:8" x14ac:dyDescent="0.2">
      <c r="B98" s="9" t="str">
        <f>$B$39</f>
        <v>Law</v>
      </c>
      <c r="C98" s="159">
        <f>Data!HY13</f>
        <v>0</v>
      </c>
      <c r="D98" s="159">
        <f>Data!IS13</f>
        <v>0</v>
      </c>
      <c r="E98" s="159">
        <f>Data!JM13</f>
        <v>0</v>
      </c>
      <c r="F98" s="159">
        <f>Data!KG13</f>
        <v>0</v>
      </c>
      <c r="G98" s="159">
        <f>Data!LA13</f>
        <v>0</v>
      </c>
      <c r="H98" s="69">
        <f t="shared" si="2"/>
        <v>0</v>
      </c>
    </row>
    <row r="99" spans="2:8" x14ac:dyDescent="0.2">
      <c r="B99" s="9" t="str">
        <f>$B$40</f>
        <v>Social Service</v>
      </c>
      <c r="C99" s="159">
        <f>Data!HZ13</f>
        <v>0</v>
      </c>
      <c r="D99" s="159">
        <f>Data!IT13</f>
        <v>0</v>
      </c>
      <c r="E99" s="159">
        <f>Data!JN13</f>
        <v>0</v>
      </c>
      <c r="F99" s="159">
        <f>Data!KH13</f>
        <v>0</v>
      </c>
      <c r="G99" s="159">
        <f>Data!LB13</f>
        <v>0</v>
      </c>
      <c r="H99" s="69">
        <f t="shared" si="2"/>
        <v>0</v>
      </c>
    </row>
    <row r="100" spans="2:8" x14ac:dyDescent="0.2">
      <c r="B100" s="9" t="str">
        <f>$B$41</f>
        <v>Library Science</v>
      </c>
      <c r="C100" s="159">
        <f>Data!IA13</f>
        <v>0</v>
      </c>
      <c r="D100" s="159">
        <f>Data!IU13</f>
        <v>0</v>
      </c>
      <c r="E100" s="159">
        <f>Data!JO13</f>
        <v>0</v>
      </c>
      <c r="F100" s="159">
        <f>Data!KI13</f>
        <v>0</v>
      </c>
      <c r="G100" s="159">
        <f>Data!LC13</f>
        <v>0</v>
      </c>
      <c r="H100" s="69">
        <f t="shared" si="2"/>
        <v>0</v>
      </c>
    </row>
    <row r="101" spans="2:8" x14ac:dyDescent="0.2">
      <c r="B101" s="9" t="str">
        <f>$B$42</f>
        <v>Veterinary Science</v>
      </c>
      <c r="C101" s="159">
        <f>Data!IB13</f>
        <v>0</v>
      </c>
      <c r="D101" s="159">
        <f>Data!IV13</f>
        <v>0</v>
      </c>
      <c r="E101" s="159">
        <f>Data!JP13</f>
        <v>0</v>
      </c>
      <c r="F101" s="159">
        <f>Data!KJ13</f>
        <v>0</v>
      </c>
      <c r="G101" s="159">
        <f>Data!LD13</f>
        <v>0</v>
      </c>
      <c r="H101" s="69">
        <f t="shared" si="2"/>
        <v>0</v>
      </c>
    </row>
    <row r="102" spans="2:8" x14ac:dyDescent="0.2">
      <c r="B102" s="9" t="str">
        <f>$B$43</f>
        <v>Vocational Training</v>
      </c>
      <c r="C102" s="159">
        <f>Data!IC13</f>
        <v>0</v>
      </c>
      <c r="D102" s="159">
        <f>Data!IW13</f>
        <v>0</v>
      </c>
      <c r="E102" s="159">
        <f>Data!JQ13</f>
        <v>0</v>
      </c>
      <c r="F102" s="159">
        <f>Data!KK13</f>
        <v>0</v>
      </c>
      <c r="G102" s="159">
        <f>Data!LE13</f>
        <v>0</v>
      </c>
      <c r="H102" s="69">
        <f t="shared" si="2"/>
        <v>0</v>
      </c>
    </row>
    <row r="103" spans="2:8" x14ac:dyDescent="0.2">
      <c r="B103" s="9" t="str">
        <f>$B$44</f>
        <v>Physical Training</v>
      </c>
      <c r="C103" s="159">
        <f>Data!ID13</f>
        <v>0</v>
      </c>
      <c r="D103" s="159">
        <f>Data!IX13</f>
        <v>0</v>
      </c>
      <c r="E103" s="159">
        <f>Data!JR13</f>
        <v>0</v>
      </c>
      <c r="F103" s="159">
        <f>Data!KL13</f>
        <v>0</v>
      </c>
      <c r="G103" s="159">
        <f>Data!LF13</f>
        <v>0</v>
      </c>
      <c r="H103" s="69">
        <f t="shared" si="2"/>
        <v>0</v>
      </c>
    </row>
    <row r="104" spans="2:8" x14ac:dyDescent="0.2">
      <c r="B104" s="9" t="str">
        <f>$B$45</f>
        <v>Health Services</v>
      </c>
      <c r="C104" s="159">
        <f>Data!IE13</f>
        <v>0</v>
      </c>
      <c r="D104" s="159">
        <f>Data!IY13</f>
        <v>0</v>
      </c>
      <c r="E104" s="159">
        <f>Data!JS13</f>
        <v>0</v>
      </c>
      <c r="F104" s="159">
        <f>Data!KM13</f>
        <v>0</v>
      </c>
      <c r="G104" s="159">
        <f>Data!LG13</f>
        <v>0</v>
      </c>
      <c r="H104" s="69">
        <f t="shared" si="2"/>
        <v>0</v>
      </c>
    </row>
    <row r="105" spans="2:8" x14ac:dyDescent="0.2">
      <c r="B105" s="9" t="str">
        <f>$B$46</f>
        <v>Pharmacy</v>
      </c>
      <c r="C105" s="159">
        <f>Data!IF13</f>
        <v>0</v>
      </c>
      <c r="D105" s="159">
        <f>Data!IZ13</f>
        <v>0</v>
      </c>
      <c r="E105" s="159">
        <f>Data!JT13</f>
        <v>0</v>
      </c>
      <c r="F105" s="159">
        <f>Data!KN13</f>
        <v>0</v>
      </c>
      <c r="G105" s="159">
        <f>Data!LH13</f>
        <v>0</v>
      </c>
      <c r="H105" s="69">
        <f t="shared" si="2"/>
        <v>0</v>
      </c>
    </row>
    <row r="106" spans="2:8" x14ac:dyDescent="0.2">
      <c r="B106" s="9" t="str">
        <f>$B$47</f>
        <v>Business Administration</v>
      </c>
      <c r="C106" s="159">
        <f>Data!IG13</f>
        <v>0</v>
      </c>
      <c r="D106" s="159">
        <f>Data!JA13</f>
        <v>0</v>
      </c>
      <c r="E106" s="159">
        <f>Data!JU13</f>
        <v>0</v>
      </c>
      <c r="F106" s="159">
        <f>Data!KO13</f>
        <v>0</v>
      </c>
      <c r="G106" s="159">
        <f>Data!LI13</f>
        <v>0</v>
      </c>
      <c r="H106" s="69">
        <f t="shared" si="2"/>
        <v>0</v>
      </c>
    </row>
    <row r="107" spans="2:8" x14ac:dyDescent="0.2">
      <c r="B107" s="9" t="str">
        <f>$B$48</f>
        <v>Optometry</v>
      </c>
      <c r="C107" s="159">
        <f>Data!IH13</f>
        <v>0</v>
      </c>
      <c r="D107" s="159">
        <f>Data!JB13</f>
        <v>0</v>
      </c>
      <c r="E107" s="159">
        <f>Data!JV13</f>
        <v>0</v>
      </c>
      <c r="F107" s="159">
        <f>Data!KP13</f>
        <v>0</v>
      </c>
      <c r="G107" s="159">
        <f>Data!LJ13</f>
        <v>0</v>
      </c>
      <c r="H107" s="69">
        <f t="shared" si="2"/>
        <v>0</v>
      </c>
    </row>
    <row r="108" spans="2:8" x14ac:dyDescent="0.2">
      <c r="B108" s="9" t="str">
        <f>$B$49</f>
        <v>Teacher Ed-Practice Teaching</v>
      </c>
      <c r="C108" s="159">
        <f>Data!II13</f>
        <v>0</v>
      </c>
      <c r="D108" s="159">
        <f>Data!JC13</f>
        <v>0</v>
      </c>
      <c r="E108" s="159">
        <f>Data!JW13</f>
        <v>0</v>
      </c>
      <c r="F108" s="159">
        <f>Data!KQ13</f>
        <v>0</v>
      </c>
      <c r="G108" s="159">
        <f>Data!LK13</f>
        <v>0</v>
      </c>
      <c r="H108" s="69">
        <f t="shared" si="2"/>
        <v>0</v>
      </c>
    </row>
    <row r="109" spans="2:8" x14ac:dyDescent="0.2">
      <c r="B109" s="9" t="str">
        <f>$B$50</f>
        <v>Technology</v>
      </c>
      <c r="C109" s="159">
        <f>Data!IJ13</f>
        <v>0</v>
      </c>
      <c r="D109" s="159">
        <f>Data!JD13</f>
        <v>0</v>
      </c>
      <c r="E109" s="159">
        <f>Data!JX13</f>
        <v>0</v>
      </c>
      <c r="F109" s="159">
        <f>Data!KR13</f>
        <v>0</v>
      </c>
      <c r="G109" s="159">
        <f>Data!LL13</f>
        <v>0</v>
      </c>
      <c r="H109" s="69">
        <f t="shared" si="2"/>
        <v>0</v>
      </c>
    </row>
    <row r="110" spans="2:8" x14ac:dyDescent="0.2">
      <c r="B110" s="9" t="str">
        <f>$B$51</f>
        <v>Nursing</v>
      </c>
      <c r="C110" s="159">
        <f>Data!IK13</f>
        <v>0</v>
      </c>
      <c r="D110" s="159">
        <f>Data!JE13</f>
        <v>0</v>
      </c>
      <c r="E110" s="159">
        <f>Data!JY13</f>
        <v>0</v>
      </c>
      <c r="F110" s="159">
        <f>Data!KS13</f>
        <v>0</v>
      </c>
      <c r="G110" s="159">
        <f>Data!HPM13</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4149548.68477424</v>
      </c>
      <c r="D116" s="21">
        <f t="shared" si="3"/>
        <v>2783564.1838145</v>
      </c>
      <c r="E116" s="21">
        <f t="shared" si="3"/>
        <v>1407107.9750150701</v>
      </c>
      <c r="F116" s="21">
        <f t="shared" si="3"/>
        <v>54389.966666666704</v>
      </c>
      <c r="G116" s="21">
        <f t="shared" si="3"/>
        <v>0</v>
      </c>
      <c r="H116" s="36">
        <f t="shared" ref="H116:H136" si="4">SUM(C116:G116)</f>
        <v>8394610.8102704771</v>
      </c>
      <c r="I116" s="1"/>
    </row>
    <row r="117" spans="2:9" x14ac:dyDescent="0.2">
      <c r="B117" s="9" t="str">
        <f>$B$33</f>
        <v>Science</v>
      </c>
      <c r="C117" s="22">
        <f t="shared" si="3"/>
        <v>1446927.48970318</v>
      </c>
      <c r="D117" s="22">
        <f t="shared" si="3"/>
        <v>1632647.0177265599</v>
      </c>
      <c r="E117" s="22">
        <f t="shared" si="3"/>
        <v>568346.81067414896</v>
      </c>
      <c r="F117" s="22">
        <f t="shared" si="3"/>
        <v>0</v>
      </c>
      <c r="G117" s="22">
        <f t="shared" si="3"/>
        <v>0</v>
      </c>
      <c r="H117" s="69">
        <f t="shared" si="4"/>
        <v>3647921.318103889</v>
      </c>
      <c r="I117" s="1"/>
    </row>
    <row r="118" spans="2:9" x14ac:dyDescent="0.2">
      <c r="B118" s="9" t="str">
        <f>$B$34</f>
        <v>Fine Arts</v>
      </c>
      <c r="C118" s="22">
        <f t="shared" si="3"/>
        <v>775755.707278074</v>
      </c>
      <c r="D118" s="22">
        <f t="shared" si="3"/>
        <v>496915.36406286497</v>
      </c>
      <c r="E118" s="22">
        <f t="shared" si="3"/>
        <v>113249.28974358999</v>
      </c>
      <c r="F118" s="22">
        <f t="shared" si="3"/>
        <v>0</v>
      </c>
      <c r="G118" s="22">
        <f t="shared" si="3"/>
        <v>0</v>
      </c>
      <c r="H118" s="69">
        <f t="shared" si="4"/>
        <v>1385920.361084529</v>
      </c>
      <c r="I118" s="1"/>
    </row>
    <row r="119" spans="2:9" x14ac:dyDescent="0.2">
      <c r="B119" s="9" t="str">
        <f>$B$35</f>
        <v>Teacher Education</v>
      </c>
      <c r="C119" s="22">
        <f t="shared" si="3"/>
        <v>383805.39718155802</v>
      </c>
      <c r="D119" s="22">
        <f t="shared" si="3"/>
        <v>1338110.4120619099</v>
      </c>
      <c r="E119" s="22">
        <f t="shared" si="3"/>
        <v>931070.27707323199</v>
      </c>
      <c r="F119" s="22">
        <f t="shared" si="3"/>
        <v>402250.54635531199</v>
      </c>
      <c r="G119" s="22">
        <f t="shared" si="3"/>
        <v>0</v>
      </c>
      <c r="H119" s="69">
        <f t="shared" si="4"/>
        <v>3055236.6326720119</v>
      </c>
      <c r="I119" s="1"/>
    </row>
    <row r="120" spans="2:9" x14ac:dyDescent="0.2">
      <c r="B120" s="9" t="str">
        <f>$B$36</f>
        <v>Agriculture</v>
      </c>
      <c r="C120" s="22">
        <f t="shared" si="3"/>
        <v>451229.75326984801</v>
      </c>
      <c r="D120" s="22">
        <f t="shared" si="3"/>
        <v>1274858.25372124</v>
      </c>
      <c r="E120" s="22">
        <f t="shared" si="3"/>
        <v>725394.236404981</v>
      </c>
      <c r="F120" s="22">
        <f t="shared" si="3"/>
        <v>0</v>
      </c>
      <c r="G120" s="22">
        <f t="shared" si="3"/>
        <v>0</v>
      </c>
      <c r="H120" s="69">
        <f t="shared" si="4"/>
        <v>2451482.2433960689</v>
      </c>
      <c r="I120" s="1"/>
    </row>
    <row r="121" spans="2:9" x14ac:dyDescent="0.2">
      <c r="B121" s="9" t="str">
        <f>$B$37</f>
        <v>Engineering</v>
      </c>
      <c r="C121" s="22">
        <f t="shared" si="3"/>
        <v>530741.86182203004</v>
      </c>
      <c r="D121" s="22">
        <f t="shared" si="3"/>
        <v>958586.57860021596</v>
      </c>
      <c r="E121" s="22">
        <f t="shared" si="3"/>
        <v>315111.14850149798</v>
      </c>
      <c r="F121" s="22">
        <f t="shared" si="3"/>
        <v>0</v>
      </c>
      <c r="G121" s="22">
        <f t="shared" si="3"/>
        <v>0</v>
      </c>
      <c r="H121" s="69">
        <f t="shared" si="4"/>
        <v>1804439.5889237439</v>
      </c>
      <c r="I121" s="1"/>
    </row>
    <row r="122" spans="2:9" x14ac:dyDescent="0.2">
      <c r="B122" s="9" t="str">
        <f>$B$38</f>
        <v>Home Economics</v>
      </c>
      <c r="C122" s="22">
        <f t="shared" si="3"/>
        <v>49073.391403208399</v>
      </c>
      <c r="D122" s="22">
        <f t="shared" si="3"/>
        <v>167142.36500599599</v>
      </c>
      <c r="E122" s="22">
        <f t="shared" si="3"/>
        <v>22528.782857142902</v>
      </c>
      <c r="F122" s="22">
        <f t="shared" si="3"/>
        <v>0</v>
      </c>
      <c r="G122" s="22">
        <f t="shared" si="3"/>
        <v>0</v>
      </c>
      <c r="H122" s="69">
        <f t="shared" si="4"/>
        <v>238744.5392663473</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70900.911523859599</v>
      </c>
      <c r="D124" s="22">
        <f t="shared" si="3"/>
        <v>493104.81610771897</v>
      </c>
      <c r="E124" s="22">
        <f t="shared" si="3"/>
        <v>363595.07236842101</v>
      </c>
      <c r="F124" s="22">
        <f t="shared" si="3"/>
        <v>0</v>
      </c>
      <c r="G124" s="22">
        <f t="shared" si="3"/>
        <v>0</v>
      </c>
      <c r="H124" s="69">
        <f t="shared" si="4"/>
        <v>927600.79999999958</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229198.850995746</v>
      </c>
      <c r="D129" s="22">
        <f t="shared" si="3"/>
        <v>114502.15584739701</v>
      </c>
      <c r="E129" s="22">
        <f t="shared" si="3"/>
        <v>169726.41872563801</v>
      </c>
      <c r="F129" s="22">
        <f t="shared" si="3"/>
        <v>0</v>
      </c>
      <c r="G129" s="22">
        <f t="shared" si="3"/>
        <v>0</v>
      </c>
      <c r="H129" s="69">
        <f t="shared" si="4"/>
        <v>513427.42556878104</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983959.09168887103</v>
      </c>
      <c r="D131" s="22">
        <f t="shared" si="3"/>
        <v>2503260.98693386</v>
      </c>
      <c r="E131" s="22">
        <f t="shared" si="3"/>
        <v>1702848.3764351101</v>
      </c>
      <c r="F131" s="22">
        <f t="shared" si="3"/>
        <v>0</v>
      </c>
      <c r="G131" s="22">
        <f t="shared" si="3"/>
        <v>0</v>
      </c>
      <c r="H131" s="69">
        <f t="shared" si="4"/>
        <v>5190068.4550578408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59355.416541353399</v>
      </c>
      <c r="E133" s="22">
        <f t="shared" si="5"/>
        <v>0</v>
      </c>
      <c r="F133" s="22">
        <f t="shared" si="5"/>
        <v>0</v>
      </c>
      <c r="G133" s="22">
        <f t="shared" si="5"/>
        <v>0</v>
      </c>
      <c r="H133" s="69">
        <f t="shared" si="4"/>
        <v>59355.416541353399</v>
      </c>
      <c r="I133" s="1"/>
    </row>
    <row r="134" spans="2:12" x14ac:dyDescent="0.2">
      <c r="B134" s="9" t="str">
        <f>$B$50</f>
        <v>Technology</v>
      </c>
      <c r="C134" s="22">
        <f t="shared" si="5"/>
        <v>332786.46701486799</v>
      </c>
      <c r="D134" s="22">
        <f t="shared" si="5"/>
        <v>620037.02879158396</v>
      </c>
      <c r="E134" s="22">
        <f t="shared" si="5"/>
        <v>87449.919999999998</v>
      </c>
      <c r="F134" s="22">
        <f t="shared" si="5"/>
        <v>0</v>
      </c>
      <c r="G134" s="22">
        <f t="shared" si="5"/>
        <v>0</v>
      </c>
      <c r="H134" s="69">
        <f t="shared" si="4"/>
        <v>1040273.4158064519</v>
      </c>
      <c r="I134" s="1"/>
    </row>
    <row r="135" spans="2:12" x14ac:dyDescent="0.2">
      <c r="B135" s="9" t="str">
        <f>$B$51</f>
        <v>Nursing</v>
      </c>
      <c r="C135" s="22">
        <f t="shared" si="5"/>
        <v>110515.939490765</v>
      </c>
      <c r="D135" s="22">
        <f t="shared" si="5"/>
        <v>770545.14587054099</v>
      </c>
      <c r="E135" s="22">
        <f t="shared" si="5"/>
        <v>313379.30511488498</v>
      </c>
      <c r="F135" s="22">
        <f t="shared" si="5"/>
        <v>0</v>
      </c>
      <c r="G135" s="22">
        <f t="shared" si="5"/>
        <v>0</v>
      </c>
      <c r="H135" s="69">
        <f t="shared" si="4"/>
        <v>1194440.390476191</v>
      </c>
      <c r="I135" s="1"/>
    </row>
    <row r="136" spans="2:12" x14ac:dyDescent="0.2">
      <c r="B136" s="35" t="str">
        <f>$B$52</f>
        <v>Totals</v>
      </c>
      <c r="C136" s="36">
        <f>SUM(C116:C135)</f>
        <v>9514443.5461462494</v>
      </c>
      <c r="D136" s="36">
        <f>SUM(D116:D135)</f>
        <v>13212629.725085739</v>
      </c>
      <c r="E136" s="36">
        <f>SUM(E116:E135)</f>
        <v>6719807.6129137166</v>
      </c>
      <c r="F136" s="36">
        <f>SUM(F116:F135)</f>
        <v>456640.51302197867</v>
      </c>
      <c r="G136" s="36">
        <f>SUM(G116:G135)</f>
        <v>0</v>
      </c>
      <c r="H136" s="36">
        <f t="shared" si="4"/>
        <v>29903521.397167683</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37598201.602832317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Data!LN13</f>
        <v>4149548.68477424</v>
      </c>
      <c r="D143" s="159">
        <f>Data!MH13</f>
        <v>2783564.1838145</v>
      </c>
      <c r="E143" s="159">
        <f>Data!NB13</f>
        <v>1407107.9750150701</v>
      </c>
      <c r="F143" s="159">
        <f>Data!NV13</f>
        <v>54389.966666666704</v>
      </c>
      <c r="G143" s="159">
        <f>Data!OP13</f>
        <v>0</v>
      </c>
      <c r="H143" s="160">
        <f>Data!PJ13</f>
        <v>2160074.8881088174</v>
      </c>
      <c r="I143" s="70">
        <f t="shared" ref="I143:I162" si="6">SUM(C143:H143)</f>
        <v>10554685.698379295</v>
      </c>
    </row>
    <row r="144" spans="2:12" x14ac:dyDescent="0.2">
      <c r="B144" s="9" t="str">
        <f>$B$33</f>
        <v>Science</v>
      </c>
      <c r="C144" s="159">
        <f>Data!LO13</f>
        <v>1446927.48970318</v>
      </c>
      <c r="D144" s="159">
        <f>Data!MI13</f>
        <v>1632647.0177265599</v>
      </c>
      <c r="E144" s="159">
        <f>Data!NC13</f>
        <v>568346.81067414896</v>
      </c>
      <c r="F144" s="159">
        <f>Data!NW13</f>
        <v>0</v>
      </c>
      <c r="G144" s="159">
        <f>Data!OQ13</f>
        <v>0</v>
      </c>
      <c r="H144" s="160">
        <f>Data!PK13</f>
        <v>938671.65627171425</v>
      </c>
      <c r="I144" s="70">
        <f t="shared" si="6"/>
        <v>4586592.9743756037</v>
      </c>
    </row>
    <row r="145" spans="2:9" x14ac:dyDescent="0.2">
      <c r="B145" s="9" t="str">
        <f>$B$34</f>
        <v>Fine Arts</v>
      </c>
      <c r="C145" s="159">
        <f>Data!LP13</f>
        <v>775755.707278074</v>
      </c>
      <c r="D145" s="159">
        <f>Data!MJ13</f>
        <v>496915.36406286497</v>
      </c>
      <c r="E145" s="159">
        <f>Data!ND13</f>
        <v>113249.28974358999</v>
      </c>
      <c r="F145" s="159">
        <f>Data!NX13</f>
        <v>0</v>
      </c>
      <c r="G145" s="159">
        <f>Data!OR13</f>
        <v>0</v>
      </c>
      <c r="H145" s="160">
        <f>Data!PL13</f>
        <v>356620.67444922292</v>
      </c>
      <c r="I145" s="70">
        <f t="shared" si="6"/>
        <v>1742541.0355337518</v>
      </c>
    </row>
    <row r="146" spans="2:9" x14ac:dyDescent="0.2">
      <c r="B146" s="9" t="str">
        <f>$B$35</f>
        <v>Teacher Education</v>
      </c>
      <c r="C146" s="159">
        <f>Data!LQ13</f>
        <v>383805.39718155802</v>
      </c>
      <c r="D146" s="159">
        <f>Data!MK13</f>
        <v>1338110.4120619099</v>
      </c>
      <c r="E146" s="159">
        <f>Data!NE13</f>
        <v>931070.27707323199</v>
      </c>
      <c r="F146" s="159">
        <f>Data!NY13</f>
        <v>402250.54635531199</v>
      </c>
      <c r="G146" s="159">
        <f>Data!OS13</f>
        <v>0</v>
      </c>
      <c r="H146" s="160">
        <f>Data!PN13</f>
        <v>786163.89450606541</v>
      </c>
      <c r="I146" s="70">
        <f t="shared" si="6"/>
        <v>3841400.527178077</v>
      </c>
    </row>
    <row r="147" spans="2:9" x14ac:dyDescent="0.2">
      <c r="B147" s="9" t="str">
        <f>$B$36</f>
        <v>Agriculture</v>
      </c>
      <c r="C147" s="159">
        <f>Data!LR13</f>
        <v>451229.75326984801</v>
      </c>
      <c r="D147" s="159">
        <f>Data!ML13</f>
        <v>1274858.25372124</v>
      </c>
      <c r="E147" s="159">
        <f>Data!NF13</f>
        <v>725394.236404981</v>
      </c>
      <c r="F147" s="159">
        <f>Data!NZ13</f>
        <v>0</v>
      </c>
      <c r="G147" s="159">
        <f>Data!OT13</f>
        <v>0</v>
      </c>
      <c r="H147" s="160">
        <f>Data!PM13</f>
        <v>630807.7113147187</v>
      </c>
      <c r="I147" s="70">
        <f t="shared" si="6"/>
        <v>3082289.9547107876</v>
      </c>
    </row>
    <row r="148" spans="2:9" x14ac:dyDescent="0.2">
      <c r="B148" s="9" t="str">
        <f>$B$37</f>
        <v>Engineering</v>
      </c>
      <c r="C148" s="159">
        <f>Data!LS13</f>
        <v>530741.86182203004</v>
      </c>
      <c r="D148" s="159">
        <f>Data!MM13</f>
        <v>958586.57860021596</v>
      </c>
      <c r="E148" s="159">
        <f>Data!NG13</f>
        <v>315111.14850149798</v>
      </c>
      <c r="F148" s="159">
        <f>Data!OA13</f>
        <v>0</v>
      </c>
      <c r="G148" s="159">
        <f>Data!OU13</f>
        <v>0</v>
      </c>
      <c r="H148" s="160">
        <f>Data!PO13</f>
        <v>464312.72768177208</v>
      </c>
      <c r="I148" s="70">
        <f t="shared" si="6"/>
        <v>2268752.3166055158</v>
      </c>
    </row>
    <row r="149" spans="2:9" x14ac:dyDescent="0.2">
      <c r="B149" s="9" t="str">
        <f>$B$38</f>
        <v>Home Economics</v>
      </c>
      <c r="C149" s="159">
        <f>Data!LT13</f>
        <v>49073.391403208399</v>
      </c>
      <c r="D149" s="159">
        <f>Data!MN13</f>
        <v>167142.36500599599</v>
      </c>
      <c r="E149" s="159">
        <f>Data!NH13</f>
        <v>22528.782857142902</v>
      </c>
      <c r="F149" s="159">
        <f>Data!OB13</f>
        <v>0</v>
      </c>
      <c r="G149" s="159">
        <f>Data!OV13</f>
        <v>0</v>
      </c>
      <c r="H149" s="160">
        <f>Data!PP13</f>
        <v>61432.995000959432</v>
      </c>
      <c r="I149" s="70">
        <f t="shared" si="6"/>
        <v>300177.53426730674</v>
      </c>
    </row>
    <row r="150" spans="2:9" x14ac:dyDescent="0.2">
      <c r="B150" s="9" t="str">
        <f>$B$39</f>
        <v>Law</v>
      </c>
      <c r="C150" s="159">
        <f>Data!LU13</f>
        <v>0</v>
      </c>
      <c r="D150" s="159">
        <f>Data!MO13</f>
        <v>0</v>
      </c>
      <c r="E150" s="159">
        <f>Data!NI13</f>
        <v>0</v>
      </c>
      <c r="F150" s="159">
        <f>Data!OC13</f>
        <v>0</v>
      </c>
      <c r="G150" s="159">
        <f>Data!OW13</f>
        <v>0</v>
      </c>
      <c r="H150" s="160">
        <f>Data!PQ13</f>
        <v>0</v>
      </c>
      <c r="I150" s="70">
        <f t="shared" si="6"/>
        <v>0</v>
      </c>
    </row>
    <row r="151" spans="2:9" x14ac:dyDescent="0.2">
      <c r="B151" s="9" t="str">
        <f>$B$40</f>
        <v>Social Service</v>
      </c>
      <c r="C151" s="159">
        <f>Data!LV13</f>
        <v>70900.911523859599</v>
      </c>
      <c r="D151" s="159">
        <f>Data!MP13</f>
        <v>493104.81610771897</v>
      </c>
      <c r="E151" s="159">
        <f>Data!NJ13</f>
        <v>363595.07236842101</v>
      </c>
      <c r="F151" s="159">
        <f>Data!OD13</f>
        <v>0</v>
      </c>
      <c r="G151" s="159">
        <f>Data!OX13</f>
        <v>0</v>
      </c>
      <c r="H151" s="160">
        <f>Data!PR13</f>
        <v>238687.32446991056</v>
      </c>
      <c r="I151" s="70">
        <f t="shared" si="6"/>
        <v>1166288.12446991</v>
      </c>
    </row>
    <row r="152" spans="2:9" x14ac:dyDescent="0.2">
      <c r="B152" s="9" t="str">
        <f>$B$41</f>
        <v>Library Science</v>
      </c>
      <c r="C152" s="159">
        <f>Data!LW13</f>
        <v>0</v>
      </c>
      <c r="D152" s="159">
        <f>Data!MQ13</f>
        <v>0</v>
      </c>
      <c r="E152" s="159">
        <f>Data!NK13</f>
        <v>0</v>
      </c>
      <c r="F152" s="159">
        <f>Data!OE13</f>
        <v>0</v>
      </c>
      <c r="G152" s="159">
        <f>Data!OY13</f>
        <v>0</v>
      </c>
      <c r="H152" s="160">
        <f>Data!PS13</f>
        <v>0</v>
      </c>
      <c r="I152" s="70">
        <f t="shared" si="6"/>
        <v>0</v>
      </c>
    </row>
    <row r="153" spans="2:9" x14ac:dyDescent="0.2">
      <c r="B153" s="9" t="str">
        <f>$B$42</f>
        <v>Veterinary Science</v>
      </c>
      <c r="C153" s="159">
        <f>Data!LX13</f>
        <v>0</v>
      </c>
      <c r="D153" s="159">
        <f>Data!MR13</f>
        <v>0</v>
      </c>
      <c r="E153" s="159">
        <f>Data!NL13</f>
        <v>0</v>
      </c>
      <c r="F153" s="159">
        <f>Data!OF13</f>
        <v>0</v>
      </c>
      <c r="G153" s="159">
        <f>Data!OZ13</f>
        <v>0</v>
      </c>
      <c r="H153" s="160">
        <f>Data!PT13</f>
        <v>0</v>
      </c>
      <c r="I153" s="70">
        <f t="shared" si="6"/>
        <v>0</v>
      </c>
    </row>
    <row r="154" spans="2:9" x14ac:dyDescent="0.2">
      <c r="B154" s="9" t="str">
        <f>$B$43</f>
        <v>Vocational Training</v>
      </c>
      <c r="C154" s="159">
        <f>Data!LY13</f>
        <v>0</v>
      </c>
      <c r="D154" s="159">
        <f>Data!MS13</f>
        <v>0</v>
      </c>
      <c r="E154" s="159">
        <f>Data!NM13</f>
        <v>0</v>
      </c>
      <c r="F154" s="159">
        <f>Data!OG13</f>
        <v>0</v>
      </c>
      <c r="G154" s="159">
        <f>Data!PA13</f>
        <v>0</v>
      </c>
      <c r="H154" s="160">
        <f>Data!PU13</f>
        <v>0</v>
      </c>
      <c r="I154" s="70">
        <f t="shared" si="6"/>
        <v>0</v>
      </c>
    </row>
    <row r="155" spans="2:9" x14ac:dyDescent="0.2">
      <c r="B155" s="9" t="str">
        <f>$B$44</f>
        <v>Physical Training</v>
      </c>
      <c r="C155" s="159">
        <f>Data!LZ13</f>
        <v>0</v>
      </c>
      <c r="D155" s="159">
        <f>Data!MT13</f>
        <v>0</v>
      </c>
      <c r="E155" s="159">
        <f>Data!NN13</f>
        <v>0</v>
      </c>
      <c r="F155" s="159">
        <f>Data!OH13</f>
        <v>0</v>
      </c>
      <c r="G155" s="159">
        <f>Data!PB13</f>
        <v>0</v>
      </c>
      <c r="H155" s="160">
        <f>Data!PV13</f>
        <v>0</v>
      </c>
      <c r="I155" s="70">
        <f t="shared" si="6"/>
        <v>0</v>
      </c>
    </row>
    <row r="156" spans="2:9" x14ac:dyDescent="0.2">
      <c r="B156" s="9" t="str">
        <f>$B$45</f>
        <v>Health Services</v>
      </c>
      <c r="C156" s="159">
        <f>Data!MA13</f>
        <v>229198.850995746</v>
      </c>
      <c r="D156" s="159">
        <f>Data!MU13</f>
        <v>114502.15584739701</v>
      </c>
      <c r="E156" s="159">
        <f>Data!NO13</f>
        <v>169726.41872563801</v>
      </c>
      <c r="F156" s="159">
        <f>Data!OI13</f>
        <v>0</v>
      </c>
      <c r="G156" s="159">
        <f>Data!PC13</f>
        <v>0</v>
      </c>
      <c r="H156" s="160">
        <f>Data!PW13</f>
        <v>132113.53258695611</v>
      </c>
      <c r="I156" s="70">
        <f t="shared" si="6"/>
        <v>645540.95815573714</v>
      </c>
    </row>
    <row r="157" spans="2:9" x14ac:dyDescent="0.2">
      <c r="B157" s="9" t="str">
        <f>$B$46</f>
        <v>Pharmacy</v>
      </c>
      <c r="C157" s="159">
        <f>Data!MB13</f>
        <v>0</v>
      </c>
      <c r="D157" s="159">
        <f>Data!MV13</f>
        <v>0</v>
      </c>
      <c r="E157" s="159">
        <f>Data!NP13</f>
        <v>0</v>
      </c>
      <c r="F157" s="159">
        <f>Data!OJ13</f>
        <v>0</v>
      </c>
      <c r="G157" s="159">
        <f>Data!PD13</f>
        <v>0</v>
      </c>
      <c r="H157" s="160">
        <f>Data!PX13</f>
        <v>0</v>
      </c>
      <c r="I157" s="70">
        <f t="shared" si="6"/>
        <v>0</v>
      </c>
    </row>
    <row r="158" spans="2:9" x14ac:dyDescent="0.2">
      <c r="B158" s="9" t="str">
        <f>$B$47</f>
        <v>Business Administration</v>
      </c>
      <c r="C158" s="159">
        <f>Data!MC13</f>
        <v>983959.09168887103</v>
      </c>
      <c r="D158" s="159">
        <f>Data!MW13</f>
        <v>2503260.98693386</v>
      </c>
      <c r="E158" s="159">
        <f>Data!NQ13</f>
        <v>1702848.3764351101</v>
      </c>
      <c r="F158" s="159">
        <f>Data!OK13</f>
        <v>0</v>
      </c>
      <c r="G158" s="159">
        <f>Data!PE13</f>
        <v>0</v>
      </c>
      <c r="H158" s="160">
        <f>Data!PY13</f>
        <v>1335492.1140143895</v>
      </c>
      <c r="I158" s="70">
        <f t="shared" si="6"/>
        <v>6525560.5690722298</v>
      </c>
    </row>
    <row r="159" spans="2:9" x14ac:dyDescent="0.2">
      <c r="B159" s="9" t="str">
        <f>$B$48</f>
        <v>Optometry</v>
      </c>
      <c r="C159" s="159">
        <f>Data!MD13</f>
        <v>0</v>
      </c>
      <c r="D159" s="159">
        <f>Data!MX13</f>
        <v>0</v>
      </c>
      <c r="E159" s="159">
        <f>Data!NR13</f>
        <v>0</v>
      </c>
      <c r="F159" s="159">
        <f>Data!OL13</f>
        <v>0</v>
      </c>
      <c r="G159" s="159">
        <f>Data!PF13</f>
        <v>0</v>
      </c>
      <c r="H159" s="160">
        <f>Data!PZ13</f>
        <v>0</v>
      </c>
      <c r="I159" s="70">
        <f t="shared" si="6"/>
        <v>0</v>
      </c>
    </row>
    <row r="160" spans="2:9" x14ac:dyDescent="0.2">
      <c r="B160" s="9" t="str">
        <f>$B$49</f>
        <v>Teacher Ed-Practice Teaching</v>
      </c>
      <c r="C160" s="159">
        <f>Data!ME13</f>
        <v>0</v>
      </c>
      <c r="D160" s="159">
        <f>Data!MY13</f>
        <v>59355.416541353399</v>
      </c>
      <c r="E160" s="159">
        <f>Data!NS13</f>
        <v>0</v>
      </c>
      <c r="F160" s="159">
        <f>Data!OM13</f>
        <v>0</v>
      </c>
      <c r="G160" s="159">
        <f>Data!PG13</f>
        <v>0</v>
      </c>
      <c r="H160" s="160">
        <f>Data!QA13</f>
        <v>15273.149362368727</v>
      </c>
      <c r="I160" s="70">
        <f t="shared" si="6"/>
        <v>74628.565903722134</v>
      </c>
    </row>
    <row r="161" spans="2:10" x14ac:dyDescent="0.2">
      <c r="B161" s="9" t="str">
        <f>$B$50</f>
        <v>Technology</v>
      </c>
      <c r="C161" s="159">
        <f>Data!MF13</f>
        <v>332786.46701486799</v>
      </c>
      <c r="D161" s="159">
        <f>Data!MZ13</f>
        <v>620037.02879158396</v>
      </c>
      <c r="E161" s="159">
        <f>Data!NT13</f>
        <v>87449.919999999998</v>
      </c>
      <c r="F161" s="159">
        <f>Data!ON13</f>
        <v>0</v>
      </c>
      <c r="G161" s="159">
        <f>Data!PH13</f>
        <v>0</v>
      </c>
      <c r="H161" s="160">
        <f>Data!QB13</f>
        <v>267679.88808980858</v>
      </c>
      <c r="I161" s="70">
        <f t="shared" si="6"/>
        <v>1307953.3038962604</v>
      </c>
    </row>
    <row r="162" spans="2:10" x14ac:dyDescent="0.2">
      <c r="B162" s="9" t="str">
        <f>$B$51</f>
        <v>Nursing</v>
      </c>
      <c r="C162" s="159">
        <f>Data!MG13</f>
        <v>110515.939490765</v>
      </c>
      <c r="D162" s="159">
        <f>Data!NA13</f>
        <v>770545.14587054099</v>
      </c>
      <c r="E162" s="159">
        <f>Data!NU13</f>
        <v>313379.30511488498</v>
      </c>
      <c r="F162" s="159">
        <f>Data!OO13</f>
        <v>0</v>
      </c>
      <c r="G162" s="159">
        <f>Data!PI13</f>
        <v>0</v>
      </c>
      <c r="H162" s="160">
        <f>Data!QC13</f>
        <v>307349.64980793186</v>
      </c>
      <c r="I162" s="70">
        <f t="shared" si="6"/>
        <v>1501790.0402841228</v>
      </c>
    </row>
    <row r="163" spans="2:10" ht="15" thickBot="1" x14ac:dyDescent="0.25">
      <c r="B163" s="35" t="str">
        <f>$B$52</f>
        <v>Totals</v>
      </c>
      <c r="C163" s="36">
        <f t="shared" ref="C163:H163" si="7">SUM(C143:C162)</f>
        <v>9514443.5461462494</v>
      </c>
      <c r="D163" s="36">
        <f t="shared" si="7"/>
        <v>13212629.725085739</v>
      </c>
      <c r="E163" s="36">
        <f t="shared" si="7"/>
        <v>6719807.6129137166</v>
      </c>
      <c r="F163" s="36">
        <f t="shared" si="7"/>
        <v>456640.51302197867</v>
      </c>
      <c r="G163" s="37">
        <f t="shared" si="7"/>
        <v>0</v>
      </c>
      <c r="H163" s="71">
        <f t="shared" si="7"/>
        <v>7694680.2056646356</v>
      </c>
      <c r="I163" s="70">
        <f>SUM(I143:I162)</f>
        <v>37598201.602832317</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5217297.519538505</v>
      </c>
      <c r="D168" s="21">
        <f t="shared" si="8"/>
        <v>3499822.177042787</v>
      </c>
      <c r="E168" s="21">
        <f t="shared" si="8"/>
        <v>1769180.5797353559</v>
      </c>
      <c r="F168" s="21">
        <f t="shared" si="8"/>
        <v>68385.422062645564</v>
      </c>
      <c r="G168" s="21">
        <f t="shared" si="8"/>
        <v>0</v>
      </c>
      <c r="H168" s="36">
        <f t="shared" ref="H168:H188" si="9">SUM(C168:G168)</f>
        <v>10554685.698379293</v>
      </c>
      <c r="I168" s="52"/>
      <c r="J168" s="53"/>
    </row>
    <row r="169" spans="2:10" x14ac:dyDescent="0.2">
      <c r="B169" s="9" t="str">
        <f>$B$33</f>
        <v>Science</v>
      </c>
      <c r="C169" s="22">
        <f t="shared" si="8"/>
        <v>1819246.3268788448</v>
      </c>
      <c r="D169" s="22">
        <f t="shared" si="8"/>
        <v>2052754.6205498124</v>
      </c>
      <c r="E169" s="22">
        <f t="shared" si="8"/>
        <v>714592.02694694593</v>
      </c>
      <c r="F169" s="22">
        <f t="shared" si="8"/>
        <v>0</v>
      </c>
      <c r="G169" s="22">
        <f t="shared" si="8"/>
        <v>0</v>
      </c>
      <c r="H169" s="69">
        <f t="shared" si="9"/>
        <v>4586592.9743756028</v>
      </c>
      <c r="I169" s="52"/>
      <c r="J169" s="53"/>
    </row>
    <row r="170" spans="2:10" x14ac:dyDescent="0.2">
      <c r="B170" s="9" t="str">
        <f>$B$34</f>
        <v>Fine Arts</v>
      </c>
      <c r="C170" s="22">
        <f t="shared" si="8"/>
        <v>975370.72940016212</v>
      </c>
      <c r="D170" s="22">
        <f t="shared" si="8"/>
        <v>624780.06484380097</v>
      </c>
      <c r="E170" s="22">
        <f t="shared" si="8"/>
        <v>142390.24128978874</v>
      </c>
      <c r="F170" s="22">
        <f t="shared" si="8"/>
        <v>0</v>
      </c>
      <c r="G170" s="22">
        <f t="shared" si="8"/>
        <v>0</v>
      </c>
      <c r="H170" s="69">
        <f t="shared" si="9"/>
        <v>1742541.0355337518</v>
      </c>
      <c r="I170" s="52"/>
      <c r="J170" s="53"/>
    </row>
    <row r="171" spans="2:10" x14ac:dyDescent="0.2">
      <c r="B171" s="9" t="str">
        <f>$B$35</f>
        <v>Teacher Education</v>
      </c>
      <c r="C171" s="22">
        <f t="shared" si="8"/>
        <v>482564.99653763609</v>
      </c>
      <c r="D171" s="22">
        <f t="shared" si="8"/>
        <v>1682428.7805889605</v>
      </c>
      <c r="E171" s="22">
        <f t="shared" si="8"/>
        <v>1170650.3564867773</v>
      </c>
      <c r="F171" s="22">
        <f t="shared" si="8"/>
        <v>505756.39356470335</v>
      </c>
      <c r="G171" s="22">
        <f t="shared" si="8"/>
        <v>0</v>
      </c>
      <c r="H171" s="69">
        <f t="shared" si="9"/>
        <v>3841400.5271780775</v>
      </c>
      <c r="I171" s="52"/>
      <c r="J171" s="53"/>
    </row>
    <row r="172" spans="2:10" x14ac:dyDescent="0.2">
      <c r="B172" s="9" t="str">
        <f>$B$36</f>
        <v>Agriculture</v>
      </c>
      <c r="C172" s="22">
        <f t="shared" si="8"/>
        <v>567338.77616978297</v>
      </c>
      <c r="D172" s="22">
        <f t="shared" si="8"/>
        <v>1602900.7755249138</v>
      </c>
      <c r="E172" s="22">
        <f t="shared" si="8"/>
        <v>912050.40301609086</v>
      </c>
      <c r="F172" s="22">
        <f t="shared" si="8"/>
        <v>0</v>
      </c>
      <c r="G172" s="22">
        <f t="shared" si="8"/>
        <v>0</v>
      </c>
      <c r="H172" s="69">
        <f t="shared" si="9"/>
        <v>3082289.9547107876</v>
      </c>
      <c r="I172" s="52"/>
      <c r="J172" s="53"/>
    </row>
    <row r="173" spans="2:10" x14ac:dyDescent="0.2">
      <c r="B173" s="9" t="str">
        <f>$B$37</f>
        <v>Engineering</v>
      </c>
      <c r="C173" s="22">
        <f t="shared" si="8"/>
        <v>667310.69076491089</v>
      </c>
      <c r="D173" s="22">
        <f t="shared" si="8"/>
        <v>1205247.0663001526</v>
      </c>
      <c r="E173" s="22">
        <f t="shared" si="8"/>
        <v>396194.55954045273</v>
      </c>
      <c r="F173" s="22">
        <f t="shared" si="8"/>
        <v>0</v>
      </c>
      <c r="G173" s="22">
        <f t="shared" si="8"/>
        <v>0</v>
      </c>
      <c r="H173" s="69">
        <f t="shared" si="9"/>
        <v>2268752.3166055162</v>
      </c>
      <c r="I173" s="52"/>
      <c r="J173" s="53"/>
    </row>
    <row r="174" spans="2:10" x14ac:dyDescent="0.2">
      <c r="B174" s="9" t="str">
        <f>$B$38</f>
        <v>Home Economics</v>
      </c>
      <c r="C174" s="22">
        <f t="shared" si="8"/>
        <v>61700.802350564772</v>
      </c>
      <c r="D174" s="22">
        <f t="shared" si="8"/>
        <v>210150.9134126537</v>
      </c>
      <c r="E174" s="22">
        <f t="shared" si="8"/>
        <v>28325.818504088256</v>
      </c>
      <c r="F174" s="22">
        <f t="shared" si="8"/>
        <v>0</v>
      </c>
      <c r="G174" s="22">
        <f t="shared" si="8"/>
        <v>0</v>
      </c>
      <c r="H174" s="69">
        <f t="shared" si="9"/>
        <v>300177.53426730674</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89144.911393316273</v>
      </c>
      <c r="D176" s="22">
        <f t="shared" si="8"/>
        <v>619988.99865691341</v>
      </c>
      <c r="E176" s="22">
        <f t="shared" si="8"/>
        <v>457154.21441968053</v>
      </c>
      <c r="F176" s="22">
        <f t="shared" si="8"/>
        <v>0</v>
      </c>
      <c r="G176" s="22">
        <f t="shared" si="8"/>
        <v>0</v>
      </c>
      <c r="H176" s="69">
        <f t="shared" si="9"/>
        <v>1166288.1244699103</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288175.57947178045</v>
      </c>
      <c r="D181" s="22">
        <f t="shared" si="8"/>
        <v>143965.49096445591</v>
      </c>
      <c r="E181" s="22">
        <f t="shared" si="8"/>
        <v>213399.88771950075</v>
      </c>
      <c r="F181" s="22">
        <f t="shared" si="8"/>
        <v>0</v>
      </c>
      <c r="G181" s="22">
        <f t="shared" si="8"/>
        <v>0</v>
      </c>
      <c r="H181" s="69">
        <f t="shared" si="9"/>
        <v>645540.95815573703</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1237148.3547674066</v>
      </c>
      <c r="D183" s="22">
        <f t="shared" si="8"/>
        <v>3147392.2419103016</v>
      </c>
      <c r="E183" s="22">
        <f t="shared" si="8"/>
        <v>2141019.9723945223</v>
      </c>
      <c r="F183" s="22">
        <f t="shared" si="8"/>
        <v>0</v>
      </c>
      <c r="G183" s="22">
        <f t="shared" si="8"/>
        <v>0</v>
      </c>
      <c r="H183" s="69">
        <f t="shared" si="9"/>
        <v>6525560.5690722307</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74628.565903722134</v>
      </c>
      <c r="E185" s="22">
        <f t="shared" si="10"/>
        <v>0</v>
      </c>
      <c r="F185" s="22">
        <f t="shared" si="10"/>
        <v>0</v>
      </c>
      <c r="G185" s="22">
        <f t="shared" si="10"/>
        <v>0</v>
      </c>
      <c r="H185" s="69">
        <f t="shared" si="9"/>
        <v>74628.565903722134</v>
      </c>
      <c r="I185" s="52"/>
      <c r="J185" s="53"/>
    </row>
    <row r="186" spans="2:10" x14ac:dyDescent="0.2">
      <c r="B186" s="9" t="str">
        <f>$B$50</f>
        <v>Technology</v>
      </c>
      <c r="C186" s="22">
        <f t="shared" si="10"/>
        <v>418418.03549947153</v>
      </c>
      <c r="D186" s="22">
        <f t="shared" si="10"/>
        <v>779583.00964297622</v>
      </c>
      <c r="E186" s="22">
        <f t="shared" si="10"/>
        <v>109952.25875381277</v>
      </c>
      <c r="F186" s="22">
        <f t="shared" si="10"/>
        <v>0</v>
      </c>
      <c r="G186" s="22">
        <f t="shared" si="10"/>
        <v>0</v>
      </c>
      <c r="H186" s="69">
        <f t="shared" si="9"/>
        <v>1307953.3038962607</v>
      </c>
      <c r="I186" s="52"/>
      <c r="J186" s="53"/>
    </row>
    <row r="187" spans="2:10" x14ac:dyDescent="0.2">
      <c r="B187" s="9" t="str">
        <f>$B$51</f>
        <v>Nursing</v>
      </c>
      <c r="C187" s="22">
        <f t="shared" si="10"/>
        <v>138953.55393474697</v>
      </c>
      <c r="D187" s="22">
        <f t="shared" si="10"/>
        <v>968819.40269644768</v>
      </c>
      <c r="E187" s="22">
        <f t="shared" si="10"/>
        <v>394017.08365292818</v>
      </c>
      <c r="F187" s="22">
        <f t="shared" si="10"/>
        <v>0</v>
      </c>
      <c r="G187" s="22">
        <f t="shared" si="10"/>
        <v>0</v>
      </c>
      <c r="H187" s="69">
        <f t="shared" si="9"/>
        <v>1501790.0402841228</v>
      </c>
      <c r="I187" s="52"/>
      <c r="J187" s="53"/>
    </row>
    <row r="188" spans="2:10" x14ac:dyDescent="0.2">
      <c r="B188" s="35" t="str">
        <f>$B$52</f>
        <v>Totals</v>
      </c>
      <c r="C188" s="36">
        <f>SUM(C168:C187)</f>
        <v>11962670.27670713</v>
      </c>
      <c r="D188" s="36">
        <f>SUM(D168:D187)</f>
        <v>16612462.108037893</v>
      </c>
      <c r="E188" s="36">
        <f>SUM(E168:E187)</f>
        <v>8448927.4024599437</v>
      </c>
      <c r="F188" s="36">
        <f>SUM(F168:F187)</f>
        <v>574141.81562734896</v>
      </c>
      <c r="G188" s="36">
        <f>SUM(G168:G187)</f>
        <v>0</v>
      </c>
      <c r="H188" s="36">
        <f t="shared" si="9"/>
        <v>37598201.602832317</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22475075</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3118743.6645934843</v>
      </c>
      <c r="D193" s="38">
        <f t="shared" si="11"/>
        <v>2092088.519195941</v>
      </c>
      <c r="E193" s="38">
        <f t="shared" si="11"/>
        <v>1057562.9823502051</v>
      </c>
      <c r="F193" s="38">
        <f t="shared" si="11"/>
        <v>40878.750159391457</v>
      </c>
      <c r="G193" s="38">
        <f t="shared" si="11"/>
        <v>0</v>
      </c>
      <c r="H193" s="38">
        <f>SUM(C193:G193)</f>
        <v>6309273.9162990218</v>
      </c>
      <c r="I193" s="1"/>
    </row>
    <row r="194" spans="2:9" x14ac:dyDescent="0.2">
      <c r="B194" s="9" t="str">
        <f>$B$33</f>
        <v>Science</v>
      </c>
      <c r="C194" s="39">
        <f t="shared" si="11"/>
        <v>1087490.7813940875</v>
      </c>
      <c r="D194" s="39">
        <f t="shared" si="11"/>
        <v>1227075.0218536546</v>
      </c>
      <c r="E194" s="39">
        <f t="shared" si="11"/>
        <v>427161.6384658349</v>
      </c>
      <c r="F194" s="39">
        <f t="shared" si="11"/>
        <v>0</v>
      </c>
      <c r="G194" s="39">
        <f t="shared" si="11"/>
        <v>0</v>
      </c>
      <c r="H194" s="39">
        <f t="shared" ref="H194:H213" si="12">SUM(C194:G194)</f>
        <v>2741727.4417135771</v>
      </c>
      <c r="I194" s="1"/>
    </row>
    <row r="195" spans="2:9" x14ac:dyDescent="0.2">
      <c r="B195" s="9" t="str">
        <f>$B$34</f>
        <v>Fine Arts</v>
      </c>
      <c r="C195" s="39">
        <f t="shared" si="11"/>
        <v>583047.30975276162</v>
      </c>
      <c r="D195" s="39">
        <f t="shared" si="11"/>
        <v>373474.74659031274</v>
      </c>
      <c r="E195" s="39">
        <f t="shared" si="11"/>
        <v>85116.60706705242</v>
      </c>
      <c r="F195" s="39">
        <f t="shared" si="11"/>
        <v>0</v>
      </c>
      <c r="G195" s="39">
        <f t="shared" si="11"/>
        <v>0</v>
      </c>
      <c r="H195" s="39">
        <f t="shared" si="12"/>
        <v>1041638.6634101268</v>
      </c>
      <c r="I195" s="1"/>
    </row>
    <row r="196" spans="2:9" x14ac:dyDescent="0.2">
      <c r="B196" s="9" t="str">
        <f>$B$35</f>
        <v>Teacher Education</v>
      </c>
      <c r="C196" s="39">
        <f t="shared" si="11"/>
        <v>288462.85266849282</v>
      </c>
      <c r="D196" s="39">
        <f t="shared" si="11"/>
        <v>1005705.3639248254</v>
      </c>
      <c r="E196" s="39">
        <f t="shared" si="11"/>
        <v>699779.60219339479</v>
      </c>
      <c r="F196" s="39">
        <f t="shared" si="11"/>
        <v>302325.97285291279</v>
      </c>
      <c r="G196" s="39">
        <f t="shared" si="11"/>
        <v>0</v>
      </c>
      <c r="H196" s="39">
        <f t="shared" si="12"/>
        <v>2296273.7916396256</v>
      </c>
      <c r="I196" s="1"/>
    </row>
    <row r="197" spans="2:9" x14ac:dyDescent="0.2">
      <c r="B197" s="9" t="str">
        <f>$B$36</f>
        <v>Agriculture</v>
      </c>
      <c r="C197" s="39">
        <f t="shared" si="11"/>
        <v>339138.07047259243</v>
      </c>
      <c r="D197" s="39">
        <f t="shared" si="11"/>
        <v>958165.9125091444</v>
      </c>
      <c r="E197" s="39">
        <f t="shared" si="11"/>
        <v>545196.32157147373</v>
      </c>
      <c r="F197" s="39">
        <f t="shared" si="11"/>
        <v>0</v>
      </c>
      <c r="G197" s="39">
        <f t="shared" si="11"/>
        <v>0</v>
      </c>
      <c r="H197" s="39">
        <f t="shared" si="12"/>
        <v>1842500.3045532105</v>
      </c>
      <c r="I197" s="1"/>
    </row>
    <row r="198" spans="2:9" x14ac:dyDescent="0.2">
      <c r="B198" s="9" t="str">
        <f>$B$37</f>
        <v>Engineering</v>
      </c>
      <c r="C198" s="39">
        <f t="shared" si="11"/>
        <v>398898.27661633084</v>
      </c>
      <c r="D198" s="39">
        <f t="shared" si="11"/>
        <v>720460.47560384718</v>
      </c>
      <c r="E198" s="39">
        <f t="shared" si="11"/>
        <v>236833.20107504434</v>
      </c>
      <c r="F198" s="39">
        <f t="shared" si="11"/>
        <v>0</v>
      </c>
      <c r="G198" s="39">
        <f t="shared" si="11"/>
        <v>0</v>
      </c>
      <c r="H198" s="39">
        <f t="shared" si="12"/>
        <v>1356191.9532952225</v>
      </c>
      <c r="I198" s="1"/>
    </row>
    <row r="199" spans="2:9" x14ac:dyDescent="0.2">
      <c r="B199" s="9" t="str">
        <f>$B$38</f>
        <v>Home Economics</v>
      </c>
      <c r="C199" s="39">
        <f t="shared" si="11"/>
        <v>36882.885384726898</v>
      </c>
      <c r="D199" s="39">
        <f t="shared" si="11"/>
        <v>125621.90048771101</v>
      </c>
      <c r="E199" s="39">
        <f t="shared" si="11"/>
        <v>16932.32304142477</v>
      </c>
      <c r="F199" s="39">
        <f t="shared" si="11"/>
        <v>0</v>
      </c>
      <c r="G199" s="39">
        <f t="shared" si="11"/>
        <v>0</v>
      </c>
      <c r="H199" s="39">
        <f t="shared" si="12"/>
        <v>179437.10891386267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53288.149007696389</v>
      </c>
      <c r="D201" s="39">
        <f t="shared" si="11"/>
        <v>370610.79120708106</v>
      </c>
      <c r="E201" s="39">
        <f t="shared" si="11"/>
        <v>273273.05077470531</v>
      </c>
      <c r="F201" s="39">
        <f t="shared" si="11"/>
        <v>0</v>
      </c>
      <c r="G201" s="39">
        <f t="shared" si="11"/>
        <v>0</v>
      </c>
      <c r="H201" s="39">
        <f t="shared" si="12"/>
        <v>697171.99098948273</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172262.70102527519</v>
      </c>
      <c r="D206" s="39">
        <f t="shared" si="11"/>
        <v>86058.243982452201</v>
      </c>
      <c r="E206" s="39">
        <f t="shared" si="11"/>
        <v>127564.03968869768</v>
      </c>
      <c r="F206" s="39">
        <f t="shared" si="11"/>
        <v>0</v>
      </c>
      <c r="G206" s="39">
        <f t="shared" si="11"/>
        <v>0</v>
      </c>
      <c r="H206" s="39">
        <f t="shared" si="12"/>
        <v>385884.98469642509</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739530.10713761079</v>
      </c>
      <c r="D208" s="39">
        <f t="shared" si="11"/>
        <v>1881416.4953576769</v>
      </c>
      <c r="E208" s="39">
        <f t="shared" si="11"/>
        <v>1279837.396596116</v>
      </c>
      <c r="F208" s="39">
        <f t="shared" si="11"/>
        <v>0</v>
      </c>
      <c r="G208" s="39">
        <f t="shared" si="11"/>
        <v>0</v>
      </c>
      <c r="H208" s="39">
        <f t="shared" si="12"/>
        <v>3900783.9990914036</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44610.713925802389</v>
      </c>
      <c r="E210" s="39">
        <f t="shared" si="13"/>
        <v>0</v>
      </c>
      <c r="F210" s="39">
        <f t="shared" si="13"/>
        <v>0</v>
      </c>
      <c r="G210" s="39">
        <f t="shared" si="13"/>
        <v>0</v>
      </c>
      <c r="H210" s="39">
        <f t="shared" si="12"/>
        <v>44610.713925802389</v>
      </c>
      <c r="I210" s="1"/>
    </row>
    <row r="211" spans="2:9" x14ac:dyDescent="0.2">
      <c r="B211" s="9" t="str">
        <f>$B$50</f>
        <v>Technology</v>
      </c>
      <c r="C211" s="39">
        <f t="shared" si="13"/>
        <v>250117.72713338694</v>
      </c>
      <c r="D211" s="39">
        <f t="shared" si="13"/>
        <v>466011.29478309205</v>
      </c>
      <c r="E211" s="39">
        <f t="shared" si="13"/>
        <v>65726.155947980005</v>
      </c>
      <c r="F211" s="39">
        <f t="shared" si="13"/>
        <v>0</v>
      </c>
      <c r="G211" s="39">
        <f t="shared" si="13"/>
        <v>0</v>
      </c>
      <c r="H211" s="39">
        <f t="shared" si="12"/>
        <v>781855.17786445899</v>
      </c>
      <c r="I211" s="1"/>
    </row>
    <row r="212" spans="2:9" x14ac:dyDescent="0.2">
      <c r="B212" s="9" t="str">
        <f>$B$51</f>
        <v>Nursing</v>
      </c>
      <c r="C212" s="39">
        <f t="shared" si="13"/>
        <v>83062.258647092429</v>
      </c>
      <c r="D212" s="39">
        <f t="shared" si="13"/>
        <v>579131.12353271653</v>
      </c>
      <c r="E212" s="39">
        <f t="shared" si="13"/>
        <v>235531.57142797316</v>
      </c>
      <c r="F212" s="39">
        <f t="shared" si="13"/>
        <v>0</v>
      </c>
      <c r="G212" s="39">
        <f t="shared" si="13"/>
        <v>0</v>
      </c>
      <c r="H212" s="39">
        <f t="shared" si="12"/>
        <v>897724.95360778202</v>
      </c>
      <c r="I212" s="1"/>
    </row>
    <row r="213" spans="2:9" x14ac:dyDescent="0.2">
      <c r="B213" s="35" t="str">
        <f>$B$52</f>
        <v>Totals</v>
      </c>
      <c r="C213" s="38">
        <f>SUM(C193:C212)</f>
        <v>7150924.78383354</v>
      </c>
      <c r="D213" s="38">
        <f>SUM(D193:D212)</f>
        <v>9930430.6029542554</v>
      </c>
      <c r="E213" s="38">
        <f>SUM(E193:E212)</f>
        <v>5050514.8901999015</v>
      </c>
      <c r="F213" s="38">
        <f>SUM(F193:F212)</f>
        <v>343204.72301230422</v>
      </c>
      <c r="G213" s="38">
        <f>SUM(G193:G212)</f>
        <v>0</v>
      </c>
      <c r="H213" s="38">
        <f t="shared" si="12"/>
        <v>22475075</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18146913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2814217.9672471122</v>
      </c>
      <c r="D218" s="38">
        <f t="shared" si="14"/>
        <v>2252084.4966005445</v>
      </c>
      <c r="E218" s="38">
        <f t="shared" si="14"/>
        <v>563281.76599500817</v>
      </c>
      <c r="F218" s="38">
        <f t="shared" si="14"/>
        <v>16819.704488213167</v>
      </c>
      <c r="G218" s="38">
        <f t="shared" si="14"/>
        <v>0</v>
      </c>
      <c r="H218" s="38">
        <f>SUM(C218:G218)</f>
        <v>5646403.9343308778</v>
      </c>
      <c r="I218" s="1"/>
    </row>
    <row r="219" spans="2:9" x14ac:dyDescent="0.2">
      <c r="B219" s="9" t="str">
        <f>$B$33</f>
        <v>Science</v>
      </c>
      <c r="C219" s="39">
        <f t="shared" si="14"/>
        <v>1361093.9003025694</v>
      </c>
      <c r="D219" s="39">
        <f t="shared" si="14"/>
        <v>963600.4323040602</v>
      </c>
      <c r="E219" s="39">
        <f t="shared" si="14"/>
        <v>129751.01135825226</v>
      </c>
      <c r="F219" s="39">
        <f t="shared" si="14"/>
        <v>0</v>
      </c>
      <c r="G219" s="39">
        <f t="shared" si="14"/>
        <v>0</v>
      </c>
      <c r="H219" s="39">
        <f t="shared" ref="H219:H238" si="15">SUM(C219:G219)</f>
        <v>2454445.3439648817</v>
      </c>
      <c r="I219" s="1"/>
    </row>
    <row r="220" spans="2:9" x14ac:dyDescent="0.2">
      <c r="B220" s="9" t="str">
        <f>$B$34</f>
        <v>Fine Arts</v>
      </c>
      <c r="C220" s="39">
        <f t="shared" si="14"/>
        <v>291300.82796858245</v>
      </c>
      <c r="D220" s="39">
        <f t="shared" si="14"/>
        <v>139926.49626204316</v>
      </c>
      <c r="E220" s="39">
        <f t="shared" si="14"/>
        <v>29242.840914461256</v>
      </c>
      <c r="F220" s="39">
        <f t="shared" si="14"/>
        <v>0</v>
      </c>
      <c r="G220" s="39">
        <f t="shared" si="14"/>
        <v>0</v>
      </c>
      <c r="H220" s="39">
        <f t="shared" si="15"/>
        <v>460470.16514508688</v>
      </c>
      <c r="I220" s="1"/>
    </row>
    <row r="221" spans="2:9" x14ac:dyDescent="0.2">
      <c r="B221" s="9" t="str">
        <f>$B$35</f>
        <v>Teacher Education</v>
      </c>
      <c r="C221" s="39">
        <f t="shared" si="14"/>
        <v>214826.67864296964</v>
      </c>
      <c r="D221" s="39">
        <f t="shared" si="14"/>
        <v>1012360.6032621069</v>
      </c>
      <c r="E221" s="39">
        <f t="shared" si="14"/>
        <v>527724.27562858106</v>
      </c>
      <c r="F221" s="39">
        <f t="shared" si="14"/>
        <v>187659.84578992118</v>
      </c>
      <c r="G221" s="39">
        <f t="shared" si="14"/>
        <v>0</v>
      </c>
      <c r="H221" s="39">
        <f t="shared" si="15"/>
        <v>1942571.4033235789</v>
      </c>
      <c r="I221" s="1"/>
    </row>
    <row r="222" spans="2:9" x14ac:dyDescent="0.2">
      <c r="B222" s="9" t="str">
        <f>$B$36</f>
        <v>Agriculture</v>
      </c>
      <c r="C222" s="39">
        <f t="shared" si="14"/>
        <v>413751.6506958821</v>
      </c>
      <c r="D222" s="39">
        <f t="shared" si="14"/>
        <v>905792.69421357149</v>
      </c>
      <c r="E222" s="39">
        <f t="shared" si="14"/>
        <v>170946.58159250615</v>
      </c>
      <c r="F222" s="39">
        <f t="shared" si="14"/>
        <v>0</v>
      </c>
      <c r="G222" s="39">
        <f t="shared" si="14"/>
        <v>0</v>
      </c>
      <c r="H222" s="39">
        <f t="shared" si="15"/>
        <v>1490490.9265019596</v>
      </c>
      <c r="I222" s="1"/>
    </row>
    <row r="223" spans="2:9" x14ac:dyDescent="0.2">
      <c r="B223" s="9" t="str">
        <f>$B$37</f>
        <v>Engineering</v>
      </c>
      <c r="C223" s="39">
        <f t="shared" si="14"/>
        <v>218936.54000803267</v>
      </c>
      <c r="D223" s="39">
        <f t="shared" si="14"/>
        <v>496787.4075088235</v>
      </c>
      <c r="E223" s="39">
        <f t="shared" si="14"/>
        <v>101936.4840103071</v>
      </c>
      <c r="F223" s="39">
        <f t="shared" si="14"/>
        <v>0</v>
      </c>
      <c r="G223" s="39">
        <f t="shared" si="14"/>
        <v>0</v>
      </c>
      <c r="H223" s="39">
        <f t="shared" si="15"/>
        <v>817660.43152716325</v>
      </c>
      <c r="I223" s="1"/>
    </row>
    <row r="224" spans="2:9" x14ac:dyDescent="0.2">
      <c r="B224" s="9" t="str">
        <f>$B$38</f>
        <v>Home Economics</v>
      </c>
      <c r="C224" s="39">
        <f t="shared" si="14"/>
        <v>51507.701780837167</v>
      </c>
      <c r="D224" s="39">
        <f t="shared" si="14"/>
        <v>164306.58174106647</v>
      </c>
      <c r="E224" s="39">
        <f t="shared" si="14"/>
        <v>10449.241355038856</v>
      </c>
      <c r="F224" s="39">
        <f t="shared" si="14"/>
        <v>0</v>
      </c>
      <c r="G224" s="39">
        <f t="shared" si="14"/>
        <v>0</v>
      </c>
      <c r="H224" s="39">
        <f t="shared" si="15"/>
        <v>226263.52487694251</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30996.804874821471</v>
      </c>
      <c r="D226" s="39">
        <f t="shared" si="14"/>
        <v>264382.34338158992</v>
      </c>
      <c r="E226" s="39">
        <f t="shared" si="14"/>
        <v>172976.29034492379</v>
      </c>
      <c r="F226" s="39">
        <f t="shared" si="14"/>
        <v>0</v>
      </c>
      <c r="G226" s="39">
        <f t="shared" si="14"/>
        <v>0</v>
      </c>
      <c r="H226" s="39">
        <f t="shared" si="15"/>
        <v>468355.43860133516</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103860.42178626673</v>
      </c>
      <c r="D231" s="39">
        <f t="shared" si="14"/>
        <v>105600.99347712932</v>
      </c>
      <c r="E231" s="39">
        <f t="shared" si="14"/>
        <v>61943.704147856231</v>
      </c>
      <c r="F231" s="39">
        <f t="shared" si="14"/>
        <v>0</v>
      </c>
      <c r="G231" s="39">
        <f t="shared" si="14"/>
        <v>0</v>
      </c>
      <c r="H231" s="39">
        <f t="shared" si="15"/>
        <v>271405.11941125226</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532284.66165461706</v>
      </c>
      <c r="D233" s="39">
        <f t="shared" si="14"/>
        <v>1904202.0870882487</v>
      </c>
      <c r="E233" s="39">
        <f t="shared" si="14"/>
        <v>693483.82374268665</v>
      </c>
      <c r="F233" s="39">
        <f t="shared" si="14"/>
        <v>0</v>
      </c>
      <c r="G233" s="39">
        <f t="shared" si="14"/>
        <v>0</v>
      </c>
      <c r="H233" s="39">
        <f t="shared" si="15"/>
        <v>3129970.5724855526</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73761.845018688095</v>
      </c>
      <c r="E235" s="39">
        <f t="shared" si="16"/>
        <v>0</v>
      </c>
      <c r="F235" s="39">
        <f t="shared" si="16"/>
        <v>0</v>
      </c>
      <c r="G235" s="39">
        <f t="shared" si="16"/>
        <v>0</v>
      </c>
      <c r="H235" s="39">
        <f t="shared" si="15"/>
        <v>73761.845018688095</v>
      </c>
      <c r="I235" s="1"/>
    </row>
    <row r="236" spans="2:10" x14ac:dyDescent="0.2">
      <c r="B236" s="9" t="str">
        <f>$B$50</f>
        <v>Technology</v>
      </c>
      <c r="C236" s="39">
        <f t="shared" si="16"/>
        <v>89034.192936599968</v>
      </c>
      <c r="D236" s="39">
        <f t="shared" si="16"/>
        <v>313280.64513555169</v>
      </c>
      <c r="E236" s="39">
        <f t="shared" si="16"/>
        <v>47134.347695031385</v>
      </c>
      <c r="F236" s="39">
        <f t="shared" si="16"/>
        <v>0</v>
      </c>
      <c r="G236" s="39">
        <f t="shared" si="16"/>
        <v>0</v>
      </c>
      <c r="H236" s="39">
        <f t="shared" si="15"/>
        <v>449449.18576718302</v>
      </c>
      <c r="I236" s="1"/>
    </row>
    <row r="237" spans="2:10" x14ac:dyDescent="0.2">
      <c r="B237" s="9" t="str">
        <f>$B$51</f>
        <v>Nursing</v>
      </c>
      <c r="C237" s="39">
        <f t="shared" si="16"/>
        <v>73401.355781640435</v>
      </c>
      <c r="D237" s="39">
        <f t="shared" si="16"/>
        <v>600316.43904722563</v>
      </c>
      <c r="E237" s="39">
        <f t="shared" si="16"/>
        <v>41947.314216630803</v>
      </c>
      <c r="F237" s="39">
        <f t="shared" si="16"/>
        <v>0</v>
      </c>
      <c r="G237" s="39">
        <f t="shared" si="16"/>
        <v>0</v>
      </c>
      <c r="H237" s="39">
        <f t="shared" si="15"/>
        <v>715665.10904549679</v>
      </c>
      <c r="I237" s="1"/>
    </row>
    <row r="238" spans="2:10" x14ac:dyDescent="0.2">
      <c r="B238" s="35" t="str">
        <f>$B$52</f>
        <v>Totals</v>
      </c>
      <c r="C238" s="38">
        <f>SUM(C218:C237)</f>
        <v>6195212.7036799304</v>
      </c>
      <c r="D238" s="38">
        <f>SUM(D218:D237)</f>
        <v>9196403.065040648</v>
      </c>
      <c r="E238" s="38">
        <f>SUM(E218:E237)</f>
        <v>2550817.6810012837</v>
      </c>
      <c r="F238" s="38">
        <f>SUM(F218:F237)</f>
        <v>204479.55027813435</v>
      </c>
      <c r="G238" s="38">
        <f>SUM(G218:G237)</f>
        <v>0</v>
      </c>
      <c r="H238" s="38">
        <f t="shared" si="15"/>
        <v>18146912.999999996</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12635146</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1959454.7508984299</v>
      </c>
      <c r="D243" s="38">
        <f t="shared" si="17"/>
        <v>1568058.2377225473</v>
      </c>
      <c r="E243" s="38">
        <f t="shared" si="17"/>
        <v>392196.03645450686</v>
      </c>
      <c r="F243" s="38">
        <f t="shared" si="17"/>
        <v>11711.050903557463</v>
      </c>
      <c r="G243" s="38">
        <f t="shared" si="17"/>
        <v>0</v>
      </c>
      <c r="H243" s="38">
        <f>SUM(C243:G243)</f>
        <v>3931420.0759790409</v>
      </c>
      <c r="I243" s="1"/>
    </row>
    <row r="244" spans="2:9" x14ac:dyDescent="0.2">
      <c r="B244" s="9" t="str">
        <f>$B$33</f>
        <v>Science</v>
      </c>
      <c r="C244" s="39">
        <f t="shared" si="17"/>
        <v>947688.4663541622</v>
      </c>
      <c r="D244" s="39">
        <f t="shared" si="17"/>
        <v>670925.80142004974</v>
      </c>
      <c r="E244" s="39">
        <f t="shared" si="17"/>
        <v>90341.700109499376</v>
      </c>
      <c r="F244" s="39">
        <f t="shared" si="17"/>
        <v>0</v>
      </c>
      <c r="G244" s="39">
        <f t="shared" si="17"/>
        <v>0</v>
      </c>
      <c r="H244" s="39">
        <f t="shared" ref="H244:H263" si="18">SUM(C244:G244)</f>
        <v>1708955.9678837112</v>
      </c>
      <c r="I244" s="1"/>
    </row>
    <row r="245" spans="2:9" x14ac:dyDescent="0.2">
      <c r="B245" s="9" t="str">
        <f>$B$34</f>
        <v>Fine Arts</v>
      </c>
      <c r="C245" s="39">
        <f t="shared" si="17"/>
        <v>202823.94538971572</v>
      </c>
      <c r="D245" s="39">
        <f t="shared" si="17"/>
        <v>97426.582115612153</v>
      </c>
      <c r="E245" s="39">
        <f t="shared" si="17"/>
        <v>20360.904601735376</v>
      </c>
      <c r="F245" s="39">
        <f t="shared" si="17"/>
        <v>0</v>
      </c>
      <c r="G245" s="39">
        <f t="shared" si="17"/>
        <v>0</v>
      </c>
      <c r="H245" s="39">
        <f t="shared" si="18"/>
        <v>320611.43210706324</v>
      </c>
      <c r="I245" s="1"/>
    </row>
    <row r="246" spans="2:9" x14ac:dyDescent="0.2">
      <c r="B246" s="9" t="str">
        <f>$B$35</f>
        <v>Teacher Education</v>
      </c>
      <c r="C246" s="39">
        <f t="shared" si="17"/>
        <v>149577.31099217827</v>
      </c>
      <c r="D246" s="39">
        <f t="shared" si="17"/>
        <v>704876.03191048512</v>
      </c>
      <c r="E246" s="39">
        <f t="shared" si="17"/>
        <v>367438.43265856639</v>
      </c>
      <c r="F246" s="39">
        <f t="shared" si="17"/>
        <v>130661.86793826254</v>
      </c>
      <c r="G246" s="39">
        <f t="shared" si="17"/>
        <v>0</v>
      </c>
      <c r="H246" s="39">
        <f t="shared" si="18"/>
        <v>1352553.6434994924</v>
      </c>
      <c r="I246" s="1"/>
    </row>
    <row r="247" spans="2:9" x14ac:dyDescent="0.2">
      <c r="B247" s="9" t="str">
        <f>$B$36</f>
        <v>Agriculture</v>
      </c>
      <c r="C247" s="39">
        <f t="shared" si="17"/>
        <v>288082.74521862046</v>
      </c>
      <c r="D247" s="39">
        <f t="shared" si="17"/>
        <v>630676.02391226718</v>
      </c>
      <c r="E247" s="39">
        <f t="shared" si="17"/>
        <v>119024.92818598005</v>
      </c>
      <c r="F247" s="39">
        <f t="shared" si="17"/>
        <v>0</v>
      </c>
      <c r="G247" s="39">
        <f t="shared" si="17"/>
        <v>0</v>
      </c>
      <c r="H247" s="39">
        <f t="shared" si="18"/>
        <v>1037783.6973168678</v>
      </c>
      <c r="I247" s="1"/>
    </row>
    <row r="248" spans="2:9" x14ac:dyDescent="0.2">
      <c r="B248" s="9" t="str">
        <f>$B$37</f>
        <v>Engineering</v>
      </c>
      <c r="C248" s="39">
        <f t="shared" si="17"/>
        <v>152438.88300651102</v>
      </c>
      <c r="D248" s="39">
        <f t="shared" si="17"/>
        <v>345898.02821204253</v>
      </c>
      <c r="E248" s="39">
        <f t="shared" si="17"/>
        <v>70975.28699216753</v>
      </c>
      <c r="F248" s="39">
        <f t="shared" si="17"/>
        <v>0</v>
      </c>
      <c r="G248" s="39">
        <f t="shared" si="17"/>
        <v>0</v>
      </c>
      <c r="H248" s="39">
        <f t="shared" si="18"/>
        <v>569312.19821072114</v>
      </c>
      <c r="I248" s="1"/>
    </row>
    <row r="249" spans="2:9" x14ac:dyDescent="0.2">
      <c r="B249" s="9" t="str">
        <f>$B$38</f>
        <v>Home Economics</v>
      </c>
      <c r="C249" s="39">
        <f t="shared" si="17"/>
        <v>35863.253002058125</v>
      </c>
      <c r="D249" s="39">
        <f t="shared" si="17"/>
        <v>114401.69736082987</v>
      </c>
      <c r="E249" s="39">
        <f t="shared" si="17"/>
        <v>7275.4903332679114</v>
      </c>
      <c r="F249" s="39">
        <f t="shared" si="17"/>
        <v>0</v>
      </c>
      <c r="G249" s="39">
        <f t="shared" si="17"/>
        <v>0</v>
      </c>
      <c r="H249" s="39">
        <f t="shared" si="18"/>
        <v>157540.44069615591</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21582.136594079719</v>
      </c>
      <c r="D251" s="39">
        <f t="shared" si="17"/>
        <v>184081.4197130125</v>
      </c>
      <c r="E251" s="39">
        <f t="shared" si="17"/>
        <v>120438.15292697455</v>
      </c>
      <c r="F251" s="39">
        <f t="shared" si="17"/>
        <v>0</v>
      </c>
      <c r="G251" s="39">
        <f t="shared" si="17"/>
        <v>0</v>
      </c>
      <c r="H251" s="39">
        <f t="shared" si="18"/>
        <v>326101.70923406677</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72314.866605193994</v>
      </c>
      <c r="D256" s="39">
        <f t="shared" si="17"/>
        <v>73526.773965829707</v>
      </c>
      <c r="E256" s="39">
        <f t="shared" si="17"/>
        <v>43129.525428868765</v>
      </c>
      <c r="F256" s="39">
        <f t="shared" si="17"/>
        <v>0</v>
      </c>
      <c r="G256" s="39">
        <f t="shared" si="17"/>
        <v>0</v>
      </c>
      <c r="H256" s="39">
        <f t="shared" si="18"/>
        <v>188971.16599989246</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370613.69135161926</v>
      </c>
      <c r="D258" s="39">
        <f t="shared" si="17"/>
        <v>1325838.2504982934</v>
      </c>
      <c r="E258" s="39">
        <f t="shared" si="17"/>
        <v>482851.78650644951</v>
      </c>
      <c r="F258" s="39">
        <f t="shared" si="17"/>
        <v>0</v>
      </c>
      <c r="G258" s="39">
        <f t="shared" si="17"/>
        <v>0</v>
      </c>
      <c r="H258" s="39">
        <f t="shared" si="18"/>
        <v>2179303.7283563623</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51358.139042188435</v>
      </c>
      <c r="E260" s="39">
        <f t="shared" si="19"/>
        <v>0</v>
      </c>
      <c r="F260" s="39">
        <f t="shared" si="19"/>
        <v>0</v>
      </c>
      <c r="G260" s="39">
        <f t="shared" si="19"/>
        <v>0</v>
      </c>
      <c r="H260" s="39">
        <f t="shared" si="18"/>
        <v>51358.139042188435</v>
      </c>
      <c r="I260" s="1"/>
    </row>
    <row r="261" spans="2:10" x14ac:dyDescent="0.2">
      <c r="B261" s="9" t="str">
        <f>$B$50</f>
        <v>Technology</v>
      </c>
      <c r="C261" s="39">
        <f t="shared" si="19"/>
        <v>61991.812422647818</v>
      </c>
      <c r="D261" s="39">
        <f t="shared" si="19"/>
        <v>218127.82649378909</v>
      </c>
      <c r="E261" s="39">
        <f t="shared" si="19"/>
        <v>32818.218985316402</v>
      </c>
      <c r="F261" s="39">
        <f t="shared" si="19"/>
        <v>0</v>
      </c>
      <c r="G261" s="39">
        <f t="shared" si="19"/>
        <v>0</v>
      </c>
      <c r="H261" s="39">
        <f t="shared" si="18"/>
        <v>312937.85790175333</v>
      </c>
      <c r="I261" s="1"/>
    </row>
    <row r="262" spans="2:10" x14ac:dyDescent="0.2">
      <c r="B262" s="9" t="str">
        <f>$B$51</f>
        <v>Nursing</v>
      </c>
      <c r="C262" s="39">
        <f t="shared" si="19"/>
        <v>51107.14130270922</v>
      </c>
      <c r="D262" s="39">
        <f t="shared" si="19"/>
        <v>417982.15782275458</v>
      </c>
      <c r="E262" s="39">
        <f t="shared" si="19"/>
        <v>29206.644647219386</v>
      </c>
      <c r="F262" s="39">
        <f t="shared" si="19"/>
        <v>0</v>
      </c>
      <c r="G262" s="39">
        <f t="shared" si="19"/>
        <v>0</v>
      </c>
      <c r="H262" s="39">
        <f t="shared" si="18"/>
        <v>498295.94377268321</v>
      </c>
      <c r="I262" s="1"/>
    </row>
    <row r="263" spans="2:10" x14ac:dyDescent="0.2">
      <c r="B263" s="35" t="str">
        <f>$B$52</f>
        <v>Totals</v>
      </c>
      <c r="C263" s="38">
        <f>SUM(C243:C262)</f>
        <v>4313539.0031379266</v>
      </c>
      <c r="D263" s="38">
        <f>SUM(D243:D262)</f>
        <v>6403176.9701897018</v>
      </c>
      <c r="E263" s="38">
        <f>SUM(E243:E262)</f>
        <v>1776057.1078305522</v>
      </c>
      <c r="F263" s="38">
        <f>SUM(F243:F262)</f>
        <v>142372.91884182001</v>
      </c>
      <c r="G263" s="38">
        <f>SUM(G243:G262)</f>
        <v>0</v>
      </c>
      <c r="H263" s="38">
        <f t="shared" si="18"/>
        <v>12635146.000000002</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17259262.587051772</v>
      </c>
      <c r="D268" s="38">
        <f t="shared" si="20"/>
        <v>12195617.61437632</v>
      </c>
      <c r="E268" s="38">
        <f t="shared" si="20"/>
        <v>5189329.3395501459</v>
      </c>
      <c r="F268" s="38">
        <f t="shared" si="20"/>
        <v>192184.89428047437</v>
      </c>
      <c r="G268" s="38">
        <f t="shared" si="20"/>
        <v>0</v>
      </c>
      <c r="H268" s="38">
        <f>SUM(C268:G268)</f>
        <v>34836394.435258709</v>
      </c>
      <c r="I268" s="1"/>
    </row>
    <row r="269" spans="2:10" x14ac:dyDescent="0.2">
      <c r="B269" s="9" t="str">
        <f>$B$33</f>
        <v>Science</v>
      </c>
      <c r="C269" s="39">
        <f t="shared" si="20"/>
        <v>6662446.9646328446</v>
      </c>
      <c r="D269" s="39">
        <f t="shared" si="20"/>
        <v>6547002.8938541366</v>
      </c>
      <c r="E269" s="39">
        <f t="shared" si="20"/>
        <v>1930193.1875546817</v>
      </c>
      <c r="F269" s="39">
        <f t="shared" si="20"/>
        <v>0</v>
      </c>
      <c r="G269" s="39">
        <f t="shared" si="20"/>
        <v>0</v>
      </c>
      <c r="H269" s="39">
        <f t="shared" ref="H269:H288" si="21">SUM(C269:G269)</f>
        <v>15139643.046041662</v>
      </c>
      <c r="I269" s="1"/>
    </row>
    <row r="270" spans="2:10" x14ac:dyDescent="0.2">
      <c r="B270" s="9" t="str">
        <f>$B$34</f>
        <v>Fine Arts</v>
      </c>
      <c r="C270" s="39">
        <f t="shared" si="20"/>
        <v>2828298.5197892962</v>
      </c>
      <c r="D270" s="39">
        <f t="shared" si="20"/>
        <v>1732523.2538746342</v>
      </c>
      <c r="E270" s="39">
        <f t="shared" si="20"/>
        <v>390359.88361662778</v>
      </c>
      <c r="F270" s="39">
        <f t="shared" si="20"/>
        <v>0</v>
      </c>
      <c r="G270" s="39">
        <f t="shared" si="20"/>
        <v>0</v>
      </c>
      <c r="H270" s="39">
        <f t="shared" si="21"/>
        <v>4951181.6572805587</v>
      </c>
      <c r="I270" s="1"/>
    </row>
    <row r="271" spans="2:10" x14ac:dyDescent="0.2">
      <c r="B271" s="9" t="str">
        <f>$B$35</f>
        <v>Teacher Education</v>
      </c>
      <c r="C271" s="39">
        <f t="shared" si="20"/>
        <v>1519237.2360228347</v>
      </c>
      <c r="D271" s="39">
        <f t="shared" si="20"/>
        <v>5743481.1917482885</v>
      </c>
      <c r="E271" s="39">
        <f t="shared" si="20"/>
        <v>3696662.9440405513</v>
      </c>
      <c r="F271" s="39">
        <f t="shared" si="20"/>
        <v>1528654.6265011118</v>
      </c>
      <c r="G271" s="39">
        <f t="shared" si="20"/>
        <v>0</v>
      </c>
      <c r="H271" s="39">
        <f t="shared" si="21"/>
        <v>12488035.998312786</v>
      </c>
      <c r="I271" s="1"/>
    </row>
    <row r="272" spans="2:10" x14ac:dyDescent="0.2">
      <c r="B272" s="9" t="str">
        <f>$B$36</f>
        <v>Agriculture</v>
      </c>
      <c r="C272" s="39">
        <f t="shared" si="20"/>
        <v>2059540.9958267258</v>
      </c>
      <c r="D272" s="39">
        <f t="shared" si="20"/>
        <v>5372393.6598811373</v>
      </c>
      <c r="E272" s="39">
        <f t="shared" si="20"/>
        <v>2472612.4707710319</v>
      </c>
      <c r="F272" s="39">
        <f t="shared" si="20"/>
        <v>0</v>
      </c>
      <c r="G272" s="39">
        <f t="shared" si="20"/>
        <v>0</v>
      </c>
      <c r="H272" s="39">
        <f t="shared" si="21"/>
        <v>9904547.1264788955</v>
      </c>
      <c r="I272" s="1"/>
    </row>
    <row r="273" spans="2:10" x14ac:dyDescent="0.2">
      <c r="B273" s="9" t="str">
        <f>$B$37</f>
        <v>Engineering</v>
      </c>
      <c r="C273" s="39">
        <f t="shared" si="20"/>
        <v>1968326.2522178155</v>
      </c>
      <c r="D273" s="39">
        <f t="shared" si="20"/>
        <v>3726979.5562250819</v>
      </c>
      <c r="E273" s="39">
        <f t="shared" si="20"/>
        <v>1121050.6801194698</v>
      </c>
      <c r="F273" s="39">
        <f t="shared" si="20"/>
        <v>0</v>
      </c>
      <c r="G273" s="39">
        <f t="shared" si="20"/>
        <v>0</v>
      </c>
      <c r="H273" s="39">
        <f t="shared" si="21"/>
        <v>6816356.4885623669</v>
      </c>
      <c r="I273" s="1"/>
    </row>
    <row r="274" spans="2:10" x14ac:dyDescent="0.2">
      <c r="B274" s="9" t="str">
        <f>$B$38</f>
        <v>Home Economics</v>
      </c>
      <c r="C274" s="39">
        <f t="shared" si="20"/>
        <v>235028.03392139537</v>
      </c>
      <c r="D274" s="39">
        <f t="shared" si="20"/>
        <v>781623.45800825697</v>
      </c>
      <c r="E274" s="39">
        <f t="shared" si="20"/>
        <v>85511.656090962686</v>
      </c>
      <c r="F274" s="39">
        <f t="shared" si="20"/>
        <v>0</v>
      </c>
      <c r="G274" s="39">
        <f t="shared" si="20"/>
        <v>0</v>
      </c>
      <c r="H274" s="39">
        <f t="shared" si="21"/>
        <v>1102163.1480206151</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265912.91339377343</v>
      </c>
      <c r="D276" s="39">
        <f t="shared" si="20"/>
        <v>1932168.3690663159</v>
      </c>
      <c r="E276" s="39">
        <f t="shared" si="20"/>
        <v>1387436.7808347051</v>
      </c>
      <c r="F276" s="39">
        <f t="shared" si="20"/>
        <v>0</v>
      </c>
      <c r="G276" s="39">
        <f t="shared" si="20"/>
        <v>0</v>
      </c>
      <c r="H276" s="39">
        <f t="shared" si="21"/>
        <v>3585518.0632947944</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865812.41988426237</v>
      </c>
      <c r="D281" s="39">
        <f t="shared" si="20"/>
        <v>523653.65823726408</v>
      </c>
      <c r="E281" s="39">
        <f t="shared" si="20"/>
        <v>615763.57571056136</v>
      </c>
      <c r="F281" s="39">
        <f t="shared" si="20"/>
        <v>0</v>
      </c>
      <c r="G281" s="39">
        <f t="shared" si="20"/>
        <v>0</v>
      </c>
      <c r="H281" s="39">
        <f t="shared" si="21"/>
        <v>2005229.6538320878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3863535.9066001247</v>
      </c>
      <c r="D283" s="39">
        <f t="shared" si="20"/>
        <v>10762110.06178838</v>
      </c>
      <c r="E283" s="39">
        <f t="shared" si="20"/>
        <v>6300041.3556748852</v>
      </c>
      <c r="F283" s="39">
        <f t="shared" si="20"/>
        <v>0</v>
      </c>
      <c r="G283" s="39">
        <f t="shared" si="20"/>
        <v>0</v>
      </c>
      <c r="H283" s="39">
        <f t="shared" si="21"/>
        <v>20925687.32406339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303714.68043175444</v>
      </c>
      <c r="E285" s="39">
        <f t="shared" si="22"/>
        <v>0</v>
      </c>
      <c r="F285" s="39">
        <f t="shared" si="22"/>
        <v>0</v>
      </c>
      <c r="G285" s="39">
        <f t="shared" si="22"/>
        <v>0</v>
      </c>
      <c r="H285" s="39">
        <f t="shared" si="21"/>
        <v>303714.68043175444</v>
      </c>
      <c r="I285" s="1"/>
    </row>
    <row r="286" spans="2:10" x14ac:dyDescent="0.2">
      <c r="B286" s="9" t="str">
        <f>$B$50</f>
        <v>Technology</v>
      </c>
      <c r="C286" s="39">
        <f t="shared" si="22"/>
        <v>1152348.2350069743</v>
      </c>
      <c r="D286" s="39">
        <f t="shared" si="22"/>
        <v>2397039.8048469932</v>
      </c>
      <c r="E286" s="39">
        <f t="shared" si="22"/>
        <v>343080.90138214052</v>
      </c>
      <c r="F286" s="39">
        <f t="shared" si="22"/>
        <v>0</v>
      </c>
      <c r="G286" s="39">
        <f t="shared" si="22"/>
        <v>0</v>
      </c>
      <c r="H286" s="39">
        <f t="shared" si="21"/>
        <v>3892468.9412361081</v>
      </c>
      <c r="I286" s="1"/>
    </row>
    <row r="287" spans="2:10" x14ac:dyDescent="0.2">
      <c r="B287" s="9" t="str">
        <f>$B$51</f>
        <v>Nursing</v>
      </c>
      <c r="C287" s="39">
        <f t="shared" si="22"/>
        <v>457040.249156954</v>
      </c>
      <c r="D287" s="39">
        <f t="shared" si="22"/>
        <v>3336794.2689696858</v>
      </c>
      <c r="E287" s="39">
        <f t="shared" si="22"/>
        <v>1014081.9190596364</v>
      </c>
      <c r="F287" s="39">
        <f t="shared" si="22"/>
        <v>0</v>
      </c>
      <c r="G287" s="39">
        <f t="shared" si="22"/>
        <v>0</v>
      </c>
      <c r="H287" s="39">
        <f t="shared" si="21"/>
        <v>4807916.4371862756</v>
      </c>
      <c r="I287" s="1"/>
    </row>
    <row r="288" spans="2:10" x14ac:dyDescent="0.2">
      <c r="B288" s="35" t="str">
        <f>$B$52</f>
        <v>Totals</v>
      </c>
      <c r="C288" s="38">
        <f>SUM(C268:C287)</f>
        <v>39136790.31350477</v>
      </c>
      <c r="D288" s="38">
        <f>SUM(D268:D287)</f>
        <v>55355102.471308246</v>
      </c>
      <c r="E288" s="38">
        <f>SUM(E268:E287)</f>
        <v>24546124.694405399</v>
      </c>
      <c r="F288" s="38">
        <f>SUM(F268:F287)</f>
        <v>1720839.5207815862</v>
      </c>
      <c r="G288" s="38">
        <f>SUM(G268:G287)</f>
        <v>0</v>
      </c>
      <c r="H288" s="38">
        <f t="shared" si="21"/>
        <v>120758857.00000001</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235.56344634836179</v>
      </c>
      <c r="D293" s="36">
        <f t="shared" si="23"/>
        <v>374.0069189884789</v>
      </c>
      <c r="E293" s="36">
        <f t="shared" si="23"/>
        <v>692.55696510745304</v>
      </c>
      <c r="F293" s="36">
        <f t="shared" si="23"/>
        <v>915.16616324035419</v>
      </c>
      <c r="G293" s="37">
        <f t="shared" si="23"/>
        <v>0</v>
      </c>
      <c r="H293" s="38">
        <f t="shared" si="23"/>
        <v>306.71510081316711</v>
      </c>
      <c r="I293" s="1"/>
    </row>
    <row r="294" spans="2:10" x14ac:dyDescent="0.2">
      <c r="B294" s="9" t="str">
        <f>$B$33</f>
        <v>Science</v>
      </c>
      <c r="C294" s="69">
        <f t="shared" si="23"/>
        <v>188.01351632895486</v>
      </c>
      <c r="D294" s="69">
        <f t="shared" si="23"/>
        <v>469.25192759849028</v>
      </c>
      <c r="E294" s="69">
        <f t="shared" si="23"/>
        <v>1118.3042801591434</v>
      </c>
      <c r="F294" s="69">
        <f t="shared" si="23"/>
        <v>0</v>
      </c>
      <c r="G294" s="88">
        <f t="shared" si="23"/>
        <v>0</v>
      </c>
      <c r="H294" s="39">
        <f t="shared" si="23"/>
        <v>296.19366604143016</v>
      </c>
      <c r="I294" s="1"/>
    </row>
    <row r="295" spans="2:10" x14ac:dyDescent="0.2">
      <c r="B295" s="9" t="str">
        <f>$B$34</f>
        <v>Fine Arts</v>
      </c>
      <c r="C295" s="69">
        <f t="shared" si="23"/>
        <v>372.92965714521313</v>
      </c>
      <c r="D295" s="69">
        <f t="shared" si="23"/>
        <v>855.14474524907905</v>
      </c>
      <c r="E295" s="69">
        <f t="shared" si="23"/>
        <v>1003.495844772822</v>
      </c>
      <c r="F295" s="69">
        <f t="shared" si="23"/>
        <v>0</v>
      </c>
      <c r="G295" s="88">
        <f t="shared" si="23"/>
        <v>0</v>
      </c>
      <c r="H295" s="39">
        <f t="shared" si="23"/>
        <v>495.16768249630547</v>
      </c>
      <c r="I295" s="1"/>
    </row>
    <row r="296" spans="2:10" x14ac:dyDescent="0.2">
      <c r="B296" s="9" t="str">
        <f>$B$35</f>
        <v>Teacher Education</v>
      </c>
      <c r="C296" s="69">
        <f t="shared" si="23"/>
        <v>271.63190345482474</v>
      </c>
      <c r="D296" s="69">
        <f t="shared" si="23"/>
        <v>391.83252774923511</v>
      </c>
      <c r="E296" s="69">
        <f t="shared" si="23"/>
        <v>526.59016296873949</v>
      </c>
      <c r="F296" s="69">
        <f t="shared" si="23"/>
        <v>652.434753094798</v>
      </c>
      <c r="G296" s="88">
        <f t="shared" si="23"/>
        <v>0</v>
      </c>
      <c r="H296" s="39">
        <f t="shared" si="23"/>
        <v>421.69365834783503</v>
      </c>
      <c r="I296" s="1"/>
    </row>
    <row r="297" spans="2:10" x14ac:dyDescent="0.2">
      <c r="B297" s="9" t="str">
        <f>$B$36</f>
        <v>Agriculture</v>
      </c>
      <c r="C297" s="69">
        <f t="shared" si="23"/>
        <v>191.19392831662884</v>
      </c>
      <c r="D297" s="69">
        <f t="shared" si="23"/>
        <v>409.63733586588921</v>
      </c>
      <c r="E297" s="69">
        <f t="shared" si="23"/>
        <v>1087.3405764164609</v>
      </c>
      <c r="F297" s="69">
        <f t="shared" si="23"/>
        <v>0</v>
      </c>
      <c r="G297" s="88">
        <f t="shared" si="23"/>
        <v>0</v>
      </c>
      <c r="H297" s="39">
        <f t="shared" si="23"/>
        <v>378.59971432586275</v>
      </c>
      <c r="I297" s="1"/>
    </row>
    <row r="298" spans="2:10" x14ac:dyDescent="0.2">
      <c r="B298" s="9" t="str">
        <f>$B$37</f>
        <v>Engineering</v>
      </c>
      <c r="C298" s="69">
        <f t="shared" si="23"/>
        <v>345.32039512593252</v>
      </c>
      <c r="D298" s="69">
        <f t="shared" si="23"/>
        <v>518.13979650008093</v>
      </c>
      <c r="E298" s="69">
        <f t="shared" si="23"/>
        <v>826.73353991111344</v>
      </c>
      <c r="F298" s="69">
        <f t="shared" si="23"/>
        <v>0</v>
      </c>
      <c r="G298" s="88">
        <f t="shared" si="23"/>
        <v>0</v>
      </c>
      <c r="H298" s="39">
        <f t="shared" si="23"/>
        <v>478.37437634657641</v>
      </c>
      <c r="I298" s="1"/>
    </row>
    <row r="299" spans="2:10" x14ac:dyDescent="0.2">
      <c r="B299" s="9" t="str">
        <f>$B$38</f>
        <v>Home Economics</v>
      </c>
      <c r="C299" s="69">
        <f t="shared" si="23"/>
        <v>175.26326168635001</v>
      </c>
      <c r="D299" s="69">
        <f t="shared" si="23"/>
        <v>328.55126440027618</v>
      </c>
      <c r="E299" s="69">
        <f t="shared" si="23"/>
        <v>615.19177043858042</v>
      </c>
      <c r="F299" s="69">
        <f t="shared" si="23"/>
        <v>0</v>
      </c>
      <c r="G299" s="88">
        <f t="shared" si="23"/>
        <v>0</v>
      </c>
      <c r="H299" s="39">
        <f t="shared" si="23"/>
        <v>285.60848614164684</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329.5079472041802</v>
      </c>
      <c r="D301" s="69">
        <f t="shared" si="23"/>
        <v>504.74617791701041</v>
      </c>
      <c r="E301" s="69">
        <f t="shared" si="23"/>
        <v>602.97122157092792</v>
      </c>
      <c r="F301" s="69">
        <f t="shared" si="23"/>
        <v>0</v>
      </c>
      <c r="G301" s="88">
        <f t="shared" si="23"/>
        <v>0</v>
      </c>
      <c r="H301" s="39">
        <f t="shared" si="23"/>
        <v>516.9432040505759</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320.19690084477156</v>
      </c>
      <c r="D306" s="69">
        <f t="shared" si="23"/>
        <v>342.48113684582347</v>
      </c>
      <c r="E306" s="69">
        <f t="shared" si="23"/>
        <v>747.28589285262296</v>
      </c>
      <c r="F306" s="69">
        <f t="shared" si="23"/>
        <v>0</v>
      </c>
      <c r="G306" s="88">
        <f t="shared" si="23"/>
        <v>0</v>
      </c>
      <c r="H306" s="39">
        <f t="shared" si="23"/>
        <v>396.52553961480874</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278.79462452014178</v>
      </c>
      <c r="D308" s="69">
        <f t="shared" si="23"/>
        <v>390.34166558298142</v>
      </c>
      <c r="E308" s="69">
        <f t="shared" si="23"/>
        <v>682.93131226828029</v>
      </c>
      <c r="F308" s="69">
        <f t="shared" si="23"/>
        <v>0</v>
      </c>
      <c r="G308" s="88">
        <f t="shared" si="23"/>
        <v>0</v>
      </c>
      <c r="H308" s="39">
        <f t="shared" si="23"/>
        <v>413.11026422520217</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284.37704160276633</v>
      </c>
      <c r="E310" s="69">
        <f t="shared" si="24"/>
        <v>0</v>
      </c>
      <c r="F310" s="69">
        <f t="shared" si="24"/>
        <v>0</v>
      </c>
      <c r="G310" s="88">
        <f t="shared" si="24"/>
        <v>0</v>
      </c>
      <c r="H310" s="39">
        <f t="shared" si="24"/>
        <v>284.37704160276633</v>
      </c>
      <c r="I310" s="1"/>
    </row>
    <row r="311" spans="2:10" x14ac:dyDescent="0.2">
      <c r="B311" s="9" t="str">
        <f>$B$50</f>
        <v>Technology</v>
      </c>
      <c r="C311" s="69">
        <f t="shared" si="24"/>
        <v>497.13038611172317</v>
      </c>
      <c r="D311" s="69">
        <f t="shared" si="24"/>
        <v>528.44792875815551</v>
      </c>
      <c r="E311" s="69">
        <f t="shared" si="24"/>
        <v>547.17847110389243</v>
      </c>
      <c r="F311" s="69">
        <f t="shared" si="24"/>
        <v>0</v>
      </c>
      <c r="G311" s="88">
        <f t="shared" si="24"/>
        <v>0</v>
      </c>
      <c r="H311" s="39">
        <f t="shared" si="24"/>
        <v>520.31398760006789</v>
      </c>
      <c r="I311" s="1"/>
    </row>
    <row r="312" spans="2:10" x14ac:dyDescent="0.2">
      <c r="B312" s="9" t="str">
        <f>$B$51</f>
        <v>Nursing</v>
      </c>
      <c r="C312" s="69">
        <f t="shared" si="24"/>
        <v>239.1628724002899</v>
      </c>
      <c r="D312" s="69">
        <f t="shared" si="24"/>
        <v>383.89257581335545</v>
      </c>
      <c r="E312" s="69">
        <f t="shared" si="24"/>
        <v>1817.3511094258718</v>
      </c>
      <c r="F312" s="69">
        <f t="shared" si="24"/>
        <v>0</v>
      </c>
      <c r="G312" s="88">
        <f t="shared" si="24"/>
        <v>0</v>
      </c>
      <c r="H312" s="39">
        <f t="shared" si="24"/>
        <v>430.7782848477982</v>
      </c>
      <c r="I312" s="1"/>
    </row>
    <row r="313" spans="2:10" x14ac:dyDescent="0.2">
      <c r="B313" s="35" t="str">
        <f>$B$52</f>
        <v>Totals</v>
      </c>
      <c r="C313" s="38">
        <f t="shared" si="24"/>
        <v>242.64557642973472</v>
      </c>
      <c r="D313" s="38">
        <f t="shared" si="24"/>
        <v>415.7192930893188</v>
      </c>
      <c r="E313" s="38">
        <f t="shared" si="24"/>
        <v>723.39162720751506</v>
      </c>
      <c r="F313" s="38">
        <f t="shared" si="24"/>
        <v>674.04603242521978</v>
      </c>
      <c r="G313" s="38">
        <f t="shared" si="24"/>
        <v>0</v>
      </c>
      <c r="H313" s="38">
        <f t="shared" si="24"/>
        <v>364.90534913516979</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1.587712035913164</v>
      </c>
      <c r="E318" s="55">
        <f t="shared" si="25"/>
        <v>2.940001837480628</v>
      </c>
      <c r="F318" s="55">
        <f t="shared" si="25"/>
        <v>3.885009229687383</v>
      </c>
      <c r="G318" s="55">
        <f t="shared" si="25"/>
        <v>0</v>
      </c>
      <c r="H318" s="55">
        <f t="shared" si="25"/>
        <v>1.3020487922374131</v>
      </c>
      <c r="I318" s="1"/>
    </row>
    <row r="319" spans="2:10" x14ac:dyDescent="0.2">
      <c r="B319" s="9" t="str">
        <f>$B$33</f>
        <v>Science</v>
      </c>
      <c r="C319" s="55">
        <f t="shared" ref="C319:H334" si="26">IF($C$293=0,"",C294/$C$293)</f>
        <v>0.798143851448463</v>
      </c>
      <c r="D319" s="55">
        <f t="shared" si="26"/>
        <v>1.9920405091396884</v>
      </c>
      <c r="E319" s="55">
        <f t="shared" si="26"/>
        <v>4.7473591403708069</v>
      </c>
      <c r="F319" s="55">
        <f t="shared" si="26"/>
        <v>0</v>
      </c>
      <c r="G319" s="55">
        <f t="shared" si="26"/>
        <v>0</v>
      </c>
      <c r="H319" s="55">
        <f t="shared" si="26"/>
        <v>1.2573838200830432</v>
      </c>
      <c r="I319" s="1"/>
    </row>
    <row r="320" spans="2:10" x14ac:dyDescent="0.2">
      <c r="B320" s="9" t="str">
        <f>$B$34</f>
        <v>Fine Arts</v>
      </c>
      <c r="C320" s="55">
        <f t="shared" si="26"/>
        <v>1.5831389076966891</v>
      </c>
      <c r="D320" s="55">
        <f t="shared" si="26"/>
        <v>3.6302098585552729</v>
      </c>
      <c r="E320" s="55">
        <f t="shared" si="26"/>
        <v>4.2599811657060211</v>
      </c>
      <c r="F320" s="55">
        <f t="shared" si="26"/>
        <v>0</v>
      </c>
      <c r="G320" s="55">
        <f t="shared" si="26"/>
        <v>0</v>
      </c>
      <c r="H320" s="55">
        <f t="shared" si="26"/>
        <v>2.1020565379402254</v>
      </c>
      <c r="I320" s="1"/>
    </row>
    <row r="321" spans="2:9" x14ac:dyDescent="0.2">
      <c r="B321" s="9" t="str">
        <f>$B$35</f>
        <v>Teacher Education</v>
      </c>
      <c r="C321" s="55">
        <f t="shared" si="26"/>
        <v>1.153115679302481</v>
      </c>
      <c r="D321" s="55">
        <f t="shared" si="26"/>
        <v>1.663384255169096</v>
      </c>
      <c r="E321" s="55">
        <f t="shared" si="26"/>
        <v>2.2354493922201932</v>
      </c>
      <c r="F321" s="55">
        <f t="shared" si="26"/>
        <v>2.7696773977824565</v>
      </c>
      <c r="G321" s="55">
        <f t="shared" si="26"/>
        <v>0</v>
      </c>
      <c r="H321" s="55">
        <f t="shared" si="26"/>
        <v>1.7901489593772351</v>
      </c>
      <c r="I321" s="1"/>
    </row>
    <row r="322" spans="2:9" x14ac:dyDescent="0.2">
      <c r="B322" s="9" t="str">
        <f>$B$36</f>
        <v>Agriculture</v>
      </c>
      <c r="C322" s="55">
        <f t="shared" si="26"/>
        <v>0.81164514817754319</v>
      </c>
      <c r="D322" s="55">
        <f t="shared" si="26"/>
        <v>1.7389681727618262</v>
      </c>
      <c r="E322" s="55">
        <f t="shared" si="26"/>
        <v>4.6159138579100798</v>
      </c>
      <c r="F322" s="55">
        <f t="shared" si="26"/>
        <v>0</v>
      </c>
      <c r="G322" s="55">
        <f t="shared" si="26"/>
        <v>0</v>
      </c>
      <c r="H322" s="55">
        <f t="shared" si="26"/>
        <v>1.6072090988428336</v>
      </c>
      <c r="I322" s="1"/>
    </row>
    <row r="323" spans="2:9" x14ac:dyDescent="0.2">
      <c r="B323" s="9" t="str">
        <f>$B$37</f>
        <v>Engineering</v>
      </c>
      <c r="C323" s="55">
        <f t="shared" si="26"/>
        <v>1.4659337026987507</v>
      </c>
      <c r="D323" s="55">
        <f t="shared" si="26"/>
        <v>2.199576396644463</v>
      </c>
      <c r="E323" s="55">
        <f t="shared" si="26"/>
        <v>3.5096002912459636</v>
      </c>
      <c r="F323" s="55">
        <f t="shared" si="26"/>
        <v>0</v>
      </c>
      <c r="G323" s="55">
        <f t="shared" si="26"/>
        <v>0</v>
      </c>
      <c r="H323" s="55">
        <f t="shared" si="26"/>
        <v>2.0307665886290986</v>
      </c>
      <c r="I323" s="1"/>
    </row>
    <row r="324" spans="2:9" x14ac:dyDescent="0.2">
      <c r="B324" s="9" t="str">
        <f>$B$38</f>
        <v>Home Economics</v>
      </c>
      <c r="C324" s="55">
        <f t="shared" si="26"/>
        <v>0.74401722509681245</v>
      </c>
      <c r="D324" s="55">
        <f t="shared" si="26"/>
        <v>1.3947463814670118</v>
      </c>
      <c r="E324" s="55">
        <f t="shared" si="26"/>
        <v>2.6115756921335209</v>
      </c>
      <c r="F324" s="55">
        <f t="shared" si="26"/>
        <v>0</v>
      </c>
      <c r="G324" s="55">
        <f t="shared" si="26"/>
        <v>0</v>
      </c>
      <c r="H324" s="55">
        <f t="shared" si="26"/>
        <v>1.2124482408840129</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1.3988076346823737</v>
      </c>
      <c r="D326" s="55">
        <f t="shared" si="26"/>
        <v>2.1427185997719236</v>
      </c>
      <c r="E326" s="55">
        <f t="shared" si="26"/>
        <v>2.5596977413856776</v>
      </c>
      <c r="F326" s="55">
        <f t="shared" si="26"/>
        <v>0</v>
      </c>
      <c r="G326" s="55">
        <f t="shared" si="26"/>
        <v>0</v>
      </c>
      <c r="H326" s="55">
        <f t="shared" si="26"/>
        <v>2.1944966932012751</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1.3592809317760193</v>
      </c>
      <c r="D331" s="55">
        <f t="shared" si="26"/>
        <v>1.4538806514969518</v>
      </c>
      <c r="E331" s="55">
        <f t="shared" si="26"/>
        <v>3.1723338422698362</v>
      </c>
      <c r="F331" s="55">
        <f t="shared" si="26"/>
        <v>0</v>
      </c>
      <c r="G331" s="55">
        <f t="shared" si="26"/>
        <v>0</v>
      </c>
      <c r="H331" s="55">
        <f t="shared" si="26"/>
        <v>1.6833067513726598</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1.1835224388246035</v>
      </c>
      <c r="D333" s="55">
        <f t="shared" si="26"/>
        <v>1.6570553353414887</v>
      </c>
      <c r="E333" s="55">
        <f t="shared" si="26"/>
        <v>2.8991395857671858</v>
      </c>
      <c r="F333" s="55">
        <f t="shared" si="26"/>
        <v>0</v>
      </c>
      <c r="G333" s="55">
        <f t="shared" si="26"/>
        <v>0</v>
      </c>
      <c r="H333" s="55">
        <f t="shared" si="26"/>
        <v>1.7537112426784425</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1.20722058541382</v>
      </c>
      <c r="E335" s="55">
        <f t="shared" si="27"/>
        <v>0</v>
      </c>
      <c r="F335" s="55">
        <f t="shared" si="27"/>
        <v>0</v>
      </c>
      <c r="G335" s="55">
        <f t="shared" si="27"/>
        <v>0</v>
      </c>
      <c r="H335" s="55">
        <f t="shared" si="27"/>
        <v>1.20722058541382</v>
      </c>
      <c r="I335" s="1"/>
    </row>
    <row r="336" spans="2:9" x14ac:dyDescent="0.2">
      <c r="B336" s="9" t="str">
        <f>$B$50</f>
        <v>Technology</v>
      </c>
      <c r="C336" s="55">
        <f t="shared" si="27"/>
        <v>2.1103884911606552</v>
      </c>
      <c r="D336" s="55">
        <f t="shared" si="27"/>
        <v>2.2433358695926997</v>
      </c>
      <c r="E336" s="55">
        <f t="shared" si="27"/>
        <v>2.3228496593427335</v>
      </c>
      <c r="F336" s="55">
        <f t="shared" si="27"/>
        <v>0</v>
      </c>
      <c r="G336" s="55">
        <f t="shared" si="27"/>
        <v>0</v>
      </c>
      <c r="H336" s="55">
        <f t="shared" si="27"/>
        <v>2.2088061440169464</v>
      </c>
      <c r="I336" s="1"/>
    </row>
    <row r="337" spans="2:10" x14ac:dyDescent="0.2">
      <c r="B337" s="9" t="str">
        <f>$B$51</f>
        <v>Nursing</v>
      </c>
      <c r="C337" s="55">
        <f t="shared" si="27"/>
        <v>1.0152800704342095</v>
      </c>
      <c r="D337" s="55">
        <f t="shared" si="27"/>
        <v>1.629678041157701</v>
      </c>
      <c r="E337" s="55">
        <f t="shared" si="27"/>
        <v>7.7149113650608223</v>
      </c>
      <c r="F337" s="55">
        <f t="shared" si="27"/>
        <v>0</v>
      </c>
      <c r="G337" s="55">
        <f t="shared" si="27"/>
        <v>0</v>
      </c>
      <c r="H337" s="55">
        <f t="shared" si="27"/>
        <v>1.8287144780975226</v>
      </c>
      <c r="I337" s="1"/>
    </row>
    <row r="338" spans="2:10" x14ac:dyDescent="0.2">
      <c r="B338" s="35" t="str">
        <f>$B$52</f>
        <v>Totals</v>
      </c>
      <c r="C338" s="55">
        <f t="shared" si="27"/>
        <v>1.0300646394470709</v>
      </c>
      <c r="D338" s="55">
        <f t="shared" si="27"/>
        <v>1.7647869375902001</v>
      </c>
      <c r="E338" s="55">
        <f t="shared" si="27"/>
        <v>3.0708993199977686</v>
      </c>
      <c r="F338" s="55">
        <f t="shared" si="27"/>
        <v>2.8614203216759289</v>
      </c>
      <c r="G338" s="55">
        <f t="shared" si="27"/>
        <v>0</v>
      </c>
      <c r="H338" s="55">
        <f t="shared" si="27"/>
        <v>1.549074590272089</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7066.9033904508542</v>
      </c>
      <c r="D343" s="38">
        <f t="shared" si="28"/>
        <v>11220.207569654367</v>
      </c>
      <c r="E343" s="38">
        <f>E293*24</f>
        <v>16621.367162578874</v>
      </c>
      <c r="F343" s="38">
        <f>F293*18</f>
        <v>16472.990938326377</v>
      </c>
      <c r="G343" s="38">
        <f>G293*24</f>
        <v>0</v>
      </c>
      <c r="H343" s="38">
        <f>IF((C32/30+D32/30+E32/24+F32/18+G32/24)=0,0,H268/(C32/30+D32/30+E32/24+F32/18+G32/24))</f>
        <v>9041.1929264960345</v>
      </c>
      <c r="I343" s="1"/>
    </row>
    <row r="344" spans="2:10" x14ac:dyDescent="0.2">
      <c r="B344" s="9" t="str">
        <f>$B$33</f>
        <v>Science</v>
      </c>
      <c r="C344" s="39">
        <f t="shared" si="28"/>
        <v>5640.4054898686463</v>
      </c>
      <c r="D344" s="39">
        <f t="shared" si="28"/>
        <v>14077.557827954708</v>
      </c>
      <c r="E344" s="39">
        <f>E294*24</f>
        <v>26839.302723819441</v>
      </c>
      <c r="F344" s="39">
        <f>F294*18</f>
        <v>0</v>
      </c>
      <c r="G344" s="39">
        <f>G294*24</f>
        <v>0</v>
      </c>
      <c r="H344" s="39">
        <f t="shared" ref="H344:H363" si="29">IF((C33/30+D33/30+E33/24+F33/18+G33/24)=0,0,H269/(C33/30+D33/30+E33/24+F33/18+G33/24))</f>
        <v>8811.4246904433912</v>
      </c>
      <c r="I344" s="1"/>
    </row>
    <row r="345" spans="2:10" x14ac:dyDescent="0.2">
      <c r="B345" s="9" t="str">
        <f>$B$34</f>
        <v>Fine Arts</v>
      </c>
      <c r="C345" s="39">
        <f t="shared" si="28"/>
        <v>11187.889714356394</v>
      </c>
      <c r="D345" s="39">
        <f t="shared" si="28"/>
        <v>25654.342357472371</v>
      </c>
      <c r="E345" s="39">
        <f t="shared" ref="E345:E363" si="30">E295*24</f>
        <v>24083.900274547726</v>
      </c>
      <c r="F345" s="39">
        <f t="shared" ref="F345:F363" si="31">F295*18</f>
        <v>0</v>
      </c>
      <c r="G345" s="39">
        <f t="shared" ref="G345:G363" si="32">G295*24</f>
        <v>0</v>
      </c>
      <c r="H345" s="39">
        <f t="shared" si="29"/>
        <v>14711.942525038183</v>
      </c>
      <c r="I345" s="1"/>
    </row>
    <row r="346" spans="2:10" x14ac:dyDescent="0.2">
      <c r="B346" s="9" t="str">
        <f>$B$35</f>
        <v>Teacher Education</v>
      </c>
      <c r="C346" s="39">
        <f t="shared" si="28"/>
        <v>8148.9571036447423</v>
      </c>
      <c r="D346" s="39">
        <f t="shared" si="28"/>
        <v>11754.975832477054</v>
      </c>
      <c r="E346" s="39">
        <f t="shared" si="30"/>
        <v>12638.163911249747</v>
      </c>
      <c r="F346" s="39">
        <f t="shared" si="31"/>
        <v>11743.825555706364</v>
      </c>
      <c r="G346" s="39">
        <f t="shared" si="32"/>
        <v>0</v>
      </c>
      <c r="H346" s="39">
        <f t="shared" si="29"/>
        <v>11376.547324690522</v>
      </c>
      <c r="I346" s="1"/>
    </row>
    <row r="347" spans="2:10" x14ac:dyDescent="0.2">
      <c r="B347" s="9" t="str">
        <f>$B$36</f>
        <v>Agriculture</v>
      </c>
      <c r="C347" s="39">
        <f t="shared" si="28"/>
        <v>5735.8178494988651</v>
      </c>
      <c r="D347" s="39">
        <f t="shared" si="28"/>
        <v>12289.120075976676</v>
      </c>
      <c r="E347" s="39">
        <f t="shared" si="30"/>
        <v>26096.173833995061</v>
      </c>
      <c r="F347" s="39">
        <f t="shared" si="31"/>
        <v>0</v>
      </c>
      <c r="G347" s="39">
        <f t="shared" si="32"/>
        <v>0</v>
      </c>
      <c r="H347" s="39">
        <f t="shared" si="29"/>
        <v>11116.422446898254</v>
      </c>
      <c r="I347" s="1"/>
    </row>
    <row r="348" spans="2:10" x14ac:dyDescent="0.2">
      <c r="B348" s="9" t="str">
        <f>$B$37</f>
        <v>Engineering</v>
      </c>
      <c r="C348" s="39">
        <f t="shared" si="28"/>
        <v>10359.611853777975</v>
      </c>
      <c r="D348" s="39">
        <f t="shared" si="28"/>
        <v>15544.193895002429</v>
      </c>
      <c r="E348" s="39">
        <f t="shared" si="30"/>
        <v>19841.604957866723</v>
      </c>
      <c r="F348" s="39">
        <f t="shared" si="31"/>
        <v>0</v>
      </c>
      <c r="G348" s="39">
        <f t="shared" si="32"/>
        <v>0</v>
      </c>
      <c r="H348" s="39">
        <f t="shared" si="29"/>
        <v>14017.733387501441</v>
      </c>
      <c r="I348" s="1"/>
    </row>
    <row r="349" spans="2:10" x14ac:dyDescent="0.2">
      <c r="B349" s="9" t="str">
        <f>$B$38</f>
        <v>Home Economics</v>
      </c>
      <c r="C349" s="39">
        <f t="shared" si="28"/>
        <v>5257.8978505904997</v>
      </c>
      <c r="D349" s="39">
        <f t="shared" si="28"/>
        <v>9856.5379320082848</v>
      </c>
      <c r="E349" s="39">
        <f t="shared" si="30"/>
        <v>14764.602490525929</v>
      </c>
      <c r="F349" s="39">
        <f t="shared" si="31"/>
        <v>0</v>
      </c>
      <c r="G349" s="39">
        <f t="shared" si="32"/>
        <v>0</v>
      </c>
      <c r="H349" s="39">
        <f t="shared" si="29"/>
        <v>8491.7866942198289</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9885.2384161254067</v>
      </c>
      <c r="D351" s="39">
        <f t="shared" si="28"/>
        <v>15142.385337510312</v>
      </c>
      <c r="E351" s="39">
        <f t="shared" si="30"/>
        <v>14471.309317702271</v>
      </c>
      <c r="F351" s="39">
        <f t="shared" si="31"/>
        <v>0</v>
      </c>
      <c r="G351" s="39">
        <f t="shared" si="32"/>
        <v>0</v>
      </c>
      <c r="H351" s="39">
        <f t="shared" si="29"/>
        <v>14320.591366129982</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9605.9070253431473</v>
      </c>
      <c r="D356" s="39">
        <f t="shared" si="28"/>
        <v>10274.434105374705</v>
      </c>
      <c r="E356" s="39">
        <f t="shared" si="30"/>
        <v>17934.861428462951</v>
      </c>
      <c r="F356" s="39">
        <f t="shared" si="31"/>
        <v>0</v>
      </c>
      <c r="G356" s="39">
        <f t="shared" si="32"/>
        <v>0</v>
      </c>
      <c r="H356" s="39">
        <f t="shared" si="29"/>
        <v>11430.15193140084</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8363.8387356042531</v>
      </c>
      <c r="D358" s="39">
        <f t="shared" si="28"/>
        <v>11710.249967489442</v>
      </c>
      <c r="E358" s="39">
        <f t="shared" si="30"/>
        <v>16390.351494438728</v>
      </c>
      <c r="F358" s="39">
        <f t="shared" si="31"/>
        <v>0</v>
      </c>
      <c r="G358" s="39">
        <f t="shared" si="32"/>
        <v>0</v>
      </c>
      <c r="H358" s="39">
        <f t="shared" si="29"/>
        <v>11853.618888164268</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8531.3112480829896</v>
      </c>
      <c r="E360" s="39">
        <f t="shared" si="30"/>
        <v>0</v>
      </c>
      <c r="F360" s="39">
        <f t="shared" si="31"/>
        <v>0</v>
      </c>
      <c r="G360" s="39">
        <f t="shared" si="32"/>
        <v>0</v>
      </c>
      <c r="H360" s="39">
        <f t="shared" si="29"/>
        <v>8531.3112480829896</v>
      </c>
      <c r="I360" s="1"/>
    </row>
    <row r="361" spans="2:9" x14ac:dyDescent="0.2">
      <c r="B361" s="9" t="str">
        <f>$B$50</f>
        <v>Technology</v>
      </c>
      <c r="C361" s="39">
        <f t="shared" si="33"/>
        <v>14913.911583351695</v>
      </c>
      <c r="D361" s="39">
        <f t="shared" si="33"/>
        <v>15853.437862744666</v>
      </c>
      <c r="E361" s="39">
        <f t="shared" si="30"/>
        <v>13132.283306493418</v>
      </c>
      <c r="F361" s="39">
        <f t="shared" si="31"/>
        <v>0</v>
      </c>
      <c r="G361" s="39">
        <f t="shared" si="32"/>
        <v>0</v>
      </c>
      <c r="H361" s="39">
        <f t="shared" si="29"/>
        <v>15289.066575507612</v>
      </c>
      <c r="I361" s="1"/>
    </row>
    <row r="362" spans="2:9" x14ac:dyDescent="0.2">
      <c r="B362" s="9" t="str">
        <f>$B$51</f>
        <v>Nursing</v>
      </c>
      <c r="C362" s="39">
        <f t="shared" si="33"/>
        <v>7174.886172008697</v>
      </c>
      <c r="D362" s="39">
        <f t="shared" si="33"/>
        <v>11516.777274400663</v>
      </c>
      <c r="E362" s="39">
        <f t="shared" si="30"/>
        <v>43616.42662622092</v>
      </c>
      <c r="F362" s="39">
        <f t="shared" si="31"/>
        <v>0</v>
      </c>
      <c r="G362" s="39">
        <f t="shared" si="32"/>
        <v>0</v>
      </c>
      <c r="H362" s="39">
        <f t="shared" si="29"/>
        <v>12763.815151151566</v>
      </c>
      <c r="I362" s="1"/>
    </row>
    <row r="363" spans="2:9" x14ac:dyDescent="0.2">
      <c r="B363" s="35" t="str">
        <f>$B$52</f>
        <v>Totals</v>
      </c>
      <c r="C363" s="38">
        <f t="shared" si="33"/>
        <v>7279.3672928920414</v>
      </c>
      <c r="D363" s="38">
        <f t="shared" si="33"/>
        <v>12471.578792679564</v>
      </c>
      <c r="E363" s="38">
        <f t="shared" si="30"/>
        <v>17361.399052980363</v>
      </c>
      <c r="F363" s="38">
        <f t="shared" si="31"/>
        <v>12132.828583653956</v>
      </c>
      <c r="G363" s="38">
        <f t="shared" si="32"/>
        <v>0</v>
      </c>
      <c r="H363" s="38">
        <f t="shared" si="29"/>
        <v>10620.302447547323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01" priority="6" stopIfTrue="1">
      <formula>C32=0</formula>
    </cfRule>
  </conditionalFormatting>
  <conditionalFormatting sqref="C91:G110">
    <cfRule type="expression" dxfId="200" priority="5" stopIfTrue="1">
      <formula>C32=0</formula>
    </cfRule>
  </conditionalFormatting>
  <conditionalFormatting sqref="C143:H162">
    <cfRule type="expression" dxfId="199" priority="3" stopIfTrue="1">
      <formula>C32=0</formula>
    </cfRule>
  </conditionalFormatting>
  <conditionalFormatting sqref="H143:H162">
    <cfRule type="expression" dxfId="198" priority="4" stopIfTrue="1">
      <formula>OR(AND(#REF!&gt;0,H143&gt;0,H61=0),AND(#REF!&gt;0,H143&gt;0,H32=0))</formula>
    </cfRule>
  </conditionalFormatting>
  <conditionalFormatting sqref="H143:H162">
    <cfRule type="expression" dxfId="197" priority="2" stopIfTrue="1">
      <formula>OR(AND(#REF!&gt;0,H143&gt;0,H61=0),AND(#REF!&gt;0,H143&gt;0,H32=0))</formula>
    </cfRule>
  </conditionalFormatting>
  <conditionalFormatting sqref="H143:H162">
    <cfRule type="expression" dxfId="196"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2.85546875" style="4"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682</v>
      </c>
      <c r="C3" s="6"/>
      <c r="D3" s="6"/>
      <c r="E3" s="6"/>
      <c r="F3" s="6"/>
      <c r="G3" s="6"/>
      <c r="H3" s="6"/>
    </row>
    <row r="4" spans="2:8" x14ac:dyDescent="0.2">
      <c r="B4" s="83" t="s">
        <v>827</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170"/>
      <c r="G12" s="332"/>
      <c r="H12" s="58" t="s">
        <v>18</v>
      </c>
    </row>
    <row r="13" spans="2:8" x14ac:dyDescent="0.2">
      <c r="B13" s="369" t="s">
        <v>13</v>
      </c>
      <c r="C13" s="369"/>
      <c r="D13" s="369"/>
      <c r="E13" s="369"/>
      <c r="F13" s="334"/>
      <c r="G13" s="333"/>
      <c r="H13" s="338">
        <f>Data!$G14</f>
        <v>10853453</v>
      </c>
    </row>
    <row r="14" spans="2:8" x14ac:dyDescent="0.2">
      <c r="B14" s="371" t="s">
        <v>14</v>
      </c>
      <c r="C14" s="371"/>
      <c r="D14" s="371"/>
      <c r="E14" s="371"/>
      <c r="F14" s="335"/>
      <c r="G14" s="333"/>
      <c r="H14" s="339">
        <f>Data!$H14</f>
        <v>1169094</v>
      </c>
    </row>
    <row r="15" spans="2:8" x14ac:dyDescent="0.2">
      <c r="B15" s="371" t="s">
        <v>15</v>
      </c>
      <c r="C15" s="371"/>
      <c r="D15" s="371"/>
      <c r="E15" s="371"/>
      <c r="F15" s="335"/>
      <c r="G15" s="333"/>
      <c r="H15" s="339">
        <f>Data!$I14</f>
        <v>5907708</v>
      </c>
    </row>
    <row r="16" spans="2:8" x14ac:dyDescent="0.2">
      <c r="B16" s="371" t="s">
        <v>19</v>
      </c>
      <c r="C16" s="371"/>
      <c r="D16" s="371"/>
      <c r="E16" s="371"/>
      <c r="F16" s="335"/>
      <c r="G16" s="333"/>
      <c r="H16" s="339">
        <f>Data!$J14</f>
        <v>5751758</v>
      </c>
    </row>
    <row r="17" spans="2:23" x14ac:dyDescent="0.2">
      <c r="B17" s="371" t="s">
        <v>16</v>
      </c>
      <c r="C17" s="371"/>
      <c r="D17" s="371"/>
      <c r="E17" s="371"/>
      <c r="F17" s="335"/>
      <c r="G17" s="333"/>
      <c r="H17" s="339">
        <f>Data!$K14</f>
        <v>4256667</v>
      </c>
    </row>
    <row r="18" spans="2:23" x14ac:dyDescent="0.2">
      <c r="B18" s="371" t="s">
        <v>1</v>
      </c>
      <c r="C18" s="371"/>
      <c r="D18" s="371"/>
      <c r="E18" s="371"/>
      <c r="F18" s="336"/>
      <c r="G18" s="333"/>
      <c r="H18" s="337">
        <f>SUM(H13:H17)</f>
        <v>27938680</v>
      </c>
    </row>
    <row r="19" spans="2:23" ht="13.5" customHeight="1" x14ac:dyDescent="0.2">
      <c r="B19" s="27"/>
      <c r="D19" s="27"/>
      <c r="E19" s="27"/>
      <c r="F19" s="27"/>
      <c r="G19" s="27"/>
      <c r="H19" s="5"/>
    </row>
    <row r="20" spans="2:23" ht="13.5" customHeight="1" x14ac:dyDescent="0.2">
      <c r="B20" s="27"/>
      <c r="D20" s="373" t="s">
        <v>23</v>
      </c>
      <c r="E20" s="373"/>
      <c r="F20" s="373"/>
      <c r="G20" s="171" t="s">
        <v>24</v>
      </c>
      <c r="H20" s="171" t="s">
        <v>25</v>
      </c>
    </row>
    <row r="21" spans="2:23" x14ac:dyDescent="0.2">
      <c r="B21" s="385" t="s">
        <v>22</v>
      </c>
      <c r="C21" s="386"/>
      <c r="D21" s="384" t="str">
        <f>Data!L13</f>
        <v>Monica Poehl</v>
      </c>
      <c r="E21" s="384"/>
      <c r="F21" s="384"/>
      <c r="G21" s="172" t="str">
        <f>Data!M13</f>
        <v>979-458-6090</v>
      </c>
      <c r="H21" s="78" t="str">
        <f>Data!N13</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Data!O14</f>
        <v>231</v>
      </c>
      <c r="D25" s="80">
        <f>Data!P14</f>
        <v>1655</v>
      </c>
      <c r="E25" s="80">
        <f>Data!Q14</f>
        <v>453</v>
      </c>
      <c r="F25" s="80">
        <f>Data!R14</f>
        <v>0</v>
      </c>
      <c r="G25" s="80">
        <f>Data!S14</f>
        <v>0</v>
      </c>
      <c r="H25" s="68">
        <f>SUM(C25:G25)</f>
        <v>2339</v>
      </c>
    </row>
    <row r="26" spans="2:23" x14ac:dyDescent="0.2">
      <c r="C26" s="2"/>
      <c r="D26" s="2"/>
      <c r="E26" s="2"/>
      <c r="F26" s="2"/>
      <c r="G26" s="2"/>
      <c r="H26" s="2"/>
      <c r="I26" s="2"/>
    </row>
    <row r="27" spans="2:23" ht="13.5" customHeight="1" x14ac:dyDescent="0.2">
      <c r="B27" s="27"/>
      <c r="D27" s="373" t="s">
        <v>23</v>
      </c>
      <c r="E27" s="373"/>
      <c r="F27" s="373"/>
      <c r="G27" s="171" t="s">
        <v>24</v>
      </c>
      <c r="H27" s="171" t="s">
        <v>25</v>
      </c>
    </row>
    <row r="28" spans="2:23" x14ac:dyDescent="0.2">
      <c r="B28" s="385" t="s">
        <v>39</v>
      </c>
      <c r="C28" s="386"/>
      <c r="D28" s="384" t="str">
        <f>Data!T14</f>
        <v>Carroll, John</v>
      </c>
      <c r="E28" s="384"/>
      <c r="F28" s="384"/>
      <c r="G28" s="172" t="str">
        <f>Data!U14</f>
        <v>(254) 501-5922</v>
      </c>
      <c r="H28" s="78" t="str">
        <f>Data!V14</f>
        <v>j.carroll@tamuct.edu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Data!W14</f>
        <v>1574</v>
      </c>
      <c r="D32" s="81">
        <f>Data!AQ14</f>
        <v>11821</v>
      </c>
      <c r="E32" s="81">
        <f>Data!BK14</f>
        <v>2939</v>
      </c>
      <c r="F32" s="81">
        <f>Data!CE14</f>
        <v>0</v>
      </c>
      <c r="G32" s="81">
        <f>Data!CY14</f>
        <v>0</v>
      </c>
      <c r="H32" s="22">
        <f>SUM(C32:G32)</f>
        <v>16334</v>
      </c>
      <c r="I32" s="1"/>
      <c r="W32" s="18"/>
    </row>
    <row r="33" spans="2:23" x14ac:dyDescent="0.2">
      <c r="B33" s="7" t="s">
        <v>46</v>
      </c>
      <c r="C33" s="81">
        <f>Data!X14</f>
        <v>84</v>
      </c>
      <c r="D33" s="81">
        <f>Data!AR14</f>
        <v>1695</v>
      </c>
      <c r="E33" s="81">
        <f>Data!BL14</f>
        <v>63</v>
      </c>
      <c r="F33" s="81">
        <f>Data!CF14</f>
        <v>0</v>
      </c>
      <c r="G33" s="81">
        <f>Data!CZ14</f>
        <v>0</v>
      </c>
      <c r="H33" s="22">
        <f t="shared" ref="H33:H52" si="0">SUM(C33:G33)</f>
        <v>1842</v>
      </c>
      <c r="I33" s="1"/>
      <c r="W33" s="18"/>
    </row>
    <row r="34" spans="2:23" x14ac:dyDescent="0.2">
      <c r="B34" s="7" t="s">
        <v>47</v>
      </c>
      <c r="C34" s="81">
        <f>Data!Y14</f>
        <v>61</v>
      </c>
      <c r="D34" s="81">
        <f>Data!AS14</f>
        <v>602</v>
      </c>
      <c r="E34" s="81">
        <f>Data!BM14</f>
        <v>0</v>
      </c>
      <c r="F34" s="81">
        <f>Data!CG14</f>
        <v>0</v>
      </c>
      <c r="G34" s="81">
        <f>Data!DA14</f>
        <v>0</v>
      </c>
      <c r="H34" s="22">
        <f t="shared" si="0"/>
        <v>663</v>
      </c>
      <c r="I34" s="1"/>
      <c r="W34" s="18"/>
    </row>
    <row r="35" spans="2:23" x14ac:dyDescent="0.2">
      <c r="B35" s="7" t="s">
        <v>48</v>
      </c>
      <c r="C35" s="81">
        <f>Data!Z14</f>
        <v>72</v>
      </c>
      <c r="D35" s="81">
        <f>Data!AT14</f>
        <v>1605</v>
      </c>
      <c r="E35" s="81">
        <f>Data!BN14</f>
        <v>1405</v>
      </c>
      <c r="F35" s="81">
        <f>Data!CH14</f>
        <v>0</v>
      </c>
      <c r="G35" s="81">
        <f>Data!DB14</f>
        <v>0</v>
      </c>
      <c r="H35" s="22">
        <f t="shared" si="0"/>
        <v>3082</v>
      </c>
      <c r="I35" s="1"/>
      <c r="W35" s="18"/>
    </row>
    <row r="36" spans="2:23" x14ac:dyDescent="0.2">
      <c r="B36" s="7" t="s">
        <v>49</v>
      </c>
      <c r="C36" s="81">
        <f>Data!AA14</f>
        <v>0</v>
      </c>
      <c r="D36" s="81">
        <f>Data!AU14</f>
        <v>0</v>
      </c>
      <c r="E36" s="81">
        <f>Data!BO14</f>
        <v>0</v>
      </c>
      <c r="F36" s="81">
        <f>Data!CI14</f>
        <v>0</v>
      </c>
      <c r="G36" s="81">
        <f>Data!DC14</f>
        <v>0</v>
      </c>
      <c r="H36" s="22">
        <f t="shared" si="0"/>
        <v>0</v>
      </c>
      <c r="I36" s="1"/>
      <c r="W36" s="18"/>
    </row>
    <row r="37" spans="2:23" x14ac:dyDescent="0.2">
      <c r="B37" s="7" t="s">
        <v>50</v>
      </c>
      <c r="C37" s="81">
        <f>Data!AB14</f>
        <v>368</v>
      </c>
      <c r="D37" s="81">
        <f>Data!AV14</f>
        <v>3938</v>
      </c>
      <c r="E37" s="81">
        <f>Data!BP14</f>
        <v>690</v>
      </c>
      <c r="F37" s="81">
        <f>Data!CJ14</f>
        <v>0</v>
      </c>
      <c r="G37" s="81">
        <f>Data!DD14</f>
        <v>0</v>
      </c>
      <c r="H37" s="22">
        <f t="shared" si="0"/>
        <v>4996</v>
      </c>
      <c r="I37" s="1"/>
      <c r="W37" s="18"/>
    </row>
    <row r="38" spans="2:23" x14ac:dyDescent="0.2">
      <c r="B38" s="7" t="s">
        <v>51</v>
      </c>
      <c r="C38" s="81">
        <f>Data!AC14</f>
        <v>0</v>
      </c>
      <c r="D38" s="81">
        <f>Data!AW14</f>
        <v>0</v>
      </c>
      <c r="E38" s="81">
        <f>Data!BQ14</f>
        <v>0</v>
      </c>
      <c r="F38" s="81">
        <f>Data!CK14</f>
        <v>0</v>
      </c>
      <c r="G38" s="81">
        <f>Data!DE14</f>
        <v>0</v>
      </c>
      <c r="H38" s="22">
        <f t="shared" si="0"/>
        <v>0</v>
      </c>
      <c r="I38" s="1"/>
      <c r="W38" s="18"/>
    </row>
    <row r="39" spans="2:23" x14ac:dyDescent="0.2">
      <c r="B39" s="7" t="s">
        <v>52</v>
      </c>
      <c r="C39" s="81">
        <f>Data!AD14</f>
        <v>0</v>
      </c>
      <c r="D39" s="81">
        <f>Data!AX14</f>
        <v>0</v>
      </c>
      <c r="E39" s="81">
        <f>Data!BR14</f>
        <v>0</v>
      </c>
      <c r="F39" s="81">
        <f>Data!CL14</f>
        <v>0</v>
      </c>
      <c r="G39" s="81">
        <f>Data!DF14</f>
        <v>0</v>
      </c>
      <c r="H39" s="22">
        <f t="shared" si="0"/>
        <v>0</v>
      </c>
      <c r="I39" s="1"/>
      <c r="W39" s="18"/>
    </row>
    <row r="40" spans="2:23" x14ac:dyDescent="0.2">
      <c r="B40" s="7" t="s">
        <v>53</v>
      </c>
      <c r="C40" s="81">
        <f>Data!AE14</f>
        <v>288</v>
      </c>
      <c r="D40" s="81">
        <f>Data!AY14</f>
        <v>1854</v>
      </c>
      <c r="E40" s="81">
        <f>Data!BS14</f>
        <v>0</v>
      </c>
      <c r="F40" s="81">
        <f>Data!CM14</f>
        <v>0</v>
      </c>
      <c r="G40" s="81">
        <f>Data!DG14</f>
        <v>0</v>
      </c>
      <c r="H40" s="22">
        <f t="shared" si="0"/>
        <v>2142</v>
      </c>
      <c r="I40" s="1"/>
      <c r="W40" s="18"/>
    </row>
    <row r="41" spans="2:23" x14ac:dyDescent="0.2">
      <c r="B41" s="7" t="s">
        <v>54</v>
      </c>
      <c r="C41" s="81">
        <f>Data!AF14</f>
        <v>0</v>
      </c>
      <c r="D41" s="81">
        <f>Data!AZ14</f>
        <v>0</v>
      </c>
      <c r="E41" s="81">
        <f>Data!BT14</f>
        <v>0</v>
      </c>
      <c r="F41" s="81">
        <f>Data!CN14</f>
        <v>0</v>
      </c>
      <c r="G41" s="81">
        <f>Data!DH14</f>
        <v>0</v>
      </c>
      <c r="H41" s="22">
        <f t="shared" si="0"/>
        <v>0</v>
      </c>
      <c r="I41" s="1"/>
      <c r="W41" s="18"/>
    </row>
    <row r="42" spans="2:23" x14ac:dyDescent="0.2">
      <c r="B42" s="7" t="s">
        <v>55</v>
      </c>
      <c r="C42" s="81">
        <f>Data!AG14</f>
        <v>0</v>
      </c>
      <c r="D42" s="81">
        <f>Data!BA14</f>
        <v>0</v>
      </c>
      <c r="E42" s="81">
        <f>Data!BU14</f>
        <v>0</v>
      </c>
      <c r="F42" s="81">
        <f>Data!CO14</f>
        <v>0</v>
      </c>
      <c r="G42" s="81">
        <f>Data!DI14</f>
        <v>0</v>
      </c>
      <c r="H42" s="22">
        <f t="shared" si="0"/>
        <v>0</v>
      </c>
      <c r="I42" s="1"/>
      <c r="W42" s="18"/>
    </row>
    <row r="43" spans="2:23" x14ac:dyDescent="0.2">
      <c r="B43" s="7" t="s">
        <v>56</v>
      </c>
      <c r="C43" s="81">
        <f>Data!AH14</f>
        <v>0</v>
      </c>
      <c r="D43" s="81">
        <f>Data!BB14</f>
        <v>0</v>
      </c>
      <c r="E43" s="81">
        <f>Data!BV14</f>
        <v>0</v>
      </c>
      <c r="F43" s="81">
        <f>Data!CP14</f>
        <v>0</v>
      </c>
      <c r="G43" s="81">
        <f>Data!DJ14</f>
        <v>0</v>
      </c>
      <c r="H43" s="22">
        <f t="shared" si="0"/>
        <v>0</v>
      </c>
      <c r="I43" s="1"/>
      <c r="W43" s="18"/>
    </row>
    <row r="44" spans="2:23" x14ac:dyDescent="0.2">
      <c r="B44" s="7" t="s">
        <v>57</v>
      </c>
      <c r="C44" s="81">
        <f>Data!AI14</f>
        <v>0</v>
      </c>
      <c r="D44" s="81">
        <f>Data!BC14</f>
        <v>0</v>
      </c>
      <c r="E44" s="81">
        <f>Data!BW14</f>
        <v>0</v>
      </c>
      <c r="F44" s="81">
        <f>Data!CQ14</f>
        <v>0</v>
      </c>
      <c r="G44" s="81">
        <f>Data!DK14</f>
        <v>0</v>
      </c>
      <c r="H44" s="22">
        <f t="shared" si="0"/>
        <v>0</v>
      </c>
      <c r="I44" s="1"/>
      <c r="W44" s="18"/>
    </row>
    <row r="45" spans="2:23" x14ac:dyDescent="0.2">
      <c r="B45" s="7" t="s">
        <v>58</v>
      </c>
      <c r="C45" s="81">
        <f>Data!AJ14</f>
        <v>0</v>
      </c>
      <c r="D45" s="81">
        <f>Data!BD14</f>
        <v>0</v>
      </c>
      <c r="E45" s="81">
        <f>Data!BX14</f>
        <v>687</v>
      </c>
      <c r="F45" s="81">
        <f>Data!CR14</f>
        <v>0</v>
      </c>
      <c r="G45" s="81">
        <f>Data!DL14</f>
        <v>0</v>
      </c>
      <c r="H45" s="22">
        <f t="shared" si="0"/>
        <v>687</v>
      </c>
      <c r="I45" s="1"/>
      <c r="W45" s="18"/>
    </row>
    <row r="46" spans="2:23" x14ac:dyDescent="0.2">
      <c r="B46" s="7" t="s">
        <v>59</v>
      </c>
      <c r="C46" s="81">
        <f>Data!AK14</f>
        <v>0</v>
      </c>
      <c r="D46" s="81">
        <f>Data!BE14</f>
        <v>0</v>
      </c>
      <c r="E46" s="81">
        <f>Data!BY14</f>
        <v>0</v>
      </c>
      <c r="F46" s="81">
        <f>Data!CS14</f>
        <v>0</v>
      </c>
      <c r="G46" s="81">
        <f>Data!DM14</f>
        <v>0</v>
      </c>
      <c r="H46" s="22">
        <f t="shared" si="0"/>
        <v>0</v>
      </c>
      <c r="I46" s="1"/>
      <c r="W46" s="18"/>
    </row>
    <row r="47" spans="2:23" x14ac:dyDescent="0.2">
      <c r="B47" s="7" t="s">
        <v>60</v>
      </c>
      <c r="C47" s="81">
        <f>Data!AL14</f>
        <v>1074</v>
      </c>
      <c r="D47" s="81">
        <f>Data!BF14</f>
        <v>10404</v>
      </c>
      <c r="E47" s="81">
        <f>Data!BZ14</f>
        <v>2091</v>
      </c>
      <c r="F47" s="81">
        <f>Data!CT14</f>
        <v>0</v>
      </c>
      <c r="G47" s="81">
        <f>Data!DN14</f>
        <v>0</v>
      </c>
      <c r="H47" s="22">
        <f t="shared" si="0"/>
        <v>13569</v>
      </c>
      <c r="I47" s="1"/>
      <c r="W47" s="18"/>
    </row>
    <row r="48" spans="2:23" x14ac:dyDescent="0.2">
      <c r="B48" s="7" t="s">
        <v>61</v>
      </c>
      <c r="C48" s="81">
        <f>Data!AM14</f>
        <v>0</v>
      </c>
      <c r="D48" s="81">
        <f>Data!BG14</f>
        <v>0</v>
      </c>
      <c r="E48" s="81">
        <f>Data!CA14</f>
        <v>0</v>
      </c>
      <c r="F48" s="81">
        <f>Data!CU14</f>
        <v>0</v>
      </c>
      <c r="G48" s="81">
        <f>Data!DO14</f>
        <v>0</v>
      </c>
      <c r="H48" s="22">
        <f t="shared" si="0"/>
        <v>0</v>
      </c>
      <c r="I48" s="1"/>
      <c r="W48" s="18"/>
    </row>
    <row r="49" spans="2:23" x14ac:dyDescent="0.2">
      <c r="B49" s="7" t="s">
        <v>62</v>
      </c>
      <c r="C49" s="81">
        <f>Data!AN14</f>
        <v>0</v>
      </c>
      <c r="D49" s="81">
        <f>Data!BH14</f>
        <v>138</v>
      </c>
      <c r="E49" s="81">
        <f>Data!CB14</f>
        <v>0</v>
      </c>
      <c r="F49" s="81">
        <f>Data!CV14</f>
        <v>0</v>
      </c>
      <c r="G49" s="81">
        <f>Data!DP14</f>
        <v>0</v>
      </c>
      <c r="H49" s="22">
        <f t="shared" si="0"/>
        <v>138</v>
      </c>
      <c r="I49" s="1"/>
      <c r="W49" s="18"/>
    </row>
    <row r="50" spans="2:23" x14ac:dyDescent="0.2">
      <c r="B50" s="7" t="s">
        <v>63</v>
      </c>
      <c r="C50" s="81">
        <f>Data!AO14</f>
        <v>327</v>
      </c>
      <c r="D50" s="81">
        <f>Data!BI14</f>
        <v>1053</v>
      </c>
      <c r="E50" s="81">
        <f>Data!CC14</f>
        <v>138</v>
      </c>
      <c r="F50" s="81">
        <f>Data!CW14</f>
        <v>0</v>
      </c>
      <c r="G50" s="81">
        <f>Data!DQ14</f>
        <v>0</v>
      </c>
      <c r="H50" s="22">
        <f t="shared" si="0"/>
        <v>1518</v>
      </c>
      <c r="I50" s="1"/>
      <c r="W50" s="18"/>
    </row>
    <row r="51" spans="2:23" x14ac:dyDescent="0.2">
      <c r="B51" s="7" t="s">
        <v>0</v>
      </c>
      <c r="C51" s="81">
        <f>Data!AP14</f>
        <v>9</v>
      </c>
      <c r="D51" s="81">
        <f>Data!BJ14</f>
        <v>722</v>
      </c>
      <c r="E51" s="81">
        <f>Data!CD14</f>
        <v>0</v>
      </c>
      <c r="F51" s="81">
        <f>Data!CX14</f>
        <v>0</v>
      </c>
      <c r="G51" s="81">
        <f>Data!DR14</f>
        <v>0</v>
      </c>
      <c r="H51" s="22">
        <f t="shared" si="0"/>
        <v>731</v>
      </c>
      <c r="I51" s="1"/>
      <c r="W51" s="18"/>
    </row>
    <row r="52" spans="2:23" x14ac:dyDescent="0.2">
      <c r="B52" s="8" t="s">
        <v>34</v>
      </c>
      <c r="C52" s="22">
        <f>SUM(C32:C51)</f>
        <v>3857</v>
      </c>
      <c r="D52" s="22">
        <f>SUM(D32:D51)</f>
        <v>33832</v>
      </c>
      <c r="E52" s="22">
        <f>SUM(E32:E51)</f>
        <v>8013</v>
      </c>
      <c r="F52" s="22">
        <f>SUM(F32:F51)</f>
        <v>0</v>
      </c>
      <c r="G52" s="22">
        <f>SUM(G32:G51)</f>
        <v>0</v>
      </c>
      <c r="H52" s="22">
        <f t="shared" si="0"/>
        <v>45702</v>
      </c>
      <c r="I52" s="1"/>
    </row>
    <row r="53" spans="2:23" x14ac:dyDescent="0.2">
      <c r="B53" s="14"/>
      <c r="C53" s="18"/>
      <c r="D53" s="18"/>
      <c r="E53" s="18"/>
      <c r="F53" s="18"/>
      <c r="G53" s="18"/>
      <c r="H53" s="18"/>
      <c r="I53" s="1"/>
    </row>
    <row r="54" spans="2:23" ht="13.5" customHeight="1" x14ac:dyDescent="0.2">
      <c r="B54" s="27"/>
      <c r="D54" s="373" t="s">
        <v>23</v>
      </c>
      <c r="E54" s="373"/>
      <c r="F54" s="373"/>
      <c r="G54" s="171" t="s">
        <v>24</v>
      </c>
      <c r="H54" s="171" t="s">
        <v>25</v>
      </c>
    </row>
    <row r="55" spans="2:23" x14ac:dyDescent="0.2">
      <c r="B55" s="385" t="s">
        <v>40</v>
      </c>
      <c r="C55" s="386"/>
      <c r="D55" s="384" t="str">
        <f>Data!T14</f>
        <v>Carroll, John</v>
      </c>
      <c r="E55" s="384"/>
      <c r="F55" s="384"/>
      <c r="G55" s="172" t="str">
        <f>Data!U14</f>
        <v>(254) 501-5922</v>
      </c>
      <c r="H55" s="78" t="str">
        <f>Data!V14</f>
        <v>j.carroll@tamuct.edu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Data!DS14</f>
        <v>154451.48481325799</v>
      </c>
      <c r="D61" s="82">
        <f>Data!EM14</f>
        <v>1097086.86810292</v>
      </c>
      <c r="E61" s="82">
        <f>Data!FG14</f>
        <v>1039622.56515589</v>
      </c>
      <c r="F61" s="82">
        <f>Data!GA14</f>
        <v>0</v>
      </c>
      <c r="G61" s="82">
        <f>Data!GU14</f>
        <v>0</v>
      </c>
      <c r="H61" s="21">
        <f>SUM(C61:G61)</f>
        <v>2291160.9180720681</v>
      </c>
      <c r="I61" s="1"/>
    </row>
    <row r="62" spans="2:23" x14ac:dyDescent="0.2">
      <c r="B62" s="9" t="str">
        <f>$B$33</f>
        <v>Science</v>
      </c>
      <c r="C62" s="82">
        <f>Data!DT14</f>
        <v>18497.145752285302</v>
      </c>
      <c r="D62" s="82">
        <f>Data!EN14</f>
        <v>431585.72281709599</v>
      </c>
      <c r="E62" s="82">
        <f>Data!FH14</f>
        <v>37695.583824540801</v>
      </c>
      <c r="F62" s="82">
        <f>Data!GB14</f>
        <v>0</v>
      </c>
      <c r="G62" s="82">
        <f>Data!GV14</f>
        <v>0</v>
      </c>
      <c r="H62" s="22">
        <f t="shared" ref="H62:H81" si="1">SUM(C62:G62)</f>
        <v>487778.45239392208</v>
      </c>
      <c r="I62" s="1"/>
    </row>
    <row r="63" spans="2:23" x14ac:dyDescent="0.2">
      <c r="B63" s="9" t="str">
        <f>$B$34</f>
        <v>Fine Arts</v>
      </c>
      <c r="C63" s="82">
        <f>Data!DU14</f>
        <v>10206.2917398884</v>
      </c>
      <c r="D63" s="82">
        <f>Data!EO14</f>
        <v>142243.55142601099</v>
      </c>
      <c r="E63" s="82">
        <f>Data!FI14</f>
        <v>0</v>
      </c>
      <c r="F63" s="82">
        <f>Data!GC14</f>
        <v>0</v>
      </c>
      <c r="G63" s="82">
        <f>Data!GW14</f>
        <v>0</v>
      </c>
      <c r="H63" s="22">
        <f t="shared" si="1"/>
        <v>152449.84316589939</v>
      </c>
      <c r="I63" s="1"/>
    </row>
    <row r="64" spans="2:23" x14ac:dyDescent="0.2">
      <c r="B64" s="9" t="str">
        <f>$B$35</f>
        <v>Teacher Education</v>
      </c>
      <c r="C64" s="82">
        <f>Data!DV14</f>
        <v>6558.8397350329597</v>
      </c>
      <c r="D64" s="82">
        <f>Data!EP14</f>
        <v>226702.81571517201</v>
      </c>
      <c r="E64" s="82">
        <f>Data!FJ14</f>
        <v>375592.85659798799</v>
      </c>
      <c r="F64" s="82">
        <f>Data!GD14</f>
        <v>0</v>
      </c>
      <c r="G64" s="82">
        <f>Data!GX14</f>
        <v>0</v>
      </c>
      <c r="H64" s="22">
        <f t="shared" si="1"/>
        <v>608854.51204819302</v>
      </c>
      <c r="I64" s="1"/>
    </row>
    <row r="65" spans="2:9" x14ac:dyDescent="0.2">
      <c r="B65" s="9" t="str">
        <f>$B$36</f>
        <v>Agriculture</v>
      </c>
      <c r="C65" s="82">
        <f>Data!DW14</f>
        <v>0</v>
      </c>
      <c r="D65" s="82">
        <f>Data!EQ14</f>
        <v>0</v>
      </c>
      <c r="E65" s="82">
        <f>Data!FK14</f>
        <v>0</v>
      </c>
      <c r="F65" s="82">
        <f>Data!GE14</f>
        <v>0</v>
      </c>
      <c r="G65" s="82">
        <f>Data!GY14</f>
        <v>0</v>
      </c>
      <c r="H65" s="22">
        <f t="shared" si="1"/>
        <v>0</v>
      </c>
      <c r="I65" s="1"/>
    </row>
    <row r="66" spans="2:9" x14ac:dyDescent="0.2">
      <c r="B66" s="9" t="str">
        <f>$B$37</f>
        <v>Engineering</v>
      </c>
      <c r="C66" s="82">
        <f>Data!DX14</f>
        <v>46105.683421585702</v>
      </c>
      <c r="D66" s="82">
        <f>Data!ER14</f>
        <v>499498.09511913097</v>
      </c>
      <c r="E66" s="82">
        <f>Data!FL14</f>
        <v>174261.53729084801</v>
      </c>
      <c r="F66" s="82">
        <f>Data!GF14</f>
        <v>0</v>
      </c>
      <c r="G66" s="82">
        <f>Data!GZ14</f>
        <v>0</v>
      </c>
      <c r="H66" s="22">
        <f t="shared" si="1"/>
        <v>719865.3158315646</v>
      </c>
      <c r="I66" s="1"/>
    </row>
    <row r="67" spans="2:9" x14ac:dyDescent="0.2">
      <c r="B67" s="9" t="str">
        <f>$B$38</f>
        <v>Home Economics</v>
      </c>
      <c r="C67" s="82">
        <f>Data!DY14</f>
        <v>0</v>
      </c>
      <c r="D67" s="82">
        <f>Data!ES14</f>
        <v>0</v>
      </c>
      <c r="E67" s="82">
        <f>Data!FM14</f>
        <v>0</v>
      </c>
      <c r="F67" s="82">
        <f>Data!GG14</f>
        <v>0</v>
      </c>
      <c r="G67" s="82">
        <f>Data!HA14</f>
        <v>0</v>
      </c>
      <c r="H67" s="22">
        <f t="shared" si="1"/>
        <v>0</v>
      </c>
      <c r="I67" s="1"/>
    </row>
    <row r="68" spans="2:9" x14ac:dyDescent="0.2">
      <c r="B68" s="9" t="str">
        <f>$B$39</f>
        <v>Law</v>
      </c>
      <c r="C68" s="82">
        <f>Data!DZ14</f>
        <v>0</v>
      </c>
      <c r="D68" s="82">
        <f>Data!ET14</f>
        <v>0</v>
      </c>
      <c r="E68" s="82">
        <f>Data!FN14</f>
        <v>0</v>
      </c>
      <c r="F68" s="82">
        <f>Data!GH14</f>
        <v>0</v>
      </c>
      <c r="G68" s="82">
        <f>Data!HB14</f>
        <v>0</v>
      </c>
      <c r="H68" s="22">
        <f t="shared" si="1"/>
        <v>0</v>
      </c>
      <c r="I68" s="1"/>
    </row>
    <row r="69" spans="2:9" x14ac:dyDescent="0.2">
      <c r="B69" s="9" t="str">
        <f>$B$40</f>
        <v>Social Service</v>
      </c>
      <c r="C69" s="82">
        <f>Data!EA14</f>
        <v>38484.980257174</v>
      </c>
      <c r="D69" s="82">
        <f>Data!EU14</f>
        <v>364240.019742826</v>
      </c>
      <c r="E69" s="82">
        <f>Data!FO14</f>
        <v>0</v>
      </c>
      <c r="F69" s="82">
        <f>Data!GI14</f>
        <v>0</v>
      </c>
      <c r="G69" s="82">
        <f>Data!HC14</f>
        <v>0</v>
      </c>
      <c r="H69" s="22">
        <f t="shared" si="1"/>
        <v>402725</v>
      </c>
      <c r="I69" s="1"/>
    </row>
    <row r="70" spans="2:9" x14ac:dyDescent="0.2">
      <c r="B70" s="9" t="str">
        <f>$B$41</f>
        <v>Library Science</v>
      </c>
      <c r="C70" s="82">
        <f>Data!EB14</f>
        <v>0</v>
      </c>
      <c r="D70" s="82">
        <f>Data!EV14</f>
        <v>0</v>
      </c>
      <c r="E70" s="82">
        <f>Data!FP14</f>
        <v>0</v>
      </c>
      <c r="F70" s="82">
        <f>Data!GJ14</f>
        <v>0</v>
      </c>
      <c r="G70" s="82">
        <f>Data!HD14</f>
        <v>0</v>
      </c>
      <c r="H70" s="22">
        <f t="shared" si="1"/>
        <v>0</v>
      </c>
      <c r="I70" s="1"/>
    </row>
    <row r="71" spans="2:9" x14ac:dyDescent="0.2">
      <c r="B71" s="9" t="str">
        <f>$B$42</f>
        <v>Veterinary Science</v>
      </c>
      <c r="C71" s="82">
        <f>Data!EC14</f>
        <v>0</v>
      </c>
      <c r="D71" s="82">
        <f>Data!EW14</f>
        <v>0</v>
      </c>
      <c r="E71" s="82">
        <f>Data!FQ14</f>
        <v>0</v>
      </c>
      <c r="F71" s="82">
        <f>Data!GK14</f>
        <v>0</v>
      </c>
      <c r="G71" s="82">
        <f>Data!HE14</f>
        <v>0</v>
      </c>
      <c r="H71" s="22">
        <f t="shared" si="1"/>
        <v>0</v>
      </c>
      <c r="I71" s="1"/>
    </row>
    <row r="72" spans="2:9" x14ac:dyDescent="0.2">
      <c r="B72" s="9" t="str">
        <f>$B$43</f>
        <v>Vocational Training</v>
      </c>
      <c r="C72" s="82">
        <f>Data!ED14</f>
        <v>0</v>
      </c>
      <c r="D72" s="82">
        <f>Data!EX14</f>
        <v>0</v>
      </c>
      <c r="E72" s="82">
        <f>Data!FR14</f>
        <v>0</v>
      </c>
      <c r="F72" s="82">
        <f>Data!GL14</f>
        <v>0</v>
      </c>
      <c r="G72" s="82">
        <f>Data!HF14</f>
        <v>0</v>
      </c>
      <c r="H72" s="22">
        <f t="shared" si="1"/>
        <v>0</v>
      </c>
      <c r="I72" s="1"/>
    </row>
    <row r="73" spans="2:9" x14ac:dyDescent="0.2">
      <c r="B73" s="9" t="str">
        <f>$B$44</f>
        <v>Physical Training</v>
      </c>
      <c r="C73" s="82">
        <f>Data!EE14</f>
        <v>0</v>
      </c>
      <c r="D73" s="82">
        <f>Data!EY14</f>
        <v>0</v>
      </c>
      <c r="E73" s="82">
        <f>Data!FS14</f>
        <v>0</v>
      </c>
      <c r="F73" s="82">
        <f>Data!GM14</f>
        <v>0</v>
      </c>
      <c r="G73" s="82">
        <f>Data!HG14</f>
        <v>0</v>
      </c>
      <c r="H73" s="22">
        <f t="shared" si="1"/>
        <v>0</v>
      </c>
      <c r="I73" s="1"/>
    </row>
    <row r="74" spans="2:9" x14ac:dyDescent="0.2">
      <c r="B74" s="9" t="str">
        <f>$B$45</f>
        <v>Health Services</v>
      </c>
      <c r="C74" s="82">
        <f>Data!EF14</f>
        <v>0</v>
      </c>
      <c r="D74" s="82">
        <f>Data!EZ14</f>
        <v>0</v>
      </c>
      <c r="E74" s="82">
        <f>Data!FT14</f>
        <v>161762.33333333299</v>
      </c>
      <c r="F74" s="82">
        <f>Data!GN14</f>
        <v>0</v>
      </c>
      <c r="G74" s="82">
        <f>Data!HH14</f>
        <v>0</v>
      </c>
      <c r="H74" s="22">
        <f t="shared" si="1"/>
        <v>161762.33333333299</v>
      </c>
      <c r="I74" s="1"/>
    </row>
    <row r="75" spans="2:9" x14ac:dyDescent="0.2">
      <c r="B75" s="9" t="str">
        <f>$B$46</f>
        <v>Pharmacy</v>
      </c>
      <c r="C75" s="82">
        <f>Data!EG14</f>
        <v>0</v>
      </c>
      <c r="D75" s="82">
        <f>Data!FA14</f>
        <v>0</v>
      </c>
      <c r="E75" s="82">
        <f>Data!FU14</f>
        <v>0</v>
      </c>
      <c r="F75" s="82">
        <f>Data!GO14</f>
        <v>0</v>
      </c>
      <c r="G75" s="82">
        <f>Data!HI14</f>
        <v>0</v>
      </c>
      <c r="H75" s="22">
        <f t="shared" si="1"/>
        <v>0</v>
      </c>
      <c r="I75" s="1"/>
    </row>
    <row r="76" spans="2:9" x14ac:dyDescent="0.2">
      <c r="B76" s="9" t="str">
        <f>$B$47</f>
        <v>Business Administration</v>
      </c>
      <c r="C76" s="82">
        <f>Data!EH14</f>
        <v>134166.600439573</v>
      </c>
      <c r="D76" s="82">
        <f>Data!FB14</f>
        <v>1571263.4146040599</v>
      </c>
      <c r="E76" s="82">
        <f>Data!FV14</f>
        <v>848926.60271106299</v>
      </c>
      <c r="F76" s="82">
        <f>Data!GP14</f>
        <v>0</v>
      </c>
      <c r="G76" s="82">
        <f>Data!HJ14</f>
        <v>0</v>
      </c>
      <c r="H76" s="22">
        <f t="shared" si="1"/>
        <v>2554356.6177546959</v>
      </c>
      <c r="I76" s="1"/>
    </row>
    <row r="77" spans="2:9" x14ac:dyDescent="0.2">
      <c r="B77" s="9" t="str">
        <f>$B$48</f>
        <v>Optometry</v>
      </c>
      <c r="C77" s="82">
        <f>Data!EI14</f>
        <v>0</v>
      </c>
      <c r="D77" s="82">
        <f>Data!FC14</f>
        <v>0</v>
      </c>
      <c r="E77" s="82">
        <f>Data!FW14</f>
        <v>0</v>
      </c>
      <c r="F77" s="82">
        <f>Data!GQ14</f>
        <v>0</v>
      </c>
      <c r="G77" s="82">
        <f>Data!HK14</f>
        <v>0</v>
      </c>
      <c r="H77" s="22">
        <f t="shared" si="1"/>
        <v>0</v>
      </c>
      <c r="I77" s="1"/>
    </row>
    <row r="78" spans="2:9" x14ac:dyDescent="0.2">
      <c r="B78" s="9" t="str">
        <f>$B$49</f>
        <v>Teacher Ed-Practice Teaching</v>
      </c>
      <c r="C78" s="82">
        <f>Data!EJ14</f>
        <v>0</v>
      </c>
      <c r="D78" s="82">
        <f>Data!FD14</f>
        <v>26562.222222222201</v>
      </c>
      <c r="E78" s="82">
        <f>Data!FX14</f>
        <v>0</v>
      </c>
      <c r="F78" s="82">
        <f>Data!GR14</f>
        <v>0</v>
      </c>
      <c r="G78" s="82">
        <f>Data!HL14</f>
        <v>0</v>
      </c>
      <c r="H78" s="22">
        <f t="shared" si="1"/>
        <v>26562.222222222201</v>
      </c>
      <c r="I78" s="1"/>
    </row>
    <row r="79" spans="2:9" x14ac:dyDescent="0.2">
      <c r="B79" s="9" t="str">
        <f>$B$50</f>
        <v>Technology</v>
      </c>
      <c r="C79" s="82">
        <f>Data!EK14</f>
        <v>40203.428594115401</v>
      </c>
      <c r="D79" s="82">
        <f>Data!FE14</f>
        <v>145066.51709476201</v>
      </c>
      <c r="E79" s="82">
        <f>Data!FY14</f>
        <v>46104.320420614997</v>
      </c>
      <c r="F79" s="82">
        <f>Data!GS14</f>
        <v>0</v>
      </c>
      <c r="G79" s="82">
        <f>Data!HM14</f>
        <v>0</v>
      </c>
      <c r="H79" s="22">
        <f t="shared" si="1"/>
        <v>231374.2661094924</v>
      </c>
      <c r="I79" s="1"/>
    </row>
    <row r="80" spans="2:9" x14ac:dyDescent="0.2">
      <c r="B80" s="9" t="str">
        <f>$B$51</f>
        <v>Nursing</v>
      </c>
      <c r="C80" s="82">
        <f>Data!EL14</f>
        <v>2931.44390640641</v>
      </c>
      <c r="D80" s="82">
        <f>Data!FF14</f>
        <v>194708.556093594</v>
      </c>
      <c r="E80" s="82">
        <f>Data!FZ14</f>
        <v>0</v>
      </c>
      <c r="F80" s="82">
        <f>Data!GT14</f>
        <v>0</v>
      </c>
      <c r="G80" s="82">
        <f>Data!HN14</f>
        <v>0</v>
      </c>
      <c r="H80" s="22">
        <f t="shared" si="1"/>
        <v>197640.00000000041</v>
      </c>
      <c r="I80" s="1"/>
    </row>
    <row r="81" spans="2:9" x14ac:dyDescent="0.2">
      <c r="B81" s="35" t="str">
        <f>$B$52</f>
        <v>Totals</v>
      </c>
      <c r="C81" s="21">
        <f>SUM(C61:C80)</f>
        <v>451605.89865931921</v>
      </c>
      <c r="D81" s="21">
        <f>SUM(D61:D80)</f>
        <v>4698957.782937794</v>
      </c>
      <c r="E81" s="21">
        <f>SUM(E61:E80)</f>
        <v>2683965.7993342779</v>
      </c>
      <c r="F81" s="21">
        <f>SUM(F61:F80)</f>
        <v>0</v>
      </c>
      <c r="G81" s="21">
        <f>SUM(G61:G80)</f>
        <v>0</v>
      </c>
      <c r="H81" s="21">
        <f t="shared" si="1"/>
        <v>7834529.4809313919</v>
      </c>
      <c r="I81" s="1"/>
    </row>
    <row r="82" spans="2:9" x14ac:dyDescent="0.2">
      <c r="B82" s="14"/>
      <c r="C82" s="15"/>
      <c r="D82" s="15"/>
      <c r="E82" s="15"/>
      <c r="F82" s="15"/>
      <c r="G82" s="15"/>
      <c r="H82" s="16"/>
      <c r="I82" s="1"/>
    </row>
    <row r="83" spans="2:9" ht="13.5" customHeight="1" x14ac:dyDescent="0.2">
      <c r="B83" s="27"/>
      <c r="D83" s="373" t="s">
        <v>23</v>
      </c>
      <c r="E83" s="373"/>
      <c r="F83" s="373"/>
      <c r="G83" s="171" t="s">
        <v>24</v>
      </c>
      <c r="H83" s="171" t="s">
        <v>25</v>
      </c>
    </row>
    <row r="84" spans="2:9" x14ac:dyDescent="0.2">
      <c r="B84" s="385" t="s">
        <v>41</v>
      </c>
      <c r="C84" s="386"/>
      <c r="D84" s="384" t="str">
        <f>Data!T14</f>
        <v>Carroll, John</v>
      </c>
      <c r="E84" s="384"/>
      <c r="F84" s="384"/>
      <c r="G84" s="172" t="str">
        <f>Data!U14</f>
        <v>(254) 501-5922</v>
      </c>
      <c r="H84" s="78" t="str">
        <f>Data!V14</f>
        <v>j.carroll@tamuct.edu</v>
      </c>
    </row>
    <row r="85" spans="2:9" ht="13.5" customHeight="1" x14ac:dyDescent="0.2">
      <c r="B85" s="27"/>
      <c r="C85" s="27"/>
      <c r="D85" s="27"/>
      <c r="E85" s="27"/>
      <c r="F85" s="27"/>
      <c r="G85" s="27"/>
      <c r="H85" s="5"/>
    </row>
    <row r="86" spans="2:9" x14ac:dyDescent="0.2">
      <c r="B86" s="169" t="s">
        <v>33</v>
      </c>
      <c r="C86" s="13"/>
      <c r="D86" s="13"/>
      <c r="E86" s="13"/>
      <c r="F86" s="13"/>
      <c r="G86" s="13"/>
      <c r="H86" s="17">
        <f>H13+H14</f>
        <v>12022547</v>
      </c>
    </row>
    <row r="87" spans="2:9" ht="42.75" customHeight="1" x14ac:dyDescent="0.2">
      <c r="B87" s="364" t="s">
        <v>8</v>
      </c>
      <c r="C87" s="364"/>
      <c r="D87" s="364"/>
      <c r="E87" s="364"/>
      <c r="F87" s="364"/>
      <c r="G87" s="364"/>
      <c r="H87" s="34"/>
    </row>
    <row r="88" spans="2:9" x14ac:dyDescent="0.2">
      <c r="B88" s="169"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Data!HR14</f>
        <v>0</v>
      </c>
      <c r="D91" s="159">
        <f>Data!IL14</f>
        <v>0</v>
      </c>
      <c r="E91" s="159">
        <f>Data!JF14</f>
        <v>0</v>
      </c>
      <c r="F91" s="159">
        <f>Data!JZ14</f>
        <v>0</v>
      </c>
      <c r="G91" s="159">
        <f>Data!KT14</f>
        <v>0</v>
      </c>
      <c r="H91" s="36">
        <f t="shared" ref="H91:H111" si="2">SUM(C91:G91)</f>
        <v>0</v>
      </c>
    </row>
    <row r="92" spans="2:9" x14ac:dyDescent="0.2">
      <c r="B92" s="9" t="str">
        <f>$B$33</f>
        <v>Science</v>
      </c>
      <c r="C92" s="159">
        <f>Data!HS14</f>
        <v>0</v>
      </c>
      <c r="D92" s="159">
        <f>Data!IM14</f>
        <v>0</v>
      </c>
      <c r="E92" s="159">
        <f>Data!JG14</f>
        <v>0</v>
      </c>
      <c r="F92" s="159">
        <f>Data!KA14</f>
        <v>0</v>
      </c>
      <c r="G92" s="159">
        <f>Data!KU14</f>
        <v>0</v>
      </c>
      <c r="H92" s="69">
        <f t="shared" si="2"/>
        <v>0</v>
      </c>
    </row>
    <row r="93" spans="2:9" x14ac:dyDescent="0.2">
      <c r="B93" s="9" t="str">
        <f>$B$34</f>
        <v>Fine Arts</v>
      </c>
      <c r="C93" s="159">
        <f>Data!HT14</f>
        <v>0</v>
      </c>
      <c r="D93" s="159">
        <f>Data!IN14</f>
        <v>0</v>
      </c>
      <c r="E93" s="159">
        <f>Data!JH14</f>
        <v>0</v>
      </c>
      <c r="F93" s="159">
        <f>Data!KB14</f>
        <v>0</v>
      </c>
      <c r="G93" s="159">
        <f>Data!KV14</f>
        <v>0</v>
      </c>
      <c r="H93" s="69">
        <f t="shared" si="2"/>
        <v>0</v>
      </c>
    </row>
    <row r="94" spans="2:9" x14ac:dyDescent="0.2">
      <c r="B94" s="9" t="str">
        <f>$B$35</f>
        <v>Teacher Education</v>
      </c>
      <c r="C94" s="159">
        <f>Data!HU14</f>
        <v>0</v>
      </c>
      <c r="D94" s="159">
        <f>Data!IO14</f>
        <v>0</v>
      </c>
      <c r="E94" s="159">
        <f>Data!JI14</f>
        <v>0</v>
      </c>
      <c r="F94" s="159">
        <f>Data!KC14</f>
        <v>0</v>
      </c>
      <c r="G94" s="159">
        <f>Data!KW14</f>
        <v>0</v>
      </c>
      <c r="H94" s="69">
        <f t="shared" si="2"/>
        <v>0</v>
      </c>
    </row>
    <row r="95" spans="2:9" x14ac:dyDescent="0.2">
      <c r="B95" s="9" t="str">
        <f>$B$36</f>
        <v>Agriculture</v>
      </c>
      <c r="C95" s="159">
        <f>Data!HV14</f>
        <v>0</v>
      </c>
      <c r="D95" s="159">
        <f>Data!IP14</f>
        <v>0</v>
      </c>
      <c r="E95" s="159">
        <f>Data!JJ14</f>
        <v>0</v>
      </c>
      <c r="F95" s="159">
        <f>Data!KD14</f>
        <v>0</v>
      </c>
      <c r="G95" s="159">
        <f>Data!KX14</f>
        <v>0</v>
      </c>
      <c r="H95" s="69">
        <f t="shared" si="2"/>
        <v>0</v>
      </c>
    </row>
    <row r="96" spans="2:9" x14ac:dyDescent="0.2">
      <c r="B96" s="9" t="str">
        <f>$B$37</f>
        <v>Engineering</v>
      </c>
      <c r="C96" s="159">
        <f>Data!HW14</f>
        <v>0</v>
      </c>
      <c r="D96" s="159">
        <f>Data!IQ14</f>
        <v>0</v>
      </c>
      <c r="E96" s="159">
        <f>Data!JK14</f>
        <v>0</v>
      </c>
      <c r="F96" s="159">
        <f>Data!KE14</f>
        <v>0</v>
      </c>
      <c r="G96" s="159">
        <f>Data!KY14</f>
        <v>0</v>
      </c>
      <c r="H96" s="69">
        <f t="shared" si="2"/>
        <v>0</v>
      </c>
    </row>
    <row r="97" spans="2:8" x14ac:dyDescent="0.2">
      <c r="B97" s="9" t="str">
        <f>$B$38</f>
        <v>Home Economics</v>
      </c>
      <c r="C97" s="159">
        <f>Data!HX14</f>
        <v>0</v>
      </c>
      <c r="D97" s="159">
        <f>Data!IR14</f>
        <v>0</v>
      </c>
      <c r="E97" s="159">
        <f>Data!JL14</f>
        <v>0</v>
      </c>
      <c r="F97" s="159">
        <f>Data!KF14</f>
        <v>0</v>
      </c>
      <c r="G97" s="159">
        <f>Data!KZ14</f>
        <v>0</v>
      </c>
      <c r="H97" s="69">
        <f t="shared" si="2"/>
        <v>0</v>
      </c>
    </row>
    <row r="98" spans="2:8" x14ac:dyDescent="0.2">
      <c r="B98" s="9" t="str">
        <f>$B$39</f>
        <v>Law</v>
      </c>
      <c r="C98" s="159">
        <f>Data!HY14</f>
        <v>0</v>
      </c>
      <c r="D98" s="159">
        <f>Data!IS14</f>
        <v>0</v>
      </c>
      <c r="E98" s="159">
        <f>Data!JM14</f>
        <v>0</v>
      </c>
      <c r="F98" s="159">
        <f>Data!KG14</f>
        <v>0</v>
      </c>
      <c r="G98" s="159">
        <f>Data!LA14</f>
        <v>0</v>
      </c>
      <c r="H98" s="69">
        <f t="shared" si="2"/>
        <v>0</v>
      </c>
    </row>
    <row r="99" spans="2:8" x14ac:dyDescent="0.2">
      <c r="B99" s="9" t="str">
        <f>$B$40</f>
        <v>Social Service</v>
      </c>
      <c r="C99" s="159">
        <f>Data!HZ14</f>
        <v>0</v>
      </c>
      <c r="D99" s="159">
        <f>Data!IT14</f>
        <v>0</v>
      </c>
      <c r="E99" s="159">
        <f>Data!JN14</f>
        <v>0</v>
      </c>
      <c r="F99" s="159">
        <f>Data!KH14</f>
        <v>0</v>
      </c>
      <c r="G99" s="159">
        <f>Data!LB14</f>
        <v>0</v>
      </c>
      <c r="H99" s="69">
        <f t="shared" si="2"/>
        <v>0</v>
      </c>
    </row>
    <row r="100" spans="2:8" x14ac:dyDescent="0.2">
      <c r="B100" s="9" t="str">
        <f>$B$41</f>
        <v>Library Science</v>
      </c>
      <c r="C100" s="159">
        <f>Data!IA14</f>
        <v>0</v>
      </c>
      <c r="D100" s="159">
        <f>Data!IU14</f>
        <v>0</v>
      </c>
      <c r="E100" s="159">
        <f>Data!JO14</f>
        <v>0</v>
      </c>
      <c r="F100" s="159">
        <f>Data!KI14</f>
        <v>0</v>
      </c>
      <c r="G100" s="159">
        <f>Data!LC14</f>
        <v>0</v>
      </c>
      <c r="H100" s="69">
        <f t="shared" si="2"/>
        <v>0</v>
      </c>
    </row>
    <row r="101" spans="2:8" x14ac:dyDescent="0.2">
      <c r="B101" s="9" t="str">
        <f>$B$42</f>
        <v>Veterinary Science</v>
      </c>
      <c r="C101" s="159">
        <f>Data!IB14</f>
        <v>0</v>
      </c>
      <c r="D101" s="159">
        <f>Data!IV14</f>
        <v>0</v>
      </c>
      <c r="E101" s="159">
        <f>Data!JP14</f>
        <v>0</v>
      </c>
      <c r="F101" s="159">
        <f>Data!KJ14</f>
        <v>0</v>
      </c>
      <c r="G101" s="159">
        <f>Data!LD14</f>
        <v>0</v>
      </c>
      <c r="H101" s="69">
        <f t="shared" si="2"/>
        <v>0</v>
      </c>
    </row>
    <row r="102" spans="2:8" x14ac:dyDescent="0.2">
      <c r="B102" s="9" t="str">
        <f>$B$43</f>
        <v>Vocational Training</v>
      </c>
      <c r="C102" s="159">
        <f>Data!IC14</f>
        <v>0</v>
      </c>
      <c r="D102" s="159">
        <f>Data!IW14</f>
        <v>0</v>
      </c>
      <c r="E102" s="159">
        <f>Data!JQ14</f>
        <v>0</v>
      </c>
      <c r="F102" s="159">
        <f>Data!KK14</f>
        <v>0</v>
      </c>
      <c r="G102" s="159">
        <f>Data!LE14</f>
        <v>0</v>
      </c>
      <c r="H102" s="69">
        <f t="shared" si="2"/>
        <v>0</v>
      </c>
    </row>
    <row r="103" spans="2:8" x14ac:dyDescent="0.2">
      <c r="B103" s="9" t="str">
        <f>$B$44</f>
        <v>Physical Training</v>
      </c>
      <c r="C103" s="159">
        <f>Data!ID14</f>
        <v>0</v>
      </c>
      <c r="D103" s="159">
        <f>Data!IX14</f>
        <v>0</v>
      </c>
      <c r="E103" s="159">
        <f>Data!JR14</f>
        <v>0</v>
      </c>
      <c r="F103" s="159">
        <f>Data!KL14</f>
        <v>0</v>
      </c>
      <c r="G103" s="159">
        <f>Data!LF14</f>
        <v>0</v>
      </c>
      <c r="H103" s="69">
        <f t="shared" si="2"/>
        <v>0</v>
      </c>
    </row>
    <row r="104" spans="2:8" x14ac:dyDescent="0.2">
      <c r="B104" s="9" t="str">
        <f>$B$45</f>
        <v>Health Services</v>
      </c>
      <c r="C104" s="159">
        <f>Data!IE14</f>
        <v>0</v>
      </c>
      <c r="D104" s="159">
        <f>Data!IY14</f>
        <v>0</v>
      </c>
      <c r="E104" s="159">
        <f>Data!JS14</f>
        <v>0</v>
      </c>
      <c r="F104" s="159">
        <f>Data!KM14</f>
        <v>0</v>
      </c>
      <c r="G104" s="159">
        <f>Data!LG14</f>
        <v>0</v>
      </c>
      <c r="H104" s="69">
        <f t="shared" si="2"/>
        <v>0</v>
      </c>
    </row>
    <row r="105" spans="2:8" x14ac:dyDescent="0.2">
      <c r="B105" s="9" t="str">
        <f>$B$46</f>
        <v>Pharmacy</v>
      </c>
      <c r="C105" s="159">
        <f>Data!IF14</f>
        <v>0</v>
      </c>
      <c r="D105" s="159">
        <f>Data!IZ14</f>
        <v>0</v>
      </c>
      <c r="E105" s="159">
        <f>Data!JT14</f>
        <v>0</v>
      </c>
      <c r="F105" s="159">
        <f>Data!KN14</f>
        <v>0</v>
      </c>
      <c r="G105" s="159">
        <f>Data!LH14</f>
        <v>0</v>
      </c>
      <c r="H105" s="69">
        <f t="shared" si="2"/>
        <v>0</v>
      </c>
    </row>
    <row r="106" spans="2:8" x14ac:dyDescent="0.2">
      <c r="B106" s="9" t="str">
        <f>$B$47</f>
        <v>Business Administration</v>
      </c>
      <c r="C106" s="159">
        <f>Data!IG14</f>
        <v>0</v>
      </c>
      <c r="D106" s="159">
        <f>Data!JA14</f>
        <v>0</v>
      </c>
      <c r="E106" s="159">
        <f>Data!JU14</f>
        <v>0</v>
      </c>
      <c r="F106" s="159">
        <f>Data!KO14</f>
        <v>0</v>
      </c>
      <c r="G106" s="159">
        <f>Data!LI14</f>
        <v>0</v>
      </c>
      <c r="H106" s="69">
        <f t="shared" si="2"/>
        <v>0</v>
      </c>
    </row>
    <row r="107" spans="2:8" x14ac:dyDescent="0.2">
      <c r="B107" s="9" t="str">
        <f>$B$48</f>
        <v>Optometry</v>
      </c>
      <c r="C107" s="159">
        <f>Data!IH14</f>
        <v>0</v>
      </c>
      <c r="D107" s="159">
        <f>Data!JB14</f>
        <v>0</v>
      </c>
      <c r="E107" s="159">
        <f>Data!JV14</f>
        <v>0</v>
      </c>
      <c r="F107" s="159">
        <f>Data!KP14</f>
        <v>0</v>
      </c>
      <c r="G107" s="159">
        <f>Data!LJ14</f>
        <v>0</v>
      </c>
      <c r="H107" s="69">
        <f t="shared" si="2"/>
        <v>0</v>
      </c>
    </row>
    <row r="108" spans="2:8" x14ac:dyDescent="0.2">
      <c r="B108" s="9" t="str">
        <f>$B$49</f>
        <v>Teacher Ed-Practice Teaching</v>
      </c>
      <c r="C108" s="159">
        <f>Data!II14</f>
        <v>0</v>
      </c>
      <c r="D108" s="159">
        <f>Data!JC14</f>
        <v>0</v>
      </c>
      <c r="E108" s="159">
        <f>Data!JW14</f>
        <v>0</v>
      </c>
      <c r="F108" s="159">
        <f>Data!KQ14</f>
        <v>0</v>
      </c>
      <c r="G108" s="159">
        <f>Data!LK14</f>
        <v>0</v>
      </c>
      <c r="H108" s="69">
        <f t="shared" si="2"/>
        <v>0</v>
      </c>
    </row>
    <row r="109" spans="2:8" x14ac:dyDescent="0.2">
      <c r="B109" s="9" t="str">
        <f>$B$50</f>
        <v>Technology</v>
      </c>
      <c r="C109" s="159">
        <f>Data!IJ14</f>
        <v>0</v>
      </c>
      <c r="D109" s="159">
        <f>Data!JD14</f>
        <v>0</v>
      </c>
      <c r="E109" s="159">
        <f>Data!JX14</f>
        <v>0</v>
      </c>
      <c r="F109" s="159">
        <f>Data!KR14</f>
        <v>0</v>
      </c>
      <c r="G109" s="159">
        <f>Data!LL14</f>
        <v>0</v>
      </c>
      <c r="H109" s="69">
        <f t="shared" si="2"/>
        <v>0</v>
      </c>
    </row>
    <row r="110" spans="2:8" x14ac:dyDescent="0.2">
      <c r="B110" s="9" t="str">
        <f>$B$51</f>
        <v>Nursing</v>
      </c>
      <c r="C110" s="159">
        <f>Data!IK14</f>
        <v>0</v>
      </c>
      <c r="D110" s="159">
        <f>Data!JE14</f>
        <v>0</v>
      </c>
      <c r="E110" s="159">
        <f>Data!JY14</f>
        <v>0</v>
      </c>
      <c r="F110" s="159">
        <f>Data!KS14</f>
        <v>0</v>
      </c>
      <c r="G110" s="159">
        <f>Data!HPM14</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154451.48481325799</v>
      </c>
      <c r="D116" s="21">
        <f t="shared" si="3"/>
        <v>1097086.86810292</v>
      </c>
      <c r="E116" s="21">
        <f t="shared" si="3"/>
        <v>1039622.56515589</v>
      </c>
      <c r="F116" s="21">
        <f t="shared" si="3"/>
        <v>0</v>
      </c>
      <c r="G116" s="21">
        <f t="shared" si="3"/>
        <v>0</v>
      </c>
      <c r="H116" s="36">
        <f t="shared" ref="H116:H136" si="4">SUM(C116:G116)</f>
        <v>2291160.9180720681</v>
      </c>
      <c r="I116" s="1"/>
    </row>
    <row r="117" spans="2:9" x14ac:dyDescent="0.2">
      <c r="B117" s="9" t="str">
        <f>$B$33</f>
        <v>Science</v>
      </c>
      <c r="C117" s="22">
        <f t="shared" si="3"/>
        <v>18497.145752285302</v>
      </c>
      <c r="D117" s="22">
        <f t="shared" si="3"/>
        <v>431585.72281709599</v>
      </c>
      <c r="E117" s="22">
        <f t="shared" si="3"/>
        <v>37695.583824540801</v>
      </c>
      <c r="F117" s="22">
        <f t="shared" si="3"/>
        <v>0</v>
      </c>
      <c r="G117" s="22">
        <f t="shared" si="3"/>
        <v>0</v>
      </c>
      <c r="H117" s="69">
        <f t="shared" si="4"/>
        <v>487778.45239392208</v>
      </c>
      <c r="I117" s="1"/>
    </row>
    <row r="118" spans="2:9" x14ac:dyDescent="0.2">
      <c r="B118" s="9" t="str">
        <f>$B$34</f>
        <v>Fine Arts</v>
      </c>
      <c r="C118" s="22">
        <f t="shared" si="3"/>
        <v>10206.2917398884</v>
      </c>
      <c r="D118" s="22">
        <f t="shared" si="3"/>
        <v>142243.55142601099</v>
      </c>
      <c r="E118" s="22">
        <f t="shared" si="3"/>
        <v>0</v>
      </c>
      <c r="F118" s="22">
        <f t="shared" si="3"/>
        <v>0</v>
      </c>
      <c r="G118" s="22">
        <f t="shared" si="3"/>
        <v>0</v>
      </c>
      <c r="H118" s="69">
        <f t="shared" si="4"/>
        <v>152449.84316589939</v>
      </c>
      <c r="I118" s="1"/>
    </row>
    <row r="119" spans="2:9" x14ac:dyDescent="0.2">
      <c r="B119" s="9" t="str">
        <f>$B$35</f>
        <v>Teacher Education</v>
      </c>
      <c r="C119" s="22">
        <f t="shared" si="3"/>
        <v>6558.8397350329597</v>
      </c>
      <c r="D119" s="22">
        <f t="shared" si="3"/>
        <v>226702.81571517201</v>
      </c>
      <c r="E119" s="22">
        <f t="shared" si="3"/>
        <v>375592.85659798799</v>
      </c>
      <c r="F119" s="22">
        <f t="shared" si="3"/>
        <v>0</v>
      </c>
      <c r="G119" s="22">
        <f t="shared" si="3"/>
        <v>0</v>
      </c>
      <c r="H119" s="69">
        <f t="shared" si="4"/>
        <v>608854.51204819302</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46105.683421585702</v>
      </c>
      <c r="D121" s="22">
        <f t="shared" si="3"/>
        <v>499498.09511913097</v>
      </c>
      <c r="E121" s="22">
        <f t="shared" si="3"/>
        <v>174261.53729084801</v>
      </c>
      <c r="F121" s="22">
        <f t="shared" si="3"/>
        <v>0</v>
      </c>
      <c r="G121" s="22">
        <f t="shared" si="3"/>
        <v>0</v>
      </c>
      <c r="H121" s="69">
        <f t="shared" si="4"/>
        <v>719865.3158315646</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38484.980257174</v>
      </c>
      <c r="D124" s="22">
        <f t="shared" si="3"/>
        <v>364240.019742826</v>
      </c>
      <c r="E124" s="22">
        <f t="shared" si="3"/>
        <v>0</v>
      </c>
      <c r="F124" s="22">
        <f t="shared" si="3"/>
        <v>0</v>
      </c>
      <c r="G124" s="22">
        <f t="shared" si="3"/>
        <v>0</v>
      </c>
      <c r="H124" s="69">
        <f t="shared" si="4"/>
        <v>402725</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0</v>
      </c>
      <c r="D129" s="22">
        <f t="shared" si="3"/>
        <v>0</v>
      </c>
      <c r="E129" s="22">
        <f t="shared" si="3"/>
        <v>161762.33333333299</v>
      </c>
      <c r="F129" s="22">
        <f t="shared" si="3"/>
        <v>0</v>
      </c>
      <c r="G129" s="22">
        <f t="shared" si="3"/>
        <v>0</v>
      </c>
      <c r="H129" s="69">
        <f t="shared" si="4"/>
        <v>161762.33333333299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134166.600439573</v>
      </c>
      <c r="D131" s="22">
        <f t="shared" si="3"/>
        <v>1571263.4146040599</v>
      </c>
      <c r="E131" s="22">
        <f t="shared" si="3"/>
        <v>848926.60271106299</v>
      </c>
      <c r="F131" s="22">
        <f t="shared" si="3"/>
        <v>0</v>
      </c>
      <c r="G131" s="22">
        <f t="shared" si="3"/>
        <v>0</v>
      </c>
      <c r="H131" s="69">
        <f t="shared" si="4"/>
        <v>2554356.6177546959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26562.222222222201</v>
      </c>
      <c r="E133" s="22">
        <f t="shared" si="5"/>
        <v>0</v>
      </c>
      <c r="F133" s="22">
        <f t="shared" si="5"/>
        <v>0</v>
      </c>
      <c r="G133" s="22">
        <f t="shared" si="5"/>
        <v>0</v>
      </c>
      <c r="H133" s="69">
        <f t="shared" si="4"/>
        <v>26562.222222222201</v>
      </c>
      <c r="I133" s="1"/>
    </row>
    <row r="134" spans="2:12" x14ac:dyDescent="0.2">
      <c r="B134" s="9" t="str">
        <f>$B$50</f>
        <v>Technology</v>
      </c>
      <c r="C134" s="22">
        <f t="shared" si="5"/>
        <v>40203.428594115401</v>
      </c>
      <c r="D134" s="22">
        <f t="shared" si="5"/>
        <v>145066.51709476201</v>
      </c>
      <c r="E134" s="22">
        <f t="shared" si="5"/>
        <v>46104.320420614997</v>
      </c>
      <c r="F134" s="22">
        <f t="shared" si="5"/>
        <v>0</v>
      </c>
      <c r="G134" s="22">
        <f t="shared" si="5"/>
        <v>0</v>
      </c>
      <c r="H134" s="69">
        <f t="shared" si="4"/>
        <v>231374.2661094924</v>
      </c>
      <c r="I134" s="1"/>
    </row>
    <row r="135" spans="2:12" x14ac:dyDescent="0.2">
      <c r="B135" s="9" t="str">
        <f>$B$51</f>
        <v>Nursing</v>
      </c>
      <c r="C135" s="22">
        <f t="shared" si="5"/>
        <v>2931.44390640641</v>
      </c>
      <c r="D135" s="22">
        <f t="shared" si="5"/>
        <v>194708.556093594</v>
      </c>
      <c r="E135" s="22">
        <f t="shared" si="5"/>
        <v>0</v>
      </c>
      <c r="F135" s="22">
        <f t="shared" si="5"/>
        <v>0</v>
      </c>
      <c r="G135" s="22">
        <f t="shared" si="5"/>
        <v>0</v>
      </c>
      <c r="H135" s="69">
        <f t="shared" si="4"/>
        <v>197640.00000000041</v>
      </c>
      <c r="I135" s="1"/>
    </row>
    <row r="136" spans="2:12" x14ac:dyDescent="0.2">
      <c r="B136" s="35" t="str">
        <f>$B$52</f>
        <v>Totals</v>
      </c>
      <c r="C136" s="36">
        <f>SUM(C116:C135)</f>
        <v>451605.89865931921</v>
      </c>
      <c r="D136" s="36">
        <f>SUM(D116:D135)</f>
        <v>4698957.782937794</v>
      </c>
      <c r="E136" s="36">
        <f>SUM(E116:E135)</f>
        <v>2683965.7993342779</v>
      </c>
      <c r="F136" s="36">
        <f>SUM(F116:F135)</f>
        <v>0</v>
      </c>
      <c r="G136" s="36">
        <f>SUM(G116:G135)</f>
        <v>0</v>
      </c>
      <c r="H136" s="36">
        <f t="shared" si="4"/>
        <v>7834529.4809313919</v>
      </c>
      <c r="I136" s="1"/>
    </row>
    <row r="137" spans="2:12" x14ac:dyDescent="0.2">
      <c r="B137" s="46"/>
      <c r="C137" s="47"/>
      <c r="D137" s="47"/>
      <c r="E137" s="47"/>
      <c r="F137" s="47"/>
      <c r="G137" s="47"/>
      <c r="H137" s="48"/>
      <c r="I137" s="1"/>
    </row>
    <row r="138" spans="2:12" x14ac:dyDescent="0.2">
      <c r="B138" s="169" t="s">
        <v>4</v>
      </c>
      <c r="C138" s="12"/>
      <c r="D138" s="12"/>
      <c r="E138" s="12"/>
      <c r="F138" s="12"/>
      <c r="G138" s="12"/>
      <c r="H138" s="17">
        <f>H86-H81-H111</f>
        <v>4188017.5190686081</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Data!LN14</f>
        <v>0</v>
      </c>
      <c r="D143" s="159">
        <f>Data!MH14</f>
        <v>0</v>
      </c>
      <c r="E143" s="159">
        <f>Data!NB14</f>
        <v>0</v>
      </c>
      <c r="F143" s="159">
        <f>Data!NV14</f>
        <v>0</v>
      </c>
      <c r="G143" s="159">
        <f>Data!OP14</f>
        <v>0</v>
      </c>
      <c r="H143" s="160">
        <f>Data!PJ14</f>
        <v>1224761</v>
      </c>
      <c r="I143" s="70">
        <f t="shared" ref="I143:I162" si="6">SUM(C143:H143)</f>
        <v>1224761</v>
      </c>
    </row>
    <row r="144" spans="2:12" x14ac:dyDescent="0.2">
      <c r="B144" s="9" t="str">
        <f>$B$33</f>
        <v>Science</v>
      </c>
      <c r="C144" s="159">
        <f>Data!LO14</f>
        <v>0</v>
      </c>
      <c r="D144" s="159">
        <f>Data!MI14</f>
        <v>0</v>
      </c>
      <c r="E144" s="159">
        <f>Data!NC14</f>
        <v>0</v>
      </c>
      <c r="F144" s="159">
        <f>Data!NW14</f>
        <v>0</v>
      </c>
      <c r="G144" s="159">
        <f>Data!OQ14</f>
        <v>0</v>
      </c>
      <c r="H144" s="160">
        <f>Data!PK14</f>
        <v>260746</v>
      </c>
      <c r="I144" s="70">
        <f t="shared" si="6"/>
        <v>260746</v>
      </c>
    </row>
    <row r="145" spans="2:9" x14ac:dyDescent="0.2">
      <c r="B145" s="9" t="str">
        <f>$B$34</f>
        <v>Fine Arts</v>
      </c>
      <c r="C145" s="159">
        <f>Data!LP14</f>
        <v>0</v>
      </c>
      <c r="D145" s="159">
        <f>Data!MJ14</f>
        <v>0</v>
      </c>
      <c r="E145" s="159">
        <f>Data!ND14</f>
        <v>0</v>
      </c>
      <c r="F145" s="159">
        <f>Data!NX14</f>
        <v>0</v>
      </c>
      <c r="G145" s="159">
        <f>Data!OR14</f>
        <v>0</v>
      </c>
      <c r="H145" s="160">
        <f>Data!PL14</f>
        <v>81494</v>
      </c>
      <c r="I145" s="70">
        <f t="shared" si="6"/>
        <v>81494</v>
      </c>
    </row>
    <row r="146" spans="2:9" x14ac:dyDescent="0.2">
      <c r="B146" s="9" t="str">
        <f>$B$35</f>
        <v>Teacher Education</v>
      </c>
      <c r="C146" s="159">
        <f>Data!LQ14</f>
        <v>0</v>
      </c>
      <c r="D146" s="159">
        <f>Data!MK14</f>
        <v>0</v>
      </c>
      <c r="E146" s="159">
        <f>Data!NE14</f>
        <v>0</v>
      </c>
      <c r="F146" s="159">
        <f>Data!NY14</f>
        <v>0</v>
      </c>
      <c r="G146" s="159">
        <f>Data!OS14</f>
        <v>0</v>
      </c>
      <c r="H146" s="160">
        <f>Data!PN14</f>
        <v>325469</v>
      </c>
      <c r="I146" s="70">
        <f t="shared" si="6"/>
        <v>325469</v>
      </c>
    </row>
    <row r="147" spans="2:9" x14ac:dyDescent="0.2">
      <c r="B147" s="9" t="str">
        <f>$B$36</f>
        <v>Agriculture</v>
      </c>
      <c r="C147" s="159">
        <f>Data!LR14</f>
        <v>0</v>
      </c>
      <c r="D147" s="159">
        <f>Data!ML14</f>
        <v>0</v>
      </c>
      <c r="E147" s="159">
        <f>Data!NF14</f>
        <v>0</v>
      </c>
      <c r="F147" s="159">
        <f>Data!NZ14</f>
        <v>0</v>
      </c>
      <c r="G147" s="159">
        <f>Data!OT14</f>
        <v>0</v>
      </c>
      <c r="H147" s="160">
        <f>Data!PM14</f>
        <v>0</v>
      </c>
      <c r="I147" s="70">
        <f t="shared" si="6"/>
        <v>0</v>
      </c>
    </row>
    <row r="148" spans="2:9" x14ac:dyDescent="0.2">
      <c r="B148" s="9" t="str">
        <f>$B$37</f>
        <v>Engineering</v>
      </c>
      <c r="C148" s="159">
        <f>Data!LS14</f>
        <v>0</v>
      </c>
      <c r="D148" s="159">
        <f>Data!MM14</f>
        <v>0</v>
      </c>
      <c r="E148" s="159">
        <f>Data!NG14</f>
        <v>0</v>
      </c>
      <c r="F148" s="159">
        <f>Data!OA14</f>
        <v>0</v>
      </c>
      <c r="G148" s="159">
        <f>Data!OU14</f>
        <v>0</v>
      </c>
      <c r="H148" s="160">
        <f>Data!PO14</f>
        <v>384810</v>
      </c>
      <c r="I148" s="70">
        <f t="shared" si="6"/>
        <v>384810</v>
      </c>
    </row>
    <row r="149" spans="2:9" x14ac:dyDescent="0.2">
      <c r="B149" s="9" t="str">
        <f>$B$38</f>
        <v>Home Economics</v>
      </c>
      <c r="C149" s="159">
        <f>Data!LT14</f>
        <v>0</v>
      </c>
      <c r="D149" s="159">
        <f>Data!MN14</f>
        <v>0</v>
      </c>
      <c r="E149" s="159">
        <f>Data!NH14</f>
        <v>0</v>
      </c>
      <c r="F149" s="159">
        <f>Data!OB14</f>
        <v>0</v>
      </c>
      <c r="G149" s="159">
        <f>Data!OV14</f>
        <v>0</v>
      </c>
      <c r="H149" s="160">
        <f>Data!PP14</f>
        <v>0</v>
      </c>
      <c r="I149" s="70">
        <f t="shared" si="6"/>
        <v>0</v>
      </c>
    </row>
    <row r="150" spans="2:9" x14ac:dyDescent="0.2">
      <c r="B150" s="9" t="str">
        <f>$B$39</f>
        <v>Law</v>
      </c>
      <c r="C150" s="159">
        <f>Data!LU14</f>
        <v>0</v>
      </c>
      <c r="D150" s="159">
        <f>Data!MO14</f>
        <v>0</v>
      </c>
      <c r="E150" s="159">
        <f>Data!NI14</f>
        <v>0</v>
      </c>
      <c r="F150" s="159">
        <f>Data!OC14</f>
        <v>0</v>
      </c>
      <c r="G150" s="159">
        <f>Data!OW14</f>
        <v>0</v>
      </c>
      <c r="H150" s="160">
        <f>Data!PQ14</f>
        <v>0</v>
      </c>
      <c r="I150" s="70">
        <f t="shared" si="6"/>
        <v>0</v>
      </c>
    </row>
    <row r="151" spans="2:9" x14ac:dyDescent="0.2">
      <c r="B151" s="9" t="str">
        <f>$B$40</f>
        <v>Social Service</v>
      </c>
      <c r="C151" s="159">
        <f>Data!LV14</f>
        <v>0</v>
      </c>
      <c r="D151" s="159">
        <f>Data!MP14</f>
        <v>0</v>
      </c>
      <c r="E151" s="159">
        <f>Data!NJ14</f>
        <v>0</v>
      </c>
      <c r="F151" s="159">
        <f>Data!OD14</f>
        <v>0</v>
      </c>
      <c r="G151" s="159">
        <f>Data!OX14</f>
        <v>0</v>
      </c>
      <c r="H151" s="160">
        <f>Data!PR14</f>
        <v>215280</v>
      </c>
      <c r="I151" s="70">
        <f t="shared" si="6"/>
        <v>215280</v>
      </c>
    </row>
    <row r="152" spans="2:9" x14ac:dyDescent="0.2">
      <c r="B152" s="9" t="str">
        <f>$B$41</f>
        <v>Library Science</v>
      </c>
      <c r="C152" s="159">
        <f>Data!LW14</f>
        <v>0</v>
      </c>
      <c r="D152" s="159">
        <f>Data!MQ14</f>
        <v>0</v>
      </c>
      <c r="E152" s="159">
        <f>Data!NK14</f>
        <v>0</v>
      </c>
      <c r="F152" s="159">
        <f>Data!OE14</f>
        <v>0</v>
      </c>
      <c r="G152" s="159">
        <f>Data!OY14</f>
        <v>0</v>
      </c>
      <c r="H152" s="160">
        <f>Data!PS14</f>
        <v>0</v>
      </c>
      <c r="I152" s="70">
        <f t="shared" si="6"/>
        <v>0</v>
      </c>
    </row>
    <row r="153" spans="2:9" x14ac:dyDescent="0.2">
      <c r="B153" s="9" t="str">
        <f>$B$42</f>
        <v>Veterinary Science</v>
      </c>
      <c r="C153" s="159">
        <f>Data!LX14</f>
        <v>0</v>
      </c>
      <c r="D153" s="159">
        <f>Data!MR14</f>
        <v>0</v>
      </c>
      <c r="E153" s="159">
        <f>Data!NL14</f>
        <v>0</v>
      </c>
      <c r="F153" s="159">
        <f>Data!OF14</f>
        <v>0</v>
      </c>
      <c r="G153" s="159">
        <f>Data!OZ14</f>
        <v>0</v>
      </c>
      <c r="H153" s="160">
        <f>Data!PT14</f>
        <v>0</v>
      </c>
      <c r="I153" s="70">
        <f t="shared" si="6"/>
        <v>0</v>
      </c>
    </row>
    <row r="154" spans="2:9" x14ac:dyDescent="0.2">
      <c r="B154" s="9" t="str">
        <f>$B$43</f>
        <v>Vocational Training</v>
      </c>
      <c r="C154" s="159">
        <f>Data!LY14</f>
        <v>0</v>
      </c>
      <c r="D154" s="159">
        <f>Data!MS14</f>
        <v>0</v>
      </c>
      <c r="E154" s="159">
        <f>Data!NM14</f>
        <v>0</v>
      </c>
      <c r="F154" s="159">
        <f>Data!OG14</f>
        <v>0</v>
      </c>
      <c r="G154" s="159">
        <f>Data!PA14</f>
        <v>0</v>
      </c>
      <c r="H154" s="160">
        <f>Data!PU14</f>
        <v>0</v>
      </c>
      <c r="I154" s="70">
        <f t="shared" si="6"/>
        <v>0</v>
      </c>
    </row>
    <row r="155" spans="2:9" x14ac:dyDescent="0.2">
      <c r="B155" s="9" t="str">
        <f>$B$44</f>
        <v>Physical Training</v>
      </c>
      <c r="C155" s="159">
        <f>Data!LZ14</f>
        <v>0</v>
      </c>
      <c r="D155" s="159">
        <f>Data!MT14</f>
        <v>0</v>
      </c>
      <c r="E155" s="159">
        <f>Data!NN14</f>
        <v>0</v>
      </c>
      <c r="F155" s="159">
        <f>Data!OH14</f>
        <v>0</v>
      </c>
      <c r="G155" s="159">
        <f>Data!PB14</f>
        <v>0</v>
      </c>
      <c r="H155" s="160">
        <f>Data!PV14</f>
        <v>0</v>
      </c>
      <c r="I155" s="70">
        <f t="shared" si="6"/>
        <v>0</v>
      </c>
    </row>
    <row r="156" spans="2:9" x14ac:dyDescent="0.2">
      <c r="B156" s="9" t="str">
        <f>$B$45</f>
        <v>Health Services</v>
      </c>
      <c r="C156" s="159">
        <f>Data!MA14</f>
        <v>0</v>
      </c>
      <c r="D156" s="159">
        <f>Data!MU14</f>
        <v>0</v>
      </c>
      <c r="E156" s="159">
        <f>Data!NO14</f>
        <v>0</v>
      </c>
      <c r="F156" s="159">
        <f>Data!OI14</f>
        <v>0</v>
      </c>
      <c r="G156" s="159">
        <f>Data!PC14</f>
        <v>0</v>
      </c>
      <c r="H156" s="160">
        <f>Data!PW14</f>
        <v>86471</v>
      </c>
      <c r="I156" s="70">
        <f t="shared" si="6"/>
        <v>86471</v>
      </c>
    </row>
    <row r="157" spans="2:9" x14ac:dyDescent="0.2">
      <c r="B157" s="9" t="str">
        <f>$B$46</f>
        <v>Pharmacy</v>
      </c>
      <c r="C157" s="159">
        <f>Data!MB14</f>
        <v>0</v>
      </c>
      <c r="D157" s="159">
        <f>Data!MV14</f>
        <v>0</v>
      </c>
      <c r="E157" s="159">
        <f>Data!NP14</f>
        <v>0</v>
      </c>
      <c r="F157" s="159">
        <f>Data!OJ14</f>
        <v>0</v>
      </c>
      <c r="G157" s="159">
        <f>Data!PD14</f>
        <v>0</v>
      </c>
      <c r="H157" s="160">
        <f>Data!PX14</f>
        <v>0</v>
      </c>
      <c r="I157" s="70">
        <f t="shared" si="6"/>
        <v>0</v>
      </c>
    </row>
    <row r="158" spans="2:9" x14ac:dyDescent="0.2">
      <c r="B158" s="9" t="str">
        <f>$B$47</f>
        <v>Business Administration</v>
      </c>
      <c r="C158" s="159">
        <f>Data!MC14</f>
        <v>0</v>
      </c>
      <c r="D158" s="159">
        <f>Data!MW14</f>
        <v>0</v>
      </c>
      <c r="E158" s="159">
        <f>Data!NQ14</f>
        <v>0</v>
      </c>
      <c r="F158" s="159">
        <f>Data!OK14</f>
        <v>0</v>
      </c>
      <c r="G158" s="159">
        <f>Data!PE14</f>
        <v>0</v>
      </c>
      <c r="H158" s="160">
        <f>Data!PY14</f>
        <v>1365455</v>
      </c>
      <c r="I158" s="70">
        <f t="shared" si="6"/>
        <v>1365455</v>
      </c>
    </row>
    <row r="159" spans="2:9" x14ac:dyDescent="0.2">
      <c r="B159" s="9" t="str">
        <f>$B$48</f>
        <v>Optometry</v>
      </c>
      <c r="C159" s="159">
        <f>Data!MD14</f>
        <v>0</v>
      </c>
      <c r="D159" s="159">
        <f>Data!MX14</f>
        <v>0</v>
      </c>
      <c r="E159" s="159">
        <f>Data!NR14</f>
        <v>0</v>
      </c>
      <c r="F159" s="159">
        <f>Data!OL14</f>
        <v>0</v>
      </c>
      <c r="G159" s="159">
        <f>Data!PF14</f>
        <v>0</v>
      </c>
      <c r="H159" s="160">
        <f>Data!PZ14</f>
        <v>0</v>
      </c>
      <c r="I159" s="70">
        <f t="shared" si="6"/>
        <v>0</v>
      </c>
    </row>
    <row r="160" spans="2:9" x14ac:dyDescent="0.2">
      <c r="B160" s="9" t="str">
        <f>$B$49</f>
        <v>Teacher Ed-Practice Teaching</v>
      </c>
      <c r="C160" s="159">
        <f>Data!ME14</f>
        <v>0</v>
      </c>
      <c r="D160" s="159">
        <f>Data!MY14</f>
        <v>0</v>
      </c>
      <c r="E160" s="159">
        <f>Data!NS14</f>
        <v>0</v>
      </c>
      <c r="F160" s="159">
        <f>Data!OM14</f>
        <v>0</v>
      </c>
      <c r="G160" s="159">
        <f>Data!PG14</f>
        <v>0</v>
      </c>
      <c r="H160" s="160">
        <f>Data!QA14</f>
        <v>14199</v>
      </c>
      <c r="I160" s="70">
        <f t="shared" si="6"/>
        <v>14199</v>
      </c>
    </row>
    <row r="161" spans="2:10" x14ac:dyDescent="0.2">
      <c r="B161" s="9" t="str">
        <f>$B$50</f>
        <v>Technology</v>
      </c>
      <c r="C161" s="159">
        <f>Data!MF14</f>
        <v>0</v>
      </c>
      <c r="D161" s="159">
        <f>Data!MZ14</f>
        <v>0</v>
      </c>
      <c r="E161" s="159">
        <f>Data!NT14</f>
        <v>0</v>
      </c>
      <c r="F161" s="159">
        <f>Data!ON14</f>
        <v>0</v>
      </c>
      <c r="G161" s="159">
        <f>Data!PH14</f>
        <v>0</v>
      </c>
      <c r="H161" s="160">
        <f>Data!QB14</f>
        <v>123683</v>
      </c>
      <c r="I161" s="70">
        <f t="shared" si="6"/>
        <v>123683</v>
      </c>
    </row>
    <row r="162" spans="2:10" x14ac:dyDescent="0.2">
      <c r="B162" s="9" t="str">
        <f>$B$51</f>
        <v>Nursing</v>
      </c>
      <c r="C162" s="159">
        <f>Data!MG14</f>
        <v>0</v>
      </c>
      <c r="D162" s="159">
        <f>Data!NA14</f>
        <v>0</v>
      </c>
      <c r="E162" s="159">
        <f>Data!NU14</f>
        <v>0</v>
      </c>
      <c r="F162" s="159">
        <f>Data!OO14</f>
        <v>0</v>
      </c>
      <c r="G162" s="159">
        <f>Data!PI14</f>
        <v>0</v>
      </c>
      <c r="H162" s="160">
        <f>Data!QC14</f>
        <v>105650</v>
      </c>
      <c r="I162" s="70">
        <f t="shared" si="6"/>
        <v>105650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4188018</v>
      </c>
      <c r="I163" s="70">
        <f>SUM(I143:I162)</f>
        <v>4188018</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82563.452221656858</v>
      </c>
      <c r="D168" s="21">
        <f t="shared" si="8"/>
        <v>586457.80794622272</v>
      </c>
      <c r="E168" s="21">
        <f t="shared" si="8"/>
        <v>555739.73983212025</v>
      </c>
      <c r="F168" s="21">
        <f t="shared" si="8"/>
        <v>0</v>
      </c>
      <c r="G168" s="21">
        <f t="shared" si="8"/>
        <v>0</v>
      </c>
      <c r="H168" s="36">
        <f t="shared" ref="H168:H188" si="9">SUM(C168:G168)</f>
        <v>1224760.9999999998</v>
      </c>
      <c r="I168" s="52"/>
      <c r="J168" s="53"/>
    </row>
    <row r="169" spans="2:10" x14ac:dyDescent="0.2">
      <c r="B169" s="9" t="str">
        <f>$B$33</f>
        <v>Science</v>
      </c>
      <c r="C169" s="22">
        <f t="shared" si="8"/>
        <v>9887.8020188361243</v>
      </c>
      <c r="D169" s="22">
        <f t="shared" si="8"/>
        <v>230707.71234229437</v>
      </c>
      <c r="E169" s="22">
        <f t="shared" si="8"/>
        <v>20150.485638869497</v>
      </c>
      <c r="F169" s="22">
        <f t="shared" si="8"/>
        <v>0</v>
      </c>
      <c r="G169" s="22">
        <f t="shared" si="8"/>
        <v>0</v>
      </c>
      <c r="H169" s="69">
        <f t="shared" si="9"/>
        <v>260745.99999999997</v>
      </c>
      <c r="I169" s="52"/>
      <c r="J169" s="53"/>
    </row>
    <row r="170" spans="2:10" x14ac:dyDescent="0.2">
      <c r="B170" s="9" t="str">
        <f>$B$34</f>
        <v>Fine Arts</v>
      </c>
      <c r="C170" s="22">
        <f t="shared" si="8"/>
        <v>5455.9028843692167</v>
      </c>
      <c r="D170" s="22">
        <f t="shared" si="8"/>
        <v>76038.097115630793</v>
      </c>
      <c r="E170" s="22">
        <f t="shared" si="8"/>
        <v>0</v>
      </c>
      <c r="F170" s="22">
        <f t="shared" si="8"/>
        <v>0</v>
      </c>
      <c r="G170" s="22">
        <f t="shared" si="8"/>
        <v>0</v>
      </c>
      <c r="H170" s="69">
        <f t="shared" si="9"/>
        <v>81494.000000000015</v>
      </c>
      <c r="I170" s="52"/>
      <c r="J170" s="53"/>
    </row>
    <row r="171" spans="2:10" x14ac:dyDescent="0.2">
      <c r="B171" s="9" t="str">
        <f>$B$35</f>
        <v>Teacher Education</v>
      </c>
      <c r="C171" s="22">
        <f t="shared" si="8"/>
        <v>3506.0904821749491</v>
      </c>
      <c r="D171" s="22">
        <f t="shared" si="8"/>
        <v>121186.15739544849</v>
      </c>
      <c r="E171" s="22">
        <f t="shared" si="8"/>
        <v>200776.75212237652</v>
      </c>
      <c r="F171" s="22">
        <f t="shared" si="8"/>
        <v>0</v>
      </c>
      <c r="G171" s="22">
        <f t="shared" si="8"/>
        <v>0</v>
      </c>
      <c r="H171" s="69">
        <f t="shared" si="9"/>
        <v>325468.99999999994</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24646.177065727225</v>
      </c>
      <c r="D173" s="22">
        <f t="shared" si="8"/>
        <v>267010.86683243798</v>
      </c>
      <c r="E173" s="22">
        <f t="shared" si="8"/>
        <v>93152.956101834861</v>
      </c>
      <c r="F173" s="22">
        <f t="shared" si="8"/>
        <v>0</v>
      </c>
      <c r="G173" s="22">
        <f t="shared" si="8"/>
        <v>0</v>
      </c>
      <c r="H173" s="69">
        <f t="shared" si="9"/>
        <v>384810.00000000012</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20572.466446742612</v>
      </c>
      <c r="D176" s="22">
        <f t="shared" si="8"/>
        <v>194707.53355325738</v>
      </c>
      <c r="E176" s="22">
        <f t="shared" si="8"/>
        <v>0</v>
      </c>
      <c r="F176" s="22">
        <f t="shared" si="8"/>
        <v>0</v>
      </c>
      <c r="G176" s="22">
        <f t="shared" si="8"/>
        <v>0</v>
      </c>
      <c r="H176" s="69">
        <f t="shared" si="9"/>
        <v>215280</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0</v>
      </c>
      <c r="D181" s="22">
        <f t="shared" si="8"/>
        <v>0</v>
      </c>
      <c r="E181" s="22">
        <f t="shared" si="8"/>
        <v>86471</v>
      </c>
      <c r="F181" s="22">
        <f t="shared" si="8"/>
        <v>0</v>
      </c>
      <c r="G181" s="22">
        <f t="shared" si="8"/>
        <v>0</v>
      </c>
      <c r="H181" s="69">
        <f t="shared" si="9"/>
        <v>86471</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71719.999521543054</v>
      </c>
      <c r="D183" s="22">
        <f t="shared" si="8"/>
        <v>839933.41840971773</v>
      </c>
      <c r="E183" s="22">
        <f t="shared" si="8"/>
        <v>453801.58206873911</v>
      </c>
      <c r="F183" s="22">
        <f t="shared" si="8"/>
        <v>0</v>
      </c>
      <c r="G183" s="22">
        <f t="shared" si="8"/>
        <v>0</v>
      </c>
      <c r="H183" s="69">
        <f t="shared" si="9"/>
        <v>1365455</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14199</v>
      </c>
      <c r="E185" s="22">
        <f t="shared" si="10"/>
        <v>0</v>
      </c>
      <c r="F185" s="22">
        <f t="shared" si="10"/>
        <v>0</v>
      </c>
      <c r="G185" s="22">
        <f t="shared" si="10"/>
        <v>0</v>
      </c>
      <c r="H185" s="69">
        <f t="shared" si="9"/>
        <v>14199</v>
      </c>
      <c r="I185" s="52"/>
      <c r="J185" s="53"/>
    </row>
    <row r="186" spans="2:10" x14ac:dyDescent="0.2">
      <c r="B186" s="9" t="str">
        <f>$B$50</f>
        <v>Technology</v>
      </c>
      <c r="C186" s="22">
        <f t="shared" si="10"/>
        <v>21491.070473899919</v>
      </c>
      <c r="D186" s="22">
        <f t="shared" si="10"/>
        <v>77546.489225127123</v>
      </c>
      <c r="E186" s="22">
        <f t="shared" si="10"/>
        <v>24645.440300972954</v>
      </c>
      <c r="F186" s="22">
        <f t="shared" si="10"/>
        <v>0</v>
      </c>
      <c r="G186" s="22">
        <f t="shared" si="10"/>
        <v>0</v>
      </c>
      <c r="H186" s="69">
        <f t="shared" si="9"/>
        <v>123683</v>
      </c>
      <c r="I186" s="52"/>
      <c r="J186" s="53"/>
    </row>
    <row r="187" spans="2:10" x14ac:dyDescent="0.2">
      <c r="B187" s="9" t="str">
        <f>$B$51</f>
        <v>Nursing</v>
      </c>
      <c r="C187" s="22">
        <f t="shared" si="10"/>
        <v>1567.0261521546074</v>
      </c>
      <c r="D187" s="22">
        <f t="shared" si="10"/>
        <v>104082.97384784541</v>
      </c>
      <c r="E187" s="22">
        <f t="shared" si="10"/>
        <v>0</v>
      </c>
      <c r="F187" s="22">
        <f t="shared" si="10"/>
        <v>0</v>
      </c>
      <c r="G187" s="22">
        <f t="shared" si="10"/>
        <v>0</v>
      </c>
      <c r="H187" s="69">
        <f t="shared" si="9"/>
        <v>105650.00000000001</v>
      </c>
      <c r="I187" s="52"/>
      <c r="J187" s="53"/>
    </row>
    <row r="188" spans="2:10" x14ac:dyDescent="0.2">
      <c r="B188" s="35" t="str">
        <f>$B$52</f>
        <v>Totals</v>
      </c>
      <c r="C188" s="36">
        <f>SUM(C168:C187)</f>
        <v>241409.98726710459</v>
      </c>
      <c r="D188" s="36">
        <f>SUM(D168:D187)</f>
        <v>2511870.0566679821</v>
      </c>
      <c r="E188" s="36">
        <f>SUM(E168:E187)</f>
        <v>1434737.9560649132</v>
      </c>
      <c r="F188" s="36">
        <f>SUM(F168:F187)</f>
        <v>0</v>
      </c>
      <c r="G188" s="36">
        <f>SUM(G168:G187)</f>
        <v>0</v>
      </c>
      <c r="H188" s="36">
        <f t="shared" si="9"/>
        <v>4188018</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5907708</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116465.73985891587</v>
      </c>
      <c r="D193" s="38">
        <f t="shared" si="11"/>
        <v>827269.7017940192</v>
      </c>
      <c r="E193" s="38">
        <f t="shared" si="11"/>
        <v>783938.14971282985</v>
      </c>
      <c r="F193" s="38">
        <f t="shared" si="11"/>
        <v>0</v>
      </c>
      <c r="G193" s="38">
        <f t="shared" si="11"/>
        <v>0</v>
      </c>
      <c r="H193" s="38">
        <f>SUM(C193:G193)</f>
        <v>1727673.5913657648</v>
      </c>
      <c r="I193" s="1"/>
    </row>
    <row r="194" spans="2:9" x14ac:dyDescent="0.2">
      <c r="B194" s="9" t="str">
        <f>$B$33</f>
        <v>Science</v>
      </c>
      <c r="C194" s="39">
        <f t="shared" si="11"/>
        <v>13947.96409968335</v>
      </c>
      <c r="D194" s="39">
        <f t="shared" si="11"/>
        <v>325441.67886253545</v>
      </c>
      <c r="E194" s="39">
        <f t="shared" si="11"/>
        <v>28424.74492781355</v>
      </c>
      <c r="F194" s="39">
        <f t="shared" si="11"/>
        <v>0</v>
      </c>
      <c r="G194" s="39">
        <f t="shared" si="11"/>
        <v>0</v>
      </c>
      <c r="H194" s="39">
        <f t="shared" ref="H194:H213" si="12">SUM(C194:G194)</f>
        <v>367814.38789003232</v>
      </c>
      <c r="I194" s="1"/>
    </row>
    <row r="195" spans="2:9" x14ac:dyDescent="0.2">
      <c r="B195" s="9" t="str">
        <f>$B$34</f>
        <v>Fine Arts</v>
      </c>
      <c r="C195" s="39">
        <f t="shared" si="11"/>
        <v>7696.1598662469369</v>
      </c>
      <c r="D195" s="39">
        <f t="shared" si="11"/>
        <v>107260.22140233943</v>
      </c>
      <c r="E195" s="39">
        <f t="shared" si="11"/>
        <v>0</v>
      </c>
      <c r="F195" s="39">
        <f t="shared" si="11"/>
        <v>0</v>
      </c>
      <c r="G195" s="39">
        <f t="shared" si="11"/>
        <v>0</v>
      </c>
      <c r="H195" s="39">
        <f t="shared" si="12"/>
        <v>114956.38126858637</v>
      </c>
      <c r="I195" s="1"/>
    </row>
    <row r="196" spans="2:9" x14ac:dyDescent="0.2">
      <c r="B196" s="9" t="str">
        <f>$B$35</f>
        <v>Teacher Education</v>
      </c>
      <c r="C196" s="39">
        <f t="shared" si="11"/>
        <v>4945.7609506328199</v>
      </c>
      <c r="D196" s="39">
        <f t="shared" si="11"/>
        <v>170947.60333505415</v>
      </c>
      <c r="E196" s="39">
        <f t="shared" si="11"/>
        <v>283219.67886742804</v>
      </c>
      <c r="F196" s="39">
        <f t="shared" si="11"/>
        <v>0</v>
      </c>
      <c r="G196" s="39">
        <f t="shared" si="11"/>
        <v>0</v>
      </c>
      <c r="H196" s="39">
        <f t="shared" si="12"/>
        <v>459113.04315311502</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34766.467527899069</v>
      </c>
      <c r="D198" s="39">
        <f t="shared" si="11"/>
        <v>376651.70572173793</v>
      </c>
      <c r="E198" s="39">
        <f t="shared" si="11"/>
        <v>131403.71485628167</v>
      </c>
      <c r="F198" s="39">
        <f t="shared" si="11"/>
        <v>0</v>
      </c>
      <c r="G198" s="39">
        <f t="shared" si="11"/>
        <v>0</v>
      </c>
      <c r="H198" s="39">
        <f t="shared" si="12"/>
        <v>542821.88810591865</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29019.997473813819</v>
      </c>
      <c r="D201" s="39">
        <f t="shared" si="11"/>
        <v>274658.95479648333</v>
      </c>
      <c r="E201" s="39">
        <f t="shared" si="11"/>
        <v>0</v>
      </c>
      <c r="F201" s="39">
        <f t="shared" si="11"/>
        <v>0</v>
      </c>
      <c r="G201" s="39">
        <f t="shared" si="11"/>
        <v>0</v>
      </c>
      <c r="H201" s="39">
        <f t="shared" si="12"/>
        <v>303678.95227029716</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0</v>
      </c>
      <c r="D206" s="39">
        <f t="shared" si="11"/>
        <v>0</v>
      </c>
      <c r="E206" s="39">
        <f t="shared" si="11"/>
        <v>121978.5608131234</v>
      </c>
      <c r="F206" s="39">
        <f t="shared" si="11"/>
        <v>0</v>
      </c>
      <c r="G206" s="39">
        <f t="shared" si="11"/>
        <v>0</v>
      </c>
      <c r="H206" s="39">
        <f t="shared" si="12"/>
        <v>121978.5608131234</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101169.71295836395</v>
      </c>
      <c r="D208" s="39">
        <f t="shared" si="11"/>
        <v>1184827.4318396186</v>
      </c>
      <c r="E208" s="39">
        <f t="shared" si="11"/>
        <v>640141.88656199246</v>
      </c>
      <c r="F208" s="39">
        <f t="shared" si="11"/>
        <v>0</v>
      </c>
      <c r="G208" s="39">
        <f t="shared" si="11"/>
        <v>0</v>
      </c>
      <c r="H208" s="39">
        <f t="shared" si="12"/>
        <v>1926139.0313599752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20029.518441654334</v>
      </c>
      <c r="E210" s="39">
        <f t="shared" si="13"/>
        <v>0</v>
      </c>
      <c r="F210" s="39">
        <f t="shared" si="13"/>
        <v>0</v>
      </c>
      <c r="G210" s="39">
        <f t="shared" si="13"/>
        <v>0</v>
      </c>
      <c r="H210" s="39">
        <f t="shared" si="12"/>
        <v>20029.518441654334</v>
      </c>
      <c r="I210" s="1"/>
    </row>
    <row r="211" spans="2:9" x14ac:dyDescent="0.2">
      <c r="B211" s="9" t="str">
        <f>$B$50</f>
        <v>Technology</v>
      </c>
      <c r="C211" s="39">
        <f t="shared" si="13"/>
        <v>30315.811218907867</v>
      </c>
      <c r="D211" s="39">
        <f t="shared" si="13"/>
        <v>109388.90786725054</v>
      </c>
      <c r="E211" s="39">
        <f t="shared" si="13"/>
        <v>34765.439742917442</v>
      </c>
      <c r="F211" s="39">
        <f t="shared" si="13"/>
        <v>0</v>
      </c>
      <c r="G211" s="39">
        <f t="shared" si="13"/>
        <v>0</v>
      </c>
      <c r="H211" s="39">
        <f t="shared" si="12"/>
        <v>174470.15882907587</v>
      </c>
      <c r="I211" s="1"/>
    </row>
    <row r="212" spans="2:9" x14ac:dyDescent="0.2">
      <c r="B212" s="9" t="str">
        <f>$B$51</f>
        <v>Nursing</v>
      </c>
      <c r="C212" s="39">
        <f t="shared" si="13"/>
        <v>2210.4856021767846</v>
      </c>
      <c r="D212" s="39">
        <f t="shared" si="13"/>
        <v>146822.00090027938</v>
      </c>
      <c r="E212" s="39">
        <f t="shared" si="13"/>
        <v>0</v>
      </c>
      <c r="F212" s="39">
        <f t="shared" si="13"/>
        <v>0</v>
      </c>
      <c r="G212" s="39">
        <f t="shared" si="13"/>
        <v>0</v>
      </c>
      <c r="H212" s="39">
        <f t="shared" si="12"/>
        <v>149032.48650245616</v>
      </c>
      <c r="I212" s="1"/>
    </row>
    <row r="213" spans="2:9" x14ac:dyDescent="0.2">
      <c r="B213" s="35" t="str">
        <f>$B$52</f>
        <v>Totals</v>
      </c>
      <c r="C213" s="38">
        <f>SUM(C193:C212)</f>
        <v>340538.09955664055</v>
      </c>
      <c r="D213" s="38">
        <f>SUM(D193:D212)</f>
        <v>3543297.7249609721</v>
      </c>
      <c r="E213" s="38">
        <f>SUM(E193:E212)</f>
        <v>2023872.1754823865</v>
      </c>
      <c r="F213" s="38">
        <f>SUM(F193:F212)</f>
        <v>0</v>
      </c>
      <c r="G213" s="38">
        <f>SUM(G193:G212)</f>
        <v>0</v>
      </c>
      <c r="H213" s="38">
        <f t="shared" si="12"/>
        <v>5907707.9999999991</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4256667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171556.24180063611</v>
      </c>
      <c r="D218" s="38">
        <f t="shared" si="14"/>
        <v>1052359.190114666</v>
      </c>
      <c r="E218" s="38">
        <f t="shared" si="14"/>
        <v>302372.3673159483</v>
      </c>
      <c r="F218" s="38">
        <f t="shared" si="14"/>
        <v>0</v>
      </c>
      <c r="G218" s="38">
        <f t="shared" si="14"/>
        <v>0</v>
      </c>
      <c r="H218" s="38">
        <f>SUM(C218:G218)</f>
        <v>1526287.7992312503</v>
      </c>
      <c r="I218" s="1"/>
    </row>
    <row r="219" spans="2:9" x14ac:dyDescent="0.2">
      <c r="B219" s="9" t="str">
        <f>$B$33</f>
        <v>Science</v>
      </c>
      <c r="C219" s="39">
        <f t="shared" si="14"/>
        <v>9155.4792320542765</v>
      </c>
      <c r="D219" s="39">
        <f t="shared" si="14"/>
        <v>150896.61003674471</v>
      </c>
      <c r="E219" s="39">
        <f t="shared" si="14"/>
        <v>6481.6125011584691</v>
      </c>
      <c r="F219" s="39">
        <f t="shared" si="14"/>
        <v>0</v>
      </c>
      <c r="G219" s="39">
        <f t="shared" si="14"/>
        <v>0</v>
      </c>
      <c r="H219" s="39">
        <f t="shared" ref="H219:H238" si="15">SUM(C219:G219)</f>
        <v>166533.70176995746</v>
      </c>
      <c r="I219" s="1"/>
    </row>
    <row r="220" spans="2:9" x14ac:dyDescent="0.2">
      <c r="B220" s="9" t="str">
        <f>$B$34</f>
        <v>Fine Arts</v>
      </c>
      <c r="C220" s="39">
        <f t="shared" si="14"/>
        <v>6648.62182327751</v>
      </c>
      <c r="D220" s="39">
        <f t="shared" si="14"/>
        <v>53592.778313935283</v>
      </c>
      <c r="E220" s="39">
        <f t="shared" si="14"/>
        <v>0</v>
      </c>
      <c r="F220" s="39">
        <f t="shared" si="14"/>
        <v>0</v>
      </c>
      <c r="G220" s="39">
        <f t="shared" si="14"/>
        <v>0</v>
      </c>
      <c r="H220" s="39">
        <f t="shared" si="15"/>
        <v>60241.400137212797</v>
      </c>
      <c r="I220" s="1"/>
    </row>
    <row r="221" spans="2:9" x14ac:dyDescent="0.2">
      <c r="B221" s="9" t="str">
        <f>$B$35</f>
        <v>Teacher Education</v>
      </c>
      <c r="C221" s="39">
        <f t="shared" si="14"/>
        <v>7847.5536274750948</v>
      </c>
      <c r="D221" s="39">
        <f t="shared" si="14"/>
        <v>142884.40065426266</v>
      </c>
      <c r="E221" s="39">
        <f t="shared" si="14"/>
        <v>144550.24704964523</v>
      </c>
      <c r="F221" s="39">
        <f t="shared" si="14"/>
        <v>0</v>
      </c>
      <c r="G221" s="39">
        <f t="shared" si="14"/>
        <v>0</v>
      </c>
      <c r="H221" s="39">
        <f t="shared" si="15"/>
        <v>295282.20133138297</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40109.718540428265</v>
      </c>
      <c r="D223" s="39">
        <f t="shared" si="14"/>
        <v>350578.67275793548</v>
      </c>
      <c r="E223" s="39">
        <f t="shared" si="14"/>
        <v>70989.089298402279</v>
      </c>
      <c r="F223" s="39">
        <f t="shared" si="14"/>
        <v>0</v>
      </c>
      <c r="G223" s="39">
        <f t="shared" si="14"/>
        <v>0</v>
      </c>
      <c r="H223" s="39">
        <f t="shared" si="15"/>
        <v>461677.48059676599</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31390.214509900379</v>
      </c>
      <c r="D226" s="39">
        <f t="shared" si="14"/>
        <v>165051.51327912961</v>
      </c>
      <c r="E226" s="39">
        <f t="shared" si="14"/>
        <v>0</v>
      </c>
      <c r="F226" s="39">
        <f t="shared" si="14"/>
        <v>0</v>
      </c>
      <c r="G226" s="39">
        <f t="shared" si="14"/>
        <v>0</v>
      </c>
      <c r="H226" s="39">
        <f t="shared" si="15"/>
        <v>196441.72778902997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0</v>
      </c>
      <c r="D231" s="39">
        <f t="shared" si="14"/>
        <v>0</v>
      </c>
      <c r="E231" s="39">
        <f t="shared" si="14"/>
        <v>70680.4410840614</v>
      </c>
      <c r="F231" s="39">
        <f t="shared" si="14"/>
        <v>0</v>
      </c>
      <c r="G231" s="39">
        <f t="shared" si="14"/>
        <v>0</v>
      </c>
      <c r="H231" s="39">
        <f t="shared" si="15"/>
        <v>70680.4410840614</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117059.34160983683</v>
      </c>
      <c r="D233" s="39">
        <f t="shared" si="14"/>
        <v>926211.40461492143</v>
      </c>
      <c r="E233" s="39">
        <f t="shared" si="14"/>
        <v>215127.80539559296</v>
      </c>
      <c r="F233" s="39">
        <f t="shared" si="14"/>
        <v>0</v>
      </c>
      <c r="G233" s="39">
        <f t="shared" si="14"/>
        <v>0</v>
      </c>
      <c r="H233" s="39">
        <f t="shared" si="15"/>
        <v>1258398.5516203512</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12285.387719805762</v>
      </c>
      <c r="E235" s="39">
        <f t="shared" si="16"/>
        <v>0</v>
      </c>
      <c r="F235" s="39">
        <f t="shared" si="16"/>
        <v>0</v>
      </c>
      <c r="G235" s="39">
        <f t="shared" si="16"/>
        <v>0</v>
      </c>
      <c r="H235" s="39">
        <f t="shared" si="15"/>
        <v>12285.387719805762</v>
      </c>
      <c r="I235" s="1"/>
    </row>
    <row r="236" spans="2:10" x14ac:dyDescent="0.2">
      <c r="B236" s="9" t="str">
        <f>$B$50</f>
        <v>Technology</v>
      </c>
      <c r="C236" s="39">
        <f t="shared" si="16"/>
        <v>35640.972724782718</v>
      </c>
      <c r="D236" s="39">
        <f t="shared" si="16"/>
        <v>93742.84977503962</v>
      </c>
      <c r="E236" s="39">
        <f t="shared" si="16"/>
        <v>14197.817859680454</v>
      </c>
      <c r="F236" s="39">
        <f t="shared" si="16"/>
        <v>0</v>
      </c>
      <c r="G236" s="39">
        <f t="shared" si="16"/>
        <v>0</v>
      </c>
      <c r="H236" s="39">
        <f t="shared" si="15"/>
        <v>143581.64035950278</v>
      </c>
      <c r="I236" s="1"/>
    </row>
    <row r="237" spans="2:10" x14ac:dyDescent="0.2">
      <c r="B237" s="9" t="str">
        <f>$B$51</f>
        <v>Nursing</v>
      </c>
      <c r="C237" s="39">
        <f t="shared" si="16"/>
        <v>980.94420343438685</v>
      </c>
      <c r="D237" s="39">
        <f t="shared" si="16"/>
        <v>64275.724157244644</v>
      </c>
      <c r="E237" s="39">
        <f t="shared" si="16"/>
        <v>0</v>
      </c>
      <c r="F237" s="39">
        <f t="shared" si="16"/>
        <v>0</v>
      </c>
      <c r="G237" s="39">
        <f t="shared" si="16"/>
        <v>0</v>
      </c>
      <c r="H237" s="39">
        <f t="shared" si="15"/>
        <v>65256.668360679032</v>
      </c>
      <c r="I237" s="1"/>
    </row>
    <row r="238" spans="2:10" x14ac:dyDescent="0.2">
      <c r="B238" s="35" t="str">
        <f>$B$52</f>
        <v>Totals</v>
      </c>
      <c r="C238" s="38">
        <f>SUM(C218:C237)</f>
        <v>420389.08807182556</v>
      </c>
      <c r="D238" s="38">
        <f>SUM(D218:D237)</f>
        <v>3011878.5314236851</v>
      </c>
      <c r="E238" s="38">
        <f>SUM(E218:E237)</f>
        <v>824399.38050448918</v>
      </c>
      <c r="F238" s="38">
        <f>SUM(F218:F237)</f>
        <v>0</v>
      </c>
      <c r="G238" s="38">
        <f>SUM(G218:G237)</f>
        <v>0</v>
      </c>
      <c r="H238" s="38">
        <f t="shared" si="15"/>
        <v>4256667</v>
      </c>
      <c r="I238" s="1"/>
    </row>
    <row r="239" spans="2:10" x14ac:dyDescent="0.2">
      <c r="B239" s="40"/>
      <c r="C239" s="41"/>
      <c r="D239" s="41"/>
      <c r="E239" s="41"/>
      <c r="F239" s="41"/>
      <c r="G239" s="41"/>
      <c r="H239" s="41"/>
      <c r="I239" s="1"/>
    </row>
    <row r="240" spans="2:10" x14ac:dyDescent="0.2">
      <c r="B240" s="169" t="s">
        <v>12</v>
      </c>
      <c r="C240" s="11"/>
      <c r="D240" s="11"/>
      <c r="E240" s="11"/>
      <c r="F240" s="11"/>
      <c r="G240" s="11"/>
      <c r="H240" s="17">
        <f>H16</f>
        <v>5751758</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231812.8212112301</v>
      </c>
      <c r="D243" s="38">
        <f t="shared" si="17"/>
        <v>1421984.7102476074</v>
      </c>
      <c r="E243" s="38">
        <f t="shared" si="17"/>
        <v>408576.1659740929</v>
      </c>
      <c r="F243" s="38">
        <f t="shared" si="17"/>
        <v>0</v>
      </c>
      <c r="G243" s="38">
        <f t="shared" si="17"/>
        <v>0</v>
      </c>
      <c r="H243" s="38">
        <f>SUM(C243:G243)</f>
        <v>2062373.6974329303</v>
      </c>
      <c r="I243" s="1"/>
    </row>
    <row r="244" spans="2:9" x14ac:dyDescent="0.2">
      <c r="B244" s="9" t="str">
        <f>$B$33</f>
        <v>Science</v>
      </c>
      <c r="C244" s="39">
        <f t="shared" si="17"/>
        <v>12371.205198058022</v>
      </c>
      <c r="D244" s="39">
        <f t="shared" si="17"/>
        <v>203896.80093644315</v>
      </c>
      <c r="E244" s="39">
        <f t="shared" si="17"/>
        <v>8758.1825302374455</v>
      </c>
      <c r="F244" s="39">
        <f t="shared" si="17"/>
        <v>0</v>
      </c>
      <c r="G244" s="39">
        <f t="shared" si="17"/>
        <v>0</v>
      </c>
      <c r="H244" s="39">
        <f t="shared" ref="H244:H263" si="18">SUM(C244:G244)</f>
        <v>225026.18866473861</v>
      </c>
      <c r="I244" s="1"/>
    </row>
    <row r="245" spans="2:9" x14ac:dyDescent="0.2">
      <c r="B245" s="9" t="str">
        <f>$B$34</f>
        <v>Fine Arts</v>
      </c>
      <c r="C245" s="39">
        <f t="shared" si="17"/>
        <v>8983.8513938278484</v>
      </c>
      <c r="D245" s="39">
        <f t="shared" si="17"/>
        <v>72416.444934359155</v>
      </c>
      <c r="E245" s="39">
        <f t="shared" si="17"/>
        <v>0</v>
      </c>
      <c r="F245" s="39">
        <f t="shared" si="17"/>
        <v>0</v>
      </c>
      <c r="G245" s="39">
        <f t="shared" si="17"/>
        <v>0</v>
      </c>
      <c r="H245" s="39">
        <f t="shared" si="18"/>
        <v>81400.296328187003</v>
      </c>
      <c r="I245" s="1"/>
    </row>
    <row r="246" spans="2:9" x14ac:dyDescent="0.2">
      <c r="B246" s="9" t="str">
        <f>$B$35</f>
        <v>Teacher Education</v>
      </c>
      <c r="C246" s="39">
        <f t="shared" si="17"/>
        <v>10603.890169764019</v>
      </c>
      <c r="D246" s="39">
        <f t="shared" si="17"/>
        <v>193070.42212565854</v>
      </c>
      <c r="E246" s="39">
        <f t="shared" si="17"/>
        <v>195321.37230132715</v>
      </c>
      <c r="F246" s="39">
        <f t="shared" si="17"/>
        <v>0</v>
      </c>
      <c r="G246" s="39">
        <f t="shared" si="17"/>
        <v>0</v>
      </c>
      <c r="H246" s="39">
        <f t="shared" si="18"/>
        <v>398995.68459674972</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54197.660867682767</v>
      </c>
      <c r="D248" s="39">
        <f t="shared" si="17"/>
        <v>473714.21952077467</v>
      </c>
      <c r="E248" s="39">
        <f t="shared" si="17"/>
        <v>95922.95152164821</v>
      </c>
      <c r="F248" s="39">
        <f t="shared" si="17"/>
        <v>0</v>
      </c>
      <c r="G248" s="39">
        <f t="shared" si="17"/>
        <v>0</v>
      </c>
      <c r="H248" s="39">
        <f t="shared" si="18"/>
        <v>623834.83191010565</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42415.560679056078</v>
      </c>
      <c r="D251" s="39">
        <f t="shared" si="17"/>
        <v>223023.4035021626</v>
      </c>
      <c r="E251" s="39">
        <f t="shared" si="17"/>
        <v>0</v>
      </c>
      <c r="F251" s="39">
        <f t="shared" si="17"/>
        <v>0</v>
      </c>
      <c r="G251" s="39">
        <f t="shared" si="17"/>
        <v>0</v>
      </c>
      <c r="H251" s="39">
        <f t="shared" si="18"/>
        <v>265438.9641812187</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0</v>
      </c>
      <c r="D256" s="39">
        <f t="shared" si="17"/>
        <v>0</v>
      </c>
      <c r="E256" s="39">
        <f t="shared" si="17"/>
        <v>95505.89521068451</v>
      </c>
      <c r="F256" s="39">
        <f t="shared" si="17"/>
        <v>0</v>
      </c>
      <c r="G256" s="39">
        <f t="shared" si="17"/>
        <v>0</v>
      </c>
      <c r="H256" s="39">
        <f t="shared" si="18"/>
        <v>95505.89521068451</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158174.69503231329</v>
      </c>
      <c r="D258" s="39">
        <f t="shared" si="17"/>
        <v>1251529.3905266989</v>
      </c>
      <c r="E258" s="39">
        <f t="shared" si="17"/>
        <v>290688.24874169042</v>
      </c>
      <c r="F258" s="39">
        <f t="shared" si="17"/>
        <v>0</v>
      </c>
      <c r="G258" s="39">
        <f t="shared" si="17"/>
        <v>0</v>
      </c>
      <c r="H258" s="39">
        <f t="shared" si="18"/>
        <v>1700392.3343007024</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16600.447509869704</v>
      </c>
      <c r="E260" s="39">
        <f t="shared" si="19"/>
        <v>0</v>
      </c>
      <c r="F260" s="39">
        <f t="shared" si="19"/>
        <v>0</v>
      </c>
      <c r="G260" s="39">
        <f t="shared" si="19"/>
        <v>0</v>
      </c>
      <c r="H260" s="39">
        <f t="shared" si="18"/>
        <v>16600.447509869704</v>
      </c>
      <c r="I260" s="1"/>
    </row>
    <row r="261" spans="2:10" x14ac:dyDescent="0.2">
      <c r="B261" s="9" t="str">
        <f>$B$50</f>
        <v>Technology</v>
      </c>
      <c r="C261" s="39">
        <f t="shared" si="19"/>
        <v>48159.334521011588</v>
      </c>
      <c r="D261" s="39">
        <f t="shared" si="19"/>
        <v>126668.63208617971</v>
      </c>
      <c r="E261" s="39">
        <f t="shared" si="19"/>
        <v>19184.590304329638</v>
      </c>
      <c r="F261" s="39">
        <f t="shared" si="19"/>
        <v>0</v>
      </c>
      <c r="G261" s="39">
        <f t="shared" si="19"/>
        <v>0</v>
      </c>
      <c r="H261" s="39">
        <f t="shared" si="18"/>
        <v>194012.55691152095</v>
      </c>
      <c r="I261" s="1"/>
    </row>
    <row r="262" spans="2:10" x14ac:dyDescent="0.2">
      <c r="B262" s="9" t="str">
        <f>$B$51</f>
        <v>Nursing</v>
      </c>
      <c r="C262" s="39">
        <f t="shared" si="19"/>
        <v>1325.4862712205024</v>
      </c>
      <c r="D262" s="39">
        <f t="shared" si="19"/>
        <v>86851.616682071952</v>
      </c>
      <c r="E262" s="39">
        <f t="shared" si="19"/>
        <v>0</v>
      </c>
      <c r="F262" s="39">
        <f t="shared" si="19"/>
        <v>0</v>
      </c>
      <c r="G262" s="39">
        <f t="shared" si="19"/>
        <v>0</v>
      </c>
      <c r="H262" s="39">
        <f t="shared" si="18"/>
        <v>88177.102953292459</v>
      </c>
      <c r="I262" s="1"/>
    </row>
    <row r="263" spans="2:10" x14ac:dyDescent="0.2">
      <c r="B263" s="35" t="str">
        <f>$B$52</f>
        <v>Totals</v>
      </c>
      <c r="C263" s="38">
        <f>SUM(C243:C262)</f>
        <v>568044.50534416421</v>
      </c>
      <c r="D263" s="38">
        <f>SUM(D243:D262)</f>
        <v>4069756.0880718264</v>
      </c>
      <c r="E263" s="38">
        <f>SUM(E243:E262)</f>
        <v>1113957.40658401</v>
      </c>
      <c r="F263" s="38">
        <f>SUM(F243:F262)</f>
        <v>0</v>
      </c>
      <c r="G263" s="38">
        <f>SUM(G243:G262)</f>
        <v>0</v>
      </c>
      <c r="H263" s="38">
        <f t="shared" si="18"/>
        <v>5751758</v>
      </c>
      <c r="I263" s="50"/>
    </row>
    <row r="264" spans="2:10" x14ac:dyDescent="0.2">
      <c r="B264" s="374"/>
      <c r="C264" s="374"/>
      <c r="D264" s="374"/>
      <c r="E264" s="374"/>
      <c r="F264" s="374"/>
      <c r="G264" s="374"/>
      <c r="H264" s="375"/>
      <c r="I264" s="49"/>
    </row>
    <row r="265" spans="2:10" x14ac:dyDescent="0.2">
      <c r="B265" s="169"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756849.73990569683</v>
      </c>
      <c r="D268" s="38">
        <f t="shared" si="20"/>
        <v>4985158.2782054357</v>
      </c>
      <c r="E268" s="38">
        <f t="shared" si="20"/>
        <v>3090248.9879908813</v>
      </c>
      <c r="F268" s="38">
        <f t="shared" si="20"/>
        <v>0</v>
      </c>
      <c r="G268" s="38">
        <f t="shared" si="20"/>
        <v>0</v>
      </c>
      <c r="H268" s="38">
        <f>SUM(C268:G268)</f>
        <v>8832257.0061020143</v>
      </c>
      <c r="I268" s="1"/>
    </row>
    <row r="269" spans="2:10" x14ac:dyDescent="0.2">
      <c r="B269" s="9" t="str">
        <f>$B$33</f>
        <v>Science</v>
      </c>
      <c r="C269" s="39">
        <f t="shared" si="20"/>
        <v>63859.596300917074</v>
      </c>
      <c r="D269" s="39">
        <f t="shared" si="20"/>
        <v>1342528.5249951137</v>
      </c>
      <c r="E269" s="39">
        <f t="shared" si="20"/>
        <v>101510.60942261976</v>
      </c>
      <c r="F269" s="39">
        <f t="shared" si="20"/>
        <v>0</v>
      </c>
      <c r="G269" s="39">
        <f t="shared" si="20"/>
        <v>0</v>
      </c>
      <c r="H269" s="39">
        <f t="shared" ref="H269:H288" si="21">SUM(C269:G269)</f>
        <v>1507898.7307186504</v>
      </c>
      <c r="I269" s="1"/>
    </row>
    <row r="270" spans="2:10" x14ac:dyDescent="0.2">
      <c r="B270" s="9" t="str">
        <f>$B$34</f>
        <v>Fine Arts</v>
      </c>
      <c r="C270" s="39">
        <f t="shared" si="20"/>
        <v>38990.827707609911</v>
      </c>
      <c r="D270" s="39">
        <f t="shared" si="20"/>
        <v>451551.09319227561</v>
      </c>
      <c r="E270" s="39">
        <f t="shared" si="20"/>
        <v>0</v>
      </c>
      <c r="F270" s="39">
        <f t="shared" si="20"/>
        <v>0</v>
      </c>
      <c r="G270" s="39">
        <f t="shared" si="20"/>
        <v>0</v>
      </c>
      <c r="H270" s="39">
        <f t="shared" si="21"/>
        <v>490541.92089988553</v>
      </c>
      <c r="I270" s="1"/>
    </row>
    <row r="271" spans="2:10" x14ac:dyDescent="0.2">
      <c r="B271" s="9" t="str">
        <f>$B$35</f>
        <v>Teacher Education</v>
      </c>
      <c r="C271" s="39">
        <f t="shared" si="20"/>
        <v>33462.134965079844</v>
      </c>
      <c r="D271" s="39">
        <f t="shared" si="20"/>
        <v>854791.39922559587</v>
      </c>
      <c r="E271" s="39">
        <f t="shared" si="20"/>
        <v>1199460.906938765</v>
      </c>
      <c r="F271" s="39">
        <f t="shared" si="20"/>
        <v>0</v>
      </c>
      <c r="G271" s="39">
        <f t="shared" si="20"/>
        <v>0</v>
      </c>
      <c r="H271" s="39">
        <f t="shared" si="21"/>
        <v>2087714.4411294407</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199825.70742332304</v>
      </c>
      <c r="D273" s="39">
        <f t="shared" si="20"/>
        <v>1967453.5599520172</v>
      </c>
      <c r="E273" s="39">
        <f t="shared" si="20"/>
        <v>565730.24906901503</v>
      </c>
      <c r="F273" s="39">
        <f t="shared" si="20"/>
        <v>0</v>
      </c>
      <c r="G273" s="39">
        <f t="shared" si="20"/>
        <v>0</v>
      </c>
      <c r="H273" s="39">
        <f t="shared" si="21"/>
        <v>2733009.5164443552</v>
      </c>
      <c r="I273" s="1"/>
    </row>
    <row r="274" spans="2:10"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161883.21936668688</v>
      </c>
      <c r="D276" s="39">
        <f t="shared" si="20"/>
        <v>1221681.4248738589</v>
      </c>
      <c r="E276" s="39">
        <f t="shared" si="20"/>
        <v>0</v>
      </c>
      <c r="F276" s="39">
        <f t="shared" si="20"/>
        <v>0</v>
      </c>
      <c r="G276" s="39">
        <f t="shared" si="20"/>
        <v>0</v>
      </c>
      <c r="H276" s="39">
        <f t="shared" si="21"/>
        <v>1383564.6442405458</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0</v>
      </c>
      <c r="D281" s="39">
        <f t="shared" si="20"/>
        <v>0</v>
      </c>
      <c r="E281" s="39">
        <f t="shared" si="20"/>
        <v>536398.23044120229</v>
      </c>
      <c r="F281" s="39">
        <f t="shared" si="20"/>
        <v>0</v>
      </c>
      <c r="G281" s="39">
        <f t="shared" si="20"/>
        <v>0</v>
      </c>
      <c r="H281" s="39">
        <f t="shared" si="21"/>
        <v>536398.23044120229</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582290.34956163005</v>
      </c>
      <c r="D283" s="39">
        <f t="shared" si="20"/>
        <v>5773765.0599950179</v>
      </c>
      <c r="E283" s="39">
        <f t="shared" si="20"/>
        <v>2448686.1254790779</v>
      </c>
      <c r="F283" s="39">
        <f t="shared" si="20"/>
        <v>0</v>
      </c>
      <c r="G283" s="39">
        <f t="shared" si="20"/>
        <v>0</v>
      </c>
      <c r="H283" s="39">
        <f t="shared" si="21"/>
        <v>8804741.5350357257</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89676.575893551999</v>
      </c>
      <c r="E285" s="39">
        <f t="shared" si="22"/>
        <v>0</v>
      </c>
      <c r="F285" s="39">
        <f t="shared" si="22"/>
        <v>0</v>
      </c>
      <c r="G285" s="39">
        <f t="shared" si="22"/>
        <v>0</v>
      </c>
      <c r="H285" s="39">
        <f t="shared" si="21"/>
        <v>89676.575893551999</v>
      </c>
      <c r="I285" s="1"/>
    </row>
    <row r="286" spans="2:10" x14ac:dyDescent="0.2">
      <c r="B286" s="9" t="str">
        <f>$B$50</f>
        <v>Technology</v>
      </c>
      <c r="C286" s="39">
        <f t="shared" si="22"/>
        <v>175810.6175327175</v>
      </c>
      <c r="D286" s="39">
        <f t="shared" si="22"/>
        <v>552413.39604835911</v>
      </c>
      <c r="E286" s="39">
        <f t="shared" si="22"/>
        <v>138897.6086285155</v>
      </c>
      <c r="F286" s="39">
        <f t="shared" si="22"/>
        <v>0</v>
      </c>
      <c r="G286" s="39">
        <f t="shared" si="22"/>
        <v>0</v>
      </c>
      <c r="H286" s="39">
        <f t="shared" si="21"/>
        <v>867121.62220959214</v>
      </c>
      <c r="I286" s="1"/>
    </row>
    <row r="287" spans="2:10" x14ac:dyDescent="0.2">
      <c r="B287" s="9" t="str">
        <f>$B$51</f>
        <v>Nursing</v>
      </c>
      <c r="C287" s="39">
        <f t="shared" si="22"/>
        <v>9015.3861353926914</v>
      </c>
      <c r="D287" s="39">
        <f t="shared" si="22"/>
        <v>596740.87168103538</v>
      </c>
      <c r="E287" s="39">
        <f t="shared" si="22"/>
        <v>0</v>
      </c>
      <c r="F287" s="39">
        <f t="shared" si="22"/>
        <v>0</v>
      </c>
      <c r="G287" s="39">
        <f t="shared" si="22"/>
        <v>0</v>
      </c>
      <c r="H287" s="39">
        <f t="shared" si="21"/>
        <v>605756.25781642809</v>
      </c>
      <c r="I287" s="1"/>
    </row>
    <row r="288" spans="2:10" x14ac:dyDescent="0.2">
      <c r="B288" s="35" t="str">
        <f>$B$52</f>
        <v>Totals</v>
      </c>
      <c r="C288" s="38">
        <f>SUM(C268:C287)</f>
        <v>2021987.5788990536</v>
      </c>
      <c r="D288" s="38">
        <f>SUM(D268:D287)</f>
        <v>17835760.184062257</v>
      </c>
      <c r="E288" s="38">
        <f>SUM(E268:E287)</f>
        <v>8080932.717970076</v>
      </c>
      <c r="F288" s="38">
        <f>SUM(F268:F287)</f>
        <v>0</v>
      </c>
      <c r="G288" s="38">
        <f>SUM(G268:G287)</f>
        <v>0</v>
      </c>
      <c r="H288" s="38">
        <f t="shared" si="21"/>
        <v>27938680.480931386</v>
      </c>
      <c r="I288" s="85"/>
      <c r="J288" s="54"/>
    </row>
    <row r="289" spans="2:10" x14ac:dyDescent="0.2">
      <c r="H289" s="54"/>
    </row>
    <row r="290" spans="2:10" x14ac:dyDescent="0.2">
      <c r="B290" s="169"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480.84481569612251</v>
      </c>
      <c r="D293" s="36">
        <f t="shared" si="23"/>
        <v>421.72052095469382</v>
      </c>
      <c r="E293" s="36">
        <f t="shared" si="23"/>
        <v>1051.4627383432737</v>
      </c>
      <c r="F293" s="36">
        <f t="shared" si="23"/>
        <v>0</v>
      </c>
      <c r="G293" s="37">
        <f t="shared" si="23"/>
        <v>0</v>
      </c>
      <c r="H293" s="38">
        <f t="shared" si="23"/>
        <v>540.72835839978052</v>
      </c>
      <c r="I293" s="1"/>
    </row>
    <row r="294" spans="2:10" x14ac:dyDescent="0.2">
      <c r="B294" s="9" t="str">
        <f>$B$33</f>
        <v>Science</v>
      </c>
      <c r="C294" s="69">
        <f t="shared" si="23"/>
        <v>760.23328929663182</v>
      </c>
      <c r="D294" s="69">
        <f t="shared" si="23"/>
        <v>792.05222713576029</v>
      </c>
      <c r="E294" s="69">
        <f t="shared" si="23"/>
        <v>1611.2795146447581</v>
      </c>
      <c r="F294" s="69">
        <f t="shared" si="23"/>
        <v>0</v>
      </c>
      <c r="G294" s="88">
        <f t="shared" si="23"/>
        <v>0</v>
      </c>
      <c r="H294" s="39">
        <f t="shared" si="23"/>
        <v>818.62037498298071</v>
      </c>
      <c r="I294" s="1"/>
    </row>
    <row r="295" spans="2:10" x14ac:dyDescent="0.2">
      <c r="B295" s="9" t="str">
        <f>$B$34</f>
        <v>Fine Arts</v>
      </c>
      <c r="C295" s="69">
        <f t="shared" si="23"/>
        <v>639.19389684606415</v>
      </c>
      <c r="D295" s="69">
        <f t="shared" si="23"/>
        <v>750.08487241241801</v>
      </c>
      <c r="E295" s="69">
        <f t="shared" si="23"/>
        <v>0</v>
      </c>
      <c r="F295" s="69">
        <f t="shared" si="23"/>
        <v>0</v>
      </c>
      <c r="G295" s="88">
        <f t="shared" si="23"/>
        <v>0</v>
      </c>
      <c r="H295" s="39">
        <f t="shared" si="23"/>
        <v>739.88223363481984</v>
      </c>
      <c r="I295" s="1"/>
    </row>
    <row r="296" spans="2:10" x14ac:dyDescent="0.2">
      <c r="B296" s="9" t="str">
        <f>$B$35</f>
        <v>Teacher Education</v>
      </c>
      <c r="C296" s="69">
        <f t="shared" si="23"/>
        <v>464.75187451499784</v>
      </c>
      <c r="D296" s="69">
        <f t="shared" si="23"/>
        <v>532.58031104398492</v>
      </c>
      <c r="E296" s="69">
        <f t="shared" si="23"/>
        <v>853.7088305613986</v>
      </c>
      <c r="F296" s="69">
        <f t="shared" si="23"/>
        <v>0</v>
      </c>
      <c r="G296" s="88">
        <f t="shared" si="23"/>
        <v>0</v>
      </c>
      <c r="H296" s="39">
        <f t="shared" si="23"/>
        <v>677.38950069092823</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543.00463973729086</v>
      </c>
      <c r="D298" s="69">
        <f t="shared" si="23"/>
        <v>499.60730318740912</v>
      </c>
      <c r="E298" s="69">
        <f t="shared" si="23"/>
        <v>819.89891169422469</v>
      </c>
      <c r="F298" s="69">
        <f t="shared" si="23"/>
        <v>0</v>
      </c>
      <c r="G298" s="88">
        <f t="shared" si="23"/>
        <v>0</v>
      </c>
      <c r="H298" s="39">
        <f t="shared" si="23"/>
        <v>547.03953491680454</v>
      </c>
      <c r="I298" s="1"/>
    </row>
    <row r="299" spans="2:10"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562.09451168988505</v>
      </c>
      <c r="D301" s="69">
        <f t="shared" si="23"/>
        <v>658.94359486184408</v>
      </c>
      <c r="E301" s="69">
        <f t="shared" si="23"/>
        <v>0</v>
      </c>
      <c r="F301" s="69">
        <f t="shared" si="23"/>
        <v>0</v>
      </c>
      <c r="G301" s="88">
        <f t="shared" si="23"/>
        <v>0</v>
      </c>
      <c r="H301" s="39">
        <f t="shared" si="23"/>
        <v>645.92186939334533</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0</v>
      </c>
      <c r="D306" s="69">
        <f t="shared" si="23"/>
        <v>0</v>
      </c>
      <c r="E306" s="69">
        <f t="shared" si="23"/>
        <v>780.78345042387525</v>
      </c>
      <c r="F306" s="69">
        <f t="shared" si="23"/>
        <v>0</v>
      </c>
      <c r="G306" s="88">
        <f t="shared" si="23"/>
        <v>0</v>
      </c>
      <c r="H306" s="39">
        <f t="shared" si="23"/>
        <v>780.78345042387525</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542.1697854391341</v>
      </c>
      <c r="D308" s="69">
        <f t="shared" si="23"/>
        <v>554.95627258698755</v>
      </c>
      <c r="E308" s="69">
        <f t="shared" si="23"/>
        <v>1171.0598400186886</v>
      </c>
      <c r="F308" s="69">
        <f t="shared" si="23"/>
        <v>0</v>
      </c>
      <c r="G308" s="88">
        <f t="shared" si="23"/>
        <v>0</v>
      </c>
      <c r="H308" s="39">
        <f t="shared" si="23"/>
        <v>648.88654543707901</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649.83026009820287</v>
      </c>
      <c r="E310" s="69">
        <f t="shared" si="24"/>
        <v>0</v>
      </c>
      <c r="F310" s="69">
        <f t="shared" si="24"/>
        <v>0</v>
      </c>
      <c r="G310" s="88">
        <f t="shared" si="24"/>
        <v>0</v>
      </c>
      <c r="H310" s="39">
        <f t="shared" si="24"/>
        <v>649.83026009820287</v>
      </c>
      <c r="I310" s="1"/>
    </row>
    <row r="311" spans="2:10" x14ac:dyDescent="0.2">
      <c r="B311" s="9" t="str">
        <f>$B$50</f>
        <v>Technology</v>
      </c>
      <c r="C311" s="69">
        <f t="shared" si="24"/>
        <v>537.64714841809632</v>
      </c>
      <c r="D311" s="69">
        <f t="shared" si="24"/>
        <v>524.60911305637137</v>
      </c>
      <c r="E311" s="69">
        <f t="shared" si="24"/>
        <v>1006.5044103515617</v>
      </c>
      <c r="F311" s="69">
        <f t="shared" si="24"/>
        <v>0</v>
      </c>
      <c r="G311" s="88">
        <f t="shared" si="24"/>
        <v>0</v>
      </c>
      <c r="H311" s="39">
        <f t="shared" si="24"/>
        <v>571.22636509195797</v>
      </c>
      <c r="I311" s="1"/>
    </row>
    <row r="312" spans="2:10" x14ac:dyDescent="0.2">
      <c r="B312" s="9" t="str">
        <f>$B$51</f>
        <v>Nursing</v>
      </c>
      <c r="C312" s="69">
        <f t="shared" si="24"/>
        <v>1001.7095705991879</v>
      </c>
      <c r="D312" s="69">
        <f t="shared" si="24"/>
        <v>826.51090260531214</v>
      </c>
      <c r="E312" s="69">
        <f t="shared" si="24"/>
        <v>0</v>
      </c>
      <c r="F312" s="69">
        <f t="shared" si="24"/>
        <v>0</v>
      </c>
      <c r="G312" s="88">
        <f t="shared" si="24"/>
        <v>0</v>
      </c>
      <c r="H312" s="39">
        <f t="shared" si="24"/>
        <v>828.66793134942282</v>
      </c>
      <c r="I312" s="1"/>
    </row>
    <row r="313" spans="2:10" x14ac:dyDescent="0.2">
      <c r="B313" s="35" t="str">
        <f>$B$52</f>
        <v>Totals</v>
      </c>
      <c r="C313" s="38">
        <f t="shared" si="24"/>
        <v>524.23841817450182</v>
      </c>
      <c r="D313" s="38">
        <f t="shared" si="24"/>
        <v>527.18610144426157</v>
      </c>
      <c r="E313" s="38">
        <f t="shared" si="24"/>
        <v>1008.4778132996476</v>
      </c>
      <c r="F313" s="38">
        <f t="shared" si="24"/>
        <v>0</v>
      </c>
      <c r="G313" s="38">
        <f t="shared" si="24"/>
        <v>0</v>
      </c>
      <c r="H313" s="38">
        <f t="shared" si="24"/>
        <v>611.32292855742389</v>
      </c>
      <c r="I313" s="50"/>
    </row>
    <row r="315" spans="2:10" x14ac:dyDescent="0.2">
      <c r="B315" s="169"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33" si="25">IF($C$293=0,"",C293/$C$293)</f>
        <v>1</v>
      </c>
      <c r="D318" s="55">
        <f t="shared" si="25"/>
        <v>0.87704079817137259</v>
      </c>
      <c r="E318" s="55">
        <f t="shared" si="25"/>
        <v>2.1866987103127307</v>
      </c>
      <c r="F318" s="55">
        <f t="shared" si="25"/>
        <v>0</v>
      </c>
      <c r="G318" s="55">
        <f t="shared" si="25"/>
        <v>0</v>
      </c>
      <c r="H318" s="55">
        <f t="shared" si="25"/>
        <v>1.1245381893469397</v>
      </c>
      <c r="I318" s="1"/>
    </row>
    <row r="319" spans="2:10" x14ac:dyDescent="0.2">
      <c r="B319" s="9" t="str">
        <f>$B$33</f>
        <v>Science</v>
      </c>
      <c r="C319" s="55">
        <f t="shared" si="25"/>
        <v>1.5810366764504606</v>
      </c>
      <c r="D319" s="55">
        <f t="shared" si="25"/>
        <v>1.6472096636606148</v>
      </c>
      <c r="E319" s="55">
        <f t="shared" si="25"/>
        <v>3.3509345677609046</v>
      </c>
      <c r="F319" s="55">
        <f t="shared" si="25"/>
        <v>0</v>
      </c>
      <c r="G319" s="55">
        <f t="shared" si="25"/>
        <v>0</v>
      </c>
      <c r="H319" s="55">
        <f t="shared" si="25"/>
        <v>1.7024627244818229</v>
      </c>
      <c r="I319" s="1"/>
    </row>
    <row r="320" spans="2:10" x14ac:dyDescent="0.2">
      <c r="B320" s="9" t="str">
        <f>$B$34</f>
        <v>Fine Arts</v>
      </c>
      <c r="C320" s="55">
        <f t="shared" si="25"/>
        <v>1.3293143150991418</v>
      </c>
      <c r="D320" s="55">
        <f t="shared" si="25"/>
        <v>1.5599312874498079</v>
      </c>
      <c r="E320" s="55">
        <f t="shared" si="25"/>
        <v>0</v>
      </c>
      <c r="F320" s="55">
        <f t="shared" si="25"/>
        <v>0</v>
      </c>
      <c r="G320" s="55">
        <f t="shared" si="25"/>
        <v>0</v>
      </c>
      <c r="H320" s="55">
        <f t="shared" si="25"/>
        <v>1.538713134639264</v>
      </c>
      <c r="I320" s="1"/>
    </row>
    <row r="321" spans="2:9" x14ac:dyDescent="0.2">
      <c r="B321" s="9" t="str">
        <f>$B$35</f>
        <v>Teacher Education</v>
      </c>
      <c r="C321" s="55">
        <f t="shared" si="25"/>
        <v>0.96653194407882548</v>
      </c>
      <c r="D321" s="55">
        <f t="shared" si="25"/>
        <v>1.1075929149261277</v>
      </c>
      <c r="E321" s="55">
        <f t="shared" si="25"/>
        <v>1.7754352395907154</v>
      </c>
      <c r="F321" s="55">
        <f t="shared" si="25"/>
        <v>0</v>
      </c>
      <c r="G321" s="55">
        <f t="shared" si="25"/>
        <v>0</v>
      </c>
      <c r="H321" s="55">
        <f t="shared" si="25"/>
        <v>1.4087486826914555</v>
      </c>
      <c r="I321" s="1"/>
    </row>
    <row r="322" spans="2:9" x14ac:dyDescent="0.2">
      <c r="B322" s="9" t="str">
        <f>$B$36</f>
        <v>Agriculture</v>
      </c>
      <c r="C322" s="55">
        <f t="shared" si="25"/>
        <v>0</v>
      </c>
      <c r="D322" s="55">
        <f t="shared" si="25"/>
        <v>0</v>
      </c>
      <c r="E322" s="55">
        <f t="shared" si="25"/>
        <v>0</v>
      </c>
      <c r="F322" s="55">
        <f t="shared" si="25"/>
        <v>0</v>
      </c>
      <c r="G322" s="55">
        <f t="shared" si="25"/>
        <v>0</v>
      </c>
      <c r="H322" s="55">
        <f t="shared" si="25"/>
        <v>0</v>
      </c>
      <c r="I322" s="1"/>
    </row>
    <row r="323" spans="2:9" x14ac:dyDescent="0.2">
      <c r="B323" s="9" t="str">
        <f>$B$37</f>
        <v>Engineering</v>
      </c>
      <c r="C323" s="55">
        <f t="shared" si="25"/>
        <v>1.1292721102777807</v>
      </c>
      <c r="D323" s="55">
        <f t="shared" si="25"/>
        <v>1.0390198394135206</v>
      </c>
      <c r="E323" s="55">
        <f t="shared" si="25"/>
        <v>1.7051216628118391</v>
      </c>
      <c r="F323" s="55">
        <f t="shared" si="25"/>
        <v>0</v>
      </c>
      <c r="G323" s="55">
        <f t="shared" si="25"/>
        <v>0</v>
      </c>
      <c r="H323" s="55">
        <f t="shared" si="25"/>
        <v>1.1376633730049714</v>
      </c>
      <c r="I323" s="1"/>
    </row>
    <row r="324" spans="2:9" x14ac:dyDescent="0.2">
      <c r="B324" s="9" t="str">
        <f>$B$38</f>
        <v>Home Economics</v>
      </c>
      <c r="C324" s="55">
        <f t="shared" si="25"/>
        <v>0</v>
      </c>
      <c r="D324" s="55">
        <f t="shared" si="25"/>
        <v>0</v>
      </c>
      <c r="E324" s="55">
        <f t="shared" si="25"/>
        <v>0</v>
      </c>
      <c r="F324" s="55">
        <f t="shared" si="25"/>
        <v>0</v>
      </c>
      <c r="G324" s="55">
        <f t="shared" si="25"/>
        <v>0</v>
      </c>
      <c r="H324" s="55">
        <f t="shared" si="25"/>
        <v>0</v>
      </c>
      <c r="I324" s="1"/>
    </row>
    <row r="325" spans="2:9" x14ac:dyDescent="0.2">
      <c r="B325" s="9" t="str">
        <f>$B$39</f>
        <v>Law</v>
      </c>
      <c r="C325" s="55">
        <f t="shared" si="25"/>
        <v>0</v>
      </c>
      <c r="D325" s="55">
        <f t="shared" si="25"/>
        <v>0</v>
      </c>
      <c r="E325" s="55">
        <f t="shared" si="25"/>
        <v>0</v>
      </c>
      <c r="F325" s="55">
        <f t="shared" si="25"/>
        <v>0</v>
      </c>
      <c r="G325" s="55">
        <f t="shared" si="25"/>
        <v>0</v>
      </c>
      <c r="H325" s="55">
        <f t="shared" si="25"/>
        <v>0</v>
      </c>
      <c r="I325" s="1"/>
    </row>
    <row r="326" spans="2:9" x14ac:dyDescent="0.2">
      <c r="B326" s="9" t="str">
        <f>$B$40</f>
        <v>Social Service</v>
      </c>
      <c r="C326" s="55">
        <f t="shared" si="25"/>
        <v>1.1689728023294517</v>
      </c>
      <c r="D326" s="55">
        <f t="shared" si="25"/>
        <v>1.3703872296260211</v>
      </c>
      <c r="E326" s="55">
        <f t="shared" si="25"/>
        <v>0</v>
      </c>
      <c r="F326" s="55">
        <f t="shared" si="25"/>
        <v>0</v>
      </c>
      <c r="G326" s="55">
        <f t="shared" si="25"/>
        <v>0</v>
      </c>
      <c r="H326" s="55">
        <f t="shared" si="25"/>
        <v>1.3433062982248016</v>
      </c>
      <c r="I326" s="1"/>
    </row>
    <row r="327" spans="2:9" x14ac:dyDescent="0.2">
      <c r="B327" s="9" t="str">
        <f>$B$41</f>
        <v>Library Science</v>
      </c>
      <c r="C327" s="55">
        <f t="shared" si="25"/>
        <v>0</v>
      </c>
      <c r="D327" s="55">
        <f t="shared" si="25"/>
        <v>0</v>
      </c>
      <c r="E327" s="55">
        <f t="shared" si="25"/>
        <v>0</v>
      </c>
      <c r="F327" s="55">
        <f t="shared" si="25"/>
        <v>0</v>
      </c>
      <c r="G327" s="55">
        <f t="shared" si="25"/>
        <v>0</v>
      </c>
      <c r="H327" s="55">
        <f t="shared" si="25"/>
        <v>0</v>
      </c>
      <c r="I327" s="1"/>
    </row>
    <row r="328" spans="2:9" x14ac:dyDescent="0.2">
      <c r="B328" s="9" t="str">
        <f>$B$42</f>
        <v>Veterinary Science</v>
      </c>
      <c r="C328" s="55">
        <f t="shared" si="25"/>
        <v>0</v>
      </c>
      <c r="D328" s="55">
        <f t="shared" si="25"/>
        <v>0</v>
      </c>
      <c r="E328" s="55">
        <f t="shared" si="25"/>
        <v>0</v>
      </c>
      <c r="F328" s="55">
        <f t="shared" si="25"/>
        <v>0</v>
      </c>
      <c r="G328" s="55">
        <f t="shared" si="25"/>
        <v>0</v>
      </c>
      <c r="H328" s="55">
        <f t="shared" si="25"/>
        <v>0</v>
      </c>
      <c r="I328" s="1"/>
    </row>
    <row r="329" spans="2:9" x14ac:dyDescent="0.2">
      <c r="B329" s="9" t="str">
        <f>$B$43</f>
        <v>Vocational Training</v>
      </c>
      <c r="C329" s="55">
        <f t="shared" si="25"/>
        <v>0</v>
      </c>
      <c r="D329" s="55">
        <f t="shared" si="25"/>
        <v>0</v>
      </c>
      <c r="E329" s="55">
        <f t="shared" si="25"/>
        <v>0</v>
      </c>
      <c r="F329" s="55">
        <f t="shared" si="25"/>
        <v>0</v>
      </c>
      <c r="G329" s="55">
        <f t="shared" si="25"/>
        <v>0</v>
      </c>
      <c r="H329" s="55">
        <f t="shared" si="25"/>
        <v>0</v>
      </c>
      <c r="I329" s="1"/>
    </row>
    <row r="330" spans="2:9" x14ac:dyDescent="0.2">
      <c r="B330" s="9" t="str">
        <f>$B$44</f>
        <v>Physical Training</v>
      </c>
      <c r="C330" s="55">
        <f t="shared" si="25"/>
        <v>0</v>
      </c>
      <c r="D330" s="55">
        <f t="shared" si="25"/>
        <v>0</v>
      </c>
      <c r="E330" s="55">
        <f t="shared" si="25"/>
        <v>0</v>
      </c>
      <c r="F330" s="55">
        <f t="shared" si="25"/>
        <v>0</v>
      </c>
      <c r="G330" s="55">
        <f t="shared" si="25"/>
        <v>0</v>
      </c>
      <c r="H330" s="55">
        <f t="shared" si="25"/>
        <v>0</v>
      </c>
      <c r="I330" s="1"/>
    </row>
    <row r="331" spans="2:9" x14ac:dyDescent="0.2">
      <c r="B331" s="9" t="str">
        <f>$B$45</f>
        <v>Health Services</v>
      </c>
      <c r="C331" s="55">
        <f t="shared" si="25"/>
        <v>0</v>
      </c>
      <c r="D331" s="55">
        <f t="shared" si="25"/>
        <v>0</v>
      </c>
      <c r="E331" s="55">
        <f t="shared" si="25"/>
        <v>1.6237742925303862</v>
      </c>
      <c r="F331" s="55">
        <f t="shared" si="25"/>
        <v>0</v>
      </c>
      <c r="G331" s="55">
        <f t="shared" si="25"/>
        <v>0</v>
      </c>
      <c r="H331" s="55">
        <f t="shared" si="25"/>
        <v>1.6237742925303862</v>
      </c>
      <c r="I331" s="1"/>
    </row>
    <row r="332" spans="2:9" x14ac:dyDescent="0.2">
      <c r="B332" s="9" t="str">
        <f>$B$46</f>
        <v>Pharmacy</v>
      </c>
      <c r="C332" s="55">
        <f t="shared" si="25"/>
        <v>0</v>
      </c>
      <c r="D332" s="55">
        <f t="shared" si="25"/>
        <v>0</v>
      </c>
      <c r="E332" s="55">
        <f t="shared" si="25"/>
        <v>0</v>
      </c>
      <c r="F332" s="55">
        <f t="shared" si="25"/>
        <v>0</v>
      </c>
      <c r="G332" s="55">
        <f t="shared" si="25"/>
        <v>0</v>
      </c>
      <c r="H332" s="55">
        <f t="shared" si="25"/>
        <v>0</v>
      </c>
      <c r="I332" s="1"/>
    </row>
    <row r="333" spans="2:9" x14ac:dyDescent="0.2">
      <c r="B333" s="9" t="str">
        <f>$B$47</f>
        <v>Business Administration</v>
      </c>
      <c r="C333" s="55">
        <f t="shared" si="25"/>
        <v>1.1275358863009284</v>
      </c>
      <c r="D333" s="55">
        <f t="shared" si="25"/>
        <v>1.1541275989085447</v>
      </c>
      <c r="E333" s="55">
        <f t="shared" si="25"/>
        <v>2.4354215784220048</v>
      </c>
      <c r="F333" s="55">
        <f t="shared" si="25"/>
        <v>0</v>
      </c>
      <c r="G333" s="55">
        <f t="shared" si="25"/>
        <v>0</v>
      </c>
      <c r="H333" s="55">
        <f t="shared" si="25"/>
        <v>1.3494718550675882</v>
      </c>
      <c r="I333" s="1"/>
    </row>
    <row r="334" spans="2:9" x14ac:dyDescent="0.2">
      <c r="B334" s="9" t="str">
        <f>$B$48</f>
        <v>Optometry</v>
      </c>
      <c r="C334" s="55">
        <f t="shared" ref="C334:H338" si="26">IF($C$293=0,"",C309/$C$293)</f>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si="26"/>
        <v>0</v>
      </c>
      <c r="D335" s="55">
        <f t="shared" si="26"/>
        <v>1.3514344730065124</v>
      </c>
      <c r="E335" s="55">
        <f t="shared" si="26"/>
        <v>0</v>
      </c>
      <c r="F335" s="55">
        <f t="shared" si="26"/>
        <v>0</v>
      </c>
      <c r="G335" s="55">
        <f t="shared" si="26"/>
        <v>0</v>
      </c>
      <c r="H335" s="55">
        <f t="shared" si="26"/>
        <v>1.3514344730065124</v>
      </c>
      <c r="I335" s="1"/>
    </row>
    <row r="336" spans="2:9" x14ac:dyDescent="0.2">
      <c r="B336" s="9" t="str">
        <f>$B$50</f>
        <v>Technology</v>
      </c>
      <c r="C336" s="55">
        <f t="shared" si="26"/>
        <v>1.1181302800150619</v>
      </c>
      <c r="D336" s="55">
        <f t="shared" si="26"/>
        <v>1.0910154293686019</v>
      </c>
      <c r="E336" s="55">
        <f t="shared" si="26"/>
        <v>2.0932000876300143</v>
      </c>
      <c r="F336" s="55">
        <f t="shared" si="26"/>
        <v>0</v>
      </c>
      <c r="G336" s="55">
        <f t="shared" si="26"/>
        <v>0</v>
      </c>
      <c r="H336" s="55">
        <f t="shared" si="26"/>
        <v>1.187964071662059</v>
      </c>
      <c r="I336" s="1"/>
    </row>
    <row r="337" spans="2:10" x14ac:dyDescent="0.2">
      <c r="B337" s="9" t="str">
        <f>$B$51</f>
        <v>Nursing</v>
      </c>
      <c r="C337" s="55">
        <f t="shared" si="26"/>
        <v>2.083228388662163</v>
      </c>
      <c r="D337" s="55">
        <f t="shared" si="26"/>
        <v>1.7188724420554817</v>
      </c>
      <c r="E337" s="55">
        <f t="shared" si="26"/>
        <v>0</v>
      </c>
      <c r="F337" s="55">
        <f t="shared" si="26"/>
        <v>0</v>
      </c>
      <c r="G337" s="55">
        <f t="shared" si="26"/>
        <v>0</v>
      </c>
      <c r="H337" s="55">
        <f t="shared" si="26"/>
        <v>1.723358356582787</v>
      </c>
      <c r="I337" s="1"/>
    </row>
    <row r="338" spans="2:10" x14ac:dyDescent="0.2">
      <c r="B338" s="35" t="str">
        <f>$B$52</f>
        <v>Totals</v>
      </c>
      <c r="C338" s="55">
        <f t="shared" si="26"/>
        <v>1.0902445052164242</v>
      </c>
      <c r="D338" s="55">
        <f t="shared" si="26"/>
        <v>1.0963747226452893</v>
      </c>
      <c r="E338" s="55">
        <f t="shared" si="26"/>
        <v>2.0973041205397358</v>
      </c>
      <c r="F338" s="55">
        <f t="shared" si="26"/>
        <v>0</v>
      </c>
      <c r="G338" s="55">
        <f t="shared" si="26"/>
        <v>0</v>
      </c>
      <c r="H338" s="55">
        <f t="shared" si="26"/>
        <v>1.2713518137289415</v>
      </c>
      <c r="I338" s="50"/>
    </row>
    <row r="340" spans="2:10" x14ac:dyDescent="0.2">
      <c r="B340" s="169"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7">C293*30</f>
        <v>14425.344470883676</v>
      </c>
      <c r="D343" s="38">
        <f t="shared" si="27"/>
        <v>12651.615628640815</v>
      </c>
      <c r="E343" s="38">
        <f>E293*24</f>
        <v>25235.105720238571</v>
      </c>
      <c r="F343" s="38">
        <f>F293*18</f>
        <v>0</v>
      </c>
      <c r="G343" s="38">
        <f>G293*24</f>
        <v>0</v>
      </c>
      <c r="H343" s="38">
        <f>IF((C32/30+D32/30+E32/24+F32/18+G32/24)=0,0,H268/(C32/30+D32/30+E32/24+F32/18+G32/24))</f>
        <v>15523.55680310863</v>
      </c>
      <c r="I343" s="1"/>
    </row>
    <row r="344" spans="2:10" x14ac:dyDescent="0.2">
      <c r="B344" s="9" t="str">
        <f>$B$33</f>
        <v>Science</v>
      </c>
      <c r="C344" s="39">
        <f t="shared" si="27"/>
        <v>22806.998678898955</v>
      </c>
      <c r="D344" s="39">
        <f t="shared" si="27"/>
        <v>23761.566814072808</v>
      </c>
      <c r="E344" s="39">
        <f>E294*24</f>
        <v>38670.708351474197</v>
      </c>
      <c r="F344" s="39">
        <f>F294*18</f>
        <v>0</v>
      </c>
      <c r="G344" s="39">
        <f>G294*24</f>
        <v>0</v>
      </c>
      <c r="H344" s="39">
        <f t="shared" ref="H344:H363" si="28">IF((C33/30+D33/30+E33/24+F33/18+G33/24)=0,0,H269/(C33/30+D33/30+E33/24+F33/18+G33/24))</f>
        <v>24350.403402804204</v>
      </c>
      <c r="I344" s="1"/>
    </row>
    <row r="345" spans="2:10" x14ac:dyDescent="0.2">
      <c r="B345" s="9" t="str">
        <f>$B$34</f>
        <v>Fine Arts</v>
      </c>
      <c r="C345" s="39">
        <f t="shared" si="27"/>
        <v>19175.816905381926</v>
      </c>
      <c r="D345" s="39">
        <f t="shared" si="27"/>
        <v>22502.546172372538</v>
      </c>
      <c r="E345" s="39">
        <f t="shared" ref="E345:E363" si="29">E295*24</f>
        <v>0</v>
      </c>
      <c r="F345" s="39">
        <f t="shared" ref="F345:F363" si="30">F295*18</f>
        <v>0</v>
      </c>
      <c r="G345" s="39">
        <f t="shared" ref="G345:G363" si="31">G295*24</f>
        <v>0</v>
      </c>
      <c r="H345" s="39">
        <f t="shared" si="28"/>
        <v>22196.467009044594</v>
      </c>
      <c r="I345" s="1"/>
    </row>
    <row r="346" spans="2:10" x14ac:dyDescent="0.2">
      <c r="B346" s="9" t="str">
        <f>$B$35</f>
        <v>Teacher Education</v>
      </c>
      <c r="C346" s="39">
        <f t="shared" si="27"/>
        <v>13942.556235449934</v>
      </c>
      <c r="D346" s="39">
        <f t="shared" si="27"/>
        <v>15977.409331319548</v>
      </c>
      <c r="E346" s="39">
        <f t="shared" si="29"/>
        <v>20489.011933473565</v>
      </c>
      <c r="F346" s="39">
        <f t="shared" si="30"/>
        <v>0</v>
      </c>
      <c r="G346" s="39">
        <f t="shared" si="31"/>
        <v>0</v>
      </c>
      <c r="H346" s="39">
        <f t="shared" si="28"/>
        <v>18242.607801320388</v>
      </c>
      <c r="I346" s="1"/>
    </row>
    <row r="347" spans="2:10" x14ac:dyDescent="0.2">
      <c r="B347" s="9" t="str">
        <f>$B$36</f>
        <v>Agriculture</v>
      </c>
      <c r="C347" s="39">
        <f t="shared" si="27"/>
        <v>0</v>
      </c>
      <c r="D347" s="39">
        <f t="shared" si="27"/>
        <v>0</v>
      </c>
      <c r="E347" s="39">
        <f t="shared" si="29"/>
        <v>0</v>
      </c>
      <c r="F347" s="39">
        <f t="shared" si="30"/>
        <v>0</v>
      </c>
      <c r="G347" s="39">
        <f t="shared" si="31"/>
        <v>0</v>
      </c>
      <c r="H347" s="39">
        <f t="shared" si="28"/>
        <v>0</v>
      </c>
      <c r="I347" s="1"/>
    </row>
    <row r="348" spans="2:10" x14ac:dyDescent="0.2">
      <c r="B348" s="9" t="str">
        <f>$B$37</f>
        <v>Engineering</v>
      </c>
      <c r="C348" s="39">
        <f t="shared" si="27"/>
        <v>16290.139192118726</v>
      </c>
      <c r="D348" s="39">
        <f t="shared" si="27"/>
        <v>14988.219095622273</v>
      </c>
      <c r="E348" s="39">
        <f t="shared" si="29"/>
        <v>19677.573880661392</v>
      </c>
      <c r="F348" s="39">
        <f t="shared" si="30"/>
        <v>0</v>
      </c>
      <c r="G348" s="39">
        <f t="shared" si="31"/>
        <v>0</v>
      </c>
      <c r="H348" s="39">
        <f t="shared" si="28"/>
        <v>15863.45854567682</v>
      </c>
      <c r="I348" s="1"/>
    </row>
    <row r="349" spans="2:10" x14ac:dyDescent="0.2">
      <c r="B349" s="9" t="str">
        <f>$B$38</f>
        <v>Home Economics</v>
      </c>
      <c r="C349" s="39">
        <f t="shared" si="27"/>
        <v>0</v>
      </c>
      <c r="D349" s="39">
        <f t="shared" si="27"/>
        <v>0</v>
      </c>
      <c r="E349" s="39">
        <f t="shared" si="29"/>
        <v>0</v>
      </c>
      <c r="F349" s="39">
        <f t="shared" si="30"/>
        <v>0</v>
      </c>
      <c r="G349" s="39">
        <f t="shared" si="31"/>
        <v>0</v>
      </c>
      <c r="H349" s="39">
        <f t="shared" si="28"/>
        <v>0</v>
      </c>
      <c r="I349" s="1"/>
    </row>
    <row r="350" spans="2:10" x14ac:dyDescent="0.2">
      <c r="B350" s="9" t="str">
        <f>$B$39</f>
        <v>Law</v>
      </c>
      <c r="C350" s="39">
        <f t="shared" si="27"/>
        <v>0</v>
      </c>
      <c r="D350" s="39">
        <f t="shared" si="27"/>
        <v>0</v>
      </c>
      <c r="E350" s="39">
        <f t="shared" si="29"/>
        <v>0</v>
      </c>
      <c r="F350" s="39">
        <f t="shared" si="30"/>
        <v>0</v>
      </c>
      <c r="G350" s="39">
        <f t="shared" si="31"/>
        <v>0</v>
      </c>
      <c r="H350" s="39">
        <f t="shared" si="28"/>
        <v>0</v>
      </c>
      <c r="I350" s="1"/>
    </row>
    <row r="351" spans="2:10" x14ac:dyDescent="0.2">
      <c r="B351" s="9" t="str">
        <f>$B$40</f>
        <v>Social Service</v>
      </c>
      <c r="C351" s="39">
        <f t="shared" si="27"/>
        <v>16862.83535069655</v>
      </c>
      <c r="D351" s="39">
        <f t="shared" si="27"/>
        <v>19768.307845855321</v>
      </c>
      <c r="E351" s="39">
        <f t="shared" si="29"/>
        <v>0</v>
      </c>
      <c r="F351" s="39">
        <f t="shared" si="30"/>
        <v>0</v>
      </c>
      <c r="G351" s="39">
        <f t="shared" si="31"/>
        <v>0</v>
      </c>
      <c r="H351" s="39">
        <f t="shared" si="28"/>
        <v>19377.656081800364</v>
      </c>
      <c r="I351" s="1"/>
    </row>
    <row r="352" spans="2:10" x14ac:dyDescent="0.2">
      <c r="B352" s="9" t="str">
        <f>$B$41</f>
        <v>Library Science</v>
      </c>
      <c r="C352" s="39">
        <f t="shared" si="27"/>
        <v>0</v>
      </c>
      <c r="D352" s="39">
        <f t="shared" si="27"/>
        <v>0</v>
      </c>
      <c r="E352" s="39">
        <f t="shared" si="29"/>
        <v>0</v>
      </c>
      <c r="F352" s="39">
        <f t="shared" si="30"/>
        <v>0</v>
      </c>
      <c r="G352" s="39">
        <f t="shared" si="31"/>
        <v>0</v>
      </c>
      <c r="H352" s="39">
        <f t="shared" si="28"/>
        <v>0</v>
      </c>
      <c r="I352" s="1"/>
    </row>
    <row r="353" spans="2:9" x14ac:dyDescent="0.2">
      <c r="B353" s="9" t="str">
        <f>$B$42</f>
        <v>Veterinary Science</v>
      </c>
      <c r="C353" s="39">
        <f t="shared" si="27"/>
        <v>0</v>
      </c>
      <c r="D353" s="39">
        <f t="shared" si="27"/>
        <v>0</v>
      </c>
      <c r="E353" s="39">
        <f t="shared" si="29"/>
        <v>0</v>
      </c>
      <c r="F353" s="39">
        <f t="shared" si="30"/>
        <v>0</v>
      </c>
      <c r="G353" s="39">
        <f t="shared" si="31"/>
        <v>0</v>
      </c>
      <c r="H353" s="39">
        <f t="shared" si="28"/>
        <v>0</v>
      </c>
      <c r="I353" s="1"/>
    </row>
    <row r="354" spans="2:9" x14ac:dyDescent="0.2">
      <c r="B354" s="9" t="str">
        <f>$B$43</f>
        <v>Vocational Training</v>
      </c>
      <c r="C354" s="39">
        <f t="shared" si="27"/>
        <v>0</v>
      </c>
      <c r="D354" s="39">
        <f t="shared" si="27"/>
        <v>0</v>
      </c>
      <c r="E354" s="39">
        <f t="shared" si="29"/>
        <v>0</v>
      </c>
      <c r="F354" s="39">
        <f t="shared" si="30"/>
        <v>0</v>
      </c>
      <c r="G354" s="39">
        <f t="shared" si="31"/>
        <v>0</v>
      </c>
      <c r="H354" s="39">
        <f t="shared" si="28"/>
        <v>0</v>
      </c>
      <c r="I354" s="1"/>
    </row>
    <row r="355" spans="2:9" x14ac:dyDescent="0.2">
      <c r="B355" s="9" t="str">
        <f>$B$44</f>
        <v>Physical Training</v>
      </c>
      <c r="C355" s="39">
        <f t="shared" si="27"/>
        <v>0</v>
      </c>
      <c r="D355" s="39">
        <f t="shared" si="27"/>
        <v>0</v>
      </c>
      <c r="E355" s="39">
        <f t="shared" si="29"/>
        <v>0</v>
      </c>
      <c r="F355" s="39">
        <f t="shared" si="30"/>
        <v>0</v>
      </c>
      <c r="G355" s="39">
        <f t="shared" si="31"/>
        <v>0</v>
      </c>
      <c r="H355" s="39">
        <f t="shared" si="28"/>
        <v>0</v>
      </c>
      <c r="I355" s="1"/>
    </row>
    <row r="356" spans="2:9" x14ac:dyDescent="0.2">
      <c r="B356" s="9" t="str">
        <f>$B$45</f>
        <v>Health Services</v>
      </c>
      <c r="C356" s="39">
        <f t="shared" si="27"/>
        <v>0</v>
      </c>
      <c r="D356" s="39">
        <f t="shared" si="27"/>
        <v>0</v>
      </c>
      <c r="E356" s="39">
        <f t="shared" si="29"/>
        <v>18738.802810173005</v>
      </c>
      <c r="F356" s="39">
        <f t="shared" si="30"/>
        <v>0</v>
      </c>
      <c r="G356" s="39">
        <f t="shared" si="31"/>
        <v>0</v>
      </c>
      <c r="H356" s="39">
        <f t="shared" si="28"/>
        <v>18738.802810173005</v>
      </c>
      <c r="I356" s="1"/>
    </row>
    <row r="357" spans="2:9" x14ac:dyDescent="0.2">
      <c r="B357" s="9" t="str">
        <f>$B$46</f>
        <v>Pharmacy</v>
      </c>
      <c r="C357" s="39">
        <f t="shared" si="27"/>
        <v>0</v>
      </c>
      <c r="D357" s="39">
        <f t="shared" si="27"/>
        <v>0</v>
      </c>
      <c r="E357" s="39">
        <f t="shared" si="29"/>
        <v>0</v>
      </c>
      <c r="F357" s="39">
        <f t="shared" si="30"/>
        <v>0</v>
      </c>
      <c r="G357" s="39">
        <f t="shared" si="31"/>
        <v>0</v>
      </c>
      <c r="H357" s="39">
        <f t="shared" si="28"/>
        <v>0</v>
      </c>
      <c r="I357" s="1"/>
    </row>
    <row r="358" spans="2:9" x14ac:dyDescent="0.2">
      <c r="B358" s="9" t="str">
        <f>$B$47</f>
        <v>Business Administration</v>
      </c>
      <c r="C358" s="39">
        <f t="shared" si="27"/>
        <v>16265.093563174023</v>
      </c>
      <c r="D358" s="39">
        <f t="shared" si="27"/>
        <v>16648.688177609627</v>
      </c>
      <c r="E358" s="39">
        <f t="shared" si="29"/>
        <v>28105.436160448528</v>
      </c>
      <c r="F358" s="39">
        <f t="shared" si="30"/>
        <v>0</v>
      </c>
      <c r="G358" s="39">
        <f t="shared" si="31"/>
        <v>0</v>
      </c>
      <c r="H358" s="39">
        <f t="shared" si="28"/>
        <v>18744.460131003725</v>
      </c>
      <c r="I358" s="1"/>
    </row>
    <row r="359" spans="2:9" x14ac:dyDescent="0.2">
      <c r="B359" s="9" t="str">
        <f>$B$48</f>
        <v>Optometry</v>
      </c>
      <c r="C359" s="39">
        <f t="shared" ref="C359:D363" si="32">C309*30</f>
        <v>0</v>
      </c>
      <c r="D359" s="39">
        <f t="shared" si="32"/>
        <v>0</v>
      </c>
      <c r="E359" s="39">
        <f t="shared" si="29"/>
        <v>0</v>
      </c>
      <c r="F359" s="39">
        <f t="shared" si="30"/>
        <v>0</v>
      </c>
      <c r="G359" s="39">
        <f t="shared" si="31"/>
        <v>0</v>
      </c>
      <c r="H359" s="39">
        <f t="shared" si="28"/>
        <v>0</v>
      </c>
      <c r="I359" s="1"/>
    </row>
    <row r="360" spans="2:9" x14ac:dyDescent="0.2">
      <c r="B360" s="9" t="str">
        <f>$B$49</f>
        <v>Teacher Ed-Practice Teaching</v>
      </c>
      <c r="C360" s="39">
        <f t="shared" si="32"/>
        <v>0</v>
      </c>
      <c r="D360" s="39">
        <f t="shared" si="32"/>
        <v>19494.907802946087</v>
      </c>
      <c r="E360" s="39">
        <f t="shared" si="29"/>
        <v>0</v>
      </c>
      <c r="F360" s="39">
        <f t="shared" si="30"/>
        <v>0</v>
      </c>
      <c r="G360" s="39">
        <f t="shared" si="31"/>
        <v>0</v>
      </c>
      <c r="H360" s="39">
        <f t="shared" si="28"/>
        <v>19494.907802946087</v>
      </c>
      <c r="I360" s="1"/>
    </row>
    <row r="361" spans="2:9" x14ac:dyDescent="0.2">
      <c r="B361" s="9" t="str">
        <f>$B$50</f>
        <v>Technology</v>
      </c>
      <c r="C361" s="39">
        <f t="shared" si="32"/>
        <v>16129.414452542889</v>
      </c>
      <c r="D361" s="39">
        <f t="shared" si="32"/>
        <v>15738.273391691142</v>
      </c>
      <c r="E361" s="39">
        <f t="shared" si="29"/>
        <v>24156.105848437481</v>
      </c>
      <c r="F361" s="39">
        <f t="shared" si="30"/>
        <v>0</v>
      </c>
      <c r="G361" s="39">
        <f t="shared" si="31"/>
        <v>0</v>
      </c>
      <c r="H361" s="39">
        <f t="shared" si="28"/>
        <v>16755.973376030764</v>
      </c>
      <c r="I361" s="1"/>
    </row>
    <row r="362" spans="2:9" x14ac:dyDescent="0.2">
      <c r="B362" s="9" t="str">
        <f>$B$51</f>
        <v>Nursing</v>
      </c>
      <c r="C362" s="39">
        <f t="shared" si="32"/>
        <v>30051.287117975637</v>
      </c>
      <c r="D362" s="39">
        <f t="shared" si="32"/>
        <v>24795.327078159364</v>
      </c>
      <c r="E362" s="39">
        <f t="shared" si="29"/>
        <v>0</v>
      </c>
      <c r="F362" s="39">
        <f t="shared" si="30"/>
        <v>0</v>
      </c>
      <c r="G362" s="39">
        <f t="shared" si="31"/>
        <v>0</v>
      </c>
      <c r="H362" s="39">
        <f t="shared" si="28"/>
        <v>24860.037940482685</v>
      </c>
      <c r="I362" s="1"/>
    </row>
    <row r="363" spans="2:9" x14ac:dyDescent="0.2">
      <c r="B363" s="35" t="str">
        <f>$B$52</f>
        <v>Totals</v>
      </c>
      <c r="C363" s="38">
        <f t="shared" si="32"/>
        <v>15727.152545235054</v>
      </c>
      <c r="D363" s="38">
        <f t="shared" si="32"/>
        <v>15815.583043327846</v>
      </c>
      <c r="E363" s="38">
        <f t="shared" si="29"/>
        <v>24203.467519191541</v>
      </c>
      <c r="F363" s="38">
        <f t="shared" si="30"/>
        <v>0</v>
      </c>
      <c r="G363" s="38">
        <f t="shared" si="31"/>
        <v>0</v>
      </c>
      <c r="H363" s="38">
        <f t="shared" si="28"/>
        <v>17569.563400840401</v>
      </c>
      <c r="I363" s="50"/>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95" priority="6" stopIfTrue="1">
      <formula>C32=0</formula>
    </cfRule>
  </conditionalFormatting>
  <conditionalFormatting sqref="C91:G110">
    <cfRule type="expression" dxfId="194" priority="5" stopIfTrue="1">
      <formula>C32=0</formula>
    </cfRule>
  </conditionalFormatting>
  <conditionalFormatting sqref="C143:H162">
    <cfRule type="expression" dxfId="193" priority="3" stopIfTrue="1">
      <formula>C32=0</formula>
    </cfRule>
  </conditionalFormatting>
  <conditionalFormatting sqref="H143:H162">
    <cfRule type="expression" dxfId="192" priority="4" stopIfTrue="1">
      <formula>OR(AND(#REF!&gt;0,H143&gt;0,H61=0),AND(#REF!&gt;0,H143&gt;0,H32=0))</formula>
    </cfRule>
  </conditionalFormatting>
  <conditionalFormatting sqref="H143:H162">
    <cfRule type="expression" dxfId="191" priority="2" stopIfTrue="1">
      <formula>OR(AND(#REF!&gt;0,H143&gt;0,H61=0),AND(#REF!&gt;0,H143&gt;0,H32=0))</formula>
    </cfRule>
  </conditionalFormatting>
  <conditionalFormatting sqref="H143:H162">
    <cfRule type="expression" dxfId="19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H243"/>
  <sheetViews>
    <sheetView showGridLines="0" showZeros="0" zoomScale="85" zoomScaleNormal="85" zoomScaleSheetLayoutView="100" workbookViewId="0">
      <selection activeCell="A5" sqref="A5"/>
    </sheetView>
  </sheetViews>
  <sheetFormatPr defaultColWidth="9.140625" defaultRowHeight="14.25" x14ac:dyDescent="0.2"/>
  <cols>
    <col min="1" max="1" width="7.5703125" style="4" customWidth="1"/>
    <col min="2" max="2" width="32" style="4" customWidth="1"/>
    <col min="3" max="6" width="17.7109375" style="4" bestFit="1" customWidth="1"/>
    <col min="7" max="7" width="15.7109375" style="4" bestFit="1" customWidth="1"/>
    <col min="8" max="8" width="18.85546875" style="4" bestFit="1" customWidth="1"/>
    <col min="9" max="9" width="3.42578125" style="4" customWidth="1"/>
    <col min="10" max="10" width="8.140625" style="4" bestFit="1" customWidth="1"/>
    <col min="11" max="11" width="3.5703125" style="4" customWidth="1"/>
    <col min="12" max="13" width="7.7109375" style="4" bestFit="1" customWidth="1"/>
    <col min="14" max="14" width="8.140625" style="4" bestFit="1" customWidth="1"/>
    <col min="15" max="15" width="10" style="4" bestFit="1" customWidth="1"/>
    <col min="16" max="17" width="8.140625" style="4" bestFit="1" customWidth="1"/>
    <col min="18" max="16384" width="9.140625" style="4"/>
  </cols>
  <sheetData>
    <row r="1" spans="1:8" x14ac:dyDescent="0.2">
      <c r="A1" s="135" t="str">
        <f>"THECB Texas Public University Expenditure Study Fiscal Year "&amp;H1</f>
        <v>THECB Texas Public University Expenditure Study Fiscal Year 2021</v>
      </c>
      <c r="C1" s="135"/>
      <c r="D1" s="135"/>
      <c r="E1" s="135"/>
      <c r="F1" s="135"/>
      <c r="G1" s="135"/>
      <c r="H1" s="173">
        <v>2021</v>
      </c>
    </row>
    <row r="2" spans="1:8" x14ac:dyDescent="0.2">
      <c r="A2" s="135" t="str">
        <f>"Institution Survey for the Year Ended August 31, "&amp;H1</f>
        <v>Institution Survey for the Year Ended August 31, 2021</v>
      </c>
      <c r="B2" s="321"/>
      <c r="C2" s="321"/>
      <c r="D2" s="321"/>
      <c r="E2" s="321"/>
      <c r="F2" s="321"/>
      <c r="G2" s="321"/>
    </row>
    <row r="3" spans="1:8" x14ac:dyDescent="0.2">
      <c r="B3" s="6"/>
      <c r="C3" s="6"/>
      <c r="D3" s="6"/>
      <c r="E3" s="6"/>
      <c r="F3" s="6"/>
      <c r="G3" s="6"/>
      <c r="H3" s="6"/>
    </row>
    <row r="4" spans="1:8" ht="15" thickBot="1" x14ac:dyDescent="0.25">
      <c r="A4" s="28" t="s">
        <v>38</v>
      </c>
      <c r="C4" s="11"/>
      <c r="D4" s="11"/>
      <c r="E4" s="11"/>
      <c r="F4" s="11"/>
      <c r="G4" s="11"/>
      <c r="H4" s="17"/>
    </row>
    <row r="5" spans="1:8" ht="33" customHeight="1" thickBot="1" x14ac:dyDescent="0.25">
      <c r="A5" s="59" t="s">
        <v>878</v>
      </c>
      <c r="B5" s="62" t="s">
        <v>32</v>
      </c>
      <c r="C5" s="63" t="s">
        <v>26</v>
      </c>
      <c r="D5" s="63" t="s">
        <v>27</v>
      </c>
      <c r="E5" s="63" t="s">
        <v>28</v>
      </c>
      <c r="F5" s="63" t="s">
        <v>29</v>
      </c>
      <c r="G5" s="63" t="s">
        <v>30</v>
      </c>
      <c r="H5" s="64" t="s">
        <v>1</v>
      </c>
    </row>
    <row r="6" spans="1:8" x14ac:dyDescent="0.2">
      <c r="A6" s="330">
        <v>1</v>
      </c>
      <c r="B6" s="9" t="str">
        <f>$B$103</f>
        <v>Liberal Arts</v>
      </c>
      <c r="C6" s="55">
        <f t="shared" ref="C6:H6" si="0">ROUND(IF($C$31=0,"",C31/$C$31),2)</f>
        <v>1</v>
      </c>
      <c r="D6" s="55">
        <f t="shared" si="0"/>
        <v>1.84</v>
      </c>
      <c r="E6" s="55">
        <f t="shared" si="0"/>
        <v>4.62</v>
      </c>
      <c r="F6" s="55">
        <f t="shared" si="0"/>
        <v>14.9</v>
      </c>
      <c r="G6" s="55">
        <f t="shared" si="0"/>
        <v>0</v>
      </c>
      <c r="H6" s="55">
        <f t="shared" si="0"/>
        <v>1.62</v>
      </c>
    </row>
    <row r="7" spans="1:8" x14ac:dyDescent="0.2">
      <c r="A7" s="330">
        <v>2</v>
      </c>
      <c r="B7" s="9" t="str">
        <f>$B$104</f>
        <v>Science</v>
      </c>
      <c r="C7" s="55">
        <f t="shared" ref="C7:H7" si="1">ROUND(IF($C$31=0,"",C32/$C$31),2)</f>
        <v>1.36</v>
      </c>
      <c r="D7" s="55">
        <f t="shared" si="1"/>
        <v>2.68</v>
      </c>
      <c r="E7" s="55">
        <f t="shared" si="1"/>
        <v>7.39</v>
      </c>
      <c r="F7" s="55">
        <f t="shared" si="1"/>
        <v>22.04</v>
      </c>
      <c r="G7" s="55">
        <f t="shared" si="1"/>
        <v>0</v>
      </c>
      <c r="H7" s="55">
        <f t="shared" si="1"/>
        <v>2.73</v>
      </c>
    </row>
    <row r="8" spans="1:8" x14ac:dyDescent="0.2">
      <c r="A8" s="330">
        <v>3</v>
      </c>
      <c r="B8" s="9" t="str">
        <f>$B$105</f>
        <v>Fine Arts</v>
      </c>
      <c r="C8" s="55">
        <f t="shared" ref="C8:H8" si="2">ROUND(IF($C$31=0,"",C33/$C$31),2)</f>
        <v>1.38</v>
      </c>
      <c r="D8" s="55">
        <f t="shared" si="2"/>
        <v>2.69</v>
      </c>
      <c r="E8" s="55">
        <f t="shared" si="2"/>
        <v>7.55</v>
      </c>
      <c r="F8" s="55">
        <f t="shared" si="2"/>
        <v>9.9499999999999993</v>
      </c>
      <c r="G8" s="55">
        <f t="shared" si="2"/>
        <v>0</v>
      </c>
      <c r="H8" s="55">
        <f t="shared" si="2"/>
        <v>2.13</v>
      </c>
    </row>
    <row r="9" spans="1:8" x14ac:dyDescent="0.2">
      <c r="A9" s="330">
        <v>4</v>
      </c>
      <c r="B9" s="9" t="str">
        <f>$B$106</f>
        <v>Teacher Education</v>
      </c>
      <c r="C9" s="55">
        <f t="shared" ref="C9:H9" si="3">ROUND(IF($C$31=0,"",C34/$C$31),2)</f>
        <v>1.31</v>
      </c>
      <c r="D9" s="55">
        <f t="shared" si="3"/>
        <v>1.88</v>
      </c>
      <c r="E9" s="55">
        <f t="shared" si="3"/>
        <v>2.25</v>
      </c>
      <c r="F9" s="55">
        <f t="shared" si="3"/>
        <v>8.17</v>
      </c>
      <c r="G9" s="55">
        <f t="shared" si="3"/>
        <v>0</v>
      </c>
      <c r="H9" s="55">
        <f t="shared" si="3"/>
        <v>2.4300000000000002</v>
      </c>
    </row>
    <row r="10" spans="1:8" x14ac:dyDescent="0.2">
      <c r="A10" s="330">
        <v>5</v>
      </c>
      <c r="B10" s="9" t="str">
        <f>$B$107</f>
        <v>Agriculture</v>
      </c>
      <c r="C10" s="55">
        <f t="shared" ref="C10:H10" si="4">ROUND(IF($C$31=0,"",C35/$C$31),2)</f>
        <v>1.55</v>
      </c>
      <c r="D10" s="55">
        <f t="shared" si="4"/>
        <v>2.27</v>
      </c>
      <c r="E10" s="55">
        <f t="shared" si="4"/>
        <v>9.0500000000000007</v>
      </c>
      <c r="F10" s="55">
        <f t="shared" si="4"/>
        <v>14.77</v>
      </c>
      <c r="G10" s="55">
        <f t="shared" si="4"/>
        <v>0</v>
      </c>
      <c r="H10" s="55">
        <f t="shared" si="4"/>
        <v>2.91</v>
      </c>
    </row>
    <row r="11" spans="1:8" x14ac:dyDescent="0.2">
      <c r="A11" s="330">
        <v>6</v>
      </c>
      <c r="B11" s="9" t="str">
        <f>$B$108</f>
        <v>Engineering</v>
      </c>
      <c r="C11" s="55">
        <f t="shared" ref="C11:H11" si="5">ROUND(IF($C$31=0,"",C36/$C$31),2)</f>
        <v>1.8</v>
      </c>
      <c r="D11" s="55">
        <f t="shared" si="5"/>
        <v>2.84</v>
      </c>
      <c r="E11" s="55">
        <f t="shared" si="5"/>
        <v>7.54</v>
      </c>
      <c r="F11" s="55">
        <f t="shared" si="5"/>
        <v>19.149999999999999</v>
      </c>
      <c r="G11" s="55">
        <f t="shared" si="5"/>
        <v>0</v>
      </c>
      <c r="H11" s="55">
        <f t="shared" si="5"/>
        <v>4.24</v>
      </c>
    </row>
    <row r="12" spans="1:8" x14ac:dyDescent="0.2">
      <c r="A12" s="330">
        <v>7</v>
      </c>
      <c r="B12" s="9" t="str">
        <f>$B$109</f>
        <v>Home Economics</v>
      </c>
      <c r="C12" s="55">
        <f t="shared" ref="C12:H12" si="6">ROUND(IF($C$31=0,"",C37/$C$31),2)</f>
        <v>0.98</v>
      </c>
      <c r="D12" s="55">
        <f t="shared" si="6"/>
        <v>1.81</v>
      </c>
      <c r="E12" s="55">
        <f t="shared" si="6"/>
        <v>3.63</v>
      </c>
      <c r="F12" s="55">
        <f t="shared" si="6"/>
        <v>14.22</v>
      </c>
      <c r="G12" s="55">
        <f t="shared" si="6"/>
        <v>0</v>
      </c>
      <c r="H12" s="55">
        <f t="shared" si="6"/>
        <v>1.67</v>
      </c>
    </row>
    <row r="13" spans="1:8" x14ac:dyDescent="0.2">
      <c r="A13" s="330">
        <v>8</v>
      </c>
      <c r="B13" s="9" t="str">
        <f>$B$110</f>
        <v>Law</v>
      </c>
      <c r="C13" s="55">
        <f t="shared" ref="C13:H13" si="7">ROUND(IF($C$31=0,"",C38/$C$31),2)</f>
        <v>0</v>
      </c>
      <c r="D13" s="55">
        <f t="shared" si="7"/>
        <v>0</v>
      </c>
      <c r="E13" s="55">
        <f t="shared" si="7"/>
        <v>0</v>
      </c>
      <c r="F13" s="55">
        <f t="shared" si="7"/>
        <v>0</v>
      </c>
      <c r="G13" s="55">
        <f t="shared" si="7"/>
        <v>5.68</v>
      </c>
      <c r="H13" s="55">
        <f t="shared" si="7"/>
        <v>5.68</v>
      </c>
    </row>
    <row r="14" spans="1:8" x14ac:dyDescent="0.2">
      <c r="A14" s="330">
        <v>9</v>
      </c>
      <c r="B14" s="9" t="str">
        <f>$B$111</f>
        <v>Social Service</v>
      </c>
      <c r="C14" s="55">
        <f t="shared" ref="C14:H14" si="8">ROUND(IF($C$31=0,"",C39/$C$31),2)</f>
        <v>1.58</v>
      </c>
      <c r="D14" s="55">
        <f t="shared" si="8"/>
        <v>1.92</v>
      </c>
      <c r="E14" s="55">
        <f t="shared" si="8"/>
        <v>2.46</v>
      </c>
      <c r="F14" s="55">
        <f t="shared" si="8"/>
        <v>28.45</v>
      </c>
      <c r="G14" s="55">
        <f t="shared" si="8"/>
        <v>0</v>
      </c>
      <c r="H14" s="55">
        <f t="shared" si="8"/>
        <v>2.33</v>
      </c>
    </row>
    <row r="15" spans="1:8" x14ac:dyDescent="0.2">
      <c r="A15" s="330">
        <v>10</v>
      </c>
      <c r="B15" s="9" t="str">
        <f>$B$112</f>
        <v>Library Science</v>
      </c>
      <c r="C15" s="55">
        <f t="shared" ref="C15:H15" si="9">ROUND(IF($C$31=0,"",C40/$C$31),2)</f>
        <v>3.16</v>
      </c>
      <c r="D15" s="55">
        <f t="shared" si="9"/>
        <v>1.99</v>
      </c>
      <c r="E15" s="55">
        <f t="shared" si="9"/>
        <v>3.76</v>
      </c>
      <c r="F15" s="55">
        <f t="shared" si="9"/>
        <v>21.12</v>
      </c>
      <c r="G15" s="55">
        <f t="shared" si="9"/>
        <v>0</v>
      </c>
      <c r="H15" s="55">
        <f t="shared" si="9"/>
        <v>3.82</v>
      </c>
    </row>
    <row r="16" spans="1:8" x14ac:dyDescent="0.2">
      <c r="A16" s="330">
        <v>11</v>
      </c>
      <c r="B16" s="9" t="str">
        <f>$B$113</f>
        <v>Veterinary Science</v>
      </c>
      <c r="C16" s="55">
        <f t="shared" ref="C16:H16" si="10">ROUND(IF($C$31=0,"",C41/$C$31),2)</f>
        <v>0</v>
      </c>
      <c r="D16" s="55">
        <f t="shared" si="10"/>
        <v>0</v>
      </c>
      <c r="E16" s="55">
        <f t="shared" si="10"/>
        <v>0</v>
      </c>
      <c r="F16" s="55">
        <f t="shared" si="10"/>
        <v>0</v>
      </c>
      <c r="G16" s="55">
        <f t="shared" si="10"/>
        <v>22.06</v>
      </c>
      <c r="H16" s="55">
        <f t="shared" si="10"/>
        <v>22.06</v>
      </c>
    </row>
    <row r="17" spans="1:8" x14ac:dyDescent="0.2">
      <c r="A17" s="330">
        <v>12</v>
      </c>
      <c r="B17" s="9" t="str">
        <f>$B$114</f>
        <v>Vocational Training</v>
      </c>
      <c r="C17" s="55">
        <f t="shared" ref="C17:H17" si="11">ROUND(IF($C$31=0,"",C42/$C$31),2)</f>
        <v>1.44</v>
      </c>
      <c r="D17" s="55">
        <f t="shared" si="11"/>
        <v>3.44</v>
      </c>
      <c r="E17" s="55">
        <f t="shared" si="11"/>
        <v>0</v>
      </c>
      <c r="F17" s="55">
        <f t="shared" si="11"/>
        <v>0</v>
      </c>
      <c r="G17" s="55">
        <f t="shared" si="11"/>
        <v>0</v>
      </c>
      <c r="H17" s="55">
        <f t="shared" si="11"/>
        <v>1.83</v>
      </c>
    </row>
    <row r="18" spans="1:8" x14ac:dyDescent="0.2">
      <c r="A18" s="330">
        <v>13</v>
      </c>
      <c r="B18" s="9" t="str">
        <f>$B$115</f>
        <v>Physical Training</v>
      </c>
      <c r="C18" s="55">
        <f t="shared" ref="C18:H18" si="12">ROUND(IF($C$31=0,"",C43/$C$31),2)</f>
        <v>1.65</v>
      </c>
      <c r="D18" s="55">
        <f t="shared" si="12"/>
        <v>1.75</v>
      </c>
      <c r="E18" s="55">
        <f t="shared" si="12"/>
        <v>0</v>
      </c>
      <c r="F18" s="55">
        <f t="shared" si="12"/>
        <v>0</v>
      </c>
      <c r="G18" s="55">
        <f t="shared" si="12"/>
        <v>0</v>
      </c>
      <c r="H18" s="55">
        <f t="shared" si="12"/>
        <v>1.66</v>
      </c>
    </row>
    <row r="19" spans="1:8" x14ac:dyDescent="0.2">
      <c r="A19" s="330">
        <v>14</v>
      </c>
      <c r="B19" s="9" t="str">
        <f>$B$116</f>
        <v>Health Services</v>
      </c>
      <c r="C19" s="55">
        <f t="shared" ref="C19:H19" si="13">ROUND(IF($C$31=0,"",C44/$C$31),2)</f>
        <v>0.94</v>
      </c>
      <c r="D19" s="55">
        <f t="shared" si="13"/>
        <v>1.6</v>
      </c>
      <c r="E19" s="55">
        <f t="shared" si="13"/>
        <v>2.67</v>
      </c>
      <c r="F19" s="55">
        <f t="shared" si="13"/>
        <v>11.1</v>
      </c>
      <c r="G19" s="55">
        <f t="shared" si="13"/>
        <v>3.26</v>
      </c>
      <c r="H19" s="55">
        <f t="shared" si="13"/>
        <v>1.81</v>
      </c>
    </row>
    <row r="20" spans="1:8" x14ac:dyDescent="0.2">
      <c r="A20" s="330">
        <v>15</v>
      </c>
      <c r="B20" s="9" t="str">
        <f>$B$117</f>
        <v>Pharmacy</v>
      </c>
      <c r="C20" s="55">
        <f t="shared" ref="C20:H20" si="14">ROUND(IF($C$31=0,"",C45/$C$31),2)</f>
        <v>29.19</v>
      </c>
      <c r="D20" s="55">
        <f t="shared" si="14"/>
        <v>4.76</v>
      </c>
      <c r="E20" s="55">
        <f t="shared" si="14"/>
        <v>50.25</v>
      </c>
      <c r="F20" s="55">
        <f t="shared" si="14"/>
        <v>51.68</v>
      </c>
      <c r="G20" s="55">
        <f t="shared" si="14"/>
        <v>4.66</v>
      </c>
      <c r="H20" s="55">
        <f t="shared" si="14"/>
        <v>7.53</v>
      </c>
    </row>
    <row r="21" spans="1:8" x14ac:dyDescent="0.2">
      <c r="A21" s="330">
        <v>16</v>
      </c>
      <c r="B21" s="9" t="str">
        <f>$B$118</f>
        <v>Business Administration</v>
      </c>
      <c r="C21" s="55">
        <f t="shared" ref="C21:H22" si="15">ROUND(IF($C$31=0,"",C46/$C$31),2)</f>
        <v>1.1200000000000001</v>
      </c>
      <c r="D21" s="55">
        <f t="shared" si="15"/>
        <v>1.85</v>
      </c>
      <c r="E21" s="55">
        <f t="shared" si="15"/>
        <v>3.32</v>
      </c>
      <c r="F21" s="55">
        <f t="shared" si="15"/>
        <v>38</v>
      </c>
      <c r="G21" s="55">
        <f t="shared" si="15"/>
        <v>0</v>
      </c>
      <c r="H21" s="55">
        <f t="shared" si="15"/>
        <v>2.21</v>
      </c>
    </row>
    <row r="22" spans="1:8" x14ac:dyDescent="0.2">
      <c r="A22" s="330">
        <v>17</v>
      </c>
      <c r="B22" s="9" t="str">
        <f>$B$119</f>
        <v>Optometry</v>
      </c>
      <c r="C22" s="55">
        <f t="shared" ref="C22:H22" si="16">ROUND(IF($C$31=0,"",C47/$C$31),2)</f>
        <v>0</v>
      </c>
      <c r="D22" s="55">
        <f t="shared" si="16"/>
        <v>0</v>
      </c>
      <c r="E22" s="55">
        <f t="shared" si="15"/>
        <v>0</v>
      </c>
      <c r="F22" s="55">
        <f t="shared" si="15"/>
        <v>0</v>
      </c>
      <c r="G22" s="55">
        <f t="shared" si="15"/>
        <v>5.32</v>
      </c>
      <c r="H22" s="55">
        <f t="shared" si="16"/>
        <v>5.32</v>
      </c>
    </row>
    <row r="23" spans="1:8" x14ac:dyDescent="0.2">
      <c r="A23" s="330">
        <v>18</v>
      </c>
      <c r="B23" s="9" t="str">
        <f>$B$120</f>
        <v>Teacher Ed-Practice Teaching</v>
      </c>
      <c r="C23" s="55">
        <f t="shared" ref="C23:H23" si="17">ROUND(IF($C$31=0,"",C48/$C$31),2)</f>
        <v>2.08</v>
      </c>
      <c r="D23" s="55">
        <f t="shared" si="17"/>
        <v>2.33</v>
      </c>
      <c r="E23" s="55">
        <f t="shared" si="17"/>
        <v>0</v>
      </c>
      <c r="F23" s="55">
        <f t="shared" si="17"/>
        <v>0</v>
      </c>
      <c r="G23" s="55">
        <f t="shared" si="17"/>
        <v>0</v>
      </c>
      <c r="H23" s="55">
        <f t="shared" si="17"/>
        <v>2.33</v>
      </c>
    </row>
    <row r="24" spans="1:8" x14ac:dyDescent="0.2">
      <c r="A24" s="330">
        <v>19</v>
      </c>
      <c r="B24" s="9" t="str">
        <f>$B$121</f>
        <v>Technology</v>
      </c>
      <c r="C24" s="55">
        <f t="shared" ref="C24:H24" si="18">ROUND(IF($C$31=0,"",C49/$C$31),2)</f>
        <v>1.86</v>
      </c>
      <c r="D24" s="55">
        <f t="shared" si="18"/>
        <v>2.44</v>
      </c>
      <c r="E24" s="55">
        <f t="shared" si="18"/>
        <v>5.7</v>
      </c>
      <c r="F24" s="55">
        <f t="shared" si="18"/>
        <v>20.86</v>
      </c>
      <c r="G24" s="55">
        <f t="shared" si="18"/>
        <v>0</v>
      </c>
      <c r="H24" s="55">
        <f t="shared" si="18"/>
        <v>2.4900000000000002</v>
      </c>
    </row>
    <row r="25" spans="1:8" x14ac:dyDescent="0.2">
      <c r="A25" s="330">
        <v>20</v>
      </c>
      <c r="B25" s="9" t="str">
        <f>$B$122</f>
        <v>Nursing</v>
      </c>
      <c r="C25" s="55">
        <f t="shared" ref="C25:H25" si="19">ROUND(IF($C$31=0,"",C50/$C$31),2)</f>
        <v>1.43</v>
      </c>
      <c r="D25" s="55">
        <f t="shared" si="19"/>
        <v>2.06</v>
      </c>
      <c r="E25" s="55">
        <f t="shared" si="19"/>
        <v>2.67</v>
      </c>
      <c r="F25" s="55">
        <f t="shared" si="19"/>
        <v>10.01</v>
      </c>
      <c r="G25" s="55">
        <f t="shared" si="19"/>
        <v>0</v>
      </c>
      <c r="H25" s="55">
        <f t="shared" si="19"/>
        <v>2.2999999999999998</v>
      </c>
    </row>
    <row r="26" spans="1:8" x14ac:dyDescent="0.2">
      <c r="A26" s="329"/>
      <c r="B26" s="35" t="str">
        <f>$B$123</f>
        <v>Totals</v>
      </c>
      <c r="C26" s="55">
        <f t="shared" ref="C26:H26" si="20">ROUND(IF($C$31=0,"",C51/$C$31),2)</f>
        <v>1.2</v>
      </c>
      <c r="D26" s="55">
        <f t="shared" si="20"/>
        <v>2.14</v>
      </c>
      <c r="E26" s="55">
        <f t="shared" si="20"/>
        <v>4.1399999999999997</v>
      </c>
      <c r="F26" s="55">
        <f t="shared" si="20"/>
        <v>17.25</v>
      </c>
      <c r="G26" s="55">
        <f t="shared" si="20"/>
        <v>6.22</v>
      </c>
      <c r="H26" s="55">
        <f t="shared" si="20"/>
        <v>2.35</v>
      </c>
    </row>
    <row r="27" spans="1:8" x14ac:dyDescent="0.2">
      <c r="A27" s="214" t="s">
        <v>726</v>
      </c>
      <c r="C27" s="91"/>
      <c r="D27" s="91"/>
      <c r="E27" s="91"/>
      <c r="F27" s="91"/>
      <c r="G27" s="91"/>
      <c r="H27" s="91"/>
    </row>
    <row r="28" spans="1:8" x14ac:dyDescent="0.2">
      <c r="A28" s="214"/>
      <c r="C28" s="91"/>
      <c r="D28" s="91"/>
      <c r="E28" s="91"/>
      <c r="F28" s="91"/>
      <c r="G28" s="91"/>
      <c r="H28" s="91"/>
    </row>
    <row r="29" spans="1:8" ht="15" thickBot="1" x14ac:dyDescent="0.25">
      <c r="A29" s="164" t="s">
        <v>226</v>
      </c>
      <c r="C29" s="11"/>
      <c r="D29" s="11"/>
      <c r="E29" s="11"/>
      <c r="F29" s="11"/>
      <c r="G29" s="11"/>
      <c r="H29" s="17"/>
    </row>
    <row r="30" spans="1:8" ht="29.25" thickBot="1" x14ac:dyDescent="0.25">
      <c r="A30" s="59" t="s">
        <v>878</v>
      </c>
      <c r="B30" s="62" t="s">
        <v>32</v>
      </c>
      <c r="C30" s="63" t="s">
        <v>26</v>
      </c>
      <c r="D30" s="63" t="s">
        <v>27</v>
      </c>
      <c r="E30" s="63" t="s">
        <v>28</v>
      </c>
      <c r="F30" s="63" t="s">
        <v>29</v>
      </c>
      <c r="G30" s="63" t="s">
        <v>30</v>
      </c>
      <c r="H30" s="64" t="s">
        <v>1</v>
      </c>
    </row>
    <row r="31" spans="1:8" x14ac:dyDescent="0.2">
      <c r="A31" s="330">
        <v>1</v>
      </c>
      <c r="B31" s="9" t="str">
        <f>$B$103</f>
        <v>Liberal Arts</v>
      </c>
      <c r="C31" s="36">
        <f t="shared" ref="C31:G40" si="21">IF(C79=0,0,C55/C79)</f>
        <v>254.89747799516343</v>
      </c>
      <c r="D31" s="36">
        <f t="shared" si="21"/>
        <v>469.0104279164525</v>
      </c>
      <c r="E31" s="36">
        <f t="shared" si="21"/>
        <v>1176.4127348482757</v>
      </c>
      <c r="F31" s="36">
        <f t="shared" si="21"/>
        <v>3798.6712085535082</v>
      </c>
      <c r="G31" s="37">
        <f t="shared" si="21"/>
        <v>0</v>
      </c>
      <c r="H31" s="38">
        <f t="shared" ref="H31:H40" si="22">IF(H79=0,0,H55/H79)</f>
        <v>413.73115015792735</v>
      </c>
    </row>
    <row r="32" spans="1:8" x14ac:dyDescent="0.2">
      <c r="A32" s="330">
        <v>2</v>
      </c>
      <c r="B32" s="9" t="str">
        <f>$B$104</f>
        <v>Science</v>
      </c>
      <c r="C32" s="69">
        <f t="shared" si="21"/>
        <v>345.97010307553268</v>
      </c>
      <c r="D32" s="69">
        <f t="shared" si="21"/>
        <v>684.0150839906355</v>
      </c>
      <c r="E32" s="69">
        <f t="shared" si="21"/>
        <v>1883.4537896690233</v>
      </c>
      <c r="F32" s="69">
        <f t="shared" si="21"/>
        <v>5618.1978932751772</v>
      </c>
      <c r="G32" s="88">
        <f t="shared" si="21"/>
        <v>0</v>
      </c>
      <c r="H32" s="39">
        <f t="shared" si="22"/>
        <v>696.03963437499544</v>
      </c>
    </row>
    <row r="33" spans="1:8" x14ac:dyDescent="0.2">
      <c r="A33" s="330">
        <v>3</v>
      </c>
      <c r="B33" s="9" t="str">
        <f>$B$105</f>
        <v>Fine Arts</v>
      </c>
      <c r="C33" s="69">
        <f t="shared" si="21"/>
        <v>351.17899922909032</v>
      </c>
      <c r="D33" s="69">
        <f t="shared" si="21"/>
        <v>686.94691859791658</v>
      </c>
      <c r="E33" s="69">
        <f t="shared" si="21"/>
        <v>1924.228613829619</v>
      </c>
      <c r="F33" s="69">
        <f t="shared" si="21"/>
        <v>2536.0375579831084</v>
      </c>
      <c r="G33" s="88">
        <f t="shared" ref="G33:G40" si="23">IF(G81=0,0,G57/G81)</f>
        <v>0</v>
      </c>
      <c r="H33" s="39">
        <f t="shared" si="22"/>
        <v>544.01068698651454</v>
      </c>
    </row>
    <row r="34" spans="1:8" x14ac:dyDescent="0.2">
      <c r="A34" s="330">
        <v>4</v>
      </c>
      <c r="B34" s="9" t="str">
        <f>$B$106</f>
        <v>Teacher Education</v>
      </c>
      <c r="C34" s="69">
        <f t="shared" si="21"/>
        <v>334.48852291727894</v>
      </c>
      <c r="D34" s="69">
        <f t="shared" si="21"/>
        <v>478.23123797990598</v>
      </c>
      <c r="E34" s="69">
        <f t="shared" si="21"/>
        <v>573.87087307735783</v>
      </c>
      <c r="F34" s="69">
        <f t="shared" si="21"/>
        <v>2083.4289520355951</v>
      </c>
      <c r="G34" s="88">
        <f t="shared" si="23"/>
        <v>0</v>
      </c>
      <c r="H34" s="39">
        <f t="shared" si="22"/>
        <v>619.45095090867926</v>
      </c>
    </row>
    <row r="35" spans="1:8" x14ac:dyDescent="0.2">
      <c r="A35" s="330">
        <v>5</v>
      </c>
      <c r="B35" s="9" t="str">
        <f>$B$107</f>
        <v>Agriculture</v>
      </c>
      <c r="C35" s="69">
        <f t="shared" si="21"/>
        <v>396.30906685447371</v>
      </c>
      <c r="D35" s="69">
        <f t="shared" si="21"/>
        <v>577.34672864954791</v>
      </c>
      <c r="E35" s="69">
        <f t="shared" si="21"/>
        <v>2305.696588155085</v>
      </c>
      <c r="F35" s="69">
        <f t="shared" si="21"/>
        <v>3765.6317134915612</v>
      </c>
      <c r="G35" s="88">
        <f t="shared" si="23"/>
        <v>0</v>
      </c>
      <c r="H35" s="39">
        <f t="shared" si="22"/>
        <v>741.56066420307127</v>
      </c>
    </row>
    <row r="36" spans="1:8" x14ac:dyDescent="0.2">
      <c r="A36" s="330">
        <v>6</v>
      </c>
      <c r="B36" s="9" t="str">
        <f>$B$108</f>
        <v>Engineering</v>
      </c>
      <c r="C36" s="69">
        <f t="shared" si="21"/>
        <v>458.01673626347537</v>
      </c>
      <c r="D36" s="69">
        <f t="shared" si="21"/>
        <v>722.93398093886935</v>
      </c>
      <c r="E36" s="69">
        <f t="shared" si="21"/>
        <v>1922.5980025793594</v>
      </c>
      <c r="F36" s="69">
        <f t="shared" si="21"/>
        <v>4882.0634009754931</v>
      </c>
      <c r="G36" s="88">
        <f t="shared" si="23"/>
        <v>0</v>
      </c>
      <c r="H36" s="39">
        <f t="shared" si="22"/>
        <v>1081.1867431851165</v>
      </c>
    </row>
    <row r="37" spans="1:8" x14ac:dyDescent="0.2">
      <c r="A37" s="330">
        <v>7</v>
      </c>
      <c r="B37" s="9" t="str">
        <f>$B$109</f>
        <v>Home Economics</v>
      </c>
      <c r="C37" s="69">
        <f t="shared" si="21"/>
        <v>249.45305266867035</v>
      </c>
      <c r="D37" s="69">
        <f t="shared" si="21"/>
        <v>462.21926624309742</v>
      </c>
      <c r="E37" s="69">
        <f t="shared" si="21"/>
        <v>926.08562768020181</v>
      </c>
      <c r="F37" s="69">
        <f t="shared" si="21"/>
        <v>3624.9370946218423</v>
      </c>
      <c r="G37" s="88">
        <f t="shared" si="23"/>
        <v>0</v>
      </c>
      <c r="H37" s="39">
        <f t="shared" si="22"/>
        <v>424.61486775307412</v>
      </c>
    </row>
    <row r="38" spans="1:8" x14ac:dyDescent="0.2">
      <c r="A38" s="330">
        <v>8</v>
      </c>
      <c r="B38" s="9" t="str">
        <f>$B$110</f>
        <v>Law</v>
      </c>
      <c r="C38" s="69">
        <f t="shared" si="21"/>
        <v>0</v>
      </c>
      <c r="D38" s="69">
        <f t="shared" si="21"/>
        <v>0</v>
      </c>
      <c r="E38" s="69">
        <f t="shared" si="21"/>
        <v>0</v>
      </c>
      <c r="F38" s="69">
        <f t="shared" si="21"/>
        <v>0</v>
      </c>
      <c r="G38" s="88">
        <f t="shared" si="23"/>
        <v>1448.7603290367422</v>
      </c>
      <c r="H38" s="39">
        <f t="shared" si="22"/>
        <v>1448.9193545540593</v>
      </c>
    </row>
    <row r="39" spans="1:8" x14ac:dyDescent="0.2">
      <c r="A39" s="330">
        <v>9</v>
      </c>
      <c r="B39" s="9" t="str">
        <f>$B$111</f>
        <v>Social Service</v>
      </c>
      <c r="C39" s="69">
        <f t="shared" si="21"/>
        <v>403.21867250543119</v>
      </c>
      <c r="D39" s="69">
        <f t="shared" si="21"/>
        <v>489.88345189048107</v>
      </c>
      <c r="E39" s="69">
        <f t="shared" si="21"/>
        <v>627.37213448075886</v>
      </c>
      <c r="F39" s="69">
        <f t="shared" si="21"/>
        <v>7253.02744124949</v>
      </c>
      <c r="G39" s="88">
        <f t="shared" si="23"/>
        <v>0</v>
      </c>
      <c r="H39" s="39">
        <f t="shared" si="22"/>
        <v>594.33616291728583</v>
      </c>
    </row>
    <row r="40" spans="1:8" x14ac:dyDescent="0.2">
      <c r="A40" s="330">
        <v>10</v>
      </c>
      <c r="B40" s="9" t="str">
        <f>$B$112</f>
        <v>Library Science</v>
      </c>
      <c r="C40" s="69">
        <f t="shared" si="21"/>
        <v>804.77255170905244</v>
      </c>
      <c r="D40" s="69">
        <f t="shared" si="21"/>
        <v>506.21731252822752</v>
      </c>
      <c r="E40" s="69">
        <f t="shared" si="21"/>
        <v>959.62699480311062</v>
      </c>
      <c r="F40" s="69">
        <f t="shared" si="21"/>
        <v>5383.5586735700026</v>
      </c>
      <c r="G40" s="88">
        <f t="shared" si="23"/>
        <v>0</v>
      </c>
      <c r="H40" s="39">
        <f t="shared" si="22"/>
        <v>972.62417820983364</v>
      </c>
    </row>
    <row r="41" spans="1:8" x14ac:dyDescent="0.2">
      <c r="A41" s="330">
        <v>11</v>
      </c>
      <c r="B41" s="9" t="str">
        <f>$B$113</f>
        <v>Veterinary Science</v>
      </c>
      <c r="C41" s="69">
        <f t="shared" ref="C41:H50" si="24">IF(C89=0,0,C65/C89)</f>
        <v>0</v>
      </c>
      <c r="D41" s="69">
        <f t="shared" si="24"/>
        <v>0</v>
      </c>
      <c r="E41" s="69">
        <f t="shared" si="24"/>
        <v>0</v>
      </c>
      <c r="F41" s="69">
        <f t="shared" si="24"/>
        <v>0</v>
      </c>
      <c r="G41" s="88">
        <f t="shared" si="24"/>
        <v>5622.7780672667805</v>
      </c>
      <c r="H41" s="39">
        <f t="shared" si="24"/>
        <v>5622.7859395815112</v>
      </c>
    </row>
    <row r="42" spans="1:8" x14ac:dyDescent="0.2">
      <c r="A42" s="330">
        <v>12</v>
      </c>
      <c r="B42" s="9" t="str">
        <f>$B$114</f>
        <v>Vocational Training</v>
      </c>
      <c r="C42" s="69">
        <f t="shared" si="24"/>
        <v>366.94462220100405</v>
      </c>
      <c r="D42" s="69">
        <f t="shared" si="24"/>
        <v>878.04436066576739</v>
      </c>
      <c r="E42" s="69">
        <f t="shared" si="24"/>
        <v>0</v>
      </c>
      <c r="F42" s="69">
        <f t="shared" si="24"/>
        <v>0</v>
      </c>
      <c r="G42" s="88">
        <f t="shared" si="24"/>
        <v>0</v>
      </c>
      <c r="H42" s="39">
        <f t="shared" si="24"/>
        <v>466.75772902029991</v>
      </c>
    </row>
    <row r="43" spans="1:8" x14ac:dyDescent="0.2">
      <c r="A43" s="330">
        <v>13</v>
      </c>
      <c r="B43" s="9" t="str">
        <f>$B$115</f>
        <v>Physical Training</v>
      </c>
      <c r="C43" s="69">
        <f t="shared" si="24"/>
        <v>420.6383080063456</v>
      </c>
      <c r="D43" s="69">
        <f t="shared" si="24"/>
        <v>446.27134980776538</v>
      </c>
      <c r="E43" s="69">
        <f t="shared" si="24"/>
        <v>0</v>
      </c>
      <c r="F43" s="69">
        <f t="shared" si="24"/>
        <v>0</v>
      </c>
      <c r="G43" s="88">
        <f t="shared" si="24"/>
        <v>0</v>
      </c>
      <c r="H43" s="39">
        <f t="shared" si="24"/>
        <v>423.026166116757</v>
      </c>
    </row>
    <row r="44" spans="1:8" x14ac:dyDescent="0.2">
      <c r="A44" s="330">
        <v>14</v>
      </c>
      <c r="B44" s="9" t="str">
        <f>$B$116</f>
        <v>Health Services</v>
      </c>
      <c r="C44" s="69">
        <f t="shared" si="24"/>
        <v>239.74960740952307</v>
      </c>
      <c r="D44" s="69">
        <f t="shared" si="24"/>
        <v>407.76017191202442</v>
      </c>
      <c r="E44" s="69">
        <f t="shared" si="24"/>
        <v>681.35957721206785</v>
      </c>
      <c r="F44" s="69">
        <f t="shared" si="24"/>
        <v>2830.5803800103972</v>
      </c>
      <c r="G44" s="88">
        <f t="shared" si="24"/>
        <v>830.69086634575399</v>
      </c>
      <c r="H44" s="39">
        <f t="shared" si="24"/>
        <v>461.66616699057653</v>
      </c>
    </row>
    <row r="45" spans="1:8" x14ac:dyDescent="0.2">
      <c r="A45" s="330">
        <v>15</v>
      </c>
      <c r="B45" s="9" t="str">
        <f>$B$117</f>
        <v>Pharmacy</v>
      </c>
      <c r="C45" s="69">
        <f>IF(C93=0,0,C69/C93)</f>
        <v>7441.559956295313</v>
      </c>
      <c r="D45" s="69">
        <f t="shared" si="24"/>
        <v>1213.5191188925974</v>
      </c>
      <c r="E45" s="69">
        <f t="shared" si="24"/>
        <v>12809.845671176357</v>
      </c>
      <c r="F45" s="69">
        <f t="shared" si="24"/>
        <v>13174.136525783922</v>
      </c>
      <c r="G45" s="88">
        <f t="shared" si="24"/>
        <v>1187.880284743602</v>
      </c>
      <c r="H45" s="39">
        <f t="shared" si="24"/>
        <v>1918.7319437205208</v>
      </c>
    </row>
    <row r="46" spans="1:8" x14ac:dyDescent="0.2">
      <c r="A46" s="330">
        <v>16</v>
      </c>
      <c r="B46" s="9" t="str">
        <f>$B$118</f>
        <v>Business Administration</v>
      </c>
      <c r="C46" s="69">
        <f t="shared" si="24"/>
        <v>284.42437899472543</v>
      </c>
      <c r="D46" s="69">
        <f t="shared" si="24"/>
        <v>470.48599546517175</v>
      </c>
      <c r="E46" s="69">
        <f t="shared" si="24"/>
        <v>845.63438240579535</v>
      </c>
      <c r="F46" s="69">
        <f t="shared" si="24"/>
        <v>9685.2419780259479</v>
      </c>
      <c r="G46" s="88">
        <f t="shared" si="24"/>
        <v>0</v>
      </c>
      <c r="H46" s="39">
        <f t="shared" si="24"/>
        <v>562.21346860450683</v>
      </c>
    </row>
    <row r="47" spans="1:8" x14ac:dyDescent="0.2">
      <c r="A47" s="330">
        <v>17</v>
      </c>
      <c r="B47" s="9" t="str">
        <f>$B$119</f>
        <v>Optometry</v>
      </c>
      <c r="C47" s="69">
        <f t="shared" si="24"/>
        <v>0</v>
      </c>
      <c r="D47" s="69">
        <f t="shared" si="24"/>
        <v>0</v>
      </c>
      <c r="E47" s="69">
        <f t="shared" si="24"/>
        <v>0</v>
      </c>
      <c r="F47" s="69">
        <f t="shared" si="24"/>
        <v>0</v>
      </c>
      <c r="G47" s="88">
        <f t="shared" si="24"/>
        <v>1354.9813510802403</v>
      </c>
      <c r="H47" s="39">
        <f t="shared" si="24"/>
        <v>1354.9813510802403</v>
      </c>
    </row>
    <row r="48" spans="1:8" x14ac:dyDescent="0.2">
      <c r="A48" s="330">
        <v>18</v>
      </c>
      <c r="B48" s="9" t="str">
        <f>$B$120</f>
        <v>Teacher Ed-Practice Teaching</v>
      </c>
      <c r="C48" s="69">
        <f t="shared" si="24"/>
        <v>529.53726767002274</v>
      </c>
      <c r="D48" s="69">
        <f t="shared" si="24"/>
        <v>594.49433238186646</v>
      </c>
      <c r="E48" s="69">
        <f t="shared" si="24"/>
        <v>0</v>
      </c>
      <c r="F48" s="69">
        <f t="shared" si="24"/>
        <v>0</v>
      </c>
      <c r="G48" s="88">
        <f t="shared" si="24"/>
        <v>0</v>
      </c>
      <c r="H48" s="39">
        <f t="shared" si="24"/>
        <v>593.31263091948654</v>
      </c>
    </row>
    <row r="49" spans="1:8" x14ac:dyDescent="0.2">
      <c r="A49" s="330">
        <v>19</v>
      </c>
      <c r="B49" s="9" t="str">
        <f>$B$121</f>
        <v>Technology</v>
      </c>
      <c r="C49" s="69">
        <f t="shared" si="24"/>
        <v>474.09240318424503</v>
      </c>
      <c r="D49" s="69">
        <f t="shared" si="24"/>
        <v>622.13272157788094</v>
      </c>
      <c r="E49" s="69">
        <f t="shared" si="24"/>
        <v>1452.6707510618633</v>
      </c>
      <c r="F49" s="69">
        <f t="shared" si="24"/>
        <v>5317.3966937524237</v>
      </c>
      <c r="G49" s="88">
        <f t="shared" si="24"/>
        <v>0</v>
      </c>
      <c r="H49" s="39">
        <f t="shared" si="24"/>
        <v>634.14606278159954</v>
      </c>
    </row>
    <row r="50" spans="1:8" x14ac:dyDescent="0.2">
      <c r="A50" s="330">
        <v>20</v>
      </c>
      <c r="B50" s="9" t="str">
        <f>$B$122</f>
        <v>Nursing</v>
      </c>
      <c r="C50" s="69">
        <f t="shared" si="24"/>
        <v>363.9552277753952</v>
      </c>
      <c r="D50" s="69">
        <f t="shared" si="24"/>
        <v>525.7894644358322</v>
      </c>
      <c r="E50" s="69">
        <f t="shared" si="24"/>
        <v>679.34795090337559</v>
      </c>
      <c r="F50" s="69">
        <f t="shared" si="24"/>
        <v>2550.7727325151127</v>
      </c>
      <c r="G50" s="88">
        <f t="shared" si="24"/>
        <v>0</v>
      </c>
      <c r="H50" s="39">
        <f t="shared" si="24"/>
        <v>585.33287345853603</v>
      </c>
    </row>
    <row r="51" spans="1:8" x14ac:dyDescent="0.2">
      <c r="A51" s="329"/>
      <c r="B51" s="35" t="str">
        <f>$B$123</f>
        <v>Totals</v>
      </c>
      <c r="C51" s="38">
        <f>IF(C123=0,0,C195/C123)</f>
        <v>304.83916547442618</v>
      </c>
      <c r="D51" s="38">
        <f>IF(D123=0,0,D195/D123)</f>
        <v>546.59375756461009</v>
      </c>
      <c r="E51" s="38">
        <f>IF(E123=0,0,E195/E123)</f>
        <v>1055.5361781774327</v>
      </c>
      <c r="F51" s="38">
        <f>IF(F123=0,0,F195/F123)</f>
        <v>4397.2602995167408</v>
      </c>
      <c r="G51" s="38">
        <f>IF(G123=0,0,G195/G123)</f>
        <v>1584.6263759866501</v>
      </c>
      <c r="H51" s="38">
        <f>IF(H99=0,0,H75/H99)</f>
        <v>598.11787614961099</v>
      </c>
    </row>
    <row r="53" spans="1:8" ht="15" thickBot="1" x14ac:dyDescent="0.25">
      <c r="A53" s="168" t="str">
        <f>"All Expenditures Current 3-Year (FY "&amp;H1-2&amp;" - FY "&amp;H1&amp;")"</f>
        <v>All Expenditures Current 3-Year (FY 2019 - FY 2021)</v>
      </c>
      <c r="C53" s="11"/>
      <c r="D53" s="11"/>
      <c r="E53" s="11"/>
      <c r="F53" s="11"/>
      <c r="G53" s="11"/>
      <c r="H53" s="17"/>
    </row>
    <row r="54" spans="1:8" ht="29.25" thickBot="1" x14ac:dyDescent="0.25">
      <c r="A54" s="59" t="s">
        <v>878</v>
      </c>
      <c r="B54" s="62" t="s">
        <v>32</v>
      </c>
      <c r="C54" s="63" t="s">
        <v>26</v>
      </c>
      <c r="D54" s="63" t="s">
        <v>27</v>
      </c>
      <c r="E54" s="63" t="s">
        <v>28</v>
      </c>
      <c r="F54" s="63" t="s">
        <v>29</v>
      </c>
      <c r="G54" s="63" t="s">
        <v>30</v>
      </c>
      <c r="H54" s="64" t="s">
        <v>1</v>
      </c>
    </row>
    <row r="55" spans="1:8" x14ac:dyDescent="0.2">
      <c r="A55" s="330">
        <v>1</v>
      </c>
      <c r="B55" s="9" t="str">
        <f>$B$103</f>
        <v>Liberal Arts</v>
      </c>
      <c r="C55" s="38">
        <f t="shared" ref="C55:G64" si="25">C175+C199+C223</f>
        <v>2952947008.7724452</v>
      </c>
      <c r="D55" s="38">
        <f t="shared" si="25"/>
        <v>2286762585.5799499</v>
      </c>
      <c r="E55" s="38">
        <f t="shared" si="25"/>
        <v>1038552455.6896107</v>
      </c>
      <c r="F55" s="38">
        <f t="shared" si="25"/>
        <v>1006503520.7607547</v>
      </c>
      <c r="G55" s="38">
        <f t="shared" si="25"/>
        <v>351121.11332684325</v>
      </c>
      <c r="H55" s="38">
        <f>SUM(C55:G55)</f>
        <v>7285116691.9160872</v>
      </c>
    </row>
    <row r="56" spans="1:8" x14ac:dyDescent="0.2">
      <c r="A56" s="330">
        <v>2</v>
      </c>
      <c r="B56" s="9" t="str">
        <f>$B$104</f>
        <v>Science</v>
      </c>
      <c r="C56" s="39">
        <f t="shared" si="25"/>
        <v>1645108598.3303423</v>
      </c>
      <c r="D56" s="39">
        <f t="shared" si="25"/>
        <v>1649826598.193229</v>
      </c>
      <c r="E56" s="39">
        <f t="shared" si="25"/>
        <v>773971432.69627106</v>
      </c>
      <c r="F56" s="39">
        <f t="shared" si="25"/>
        <v>1376149482.9682882</v>
      </c>
      <c r="G56" s="39">
        <f t="shared" si="25"/>
        <v>0</v>
      </c>
      <c r="H56" s="39">
        <f t="shared" ref="H56:H75" si="26">SUM(C56:G56)</f>
        <v>5445056112.1881304</v>
      </c>
    </row>
    <row r="57" spans="1:8" x14ac:dyDescent="0.2">
      <c r="A57" s="330">
        <v>3</v>
      </c>
      <c r="B57" s="9" t="str">
        <f>$B$105</f>
        <v>Fine Arts</v>
      </c>
      <c r="C57" s="39">
        <f t="shared" si="25"/>
        <v>569202862.03648341</v>
      </c>
      <c r="D57" s="39">
        <f t="shared" si="25"/>
        <v>480528299.86918443</v>
      </c>
      <c r="E57" s="39">
        <f t="shared" si="25"/>
        <v>199580991.82640809</v>
      </c>
      <c r="F57" s="39">
        <f t="shared" si="25"/>
        <v>88360620.595247462</v>
      </c>
      <c r="G57" s="39">
        <f t="shared" si="25"/>
        <v>0</v>
      </c>
      <c r="H57" s="39">
        <f t="shared" si="26"/>
        <v>1337672774.3273234</v>
      </c>
    </row>
    <row r="58" spans="1:8" x14ac:dyDescent="0.2">
      <c r="A58" s="330">
        <v>4</v>
      </c>
      <c r="B58" s="9" t="str">
        <f>$B$106</f>
        <v>Teacher Education</v>
      </c>
      <c r="C58" s="39">
        <f t="shared" si="25"/>
        <v>80890362.962654322</v>
      </c>
      <c r="D58" s="39">
        <f t="shared" si="25"/>
        <v>465505026.50602269</v>
      </c>
      <c r="E58" s="39">
        <f t="shared" si="25"/>
        <v>490413405.87659079</v>
      </c>
      <c r="F58" s="39">
        <f t="shared" si="25"/>
        <v>349120189.49260467</v>
      </c>
      <c r="G58" s="39">
        <f t="shared" si="25"/>
        <v>7653.0400228521266</v>
      </c>
      <c r="H58" s="39">
        <f t="shared" si="26"/>
        <v>1385936637.8778954</v>
      </c>
    </row>
    <row r="59" spans="1:8" x14ac:dyDescent="0.2">
      <c r="A59" s="330">
        <v>5</v>
      </c>
      <c r="B59" s="9" t="str">
        <f>$B$107</f>
        <v>Agriculture</v>
      </c>
      <c r="C59" s="39">
        <f t="shared" si="25"/>
        <v>107381526.90048707</v>
      </c>
      <c r="D59" s="39">
        <f t="shared" si="25"/>
        <v>193152502.76316354</v>
      </c>
      <c r="E59" s="39">
        <f t="shared" si="25"/>
        <v>113576308.23593134</v>
      </c>
      <c r="F59" s="39">
        <f t="shared" si="25"/>
        <v>88955517.967811152</v>
      </c>
      <c r="G59" s="39">
        <f t="shared" si="25"/>
        <v>0</v>
      </c>
      <c r="H59" s="39">
        <f t="shared" si="26"/>
        <v>503065855.86739314</v>
      </c>
    </row>
    <row r="60" spans="1:8" x14ac:dyDescent="0.2">
      <c r="A60" s="330">
        <v>6</v>
      </c>
      <c r="B60" s="9" t="str">
        <f>$B$108</f>
        <v>Engineering</v>
      </c>
      <c r="C60" s="39">
        <f t="shared" si="25"/>
        <v>684786776.60509348</v>
      </c>
      <c r="D60" s="39">
        <f t="shared" si="25"/>
        <v>1632174555.1715138</v>
      </c>
      <c r="E60" s="39">
        <f t="shared" si="25"/>
        <v>1265232906.5274377</v>
      </c>
      <c r="F60" s="39">
        <f t="shared" si="25"/>
        <v>1524419414.8911967</v>
      </c>
      <c r="G60" s="39">
        <f t="shared" si="25"/>
        <v>0</v>
      </c>
      <c r="H60" s="39">
        <f t="shared" si="26"/>
        <v>5106613653.1952419</v>
      </c>
    </row>
    <row r="61" spans="1:8" x14ac:dyDescent="0.2">
      <c r="A61" s="330">
        <v>7</v>
      </c>
      <c r="B61" s="9" t="str">
        <f>$B$109</f>
        <v>Home Economics</v>
      </c>
      <c r="C61" s="39">
        <f t="shared" si="25"/>
        <v>60416780.997193955</v>
      </c>
      <c r="D61" s="39">
        <f t="shared" si="25"/>
        <v>99499168.128554121</v>
      </c>
      <c r="E61" s="39">
        <f t="shared" si="25"/>
        <v>29235597.180236291</v>
      </c>
      <c r="F61" s="39">
        <f t="shared" si="25"/>
        <v>20952136.406914249</v>
      </c>
      <c r="G61" s="39">
        <f t="shared" si="25"/>
        <v>0</v>
      </c>
      <c r="H61" s="39">
        <f t="shared" si="26"/>
        <v>210103682.71289861</v>
      </c>
    </row>
    <row r="62" spans="1:8" x14ac:dyDescent="0.2">
      <c r="A62" s="330">
        <v>8</v>
      </c>
      <c r="B62" s="9" t="str">
        <f>$B$110</f>
        <v>Law</v>
      </c>
      <c r="C62" s="39">
        <f t="shared" si="25"/>
        <v>1128.5758158630899</v>
      </c>
      <c r="D62" s="39">
        <f t="shared" si="25"/>
        <v>33389.280759411049</v>
      </c>
      <c r="E62" s="39">
        <f t="shared" si="25"/>
        <v>8219.1064310471575</v>
      </c>
      <c r="F62" s="39">
        <f t="shared" si="25"/>
        <v>8219.1064310471575</v>
      </c>
      <c r="G62" s="39">
        <f t="shared" si="25"/>
        <v>464221925.9522562</v>
      </c>
      <c r="H62" s="39">
        <f t="shared" si="26"/>
        <v>464272882.02169359</v>
      </c>
    </row>
    <row r="63" spans="1:8" x14ac:dyDescent="0.2">
      <c r="A63" s="330">
        <v>9</v>
      </c>
      <c r="B63" s="9" t="str">
        <f>$B$111</f>
        <v>Social Service</v>
      </c>
      <c r="C63" s="39">
        <f t="shared" si="25"/>
        <v>25399147.399789616</v>
      </c>
      <c r="D63" s="39">
        <f t="shared" si="25"/>
        <v>97634751.728676662</v>
      </c>
      <c r="E63" s="39">
        <f t="shared" si="25"/>
        <v>161018195.17515916</v>
      </c>
      <c r="F63" s="39">
        <f t="shared" si="25"/>
        <v>26553333.462414384</v>
      </c>
      <c r="G63" s="39">
        <f t="shared" si="25"/>
        <v>0</v>
      </c>
      <c r="H63" s="39">
        <f t="shared" si="26"/>
        <v>310605427.76603985</v>
      </c>
    </row>
    <row r="64" spans="1:8" x14ac:dyDescent="0.2">
      <c r="A64" s="330">
        <v>10</v>
      </c>
      <c r="B64" s="9" t="str">
        <f>$B$112</f>
        <v>Library Science</v>
      </c>
      <c r="C64" s="39">
        <f t="shared" si="25"/>
        <v>5102257.9778353926</v>
      </c>
      <c r="D64" s="39">
        <f t="shared" si="25"/>
        <v>4218308.8652977198</v>
      </c>
      <c r="E64" s="39">
        <f t="shared" si="25"/>
        <v>54589341.226369753</v>
      </c>
      <c r="F64" s="39">
        <f t="shared" si="25"/>
        <v>6944790.6889053034</v>
      </c>
      <c r="G64" s="39">
        <f t="shared" si="25"/>
        <v>0</v>
      </c>
      <c r="H64" s="39">
        <f t="shared" si="26"/>
        <v>70854698.758408174</v>
      </c>
    </row>
    <row r="65" spans="1:8" x14ac:dyDescent="0.2">
      <c r="A65" s="330">
        <v>11</v>
      </c>
      <c r="B65" s="9" t="str">
        <f>$B$113</f>
        <v>Veterinary Science</v>
      </c>
      <c r="C65" s="39">
        <f t="shared" ref="C65:G74" si="27">C185+C209+C233</f>
        <v>0</v>
      </c>
      <c r="D65" s="39">
        <f t="shared" si="27"/>
        <v>0</v>
      </c>
      <c r="E65" s="39">
        <f t="shared" si="27"/>
        <v>326.10276545434357</v>
      </c>
      <c r="F65" s="39">
        <f t="shared" si="27"/>
        <v>0</v>
      </c>
      <c r="G65" s="39">
        <f t="shared" si="27"/>
        <v>232917958.6584591</v>
      </c>
      <c r="H65" s="39">
        <f t="shared" si="26"/>
        <v>232918284.76122454</v>
      </c>
    </row>
    <row r="66" spans="1:8" x14ac:dyDescent="0.2">
      <c r="A66" s="330">
        <v>12</v>
      </c>
      <c r="B66" s="9" t="str">
        <f>$B$114</f>
        <v>Vocational Training</v>
      </c>
      <c r="C66" s="39">
        <f t="shared" si="27"/>
        <v>15989611.912408751</v>
      </c>
      <c r="D66" s="39">
        <f t="shared" si="27"/>
        <v>9285319.1140404902</v>
      </c>
      <c r="E66" s="39">
        <f t="shared" si="27"/>
        <v>0</v>
      </c>
      <c r="F66" s="39">
        <f t="shared" si="27"/>
        <v>0</v>
      </c>
      <c r="G66" s="39">
        <f t="shared" si="27"/>
        <v>0</v>
      </c>
      <c r="H66" s="39">
        <f t="shared" si="26"/>
        <v>25274931.026449241</v>
      </c>
    </row>
    <row r="67" spans="1:8" x14ac:dyDescent="0.2">
      <c r="A67" s="330">
        <v>13</v>
      </c>
      <c r="B67" s="9" t="str">
        <f>$B$115</f>
        <v>Physical Training</v>
      </c>
      <c r="C67" s="39">
        <f t="shared" si="27"/>
        <v>29253291.130301304</v>
      </c>
      <c r="D67" s="39">
        <f t="shared" si="27"/>
        <v>3188162.5230266759</v>
      </c>
      <c r="E67" s="39">
        <f t="shared" si="27"/>
        <v>0</v>
      </c>
      <c r="F67" s="39">
        <f t="shared" si="27"/>
        <v>0</v>
      </c>
      <c r="G67" s="39">
        <f t="shared" si="27"/>
        <v>0</v>
      </c>
      <c r="H67" s="39">
        <f t="shared" si="26"/>
        <v>32441453.653327979</v>
      </c>
    </row>
    <row r="68" spans="1:8" x14ac:dyDescent="0.2">
      <c r="A68" s="330">
        <v>14</v>
      </c>
      <c r="B68" s="9" t="str">
        <f>$B$116</f>
        <v>Health Services</v>
      </c>
      <c r="C68" s="39">
        <f t="shared" si="27"/>
        <v>123417823.40305947</v>
      </c>
      <c r="D68" s="39">
        <f t="shared" si="27"/>
        <v>347232659.75357544</v>
      </c>
      <c r="E68" s="39">
        <f t="shared" si="27"/>
        <v>228114416.93355983</v>
      </c>
      <c r="F68" s="39">
        <f t="shared" si="27"/>
        <v>72932734.071347892</v>
      </c>
      <c r="G68" s="39">
        <f t="shared" si="27"/>
        <v>57520358.349245392</v>
      </c>
      <c r="H68" s="39">
        <f t="shared" si="26"/>
        <v>829217992.51078808</v>
      </c>
    </row>
    <row r="69" spans="1:8" x14ac:dyDescent="0.2">
      <c r="A69" s="330">
        <v>15</v>
      </c>
      <c r="B69" s="9" t="str">
        <f>$B$117</f>
        <v>Pharmacy</v>
      </c>
      <c r="C69" s="39">
        <f>C189+C213+C237</f>
        <v>327428.63807699375</v>
      </c>
      <c r="D69" s="39">
        <f t="shared" si="27"/>
        <v>3668468.2964123217</v>
      </c>
      <c r="E69" s="39">
        <f t="shared" si="27"/>
        <v>49292286.14268662</v>
      </c>
      <c r="F69" s="39">
        <f t="shared" si="27"/>
        <v>91889602.267342865</v>
      </c>
      <c r="G69" s="39">
        <f t="shared" si="27"/>
        <v>192645673.0585784</v>
      </c>
      <c r="H69" s="39">
        <f t="shared" si="26"/>
        <v>337823458.40309721</v>
      </c>
    </row>
    <row r="70" spans="1:8" x14ac:dyDescent="0.2">
      <c r="A70" s="330">
        <v>16</v>
      </c>
      <c r="B70" s="9" t="str">
        <f>$B$118</f>
        <v>Business Administration</v>
      </c>
      <c r="C70" s="39">
        <f t="shared" si="27"/>
        <v>394678929.6926198</v>
      </c>
      <c r="D70" s="39">
        <f t="shared" si="27"/>
        <v>1865172097.0943446</v>
      </c>
      <c r="E70" s="39">
        <f t="shared" si="27"/>
        <v>1076287079.6476529</v>
      </c>
      <c r="F70" s="39">
        <f t="shared" si="27"/>
        <v>412320121.48852062</v>
      </c>
      <c r="G70" s="39">
        <f t="shared" si="27"/>
        <v>0</v>
      </c>
      <c r="H70" s="39">
        <f t="shared" si="26"/>
        <v>3748458227.9231377</v>
      </c>
    </row>
    <row r="71" spans="1:8" x14ac:dyDescent="0.2">
      <c r="A71" s="330">
        <v>17</v>
      </c>
      <c r="B71" s="9" t="str">
        <f>$B$119</f>
        <v>Optometry</v>
      </c>
      <c r="C71" s="39">
        <f t="shared" si="27"/>
        <v>0</v>
      </c>
      <c r="D71" s="39">
        <f t="shared" si="27"/>
        <v>0</v>
      </c>
      <c r="E71" s="39">
        <f t="shared" si="27"/>
        <v>0</v>
      </c>
      <c r="F71" s="39">
        <f t="shared" si="27"/>
        <v>0</v>
      </c>
      <c r="G71" s="39">
        <f t="shared" si="27"/>
        <v>65054009.646713421</v>
      </c>
      <c r="H71" s="39">
        <f t="shared" si="26"/>
        <v>65054009.646713421</v>
      </c>
    </row>
    <row r="72" spans="1:8" x14ac:dyDescent="0.2">
      <c r="A72" s="330">
        <v>18</v>
      </c>
      <c r="B72" s="9" t="str">
        <f>$B$120</f>
        <v>Teacher Ed-Practice Teaching</v>
      </c>
      <c r="C72" s="39">
        <f t="shared" si="27"/>
        <v>1422337.1009616812</v>
      </c>
      <c r="D72" s="39">
        <f t="shared" si="27"/>
        <v>86178492.916407749</v>
      </c>
      <c r="E72" s="39">
        <f t="shared" si="27"/>
        <v>0</v>
      </c>
      <c r="F72" s="39">
        <f t="shared" si="27"/>
        <v>0</v>
      </c>
      <c r="G72" s="39">
        <f t="shared" si="27"/>
        <v>0</v>
      </c>
      <c r="H72" s="39">
        <f t="shared" si="26"/>
        <v>87600830.017369434</v>
      </c>
    </row>
    <row r="73" spans="1:8" x14ac:dyDescent="0.2">
      <c r="A73" s="330">
        <v>19</v>
      </c>
      <c r="B73" s="9" t="str">
        <f>$B$121</f>
        <v>Technology</v>
      </c>
      <c r="C73" s="39">
        <f t="shared" si="27"/>
        <v>98078814.093547061</v>
      </c>
      <c r="D73" s="39">
        <f t="shared" si="27"/>
        <v>224220365.65299776</v>
      </c>
      <c r="E73" s="39">
        <f t="shared" si="27"/>
        <v>60871262.481745258</v>
      </c>
      <c r="F73" s="39">
        <f t="shared" si="27"/>
        <v>3567973.1815078761</v>
      </c>
      <c r="G73" s="39">
        <f t="shared" si="27"/>
        <v>0</v>
      </c>
      <c r="H73" s="39">
        <f t="shared" si="26"/>
        <v>386738415.40979797</v>
      </c>
    </row>
    <row r="74" spans="1:8" x14ac:dyDescent="0.2">
      <c r="A74" s="330">
        <v>20</v>
      </c>
      <c r="B74" s="9" t="str">
        <f>$B$122</f>
        <v>Nursing</v>
      </c>
      <c r="C74" s="39">
        <f t="shared" si="27"/>
        <v>32967792.44235085</v>
      </c>
      <c r="D74" s="39">
        <f t="shared" si="27"/>
        <v>510592571.54524338</v>
      </c>
      <c r="E74" s="39">
        <f t="shared" si="27"/>
        <v>230647460.85505778</v>
      </c>
      <c r="F74" s="39">
        <f t="shared" si="27"/>
        <v>59642168.031668365</v>
      </c>
      <c r="G74" s="39">
        <f t="shared" si="27"/>
        <v>0</v>
      </c>
      <c r="H74" s="39">
        <f t="shared" si="26"/>
        <v>833849992.87432051</v>
      </c>
    </row>
    <row r="75" spans="1:8" x14ac:dyDescent="0.2">
      <c r="A75" s="329"/>
      <c r="B75" s="35" t="str">
        <f>$B$123</f>
        <v>Totals</v>
      </c>
      <c r="C75" s="38">
        <f>SUM(C55:C74)</f>
        <v>6827372478.971467</v>
      </c>
      <c r="D75" s="38">
        <f>SUM(D55:D74)</f>
        <v>9958873322.9824009</v>
      </c>
      <c r="E75" s="38">
        <f>SUM(E55:E74)</f>
        <v>5771391685.7039146</v>
      </c>
      <c r="F75" s="38">
        <f>SUM(F55:F74)</f>
        <v>5128319825.3809576</v>
      </c>
      <c r="G75" s="38">
        <f>SUM(G55:G74)</f>
        <v>1012718699.8186022</v>
      </c>
      <c r="H75" s="38">
        <f t="shared" si="26"/>
        <v>28698676012.857346</v>
      </c>
    </row>
    <row r="76" spans="1:8" x14ac:dyDescent="0.2">
      <c r="H76" s="54"/>
    </row>
    <row r="77" spans="1:8" ht="15" thickBot="1" x14ac:dyDescent="0.25">
      <c r="A77" s="3" t="str">
        <f>"Semester Credit Hours  3-Years (FY "&amp;H1-2&amp;" - FY "&amp;H1&amp;")"</f>
        <v>Semester Credit Hours  3-Years (FY 2019 - FY 2021)</v>
      </c>
      <c r="C77" s="1"/>
      <c r="D77" s="1"/>
      <c r="E77" s="1"/>
      <c r="F77" s="1"/>
      <c r="G77" s="1"/>
      <c r="H77" s="1"/>
    </row>
    <row r="78" spans="1:8" ht="29.25" thickBot="1" x14ac:dyDescent="0.25">
      <c r="A78" s="59" t="s">
        <v>878</v>
      </c>
      <c r="B78" s="62" t="s">
        <v>32</v>
      </c>
      <c r="C78" s="63" t="s">
        <v>26</v>
      </c>
      <c r="D78" s="63" t="s">
        <v>27</v>
      </c>
      <c r="E78" s="63" t="s">
        <v>28</v>
      </c>
      <c r="F78" s="63" t="s">
        <v>29</v>
      </c>
      <c r="G78" s="63" t="s">
        <v>30</v>
      </c>
      <c r="H78" s="64" t="s">
        <v>31</v>
      </c>
    </row>
    <row r="79" spans="1:8" x14ac:dyDescent="0.2">
      <c r="A79" s="330">
        <v>1</v>
      </c>
      <c r="B79" s="9" t="s">
        <v>45</v>
      </c>
      <c r="C79" s="81">
        <f>C103+C127+C151</f>
        <v>11584842</v>
      </c>
      <c r="D79" s="81">
        <f t="shared" ref="C79:G88" si="28">D103+D127+D151</f>
        <v>4875718</v>
      </c>
      <c r="E79" s="81">
        <f t="shared" si="28"/>
        <v>882813</v>
      </c>
      <c r="F79" s="81">
        <f t="shared" si="28"/>
        <v>264962</v>
      </c>
      <c r="G79" s="81">
        <f t="shared" si="28"/>
        <v>0</v>
      </c>
      <c r="H79" s="22">
        <f>SUM(C79:G79)</f>
        <v>17608335</v>
      </c>
    </row>
    <row r="80" spans="1:8" x14ac:dyDescent="0.2">
      <c r="A80" s="330">
        <v>2</v>
      </c>
      <c r="B80" s="7" t="s">
        <v>46</v>
      </c>
      <c r="C80" s="81">
        <f t="shared" si="28"/>
        <v>4755060</v>
      </c>
      <c r="D80" s="81">
        <f t="shared" si="28"/>
        <v>2411974</v>
      </c>
      <c r="E80" s="81">
        <f t="shared" si="28"/>
        <v>410932</v>
      </c>
      <c r="F80" s="81">
        <f t="shared" si="28"/>
        <v>244945</v>
      </c>
      <c r="G80" s="81">
        <f t="shared" si="28"/>
        <v>0</v>
      </c>
      <c r="H80" s="22">
        <f t="shared" ref="H80:H99" si="29">SUM(C80:G80)</f>
        <v>7822911</v>
      </c>
    </row>
    <row r="81" spans="1:8" x14ac:dyDescent="0.2">
      <c r="A81" s="330">
        <v>3</v>
      </c>
      <c r="B81" s="7" t="s">
        <v>47</v>
      </c>
      <c r="C81" s="81">
        <f t="shared" si="28"/>
        <v>1620834</v>
      </c>
      <c r="D81" s="81">
        <f t="shared" si="28"/>
        <v>699513</v>
      </c>
      <c r="E81" s="81">
        <f t="shared" si="28"/>
        <v>103720</v>
      </c>
      <c r="F81" s="81">
        <f t="shared" si="28"/>
        <v>34842</v>
      </c>
      <c r="G81" s="81">
        <f t="shared" si="28"/>
        <v>0</v>
      </c>
      <c r="H81" s="22">
        <f t="shared" si="29"/>
        <v>2458909</v>
      </c>
    </row>
    <row r="82" spans="1:8" x14ac:dyDescent="0.2">
      <c r="A82" s="330">
        <v>4</v>
      </c>
      <c r="B82" s="7" t="s">
        <v>48</v>
      </c>
      <c r="C82" s="81">
        <f t="shared" si="28"/>
        <v>241833</v>
      </c>
      <c r="D82" s="81">
        <f t="shared" si="28"/>
        <v>973389</v>
      </c>
      <c r="E82" s="81">
        <f t="shared" si="28"/>
        <v>854571</v>
      </c>
      <c r="F82" s="81">
        <f t="shared" si="28"/>
        <v>167570</v>
      </c>
      <c r="G82" s="81">
        <f t="shared" si="28"/>
        <v>0</v>
      </c>
      <c r="H82" s="22">
        <f t="shared" si="29"/>
        <v>2237363</v>
      </c>
    </row>
    <row r="83" spans="1:8" x14ac:dyDescent="0.2">
      <c r="A83" s="330">
        <v>5</v>
      </c>
      <c r="B83" s="7" t="s">
        <v>49</v>
      </c>
      <c r="C83" s="81">
        <f t="shared" si="28"/>
        <v>270954</v>
      </c>
      <c r="D83" s="81">
        <f t="shared" si="28"/>
        <v>334552</v>
      </c>
      <c r="E83" s="81">
        <f t="shared" si="28"/>
        <v>49259</v>
      </c>
      <c r="F83" s="81">
        <f t="shared" si="28"/>
        <v>23623</v>
      </c>
      <c r="G83" s="81">
        <f t="shared" si="28"/>
        <v>0</v>
      </c>
      <c r="H83" s="22">
        <f t="shared" si="29"/>
        <v>678388</v>
      </c>
    </row>
    <row r="84" spans="1:8" x14ac:dyDescent="0.2">
      <c r="A84" s="330">
        <v>6</v>
      </c>
      <c r="B84" s="7" t="s">
        <v>50</v>
      </c>
      <c r="C84" s="81">
        <f t="shared" si="28"/>
        <v>1495113</v>
      </c>
      <c r="D84" s="81">
        <f t="shared" si="28"/>
        <v>2257709</v>
      </c>
      <c r="E84" s="81">
        <f t="shared" si="28"/>
        <v>658085</v>
      </c>
      <c r="F84" s="81">
        <f t="shared" si="28"/>
        <v>312249</v>
      </c>
      <c r="G84" s="81">
        <f t="shared" si="28"/>
        <v>0</v>
      </c>
      <c r="H84" s="22">
        <f t="shared" si="29"/>
        <v>4723156</v>
      </c>
    </row>
    <row r="85" spans="1:8" x14ac:dyDescent="0.2">
      <c r="A85" s="330">
        <v>7</v>
      </c>
      <c r="B85" s="7" t="s">
        <v>51</v>
      </c>
      <c r="C85" s="81">
        <f t="shared" si="28"/>
        <v>242197</v>
      </c>
      <c r="D85" s="81">
        <f t="shared" si="28"/>
        <v>215264</v>
      </c>
      <c r="E85" s="81">
        <f t="shared" si="28"/>
        <v>31569</v>
      </c>
      <c r="F85" s="81">
        <f t="shared" si="28"/>
        <v>5780</v>
      </c>
      <c r="G85" s="81">
        <f t="shared" si="28"/>
        <v>0</v>
      </c>
      <c r="H85" s="22">
        <f t="shared" si="29"/>
        <v>494810</v>
      </c>
    </row>
    <row r="86" spans="1:8" x14ac:dyDescent="0.2">
      <c r="A86" s="330">
        <v>8</v>
      </c>
      <c r="B86" s="7" t="s">
        <v>52</v>
      </c>
      <c r="C86" s="81">
        <f t="shared" si="28"/>
        <v>0</v>
      </c>
      <c r="D86" s="81">
        <f t="shared" si="28"/>
        <v>0</v>
      </c>
      <c r="E86" s="81">
        <f t="shared" si="28"/>
        <v>0</v>
      </c>
      <c r="F86" s="81">
        <f t="shared" si="28"/>
        <v>0</v>
      </c>
      <c r="G86" s="81">
        <f t="shared" si="28"/>
        <v>320427</v>
      </c>
      <c r="H86" s="22">
        <f t="shared" si="29"/>
        <v>320427</v>
      </c>
    </row>
    <row r="87" spans="1:8" x14ac:dyDescent="0.2">
      <c r="A87" s="330">
        <v>9</v>
      </c>
      <c r="B87" s="7" t="s">
        <v>53</v>
      </c>
      <c r="C87" s="81">
        <f t="shared" si="28"/>
        <v>62991</v>
      </c>
      <c r="D87" s="81">
        <f t="shared" si="28"/>
        <v>199302</v>
      </c>
      <c r="E87" s="81">
        <f t="shared" si="28"/>
        <v>256655</v>
      </c>
      <c r="F87" s="81">
        <f t="shared" si="28"/>
        <v>3661</v>
      </c>
      <c r="G87" s="81">
        <f t="shared" si="28"/>
        <v>0</v>
      </c>
      <c r="H87" s="22">
        <f t="shared" si="29"/>
        <v>522609</v>
      </c>
    </row>
    <row r="88" spans="1:8" x14ac:dyDescent="0.2">
      <c r="A88" s="330">
        <v>10</v>
      </c>
      <c r="B88" s="7" t="s">
        <v>54</v>
      </c>
      <c r="C88" s="81">
        <f t="shared" si="28"/>
        <v>6340</v>
      </c>
      <c r="D88" s="81">
        <f t="shared" si="28"/>
        <v>8333</v>
      </c>
      <c r="E88" s="81">
        <f t="shared" si="28"/>
        <v>56886</v>
      </c>
      <c r="F88" s="81">
        <f t="shared" si="28"/>
        <v>1290</v>
      </c>
      <c r="G88" s="81">
        <f t="shared" si="28"/>
        <v>0</v>
      </c>
      <c r="H88" s="22">
        <f t="shared" si="29"/>
        <v>72849</v>
      </c>
    </row>
    <row r="89" spans="1:8" x14ac:dyDescent="0.2">
      <c r="A89" s="330">
        <v>11</v>
      </c>
      <c r="B89" s="7" t="s">
        <v>55</v>
      </c>
      <c r="C89" s="81">
        <f t="shared" ref="C89:G98" si="30">C113+C137+C161</f>
        <v>0</v>
      </c>
      <c r="D89" s="81">
        <f t="shared" si="30"/>
        <v>0</v>
      </c>
      <c r="E89" s="81">
        <f t="shared" si="30"/>
        <v>0</v>
      </c>
      <c r="F89" s="81">
        <f t="shared" si="30"/>
        <v>0</v>
      </c>
      <c r="G89" s="81">
        <f t="shared" si="30"/>
        <v>41424</v>
      </c>
      <c r="H89" s="22">
        <f t="shared" si="29"/>
        <v>41424</v>
      </c>
    </row>
    <row r="90" spans="1:8" x14ac:dyDescent="0.2">
      <c r="A90" s="330">
        <v>12</v>
      </c>
      <c r="B90" s="7" t="s">
        <v>56</v>
      </c>
      <c r="C90" s="81">
        <f t="shared" si="30"/>
        <v>43575</v>
      </c>
      <c r="D90" s="81">
        <f t="shared" si="30"/>
        <v>10575</v>
      </c>
      <c r="E90" s="81">
        <f t="shared" si="30"/>
        <v>0</v>
      </c>
      <c r="F90" s="81">
        <f t="shared" si="30"/>
        <v>0</v>
      </c>
      <c r="G90" s="81">
        <f t="shared" si="30"/>
        <v>0</v>
      </c>
      <c r="H90" s="22">
        <f t="shared" si="29"/>
        <v>54150</v>
      </c>
    </row>
    <row r="91" spans="1:8" x14ac:dyDescent="0.2">
      <c r="A91" s="330">
        <v>13</v>
      </c>
      <c r="B91" s="7" t="s">
        <v>57</v>
      </c>
      <c r="C91" s="81">
        <f t="shared" si="30"/>
        <v>69545</v>
      </c>
      <c r="D91" s="81">
        <f t="shared" si="30"/>
        <v>7144</v>
      </c>
      <c r="E91" s="81">
        <f t="shared" si="30"/>
        <v>0</v>
      </c>
      <c r="F91" s="81">
        <f t="shared" si="30"/>
        <v>0</v>
      </c>
      <c r="G91" s="81">
        <f t="shared" si="30"/>
        <v>0</v>
      </c>
      <c r="H91" s="22">
        <f t="shared" si="29"/>
        <v>76689</v>
      </c>
    </row>
    <row r="92" spans="1:8" x14ac:dyDescent="0.2">
      <c r="A92" s="330">
        <v>14</v>
      </c>
      <c r="B92" s="7" t="s">
        <v>58</v>
      </c>
      <c r="C92" s="81">
        <f t="shared" si="30"/>
        <v>514778</v>
      </c>
      <c r="D92" s="81">
        <f t="shared" si="30"/>
        <v>851561</v>
      </c>
      <c r="E92" s="81">
        <f t="shared" si="30"/>
        <v>334793</v>
      </c>
      <c r="F92" s="81">
        <f t="shared" si="30"/>
        <v>25766</v>
      </c>
      <c r="G92" s="81">
        <f t="shared" si="30"/>
        <v>69244</v>
      </c>
      <c r="H92" s="22">
        <f t="shared" si="29"/>
        <v>1796142</v>
      </c>
    </row>
    <row r="93" spans="1:8" x14ac:dyDescent="0.2">
      <c r="A93" s="330">
        <v>15</v>
      </c>
      <c r="B93" s="7" t="s">
        <v>59</v>
      </c>
      <c r="C93" s="81">
        <f t="shared" si="30"/>
        <v>44</v>
      </c>
      <c r="D93" s="81">
        <f t="shared" si="30"/>
        <v>3023</v>
      </c>
      <c r="E93" s="81">
        <f t="shared" si="30"/>
        <v>3848</v>
      </c>
      <c r="F93" s="81">
        <f t="shared" si="30"/>
        <v>6975</v>
      </c>
      <c r="G93" s="81">
        <f t="shared" si="30"/>
        <v>162176</v>
      </c>
      <c r="H93" s="22">
        <f t="shared" si="29"/>
        <v>176066</v>
      </c>
    </row>
    <row r="94" spans="1:8" x14ac:dyDescent="0.2">
      <c r="A94" s="330">
        <v>16</v>
      </c>
      <c r="B94" s="7" t="s">
        <v>60</v>
      </c>
      <c r="C94" s="81">
        <f t="shared" si="30"/>
        <v>1387641</v>
      </c>
      <c r="D94" s="81">
        <f t="shared" si="30"/>
        <v>3964352</v>
      </c>
      <c r="E94" s="81">
        <f t="shared" si="30"/>
        <v>1272757</v>
      </c>
      <c r="F94" s="81">
        <f t="shared" si="30"/>
        <v>42572</v>
      </c>
      <c r="G94" s="81">
        <f t="shared" si="30"/>
        <v>0</v>
      </c>
      <c r="H94" s="22">
        <f t="shared" si="29"/>
        <v>6667322</v>
      </c>
    </row>
    <row r="95" spans="1:8" x14ac:dyDescent="0.2">
      <c r="A95" s="330">
        <v>17</v>
      </c>
      <c r="B95" s="7" t="s">
        <v>61</v>
      </c>
      <c r="C95" s="81">
        <f t="shared" si="30"/>
        <v>0</v>
      </c>
      <c r="D95" s="81">
        <f t="shared" si="30"/>
        <v>0</v>
      </c>
      <c r="E95" s="81">
        <f t="shared" si="30"/>
        <v>0</v>
      </c>
      <c r="F95" s="81">
        <f t="shared" si="30"/>
        <v>0</v>
      </c>
      <c r="G95" s="81">
        <f t="shared" si="30"/>
        <v>48011</v>
      </c>
      <c r="H95" s="22">
        <f t="shared" si="29"/>
        <v>48011</v>
      </c>
    </row>
    <row r="96" spans="1:8" x14ac:dyDescent="0.2">
      <c r="A96" s="330">
        <v>18</v>
      </c>
      <c r="B96" s="7" t="s">
        <v>62</v>
      </c>
      <c r="C96" s="81">
        <f t="shared" si="30"/>
        <v>2686</v>
      </c>
      <c r="D96" s="81">
        <f t="shared" si="30"/>
        <v>144961</v>
      </c>
      <c r="E96" s="81">
        <f t="shared" si="30"/>
        <v>0</v>
      </c>
      <c r="F96" s="81">
        <f t="shared" si="30"/>
        <v>0</v>
      </c>
      <c r="G96" s="81">
        <f t="shared" si="30"/>
        <v>0</v>
      </c>
      <c r="H96" s="22">
        <f t="shared" si="29"/>
        <v>147647</v>
      </c>
    </row>
    <row r="97" spans="1:8" x14ac:dyDescent="0.2">
      <c r="A97" s="330">
        <v>19</v>
      </c>
      <c r="B97" s="7" t="s">
        <v>63</v>
      </c>
      <c r="C97" s="81">
        <f t="shared" si="30"/>
        <v>206877</v>
      </c>
      <c r="D97" s="81">
        <f t="shared" si="30"/>
        <v>360406</v>
      </c>
      <c r="E97" s="81">
        <f t="shared" si="30"/>
        <v>41903</v>
      </c>
      <c r="F97" s="81">
        <f t="shared" si="30"/>
        <v>671</v>
      </c>
      <c r="G97" s="81">
        <f t="shared" si="30"/>
        <v>0</v>
      </c>
      <c r="H97" s="22">
        <f t="shared" si="29"/>
        <v>609857</v>
      </c>
    </row>
    <row r="98" spans="1:8" x14ac:dyDescent="0.2">
      <c r="A98" s="330">
        <v>20</v>
      </c>
      <c r="B98" s="7" t="s">
        <v>0</v>
      </c>
      <c r="C98" s="81">
        <f t="shared" si="30"/>
        <v>90582</v>
      </c>
      <c r="D98" s="81">
        <f t="shared" si="30"/>
        <v>971097</v>
      </c>
      <c r="E98" s="81">
        <f t="shared" si="30"/>
        <v>339513</v>
      </c>
      <c r="F98" s="81">
        <f t="shared" si="30"/>
        <v>23382</v>
      </c>
      <c r="G98" s="81">
        <f t="shared" si="30"/>
        <v>0</v>
      </c>
      <c r="H98" s="22">
        <f t="shared" si="29"/>
        <v>1424574</v>
      </c>
    </row>
    <row r="99" spans="1:8" x14ac:dyDescent="0.2">
      <c r="A99" s="329"/>
      <c r="B99" s="8" t="s">
        <v>34</v>
      </c>
      <c r="C99" s="22">
        <f>SUM(C79:C98)</f>
        <v>22595892</v>
      </c>
      <c r="D99" s="22">
        <f>SUM(D79:D98)</f>
        <v>18288873</v>
      </c>
      <c r="E99" s="22">
        <f>SUM(E79:E98)</f>
        <v>5297304</v>
      </c>
      <c r="F99" s="22">
        <f>SUM(F79:F98)</f>
        <v>1158288</v>
      </c>
      <c r="G99" s="22">
        <f>SUM(G79:G98)</f>
        <v>641282</v>
      </c>
      <c r="H99" s="22">
        <f t="shared" si="29"/>
        <v>47981639</v>
      </c>
    </row>
    <row r="100" spans="1:8" x14ac:dyDescent="0.2">
      <c r="B100" s="14"/>
      <c r="C100" s="18"/>
      <c r="D100" s="18"/>
      <c r="E100" s="18"/>
      <c r="F100" s="18"/>
      <c r="G100" s="18"/>
      <c r="H100" s="163"/>
    </row>
    <row r="101" spans="1:8" ht="15" thickBot="1" x14ac:dyDescent="0.25">
      <c r="A101" s="3" t="str">
        <f>"Semester Credit Hours Current Year (FY "&amp;H1&amp;")"</f>
        <v>Semester Credit Hours Current Year (FY 2021)</v>
      </c>
      <c r="C101" s="1"/>
      <c r="D101" s="1"/>
      <c r="E101" s="1"/>
      <c r="F101" s="1"/>
      <c r="G101" s="1"/>
      <c r="H101" s="1"/>
    </row>
    <row r="102" spans="1:8" ht="29.25" thickBot="1" x14ac:dyDescent="0.25">
      <c r="A102" s="59" t="s">
        <v>878</v>
      </c>
      <c r="B102" s="62" t="s">
        <v>32</v>
      </c>
      <c r="C102" s="63" t="s">
        <v>26</v>
      </c>
      <c r="D102" s="63" t="s">
        <v>27</v>
      </c>
      <c r="E102" s="63" t="s">
        <v>28</v>
      </c>
      <c r="F102" s="63" t="s">
        <v>29</v>
      </c>
      <c r="G102" s="63" t="s">
        <v>30</v>
      </c>
      <c r="H102" s="64" t="s">
        <v>31</v>
      </c>
    </row>
    <row r="103" spans="1:8" x14ac:dyDescent="0.2">
      <c r="A103" s="330">
        <v>1</v>
      </c>
      <c r="B103" s="9" t="s">
        <v>45</v>
      </c>
      <c r="C103" s="81">
        <f>SUM(UTA:SRSU!C32)</f>
        <v>3789273</v>
      </c>
      <c r="D103" s="81">
        <f>SUM(UTA:SRSU!D32)</f>
        <v>1658994</v>
      </c>
      <c r="E103" s="81">
        <f>SUM(UTA:SRSU!E32)</f>
        <v>312524</v>
      </c>
      <c r="F103" s="81">
        <f>SUM(UTA:SRSU!F32)</f>
        <v>88490</v>
      </c>
      <c r="G103" s="81">
        <f>SUM(UTA:SRSU!G32)</f>
        <v>0</v>
      </c>
      <c r="H103" s="22">
        <f>SUM(C103:G103)</f>
        <v>5849281</v>
      </c>
    </row>
    <row r="104" spans="1:8" x14ac:dyDescent="0.2">
      <c r="A104" s="330">
        <v>2</v>
      </c>
      <c r="B104" s="7" t="s">
        <v>46</v>
      </c>
      <c r="C104" s="81">
        <f>SUM(UTA:SRSU!C33)</f>
        <v>1581512</v>
      </c>
      <c r="D104" s="81">
        <f>SUM(UTA:SRSU!D33)</f>
        <v>823951</v>
      </c>
      <c r="E104" s="81">
        <f>SUM(UTA:SRSU!E33)</f>
        <v>141793</v>
      </c>
      <c r="F104" s="81">
        <f>SUM(UTA:SRSU!F33)</f>
        <v>83337</v>
      </c>
      <c r="G104" s="81">
        <f>SUM(UTA:SRSU!G33)</f>
        <v>0</v>
      </c>
      <c r="H104" s="22">
        <f t="shared" ref="H104:H123" si="31">SUM(C104:G104)</f>
        <v>2630593</v>
      </c>
    </row>
    <row r="105" spans="1:8" x14ac:dyDescent="0.2">
      <c r="A105" s="330">
        <v>3</v>
      </c>
      <c r="B105" s="7" t="s">
        <v>47</v>
      </c>
      <c r="C105" s="81">
        <f>SUM(UTA:SRSU!C34)</f>
        <v>507732</v>
      </c>
      <c r="D105" s="81">
        <f>SUM(UTA:SRSU!D34)</f>
        <v>220827</v>
      </c>
      <c r="E105" s="81">
        <f>SUM(UTA:SRSU!E34)</f>
        <v>33299</v>
      </c>
      <c r="F105" s="81">
        <f>SUM(UTA:SRSU!F34)</f>
        <v>10817</v>
      </c>
      <c r="G105" s="81">
        <f>SUM(UTA:SRSU!G34)</f>
        <v>0</v>
      </c>
      <c r="H105" s="22">
        <f t="shared" si="31"/>
        <v>772675</v>
      </c>
    </row>
    <row r="106" spans="1:8" x14ac:dyDescent="0.2">
      <c r="A106" s="330">
        <v>4</v>
      </c>
      <c r="B106" s="7" t="s">
        <v>48</v>
      </c>
      <c r="C106" s="81">
        <f>SUM(UTA:SRSU!C35)</f>
        <v>82224</v>
      </c>
      <c r="D106" s="81">
        <f>SUM(UTA:SRSU!D35)</f>
        <v>328198</v>
      </c>
      <c r="E106" s="81">
        <f>SUM(UTA:SRSU!E35)</f>
        <v>289928</v>
      </c>
      <c r="F106" s="81">
        <f>SUM(UTA:SRSU!F35)</f>
        <v>58612</v>
      </c>
      <c r="G106" s="81">
        <f>SUM(UTA:SRSU!G35)</f>
        <v>0</v>
      </c>
      <c r="H106" s="22">
        <f t="shared" si="31"/>
        <v>758962</v>
      </c>
    </row>
    <row r="107" spans="1:8" x14ac:dyDescent="0.2">
      <c r="A107" s="330">
        <v>5</v>
      </c>
      <c r="B107" s="7" t="s">
        <v>49</v>
      </c>
      <c r="C107" s="81">
        <f>SUM(UTA:SRSU!C36)</f>
        <v>93496</v>
      </c>
      <c r="D107" s="81">
        <f>SUM(UTA:SRSU!D36)</f>
        <v>118661</v>
      </c>
      <c r="E107" s="81">
        <f>SUM(UTA:SRSU!E36)</f>
        <v>17985</v>
      </c>
      <c r="F107" s="81">
        <f>SUM(UTA:SRSU!F36)</f>
        <v>8696</v>
      </c>
      <c r="G107" s="81">
        <f>SUM(UTA:SRSU!G36)</f>
        <v>0</v>
      </c>
      <c r="H107" s="22">
        <f t="shared" si="31"/>
        <v>238838</v>
      </c>
    </row>
    <row r="108" spans="1:8" x14ac:dyDescent="0.2">
      <c r="A108" s="330">
        <v>6</v>
      </c>
      <c r="B108" s="7" t="s">
        <v>50</v>
      </c>
      <c r="C108" s="81">
        <f>SUM(UTA:SRSU!C37)</f>
        <v>522883</v>
      </c>
      <c r="D108" s="81">
        <f>SUM(UTA:SRSU!D37)</f>
        <v>788411</v>
      </c>
      <c r="E108" s="81">
        <f>SUM(UTA:SRSU!E37)</f>
        <v>209394</v>
      </c>
      <c r="F108" s="81">
        <f>SUM(UTA:SRSU!F37)</f>
        <v>105536</v>
      </c>
      <c r="G108" s="81">
        <f>SUM(UTA:SRSU!G37)</f>
        <v>0</v>
      </c>
      <c r="H108" s="22">
        <f t="shared" si="31"/>
        <v>1626224</v>
      </c>
    </row>
    <row r="109" spans="1:8" x14ac:dyDescent="0.2">
      <c r="A109" s="330">
        <v>7</v>
      </c>
      <c r="B109" s="7" t="s">
        <v>51</v>
      </c>
      <c r="C109" s="81">
        <f>SUM(UTA:SRSU!C38)</f>
        <v>84559</v>
      </c>
      <c r="D109" s="81">
        <f>SUM(UTA:SRSU!D38)</f>
        <v>73608</v>
      </c>
      <c r="E109" s="81">
        <f>SUM(UTA:SRSU!E38)</f>
        <v>11294</v>
      </c>
      <c r="F109" s="81">
        <f>SUM(UTA:SRSU!F38)</f>
        <v>1813</v>
      </c>
      <c r="G109" s="81">
        <f>SUM(UTA:SRSU!G38)</f>
        <v>0</v>
      </c>
      <c r="H109" s="22">
        <f t="shared" si="31"/>
        <v>171274</v>
      </c>
    </row>
    <row r="110" spans="1:8" x14ac:dyDescent="0.2">
      <c r="A110" s="330">
        <v>8</v>
      </c>
      <c r="B110" s="7" t="s">
        <v>52</v>
      </c>
      <c r="C110" s="81">
        <f>SUM(UTA:SRSU!C39)</f>
        <v>0</v>
      </c>
      <c r="D110" s="81">
        <f>SUM(UTA:SRSU!D39)</f>
        <v>0</v>
      </c>
      <c r="E110" s="81">
        <f>SUM(UTA:SRSU!E39)</f>
        <v>0</v>
      </c>
      <c r="F110" s="81">
        <f>SUM(UTA:SRSU!F39)</f>
        <v>0</v>
      </c>
      <c r="G110" s="81">
        <f>SUM(UTA:SRSU!G39)</f>
        <v>105341</v>
      </c>
      <c r="H110" s="22">
        <f t="shared" si="31"/>
        <v>105341</v>
      </c>
    </row>
    <row r="111" spans="1:8" x14ac:dyDescent="0.2">
      <c r="A111" s="330">
        <v>9</v>
      </c>
      <c r="B111" s="7" t="s">
        <v>53</v>
      </c>
      <c r="C111" s="81">
        <f>SUM(UTA:SRSU!C40)</f>
        <v>21459</v>
      </c>
      <c r="D111" s="81">
        <f>SUM(UTA:SRSU!D40)</f>
        <v>70281</v>
      </c>
      <c r="E111" s="81">
        <f>SUM(UTA:SRSU!E40)</f>
        <v>90138</v>
      </c>
      <c r="F111" s="81">
        <f>SUM(UTA:SRSU!F40)</f>
        <v>1254</v>
      </c>
      <c r="G111" s="81">
        <f>SUM(UTA:SRSU!G40)</f>
        <v>0</v>
      </c>
      <c r="H111" s="22">
        <f t="shared" si="31"/>
        <v>183132</v>
      </c>
    </row>
    <row r="112" spans="1:8" x14ac:dyDescent="0.2">
      <c r="A112" s="330">
        <v>10</v>
      </c>
      <c r="B112" s="7" t="s">
        <v>54</v>
      </c>
      <c r="C112" s="81">
        <f>SUM(UTA:SRSU!C41)</f>
        <v>1133</v>
      </c>
      <c r="D112" s="81">
        <f>SUM(UTA:SRSU!D41)</f>
        <v>945</v>
      </c>
      <c r="E112" s="81">
        <f>SUM(UTA:SRSU!E41)</f>
        <v>18422</v>
      </c>
      <c r="F112" s="81">
        <f>SUM(UTA:SRSU!F41)</f>
        <v>474</v>
      </c>
      <c r="G112" s="81">
        <f>SUM(UTA:SRSU!G41)</f>
        <v>0</v>
      </c>
      <c r="H112" s="22">
        <f t="shared" si="31"/>
        <v>20974</v>
      </c>
    </row>
    <row r="113" spans="1:8" x14ac:dyDescent="0.2">
      <c r="A113" s="330">
        <v>11</v>
      </c>
      <c r="B113" s="7" t="s">
        <v>55</v>
      </c>
      <c r="C113" s="81">
        <f>SUM(UTA:SRSU!C42)</f>
        <v>0</v>
      </c>
      <c r="D113" s="81">
        <f>SUM(UTA:SRSU!D42)</f>
        <v>0</v>
      </c>
      <c r="E113" s="81">
        <f>SUM(UTA:SRSU!E42)</f>
        <v>0</v>
      </c>
      <c r="F113" s="81">
        <f>SUM(UTA:SRSU!F42)</f>
        <v>0</v>
      </c>
      <c r="G113" s="81">
        <f>SUM(UTA:SRSU!G42)</f>
        <v>14352</v>
      </c>
      <c r="H113" s="22">
        <f t="shared" si="31"/>
        <v>14352</v>
      </c>
    </row>
    <row r="114" spans="1:8" x14ac:dyDescent="0.2">
      <c r="A114" s="330">
        <v>12</v>
      </c>
      <c r="B114" s="7" t="s">
        <v>56</v>
      </c>
      <c r="C114" s="81">
        <f>SUM(UTA:SRSU!C43)</f>
        <v>13867</v>
      </c>
      <c r="D114" s="81">
        <f>SUM(UTA:SRSU!D43)</f>
        <v>4055</v>
      </c>
      <c r="E114" s="81">
        <f>SUM(UTA:SRSU!E43)</f>
        <v>0</v>
      </c>
      <c r="F114" s="81">
        <f>SUM(UTA:SRSU!F43)</f>
        <v>0</v>
      </c>
      <c r="G114" s="81">
        <f>SUM(UTA:SRSU!G43)</f>
        <v>0</v>
      </c>
      <c r="H114" s="22">
        <f t="shared" si="31"/>
        <v>17922</v>
      </c>
    </row>
    <row r="115" spans="1:8" x14ac:dyDescent="0.2">
      <c r="A115" s="330">
        <v>13</v>
      </c>
      <c r="B115" s="7" t="s">
        <v>57</v>
      </c>
      <c r="C115" s="81">
        <f>SUM(UTA:SRSU!C44)</f>
        <v>9</v>
      </c>
      <c r="D115" s="81">
        <f>SUM(UTA:SRSU!D44)</f>
        <v>69</v>
      </c>
      <c r="E115" s="81">
        <f>SUM(UTA:SRSU!E44)</f>
        <v>0</v>
      </c>
      <c r="F115" s="81">
        <f>SUM(UTA:SRSU!F44)</f>
        <v>0</v>
      </c>
      <c r="G115" s="81">
        <f>SUM(UTA:SRSU!G44)</f>
        <v>0</v>
      </c>
      <c r="H115" s="22">
        <f t="shared" si="31"/>
        <v>78</v>
      </c>
    </row>
    <row r="116" spans="1:8" x14ac:dyDescent="0.2">
      <c r="A116" s="330">
        <v>14</v>
      </c>
      <c r="B116" s="7" t="s">
        <v>58</v>
      </c>
      <c r="C116" s="81">
        <f>SUM(UTA:SRSU!C45)</f>
        <v>162786</v>
      </c>
      <c r="D116" s="81">
        <f>SUM(UTA:SRSU!D45)</f>
        <v>286915</v>
      </c>
      <c r="E116" s="81">
        <f>SUM(UTA:SRSU!E45)</f>
        <v>116878</v>
      </c>
      <c r="F116" s="81">
        <f>SUM(UTA:SRSU!F45)</f>
        <v>10780</v>
      </c>
      <c r="G116" s="81">
        <f>SUM(UTA:SRSU!G45)</f>
        <v>23564</v>
      </c>
      <c r="H116" s="22">
        <f t="shared" si="31"/>
        <v>600923</v>
      </c>
    </row>
    <row r="117" spans="1:8" x14ac:dyDescent="0.2">
      <c r="A117" s="330">
        <v>15</v>
      </c>
      <c r="B117" s="7" t="s">
        <v>59</v>
      </c>
      <c r="C117" s="81">
        <f>SUM(UTA:SRSU!C46)</f>
        <v>17</v>
      </c>
      <c r="D117" s="81">
        <f>SUM(UTA:SRSU!D46)</f>
        <v>899</v>
      </c>
      <c r="E117" s="81">
        <f>SUM(UTA:SRSU!E46)</f>
        <v>1150</v>
      </c>
      <c r="F117" s="81">
        <f>SUM(UTA:SRSU!F46)</f>
        <v>2510</v>
      </c>
      <c r="G117" s="81">
        <f>SUM(UTA:SRSU!G46)</f>
        <v>55309</v>
      </c>
      <c r="H117" s="22">
        <f t="shared" si="31"/>
        <v>59885</v>
      </c>
    </row>
    <row r="118" spans="1:8" x14ac:dyDescent="0.2">
      <c r="A118" s="330">
        <v>16</v>
      </c>
      <c r="B118" s="7" t="s">
        <v>60</v>
      </c>
      <c r="C118" s="81">
        <f>SUM(UTA:SRSU!C47)</f>
        <v>467128</v>
      </c>
      <c r="D118" s="81">
        <f>SUM(UTA:SRSU!D47)</f>
        <v>1330077</v>
      </c>
      <c r="E118" s="81">
        <f>SUM(UTA:SRSU!E47)</f>
        <v>455211</v>
      </c>
      <c r="F118" s="81">
        <f>SUM(UTA:SRSU!F47)</f>
        <v>13926</v>
      </c>
      <c r="G118" s="81">
        <f>SUM(UTA:SRSU!G47)</f>
        <v>0</v>
      </c>
      <c r="H118" s="22">
        <f t="shared" si="31"/>
        <v>2266342</v>
      </c>
    </row>
    <row r="119" spans="1:8" x14ac:dyDescent="0.2">
      <c r="A119" s="330">
        <v>17</v>
      </c>
      <c r="B119" s="7" t="s">
        <v>61</v>
      </c>
      <c r="C119" s="81">
        <f>SUM(UTA:SRSU!C48)</f>
        <v>0</v>
      </c>
      <c r="D119" s="81">
        <f>SUM(UTA:SRSU!D48)</f>
        <v>0</v>
      </c>
      <c r="E119" s="81">
        <f>SUM(UTA:SRSU!E48)</f>
        <v>0</v>
      </c>
      <c r="F119" s="81">
        <f>SUM(UTA:SRSU!F48)</f>
        <v>0</v>
      </c>
      <c r="G119" s="81">
        <f>SUM(UTA:SRSU!G48)</f>
        <v>15888</v>
      </c>
      <c r="H119" s="22">
        <f t="shared" si="31"/>
        <v>15888</v>
      </c>
    </row>
    <row r="120" spans="1:8" x14ac:dyDescent="0.2">
      <c r="A120" s="330">
        <v>18</v>
      </c>
      <c r="B120" s="7" t="s">
        <v>62</v>
      </c>
      <c r="C120" s="81">
        <f>SUM(UTA:SRSU!C49)</f>
        <v>47</v>
      </c>
      <c r="D120" s="81">
        <f>SUM(UTA:SRSU!D49)</f>
        <v>43335</v>
      </c>
      <c r="E120" s="81">
        <f>SUM(UTA:SRSU!E49)</f>
        <v>0</v>
      </c>
      <c r="F120" s="81">
        <f>SUM(UTA:SRSU!F49)</f>
        <v>0</v>
      </c>
      <c r="G120" s="81">
        <f>SUM(UTA:SRSU!G49)</f>
        <v>0</v>
      </c>
      <c r="H120" s="22">
        <f t="shared" si="31"/>
        <v>43382</v>
      </c>
    </row>
    <row r="121" spans="1:8" x14ac:dyDescent="0.2">
      <c r="A121" s="330">
        <v>19</v>
      </c>
      <c r="B121" s="7" t="s">
        <v>63</v>
      </c>
      <c r="C121" s="81">
        <f>SUM(UTA:SRSU!C50)</f>
        <v>72679</v>
      </c>
      <c r="D121" s="81">
        <f>SUM(UTA:SRSU!D50)</f>
        <v>131543</v>
      </c>
      <c r="E121" s="81">
        <f>SUM(UTA:SRSU!E50)</f>
        <v>16578</v>
      </c>
      <c r="F121" s="81">
        <f>SUM(UTA:SRSU!F50)</f>
        <v>437</v>
      </c>
      <c r="G121" s="81">
        <f>SUM(UTA:SRSU!G50)</f>
        <v>0</v>
      </c>
      <c r="H121" s="22">
        <f t="shared" si="31"/>
        <v>221237</v>
      </c>
    </row>
    <row r="122" spans="1:8" x14ac:dyDescent="0.2">
      <c r="A122" s="330">
        <v>20</v>
      </c>
      <c r="B122" s="7" t="s">
        <v>0</v>
      </c>
      <c r="C122" s="81">
        <f>SUM(UTA:SRSU!C51)</f>
        <v>31022</v>
      </c>
      <c r="D122" s="81">
        <f>SUM(UTA:SRSU!D51)</f>
        <v>330913</v>
      </c>
      <c r="E122" s="81">
        <f>SUM(UTA:SRSU!E51)</f>
        <v>106009</v>
      </c>
      <c r="F122" s="81">
        <f>SUM(UTA:SRSU!F51)</f>
        <v>9026</v>
      </c>
      <c r="G122" s="81">
        <f>SUM(UTA:SRSU!G51)</f>
        <v>0</v>
      </c>
      <c r="H122" s="22">
        <f t="shared" si="31"/>
        <v>476970</v>
      </c>
    </row>
    <row r="123" spans="1:8" x14ac:dyDescent="0.2">
      <c r="A123" s="329"/>
      <c r="B123" s="8" t="s">
        <v>34</v>
      </c>
      <c r="C123" s="22">
        <f>SUM(C103:C122)</f>
        <v>7431826</v>
      </c>
      <c r="D123" s="22">
        <f>SUM(D103:D122)</f>
        <v>6211682</v>
      </c>
      <c r="E123" s="22">
        <f>SUM(E103:E122)</f>
        <v>1820603</v>
      </c>
      <c r="F123" s="22">
        <f>SUM(F103:F122)</f>
        <v>395708</v>
      </c>
      <c r="G123" s="22">
        <f>SUM(G103:G122)</f>
        <v>214454</v>
      </c>
      <c r="H123" s="22">
        <f t="shared" si="31"/>
        <v>16074273</v>
      </c>
    </row>
    <row r="124" spans="1:8" x14ac:dyDescent="0.2">
      <c r="B124" s="14"/>
      <c r="C124" s="18"/>
      <c r="D124" s="18"/>
      <c r="E124" s="18"/>
      <c r="F124" s="18"/>
      <c r="G124" s="18"/>
      <c r="H124" s="18"/>
    </row>
    <row r="125" spans="1:8" ht="15" thickBot="1" x14ac:dyDescent="0.25">
      <c r="A125" s="3" t="str">
        <f>"Semester Credit Hours Previous Year (FY "&amp;H1-1&amp;")"</f>
        <v>Semester Credit Hours Previous Year (FY 2020)</v>
      </c>
      <c r="C125" s="1"/>
      <c r="D125" s="1"/>
      <c r="E125" s="1"/>
      <c r="F125" s="1"/>
      <c r="G125" s="1"/>
      <c r="H125" s="1"/>
    </row>
    <row r="126" spans="1:8" ht="29.25" thickBot="1" x14ac:dyDescent="0.25">
      <c r="A126" s="59" t="s">
        <v>878</v>
      </c>
      <c r="B126" s="62" t="s">
        <v>32</v>
      </c>
      <c r="C126" s="63" t="s">
        <v>26</v>
      </c>
      <c r="D126" s="63" t="s">
        <v>27</v>
      </c>
      <c r="E126" s="63" t="s">
        <v>28</v>
      </c>
      <c r="F126" s="63" t="s">
        <v>29</v>
      </c>
      <c r="G126" s="63" t="s">
        <v>30</v>
      </c>
      <c r="H126" s="64" t="s">
        <v>31</v>
      </c>
    </row>
    <row r="127" spans="1:8" x14ac:dyDescent="0.2">
      <c r="A127" s="330">
        <v>1</v>
      </c>
      <c r="B127" s="9" t="s">
        <v>45</v>
      </c>
      <c r="C127" s="81">
        <v>3909693</v>
      </c>
      <c r="D127" s="81">
        <v>1629289</v>
      </c>
      <c r="E127" s="81">
        <v>286163</v>
      </c>
      <c r="F127" s="81">
        <v>89039</v>
      </c>
      <c r="G127" s="81">
        <v>0</v>
      </c>
      <c r="H127" s="22">
        <f>SUM(C127:G127)</f>
        <v>5914184</v>
      </c>
    </row>
    <row r="128" spans="1:8" x14ac:dyDescent="0.2">
      <c r="A128" s="330">
        <v>2</v>
      </c>
      <c r="B128" s="7" t="s">
        <v>46</v>
      </c>
      <c r="C128" s="81">
        <v>1619197</v>
      </c>
      <c r="D128" s="81">
        <v>813059</v>
      </c>
      <c r="E128" s="81">
        <v>140239</v>
      </c>
      <c r="F128" s="81">
        <v>83250</v>
      </c>
      <c r="G128" s="81">
        <v>0</v>
      </c>
      <c r="H128" s="22">
        <f t="shared" ref="H128:H146" si="32">SUM(C128:G128)</f>
        <v>2655745</v>
      </c>
    </row>
    <row r="129" spans="1:8" x14ac:dyDescent="0.2">
      <c r="A129" s="330">
        <v>3</v>
      </c>
      <c r="B129" s="7" t="s">
        <v>47</v>
      </c>
      <c r="C129" s="81">
        <v>558322</v>
      </c>
      <c r="D129" s="81">
        <v>245531</v>
      </c>
      <c r="E129" s="81">
        <v>36012</v>
      </c>
      <c r="F129" s="81">
        <v>11793</v>
      </c>
      <c r="G129" s="81">
        <v>0</v>
      </c>
      <c r="H129" s="22">
        <f t="shared" si="32"/>
        <v>851658</v>
      </c>
    </row>
    <row r="130" spans="1:8" x14ac:dyDescent="0.2">
      <c r="A130" s="330">
        <v>4</v>
      </c>
      <c r="B130" s="7" t="s">
        <v>48</v>
      </c>
      <c r="C130" s="81">
        <v>79373</v>
      </c>
      <c r="D130" s="81">
        <v>323242</v>
      </c>
      <c r="E130" s="81">
        <v>279678</v>
      </c>
      <c r="F130" s="81">
        <v>55451</v>
      </c>
      <c r="G130" s="81">
        <v>0</v>
      </c>
      <c r="H130" s="22">
        <f t="shared" si="32"/>
        <v>737744</v>
      </c>
    </row>
    <row r="131" spans="1:8" x14ac:dyDescent="0.2">
      <c r="A131" s="330">
        <v>5</v>
      </c>
      <c r="B131" s="7" t="s">
        <v>49</v>
      </c>
      <c r="C131" s="81">
        <v>89716</v>
      </c>
      <c r="D131" s="81">
        <v>109801</v>
      </c>
      <c r="E131" s="81">
        <v>14565</v>
      </c>
      <c r="F131" s="81">
        <v>7245</v>
      </c>
      <c r="G131" s="81">
        <v>0</v>
      </c>
      <c r="H131" s="22">
        <f t="shared" si="32"/>
        <v>221327</v>
      </c>
    </row>
    <row r="132" spans="1:8" x14ac:dyDescent="0.2">
      <c r="A132" s="330">
        <v>6</v>
      </c>
      <c r="B132" s="7" t="s">
        <v>50</v>
      </c>
      <c r="C132" s="81">
        <v>495063</v>
      </c>
      <c r="D132" s="81">
        <v>749643</v>
      </c>
      <c r="E132" s="81">
        <v>223022</v>
      </c>
      <c r="F132" s="81">
        <v>106208</v>
      </c>
      <c r="G132" s="81">
        <v>0</v>
      </c>
      <c r="H132" s="22">
        <f t="shared" si="32"/>
        <v>1573936</v>
      </c>
    </row>
    <row r="133" spans="1:8" x14ac:dyDescent="0.2">
      <c r="A133" s="330">
        <v>7</v>
      </c>
      <c r="B133" s="7" t="s">
        <v>51</v>
      </c>
      <c r="C133" s="81">
        <v>80171</v>
      </c>
      <c r="D133" s="81">
        <v>70022</v>
      </c>
      <c r="E133" s="81">
        <v>10796</v>
      </c>
      <c r="F133" s="81">
        <v>1993</v>
      </c>
      <c r="G133" s="81">
        <v>0</v>
      </c>
      <c r="H133" s="22">
        <f t="shared" si="32"/>
        <v>162982</v>
      </c>
    </row>
    <row r="134" spans="1:8" x14ac:dyDescent="0.2">
      <c r="A134" s="330">
        <v>8</v>
      </c>
      <c r="B134" s="7" t="s">
        <v>52</v>
      </c>
      <c r="C134" s="81">
        <v>0</v>
      </c>
      <c r="D134" s="81">
        <v>0</v>
      </c>
      <c r="E134" s="81">
        <v>0</v>
      </c>
      <c r="F134" s="81">
        <v>0</v>
      </c>
      <c r="G134" s="81">
        <v>108132</v>
      </c>
      <c r="H134" s="22">
        <f t="shared" si="32"/>
        <v>108132</v>
      </c>
    </row>
    <row r="135" spans="1:8" x14ac:dyDescent="0.2">
      <c r="A135" s="330">
        <v>9</v>
      </c>
      <c r="B135" s="7" t="s">
        <v>53</v>
      </c>
      <c r="C135" s="81">
        <v>21131</v>
      </c>
      <c r="D135" s="81">
        <v>65976</v>
      </c>
      <c r="E135" s="81">
        <v>82358</v>
      </c>
      <c r="F135" s="81">
        <v>1237</v>
      </c>
      <c r="G135" s="81">
        <v>0</v>
      </c>
      <c r="H135" s="22">
        <f t="shared" si="32"/>
        <v>170702</v>
      </c>
    </row>
    <row r="136" spans="1:8" x14ac:dyDescent="0.2">
      <c r="A136" s="330">
        <v>10</v>
      </c>
      <c r="B136" s="7" t="s">
        <v>54</v>
      </c>
      <c r="C136" s="81">
        <v>2638</v>
      </c>
      <c r="D136" s="81">
        <v>3531</v>
      </c>
      <c r="E136" s="81">
        <v>18958</v>
      </c>
      <c r="F136" s="81">
        <v>411</v>
      </c>
      <c r="G136" s="81">
        <v>0</v>
      </c>
      <c r="H136" s="22">
        <f t="shared" si="32"/>
        <v>25538</v>
      </c>
    </row>
    <row r="137" spans="1:8" x14ac:dyDescent="0.2">
      <c r="A137" s="330">
        <v>11</v>
      </c>
      <c r="B137" s="7" t="s">
        <v>55</v>
      </c>
      <c r="C137" s="81">
        <v>0</v>
      </c>
      <c r="D137" s="81">
        <v>0</v>
      </c>
      <c r="E137" s="81">
        <v>0</v>
      </c>
      <c r="F137" s="81">
        <v>0</v>
      </c>
      <c r="G137" s="81">
        <v>13824</v>
      </c>
      <c r="H137" s="22">
        <f t="shared" si="32"/>
        <v>13824</v>
      </c>
    </row>
    <row r="138" spans="1:8" x14ac:dyDescent="0.2">
      <c r="A138" s="330">
        <v>12</v>
      </c>
      <c r="B138" s="7" t="s">
        <v>56</v>
      </c>
      <c r="C138" s="81">
        <v>14522</v>
      </c>
      <c r="D138" s="81">
        <v>3059</v>
      </c>
      <c r="E138" s="81">
        <v>0</v>
      </c>
      <c r="F138" s="81">
        <v>0</v>
      </c>
      <c r="G138" s="81">
        <v>0</v>
      </c>
      <c r="H138" s="22">
        <f t="shared" si="32"/>
        <v>17581</v>
      </c>
    </row>
    <row r="139" spans="1:8" x14ac:dyDescent="0.2">
      <c r="A139" s="330">
        <v>13</v>
      </c>
      <c r="B139" s="7" t="s">
        <v>57</v>
      </c>
      <c r="C139" s="81">
        <v>32462</v>
      </c>
      <c r="D139" s="81">
        <v>3286</v>
      </c>
      <c r="E139" s="81">
        <v>0</v>
      </c>
      <c r="F139" s="81">
        <v>0</v>
      </c>
      <c r="G139" s="81">
        <v>0</v>
      </c>
      <c r="H139" s="22">
        <f t="shared" si="32"/>
        <v>35748</v>
      </c>
    </row>
    <row r="140" spans="1:8" x14ac:dyDescent="0.2">
      <c r="A140" s="330">
        <v>14</v>
      </c>
      <c r="B140" s="7" t="s">
        <v>58</v>
      </c>
      <c r="C140" s="81">
        <v>174702</v>
      </c>
      <c r="D140" s="81">
        <v>284654</v>
      </c>
      <c r="E140" s="81">
        <v>109956</v>
      </c>
      <c r="F140" s="81">
        <v>8104</v>
      </c>
      <c r="G140" s="81">
        <v>23004</v>
      </c>
      <c r="H140" s="22">
        <f t="shared" si="32"/>
        <v>600420</v>
      </c>
    </row>
    <row r="141" spans="1:8" x14ac:dyDescent="0.2">
      <c r="A141" s="330">
        <v>15</v>
      </c>
      <c r="B141" s="7" t="s">
        <v>59</v>
      </c>
      <c r="C141" s="81">
        <v>15</v>
      </c>
      <c r="D141" s="81">
        <v>1082</v>
      </c>
      <c r="E141" s="81">
        <v>1376</v>
      </c>
      <c r="F141" s="81">
        <v>2310</v>
      </c>
      <c r="G141" s="81">
        <v>53268</v>
      </c>
      <c r="H141" s="22">
        <f t="shared" si="32"/>
        <v>58051</v>
      </c>
    </row>
    <row r="142" spans="1:8" x14ac:dyDescent="0.2">
      <c r="A142" s="330">
        <v>16</v>
      </c>
      <c r="B142" s="7" t="s">
        <v>60</v>
      </c>
      <c r="C142" s="81">
        <v>468577</v>
      </c>
      <c r="D142" s="81">
        <v>1333294</v>
      </c>
      <c r="E142" s="81">
        <v>411899</v>
      </c>
      <c r="F142" s="81">
        <v>14427</v>
      </c>
      <c r="G142" s="81">
        <v>0</v>
      </c>
      <c r="H142" s="22">
        <f t="shared" si="32"/>
        <v>2228197</v>
      </c>
    </row>
    <row r="143" spans="1:8" x14ac:dyDescent="0.2">
      <c r="A143" s="330">
        <v>17</v>
      </c>
      <c r="B143" s="7" t="s">
        <v>61</v>
      </c>
      <c r="C143" s="81">
        <v>0</v>
      </c>
      <c r="D143" s="81">
        <v>0</v>
      </c>
      <c r="E143" s="81">
        <v>0</v>
      </c>
      <c r="F143" s="81">
        <v>0</v>
      </c>
      <c r="G143" s="81">
        <v>15955</v>
      </c>
      <c r="H143" s="22">
        <f t="shared" si="32"/>
        <v>15955</v>
      </c>
    </row>
    <row r="144" spans="1:8" x14ac:dyDescent="0.2">
      <c r="A144" s="330">
        <v>18</v>
      </c>
      <c r="B144" s="7" t="s">
        <v>62</v>
      </c>
      <c r="C144" s="81">
        <v>1118</v>
      </c>
      <c r="D144" s="81">
        <v>50473</v>
      </c>
      <c r="E144" s="81">
        <v>0</v>
      </c>
      <c r="F144" s="81">
        <v>0</v>
      </c>
      <c r="G144" s="81">
        <v>0</v>
      </c>
      <c r="H144" s="22">
        <f t="shared" si="32"/>
        <v>51591</v>
      </c>
    </row>
    <row r="145" spans="1:8" x14ac:dyDescent="0.2">
      <c r="A145" s="330">
        <v>19</v>
      </c>
      <c r="B145" s="7" t="s">
        <v>63</v>
      </c>
      <c r="C145" s="81">
        <v>66314</v>
      </c>
      <c r="D145" s="81">
        <v>116087</v>
      </c>
      <c r="E145" s="81">
        <v>13346</v>
      </c>
      <c r="F145" s="81">
        <v>171</v>
      </c>
      <c r="G145" s="81">
        <v>0</v>
      </c>
      <c r="H145" s="22">
        <f t="shared" si="32"/>
        <v>195918</v>
      </c>
    </row>
    <row r="146" spans="1:8" x14ac:dyDescent="0.2">
      <c r="A146" s="330">
        <v>20</v>
      </c>
      <c r="B146" s="7" t="s">
        <v>0</v>
      </c>
      <c r="C146" s="81">
        <v>29178</v>
      </c>
      <c r="D146" s="81">
        <v>325506</v>
      </c>
      <c r="E146" s="81">
        <v>113117</v>
      </c>
      <c r="F146" s="81">
        <v>7309</v>
      </c>
      <c r="G146" s="81">
        <v>0</v>
      </c>
      <c r="H146" s="22">
        <f t="shared" si="32"/>
        <v>475110</v>
      </c>
    </row>
    <row r="147" spans="1:8" x14ac:dyDescent="0.2">
      <c r="A147" s="329"/>
      <c r="B147" s="8" t="s">
        <v>34</v>
      </c>
      <c r="C147" s="22">
        <f t="shared" ref="C147:H147" si="33">SUM(C127:C146)</f>
        <v>7642192</v>
      </c>
      <c r="D147" s="22">
        <f t="shared" si="33"/>
        <v>6127535</v>
      </c>
      <c r="E147" s="22">
        <f t="shared" si="33"/>
        <v>1741485</v>
      </c>
      <c r="F147" s="22">
        <f t="shared" si="33"/>
        <v>388948</v>
      </c>
      <c r="G147" s="22">
        <f t="shared" si="33"/>
        <v>214183</v>
      </c>
      <c r="H147" s="22">
        <f t="shared" si="33"/>
        <v>16114343</v>
      </c>
    </row>
    <row r="148" spans="1:8" x14ac:dyDescent="0.2">
      <c r="B148" s="14"/>
      <c r="C148" s="18"/>
      <c r="D148" s="18"/>
      <c r="E148" s="18"/>
      <c r="F148" s="18"/>
      <c r="G148" s="18"/>
      <c r="H148" s="18"/>
    </row>
    <row r="149" spans="1:8" ht="15" thickBot="1" x14ac:dyDescent="0.25">
      <c r="A149" s="3" t="str">
        <f>"Semester Credit Hours Previous Year (FY "&amp;H1-2&amp;")"</f>
        <v>Semester Credit Hours Previous Year (FY 2019)</v>
      </c>
      <c r="C149" s="1"/>
      <c r="D149" s="1"/>
      <c r="E149" s="1"/>
      <c r="F149" s="1"/>
      <c r="G149" s="1"/>
      <c r="H149" s="1"/>
    </row>
    <row r="150" spans="1:8" ht="29.25" thickBot="1" x14ac:dyDescent="0.25">
      <c r="A150" s="59" t="s">
        <v>878</v>
      </c>
      <c r="B150" s="62" t="s">
        <v>32</v>
      </c>
      <c r="C150" s="63" t="s">
        <v>26</v>
      </c>
      <c r="D150" s="63" t="s">
        <v>27</v>
      </c>
      <c r="E150" s="63" t="s">
        <v>28</v>
      </c>
      <c r="F150" s="63" t="s">
        <v>29</v>
      </c>
      <c r="G150" s="63" t="s">
        <v>30</v>
      </c>
      <c r="H150" s="64" t="s">
        <v>31</v>
      </c>
    </row>
    <row r="151" spans="1:8" x14ac:dyDescent="0.2">
      <c r="A151" s="330">
        <v>1</v>
      </c>
      <c r="B151" s="9" t="s">
        <v>45</v>
      </c>
      <c r="C151" s="81">
        <v>3885876</v>
      </c>
      <c r="D151" s="81">
        <v>1587435</v>
      </c>
      <c r="E151" s="81">
        <v>284126</v>
      </c>
      <c r="F151" s="81">
        <v>87433</v>
      </c>
      <c r="G151" s="81">
        <v>0</v>
      </c>
      <c r="H151" s="22">
        <f>SUM(C151:G151)</f>
        <v>5844870</v>
      </c>
    </row>
    <row r="152" spans="1:8" x14ac:dyDescent="0.2">
      <c r="A152" s="330">
        <v>2</v>
      </c>
      <c r="B152" s="7" t="s">
        <v>46</v>
      </c>
      <c r="C152" s="81">
        <v>1554351</v>
      </c>
      <c r="D152" s="81">
        <v>774964</v>
      </c>
      <c r="E152" s="81">
        <v>128900</v>
      </c>
      <c r="F152" s="81">
        <v>78358</v>
      </c>
      <c r="G152" s="81">
        <v>0</v>
      </c>
      <c r="H152" s="22">
        <f t="shared" ref="H152:H169" si="34">SUM(C152:G152)</f>
        <v>2536573</v>
      </c>
    </row>
    <row r="153" spans="1:8" x14ac:dyDescent="0.2">
      <c r="A153" s="330">
        <v>3</v>
      </c>
      <c r="B153" s="7" t="s">
        <v>47</v>
      </c>
      <c r="C153" s="81">
        <v>554780</v>
      </c>
      <c r="D153" s="81">
        <v>233155</v>
      </c>
      <c r="E153" s="81">
        <v>34409</v>
      </c>
      <c r="F153" s="81">
        <v>12232</v>
      </c>
      <c r="G153" s="81">
        <v>0</v>
      </c>
      <c r="H153" s="22">
        <f t="shared" si="34"/>
        <v>834576</v>
      </c>
    </row>
    <row r="154" spans="1:8" x14ac:dyDescent="0.2">
      <c r="A154" s="330">
        <v>4</v>
      </c>
      <c r="B154" s="7" t="s">
        <v>48</v>
      </c>
      <c r="C154" s="81">
        <v>80236</v>
      </c>
      <c r="D154" s="81">
        <v>321949</v>
      </c>
      <c r="E154" s="81">
        <v>284965</v>
      </c>
      <c r="F154" s="81">
        <v>53507</v>
      </c>
      <c r="G154" s="81">
        <v>0</v>
      </c>
      <c r="H154" s="22">
        <f t="shared" si="34"/>
        <v>740657</v>
      </c>
    </row>
    <row r="155" spans="1:8" x14ac:dyDescent="0.2">
      <c r="A155" s="330">
        <v>5</v>
      </c>
      <c r="B155" s="7" t="s">
        <v>49</v>
      </c>
      <c r="C155" s="81">
        <v>87742</v>
      </c>
      <c r="D155" s="81">
        <v>106090</v>
      </c>
      <c r="E155" s="81">
        <v>16709</v>
      </c>
      <c r="F155" s="81">
        <v>7682</v>
      </c>
      <c r="G155" s="81">
        <v>0</v>
      </c>
      <c r="H155" s="22">
        <f t="shared" si="34"/>
        <v>218223</v>
      </c>
    </row>
    <row r="156" spans="1:8" x14ac:dyDescent="0.2">
      <c r="A156" s="330">
        <v>6</v>
      </c>
      <c r="B156" s="7" t="s">
        <v>50</v>
      </c>
      <c r="C156" s="81">
        <v>477167</v>
      </c>
      <c r="D156" s="81">
        <v>719655</v>
      </c>
      <c r="E156" s="81">
        <v>225669</v>
      </c>
      <c r="F156" s="81">
        <v>100505</v>
      </c>
      <c r="G156" s="81">
        <v>0</v>
      </c>
      <c r="H156" s="22">
        <f t="shared" si="34"/>
        <v>1522996</v>
      </c>
    </row>
    <row r="157" spans="1:8" x14ac:dyDescent="0.2">
      <c r="A157" s="330">
        <v>7</v>
      </c>
      <c r="B157" s="7" t="s">
        <v>51</v>
      </c>
      <c r="C157" s="81">
        <v>77467</v>
      </c>
      <c r="D157" s="81">
        <v>71634</v>
      </c>
      <c r="E157" s="81">
        <v>9479</v>
      </c>
      <c r="F157" s="81">
        <v>1974</v>
      </c>
      <c r="G157" s="81">
        <v>0</v>
      </c>
      <c r="H157" s="22">
        <f t="shared" si="34"/>
        <v>160554</v>
      </c>
    </row>
    <row r="158" spans="1:8" x14ac:dyDescent="0.2">
      <c r="A158" s="330">
        <v>8</v>
      </c>
      <c r="B158" s="7" t="s">
        <v>52</v>
      </c>
      <c r="C158" s="81">
        <v>0</v>
      </c>
      <c r="D158" s="81">
        <v>0</v>
      </c>
      <c r="E158" s="81">
        <v>0</v>
      </c>
      <c r="F158" s="81">
        <v>0</v>
      </c>
      <c r="G158" s="81">
        <v>106954</v>
      </c>
      <c r="H158" s="22">
        <f t="shared" si="34"/>
        <v>106954</v>
      </c>
    </row>
    <row r="159" spans="1:8" x14ac:dyDescent="0.2">
      <c r="A159" s="330">
        <v>9</v>
      </c>
      <c r="B159" s="7" t="s">
        <v>53</v>
      </c>
      <c r="C159" s="81">
        <v>20401</v>
      </c>
      <c r="D159" s="81">
        <v>63045</v>
      </c>
      <c r="E159" s="81">
        <v>84159</v>
      </c>
      <c r="F159" s="81">
        <v>1170</v>
      </c>
      <c r="G159" s="81">
        <v>0</v>
      </c>
      <c r="H159" s="22">
        <f t="shared" si="34"/>
        <v>168775</v>
      </c>
    </row>
    <row r="160" spans="1:8" x14ac:dyDescent="0.2">
      <c r="A160" s="330">
        <v>10</v>
      </c>
      <c r="B160" s="7" t="s">
        <v>54</v>
      </c>
      <c r="C160" s="81">
        <v>2569</v>
      </c>
      <c r="D160" s="81">
        <v>3857</v>
      </c>
      <c r="E160" s="81">
        <v>19506</v>
      </c>
      <c r="F160" s="81">
        <v>405</v>
      </c>
      <c r="G160" s="81">
        <v>0</v>
      </c>
      <c r="H160" s="22">
        <f t="shared" si="34"/>
        <v>26337</v>
      </c>
    </row>
    <row r="161" spans="1:8" x14ac:dyDescent="0.2">
      <c r="A161" s="330">
        <v>11</v>
      </c>
      <c r="B161" s="7" t="s">
        <v>55</v>
      </c>
      <c r="C161" s="81">
        <v>0</v>
      </c>
      <c r="D161" s="81">
        <v>0</v>
      </c>
      <c r="E161" s="81">
        <v>0</v>
      </c>
      <c r="F161" s="81">
        <v>0</v>
      </c>
      <c r="G161" s="81">
        <v>13248</v>
      </c>
      <c r="H161" s="22">
        <f t="shared" si="34"/>
        <v>13248</v>
      </c>
    </row>
    <row r="162" spans="1:8" x14ac:dyDescent="0.2">
      <c r="A162" s="330">
        <v>12</v>
      </c>
      <c r="B162" s="7" t="s">
        <v>56</v>
      </c>
      <c r="C162" s="81">
        <v>15186</v>
      </c>
      <c r="D162" s="81">
        <v>3461</v>
      </c>
      <c r="E162" s="81">
        <v>0</v>
      </c>
      <c r="F162" s="81">
        <v>0</v>
      </c>
      <c r="G162" s="81">
        <v>0</v>
      </c>
      <c r="H162" s="22">
        <f t="shared" si="34"/>
        <v>18647</v>
      </c>
    </row>
    <row r="163" spans="1:8" x14ac:dyDescent="0.2">
      <c r="A163" s="330">
        <v>13</v>
      </c>
      <c r="B163" s="7" t="s">
        <v>57</v>
      </c>
      <c r="C163" s="81">
        <v>37074</v>
      </c>
      <c r="D163" s="81">
        <v>3789</v>
      </c>
      <c r="E163" s="81">
        <v>0</v>
      </c>
      <c r="F163" s="81">
        <v>0</v>
      </c>
      <c r="G163" s="81">
        <v>0</v>
      </c>
      <c r="H163" s="22">
        <f t="shared" si="34"/>
        <v>40863</v>
      </c>
    </row>
    <row r="164" spans="1:8" x14ac:dyDescent="0.2">
      <c r="A164" s="330">
        <v>14</v>
      </c>
      <c r="B164" s="7" t="s">
        <v>58</v>
      </c>
      <c r="C164" s="81">
        <v>177290</v>
      </c>
      <c r="D164" s="81">
        <v>279992</v>
      </c>
      <c r="E164" s="81">
        <v>107959</v>
      </c>
      <c r="F164" s="81">
        <v>6882</v>
      </c>
      <c r="G164" s="81">
        <v>22676</v>
      </c>
      <c r="H164" s="22">
        <f t="shared" si="34"/>
        <v>594799</v>
      </c>
    </row>
    <row r="165" spans="1:8" x14ac:dyDescent="0.2">
      <c r="A165" s="330">
        <v>15</v>
      </c>
      <c r="B165" s="7" t="s">
        <v>59</v>
      </c>
      <c r="C165" s="81">
        <v>12</v>
      </c>
      <c r="D165" s="81">
        <v>1042</v>
      </c>
      <c r="E165" s="81">
        <v>1322</v>
      </c>
      <c r="F165" s="81">
        <v>2155</v>
      </c>
      <c r="G165" s="81">
        <v>53599</v>
      </c>
      <c r="H165" s="22">
        <f t="shared" si="34"/>
        <v>58130</v>
      </c>
    </row>
    <row r="166" spans="1:8" x14ac:dyDescent="0.2">
      <c r="A166" s="330">
        <v>16</v>
      </c>
      <c r="B166" s="7" t="s">
        <v>60</v>
      </c>
      <c r="C166" s="81">
        <v>451936</v>
      </c>
      <c r="D166" s="81">
        <v>1300981</v>
      </c>
      <c r="E166" s="81">
        <v>405647</v>
      </c>
      <c r="F166" s="81">
        <v>14219</v>
      </c>
      <c r="G166" s="81">
        <v>0</v>
      </c>
      <c r="H166" s="22">
        <f t="shared" si="34"/>
        <v>2172783</v>
      </c>
    </row>
    <row r="167" spans="1:8" x14ac:dyDescent="0.2">
      <c r="A167" s="330">
        <v>17</v>
      </c>
      <c r="B167" s="7" t="s">
        <v>61</v>
      </c>
      <c r="C167" s="81">
        <v>0</v>
      </c>
      <c r="D167" s="81">
        <v>0</v>
      </c>
      <c r="E167" s="81">
        <v>0</v>
      </c>
      <c r="F167" s="81">
        <v>0</v>
      </c>
      <c r="G167" s="81">
        <v>16168</v>
      </c>
      <c r="H167" s="22">
        <f t="shared" si="34"/>
        <v>16168</v>
      </c>
    </row>
    <row r="168" spans="1:8" x14ac:dyDescent="0.2">
      <c r="A168" s="330">
        <v>18</v>
      </c>
      <c r="B168" s="7" t="s">
        <v>62</v>
      </c>
      <c r="C168" s="81">
        <v>1521</v>
      </c>
      <c r="D168" s="81">
        <v>51153</v>
      </c>
      <c r="E168" s="81">
        <v>0</v>
      </c>
      <c r="F168" s="81">
        <v>0</v>
      </c>
      <c r="G168" s="81">
        <v>0</v>
      </c>
      <c r="H168" s="22">
        <f t="shared" si="34"/>
        <v>52674</v>
      </c>
    </row>
    <row r="169" spans="1:8" x14ac:dyDescent="0.2">
      <c r="A169" s="330">
        <v>19</v>
      </c>
      <c r="B169" s="7" t="s">
        <v>63</v>
      </c>
      <c r="C169" s="81">
        <v>67884</v>
      </c>
      <c r="D169" s="81">
        <v>112776</v>
      </c>
      <c r="E169" s="81">
        <v>11979</v>
      </c>
      <c r="F169" s="81">
        <v>63</v>
      </c>
      <c r="G169" s="81">
        <v>0</v>
      </c>
      <c r="H169" s="22">
        <f t="shared" si="34"/>
        <v>192702</v>
      </c>
    </row>
    <row r="170" spans="1:8" x14ac:dyDescent="0.2">
      <c r="A170" s="330">
        <v>20</v>
      </c>
      <c r="B170" s="7" t="s">
        <v>0</v>
      </c>
      <c r="C170" s="81">
        <v>30382</v>
      </c>
      <c r="D170" s="81">
        <v>314678</v>
      </c>
      <c r="E170" s="81">
        <v>120387</v>
      </c>
      <c r="F170" s="81">
        <v>7047</v>
      </c>
      <c r="G170" s="81">
        <v>0</v>
      </c>
      <c r="H170" s="22">
        <f>SUM(C170:G170)</f>
        <v>472494</v>
      </c>
    </row>
    <row r="171" spans="1:8" x14ac:dyDescent="0.2">
      <c r="A171" s="329"/>
      <c r="B171" s="8" t="s">
        <v>34</v>
      </c>
      <c r="C171" s="22">
        <f t="shared" ref="C171:H171" si="35">SUM(C151:C170)</f>
        <v>7521874</v>
      </c>
      <c r="D171" s="22">
        <f t="shared" si="35"/>
        <v>5949656</v>
      </c>
      <c r="E171" s="22">
        <f t="shared" si="35"/>
        <v>1735216</v>
      </c>
      <c r="F171" s="22">
        <f t="shared" si="35"/>
        <v>373632</v>
      </c>
      <c r="G171" s="22">
        <f t="shared" si="35"/>
        <v>212645</v>
      </c>
      <c r="H171" s="22">
        <f t="shared" si="35"/>
        <v>15793023</v>
      </c>
    </row>
    <row r="172" spans="1:8" x14ac:dyDescent="0.2">
      <c r="B172" s="14"/>
      <c r="C172" s="18"/>
      <c r="D172" s="18"/>
      <c r="E172" s="18"/>
      <c r="F172" s="18"/>
      <c r="G172" s="18"/>
      <c r="H172" s="18"/>
    </row>
    <row r="173" spans="1:8" ht="15" thickBot="1" x14ac:dyDescent="0.25">
      <c r="B173" s="168" t="str">
        <f>"All Expenditures Current Year (FY "&amp;H1&amp;")"</f>
        <v>All Expenditures Current Year (FY 2021)</v>
      </c>
      <c r="C173" s="11"/>
      <c r="D173" s="11"/>
      <c r="E173" s="11"/>
      <c r="F173" s="11"/>
      <c r="G173" s="11"/>
      <c r="H173" s="17"/>
    </row>
    <row r="174" spans="1:8" ht="29.25" thickBot="1" x14ac:dyDescent="0.25">
      <c r="A174" s="59" t="s">
        <v>878</v>
      </c>
      <c r="B174" s="62" t="s">
        <v>32</v>
      </c>
      <c r="C174" s="63" t="s">
        <v>26</v>
      </c>
      <c r="D174" s="63" t="s">
        <v>27</v>
      </c>
      <c r="E174" s="63" t="s">
        <v>28</v>
      </c>
      <c r="F174" s="63" t="s">
        <v>29</v>
      </c>
      <c r="G174" s="63" t="s">
        <v>30</v>
      </c>
      <c r="H174" s="64" t="s">
        <v>1</v>
      </c>
    </row>
    <row r="175" spans="1:8" x14ac:dyDescent="0.2">
      <c r="A175" s="330">
        <v>1</v>
      </c>
      <c r="B175" s="9" t="str">
        <f>$B$103</f>
        <v>Liberal Arts</v>
      </c>
      <c r="C175" s="38">
        <f>SUM(UTA:SRSU!C268)</f>
        <v>981697186.01055753</v>
      </c>
      <c r="D175" s="38">
        <f>SUM(UTA:SRSU!D268)</f>
        <v>786262844.42339087</v>
      </c>
      <c r="E175" s="38">
        <f>SUM(UTA:SRSU!E268)</f>
        <v>346019977.49855322</v>
      </c>
      <c r="F175" s="38">
        <f>SUM(UTA:SRSU!F268)</f>
        <v>330721725.74651694</v>
      </c>
      <c r="G175" s="38">
        <f>SUM(UTA:SRSU!G268)</f>
        <v>331102.11501959641</v>
      </c>
      <c r="H175" s="38">
        <f>SUM(C175:G175)</f>
        <v>2445032835.7940388</v>
      </c>
    </row>
    <row r="176" spans="1:8" x14ac:dyDescent="0.2">
      <c r="A176" s="330">
        <v>2</v>
      </c>
      <c r="B176" s="9" t="str">
        <f>$B$104</f>
        <v>Science</v>
      </c>
      <c r="C176" s="39">
        <f>SUM(UTA:SRSU!C269)</f>
        <v>544024314.52229333</v>
      </c>
      <c r="D176" s="39">
        <f>SUM(UTA:SRSU!D269)</f>
        <v>545294689.03455639</v>
      </c>
      <c r="E176" s="39">
        <f>SUM(UTA:SRSU!E269)</f>
        <v>259963226.99829477</v>
      </c>
      <c r="F176" s="39">
        <f>SUM(UTA:SRSU!F269)</f>
        <v>481410943.83833188</v>
      </c>
      <c r="G176" s="39">
        <f>SUM(UTA:SRSU!G269)</f>
        <v>0</v>
      </c>
      <c r="H176" s="39">
        <f t="shared" ref="H176:H195" si="36">SUM(C176:G176)</f>
        <v>1830693174.3934765</v>
      </c>
    </row>
    <row r="177" spans="1:8" x14ac:dyDescent="0.2">
      <c r="A177" s="330">
        <v>3</v>
      </c>
      <c r="B177" s="9" t="str">
        <f>$B$105</f>
        <v>Fine Arts</v>
      </c>
      <c r="C177" s="39">
        <f>SUM(UTA:SRSU!C270)</f>
        <v>184863425.39277777</v>
      </c>
      <c r="D177" s="39">
        <f>SUM(UTA:SRSU!D270)</f>
        <v>154475034.30249819</v>
      </c>
      <c r="E177" s="39">
        <f>SUM(UTA:SRSU!E270)</f>
        <v>64334585.629962526</v>
      </c>
      <c r="F177" s="39">
        <f>SUM(UTA:SRSU!F270)</f>
        <v>27306528.403612398</v>
      </c>
      <c r="G177" s="39">
        <f>SUM(UTA:SRSU!G270)</f>
        <v>0</v>
      </c>
      <c r="H177" s="39">
        <f t="shared" si="36"/>
        <v>430979573.72885084</v>
      </c>
    </row>
    <row r="178" spans="1:8" x14ac:dyDescent="0.2">
      <c r="A178" s="330">
        <v>4</v>
      </c>
      <c r="B178" s="9" t="str">
        <f>$B$106</f>
        <v>Teacher Education</v>
      </c>
      <c r="C178" s="39">
        <f>SUM(UTA:SRSU!C271)</f>
        <v>26212304.333126921</v>
      </c>
      <c r="D178" s="39">
        <f>SUM(UTA:SRSU!D271)</f>
        <v>158019198.85286465</v>
      </c>
      <c r="E178" s="39">
        <f>SUM(UTA:SRSU!E271)</f>
        <v>163749154.34422156</v>
      </c>
      <c r="F178" s="39">
        <f>SUM(UTA:SRSU!F271)</f>
        <v>112967524.7940523</v>
      </c>
      <c r="G178" s="39">
        <f>SUM(UTA:SRSU!G271)</f>
        <v>0</v>
      </c>
      <c r="H178" s="39">
        <f t="shared" si="36"/>
        <v>460948182.32426542</v>
      </c>
    </row>
    <row r="179" spans="1:8" x14ac:dyDescent="0.2">
      <c r="A179" s="330">
        <v>5</v>
      </c>
      <c r="B179" s="9" t="str">
        <f>$B$107</f>
        <v>Agriculture</v>
      </c>
      <c r="C179" s="39">
        <f>SUM(UTA:SRSU!C272)</f>
        <v>36335726.211372264</v>
      </c>
      <c r="D179" s="39">
        <f>SUM(UTA:SRSU!D272)</f>
        <v>65739189.340071492</v>
      </c>
      <c r="E179" s="39">
        <f>SUM(UTA:SRSU!E272)</f>
        <v>45137176.395774342</v>
      </c>
      <c r="F179" s="39">
        <f>SUM(UTA:SRSU!F272)</f>
        <v>31954480.527026117</v>
      </c>
      <c r="G179" s="39">
        <f>SUM(UTA:SRSU!G272)</f>
        <v>0</v>
      </c>
      <c r="H179" s="39">
        <f t="shared" si="36"/>
        <v>179166572.47424421</v>
      </c>
    </row>
    <row r="180" spans="1:8" x14ac:dyDescent="0.2">
      <c r="A180" s="330">
        <v>6</v>
      </c>
      <c r="B180" s="9" t="str">
        <f>$B$108</f>
        <v>Engineering</v>
      </c>
      <c r="C180" s="39">
        <f>SUM(UTA:SRSU!C273)</f>
        <v>239062323.98214489</v>
      </c>
      <c r="D180" s="39">
        <f>SUM(UTA:SRSU!D273)</f>
        <v>575589606.72665048</v>
      </c>
      <c r="E180" s="39">
        <f>SUM(UTA:SRSU!E273)</f>
        <v>411522597.84597027</v>
      </c>
      <c r="F180" s="39">
        <f>SUM(UTA:SRSU!F273)</f>
        <v>513611836.70181537</v>
      </c>
      <c r="G180" s="39">
        <f>SUM(UTA:SRSU!G273)</f>
        <v>0</v>
      </c>
      <c r="H180" s="39">
        <f t="shared" si="36"/>
        <v>1739786365.2565811</v>
      </c>
    </row>
    <row r="181" spans="1:8" x14ac:dyDescent="0.2">
      <c r="A181" s="330">
        <v>7</v>
      </c>
      <c r="B181" s="9" t="str">
        <f>$B$109</f>
        <v>Home Economics</v>
      </c>
      <c r="C181" s="39">
        <f>SUM(UTA:SRSU!C274)</f>
        <v>21021386.648554999</v>
      </c>
      <c r="D181" s="39">
        <f>SUM(UTA:SRSU!D274)</f>
        <v>34315317.987901852</v>
      </c>
      <c r="E181" s="39">
        <f>SUM(UTA:SRSU!E274)</f>
        <v>9399221.8587161265</v>
      </c>
      <c r="F181" s="39">
        <f>SUM(UTA:SRSU!F274)</f>
        <v>6502670.928582564</v>
      </c>
      <c r="G181" s="39">
        <f>SUM(UTA:SRSU!G274)</f>
        <v>0</v>
      </c>
      <c r="H181" s="39">
        <f t="shared" si="36"/>
        <v>71238597.423755541</v>
      </c>
    </row>
    <row r="182" spans="1:8" x14ac:dyDescent="0.2">
      <c r="A182" s="330">
        <v>8</v>
      </c>
      <c r="B182" s="9" t="str">
        <f>$B$110</f>
        <v>Law</v>
      </c>
      <c r="C182" s="39">
        <f>SUM(UTA:SRSU!C275)</f>
        <v>0</v>
      </c>
      <c r="D182" s="39">
        <f>SUM(UTA:SRSU!D275)</f>
        <v>0</v>
      </c>
      <c r="E182" s="39">
        <f>SUM(UTA:SRSU!E275)</f>
        <v>0</v>
      </c>
      <c r="F182" s="39">
        <f>SUM(UTA:SRSU!F275)</f>
        <v>0</v>
      </c>
      <c r="G182" s="39">
        <f>SUM(UTA:SRSU!G275)</f>
        <v>151786326.13645616</v>
      </c>
      <c r="H182" s="39">
        <f t="shared" si="36"/>
        <v>151786326.13645616</v>
      </c>
    </row>
    <row r="183" spans="1:8" x14ac:dyDescent="0.2">
      <c r="A183" s="330">
        <v>9</v>
      </c>
      <c r="B183" s="9" t="str">
        <f>$B$111</f>
        <v>Social Service</v>
      </c>
      <c r="C183" s="39">
        <f>SUM(UTA:SRSU!C276)</f>
        <v>8286950.1355126239</v>
      </c>
      <c r="D183" s="39">
        <f>SUM(UTA:SRSU!D276)</f>
        <v>34540757.211931922</v>
      </c>
      <c r="E183" s="39">
        <f>SUM(UTA:SRSU!E276)</f>
        <v>57712936.959926993</v>
      </c>
      <c r="F183" s="39">
        <f>SUM(UTA:SRSU!F276)</f>
        <v>9562306.3549631964</v>
      </c>
      <c r="G183" s="39">
        <f>SUM(UTA:SRSU!G276)</f>
        <v>0</v>
      </c>
      <c r="H183" s="39">
        <f t="shared" si="36"/>
        <v>110102950.66233474</v>
      </c>
    </row>
    <row r="184" spans="1:8" x14ac:dyDescent="0.2">
      <c r="A184" s="330">
        <v>10</v>
      </c>
      <c r="B184" s="9" t="str">
        <f>$B$112</f>
        <v>Library Science</v>
      </c>
      <c r="C184" s="39">
        <f>SUM(UTA:SRSU!C277)</f>
        <v>1353976.3552454726</v>
      </c>
      <c r="D184" s="39">
        <f>SUM(UTA:SRSU!D277)</f>
        <v>360485.85208662134</v>
      </c>
      <c r="E184" s="39">
        <f>SUM(UTA:SRSU!E277)</f>
        <v>18506086.176356394</v>
      </c>
      <c r="F184" s="39">
        <f>SUM(UTA:SRSU!F277)</f>
        <v>3008054.318149074</v>
      </c>
      <c r="G184" s="39">
        <f>SUM(UTA:SRSU!G277)</f>
        <v>0</v>
      </c>
      <c r="H184" s="39">
        <f t="shared" si="36"/>
        <v>23228602.701837562</v>
      </c>
    </row>
    <row r="185" spans="1:8" x14ac:dyDescent="0.2">
      <c r="A185" s="330">
        <v>11</v>
      </c>
      <c r="B185" s="9" t="str">
        <f>$B$113</f>
        <v>Veterinary Science</v>
      </c>
      <c r="C185" s="39">
        <f>SUM(UTA:SRSU!C278)</f>
        <v>0</v>
      </c>
      <c r="D185" s="39">
        <f>SUM(UTA:SRSU!D278)</f>
        <v>0</v>
      </c>
      <c r="E185" s="39">
        <f>SUM(UTA:SRSU!E278)</f>
        <v>0</v>
      </c>
      <c r="F185" s="39">
        <f>SUM(UTA:SRSU!F278)</f>
        <v>0</v>
      </c>
      <c r="G185" s="39">
        <f>SUM(UTA:SRSU!G278)</f>
        <v>83286740.538207754</v>
      </c>
      <c r="H185" s="39">
        <f t="shared" si="36"/>
        <v>83286740.538207754</v>
      </c>
    </row>
    <row r="186" spans="1:8" x14ac:dyDescent="0.2">
      <c r="A186" s="330">
        <v>12</v>
      </c>
      <c r="B186" s="9" t="str">
        <f>$B$114</f>
        <v>Vocational Training</v>
      </c>
      <c r="C186" s="39">
        <f>SUM(UTA:SRSU!C279)</f>
        <v>5538539.3659034558</v>
      </c>
      <c r="D186" s="39">
        <f>SUM(UTA:SRSU!D279)</f>
        <v>3328428.7381265643</v>
      </c>
      <c r="E186" s="39">
        <f>SUM(UTA:SRSU!E279)</f>
        <v>0</v>
      </c>
      <c r="F186" s="39">
        <f>SUM(UTA:SRSU!F279)</f>
        <v>0</v>
      </c>
      <c r="G186" s="39">
        <f>SUM(UTA:SRSU!G279)</f>
        <v>0</v>
      </c>
      <c r="H186" s="39">
        <f t="shared" si="36"/>
        <v>8866968.1040300205</v>
      </c>
    </row>
    <row r="187" spans="1:8" x14ac:dyDescent="0.2">
      <c r="A187" s="330">
        <v>13</v>
      </c>
      <c r="B187" s="9" t="str">
        <f>$B$115</f>
        <v>Physical Training</v>
      </c>
      <c r="C187" s="39">
        <f>SUM(UTA:SRSU!C280)</f>
        <v>21931.889477310549</v>
      </c>
      <c r="D187" s="39">
        <f>SUM(UTA:SRSU!D280)</f>
        <v>107469.93241435269</v>
      </c>
      <c r="E187" s="39">
        <f>SUM(UTA:SRSU!E280)</f>
        <v>0</v>
      </c>
      <c r="F187" s="39">
        <f>SUM(UTA:SRSU!F280)</f>
        <v>0</v>
      </c>
      <c r="G187" s="39">
        <f>SUM(UTA:SRSU!G280)</f>
        <v>0</v>
      </c>
      <c r="H187" s="39">
        <f t="shared" si="36"/>
        <v>129401.82189166325</v>
      </c>
    </row>
    <row r="188" spans="1:8" x14ac:dyDescent="0.2">
      <c r="A188" s="330">
        <v>14</v>
      </c>
      <c r="B188" s="9" t="str">
        <f>$B$116</f>
        <v>Health Services</v>
      </c>
      <c r="C188" s="39">
        <f>SUM(UTA:SRSU!C281)</f>
        <v>41899341.490685016</v>
      </c>
      <c r="D188" s="39">
        <f>SUM(UTA:SRSU!D281)</f>
        <v>119877160.40609311</v>
      </c>
      <c r="E188" s="39">
        <f>SUM(UTA:SRSU!E281)</f>
        <v>78663472.191158414</v>
      </c>
      <c r="F188" s="39">
        <f>SUM(UTA:SRSU!F281)</f>
        <v>27001994.100614827</v>
      </c>
      <c r="G188" s="39">
        <f>SUM(UTA:SRSU!G281)</f>
        <v>19806049.493083924</v>
      </c>
      <c r="H188" s="39">
        <f t="shared" si="36"/>
        <v>287248017.68163526</v>
      </c>
    </row>
    <row r="189" spans="1:8" x14ac:dyDescent="0.2">
      <c r="A189" s="330">
        <v>15</v>
      </c>
      <c r="B189" s="9" t="str">
        <f>$B$117</f>
        <v>Pharmacy</v>
      </c>
      <c r="C189" s="39">
        <f>SUM(UTA:SRSU!C282)</f>
        <v>306905.97944142448</v>
      </c>
      <c r="D189" s="39">
        <f>SUM(UTA:SRSU!D282)</f>
        <v>1167532.377483526</v>
      </c>
      <c r="E189" s="39">
        <f>SUM(UTA:SRSU!E282)</f>
        <v>15207430.365153329</v>
      </c>
      <c r="F189" s="39">
        <f>SUM(UTA:SRSU!F282)</f>
        <v>33500743.018394951</v>
      </c>
      <c r="G189" s="39">
        <f>SUM(UTA:SRSU!G282)</f>
        <v>65631541.479600027</v>
      </c>
      <c r="H189" s="39">
        <f t="shared" si="36"/>
        <v>115814153.22007325</v>
      </c>
    </row>
    <row r="190" spans="1:8" x14ac:dyDescent="0.2">
      <c r="A190" s="330">
        <v>16</v>
      </c>
      <c r="B190" s="9" t="str">
        <f>$B$118</f>
        <v>Business Administration</v>
      </c>
      <c r="C190" s="39">
        <f>SUM(UTA:SRSU!C283)</f>
        <v>128989748.1575067</v>
      </c>
      <c r="D190" s="39">
        <f>SUM(UTA:SRSU!D283)</f>
        <v>636282005.33922529</v>
      </c>
      <c r="E190" s="39">
        <f>SUM(UTA:SRSU!E283)</f>
        <v>350794281.98035336</v>
      </c>
      <c r="F190" s="39">
        <f>SUM(UTA:SRSU!F283)</f>
        <v>140930390.17195418</v>
      </c>
      <c r="G190" s="39">
        <f>SUM(UTA:SRSU!G283)</f>
        <v>0</v>
      </c>
      <c r="H190" s="39">
        <f t="shared" si="36"/>
        <v>1256996425.6490395</v>
      </c>
    </row>
    <row r="191" spans="1:8" x14ac:dyDescent="0.2">
      <c r="A191" s="330">
        <v>17</v>
      </c>
      <c r="B191" s="9" t="str">
        <f>$B$119</f>
        <v>Optometry</v>
      </c>
      <c r="C191" s="39">
        <f>SUM(UTA:SRSU!C284)</f>
        <v>0</v>
      </c>
      <c r="D191" s="39">
        <f>SUM(UTA:SRSU!D284)</f>
        <v>0</v>
      </c>
      <c r="E191" s="39">
        <f>SUM(UTA:SRSU!E284)</f>
        <v>0</v>
      </c>
      <c r="F191" s="39">
        <f>SUM(UTA:SRSU!F284)</f>
        <v>0</v>
      </c>
      <c r="G191" s="39">
        <f>SUM(UTA:SRSU!G284)</f>
        <v>18987705.073473584</v>
      </c>
      <c r="H191" s="39">
        <f t="shared" si="36"/>
        <v>18987705.073473584</v>
      </c>
    </row>
    <row r="192" spans="1:8" x14ac:dyDescent="0.2">
      <c r="A192" s="330">
        <v>18</v>
      </c>
      <c r="B192" s="9" t="str">
        <f>$B$120</f>
        <v>Teacher Ed-Practice Teaching</v>
      </c>
      <c r="C192" s="39">
        <f>SUM(UTA:SRSU!C285)</f>
        <v>52189.369109664563</v>
      </c>
      <c r="D192" s="39">
        <f>SUM(UTA:SRSU!D285)</f>
        <v>26770351.238433983</v>
      </c>
      <c r="E192" s="39">
        <f>SUM(UTA:SRSU!E285)</f>
        <v>0</v>
      </c>
      <c r="F192" s="39">
        <f>SUM(UTA:SRSU!F285)</f>
        <v>0</v>
      </c>
      <c r="G192" s="39">
        <f>SUM(UTA:SRSU!G285)</f>
        <v>0</v>
      </c>
      <c r="H192" s="39">
        <f t="shared" si="36"/>
        <v>26822540.607543647</v>
      </c>
    </row>
    <row r="193" spans="1:8" x14ac:dyDescent="0.2">
      <c r="A193" s="330">
        <v>19</v>
      </c>
      <c r="B193" s="9" t="str">
        <f>$B$121</f>
        <v>Technology</v>
      </c>
      <c r="C193" s="39">
        <f>SUM(UTA:SRSU!C286)</f>
        <v>33565584.811611116</v>
      </c>
      <c r="D193" s="39">
        <f>SUM(UTA:SRSU!D286)</f>
        <v>80276426.007483199</v>
      </c>
      <c r="E193" s="39">
        <f>SUM(UTA:SRSU!E286)</f>
        <v>28672027.730055779</v>
      </c>
      <c r="F193" s="39">
        <f>SUM(UTA:SRSU!F286)</f>
        <v>903147.68092610734</v>
      </c>
      <c r="G193" s="39">
        <f>SUM(UTA:SRSU!G286)</f>
        <v>0</v>
      </c>
      <c r="H193" s="39">
        <f t="shared" si="36"/>
        <v>143417186.23007622</v>
      </c>
    </row>
    <row r="194" spans="1:8" x14ac:dyDescent="0.2">
      <c r="A194" s="330">
        <v>20</v>
      </c>
      <c r="B194" s="9" t="str">
        <f>$B$122</f>
        <v>Nursing</v>
      </c>
      <c r="C194" s="39">
        <f>SUM(UTA:SRSU!C287)</f>
        <v>12279801.135822473</v>
      </c>
      <c r="D194" s="39">
        <f>SUM(UTA:SRSU!D287)</f>
        <v>172860107.4052411</v>
      </c>
      <c r="E194" s="39">
        <f>SUM(UTA:SRSU!E287)</f>
        <v>72030156.623871908</v>
      </c>
      <c r="F194" s="39">
        <f>SUM(UTA:SRSU!F287)</f>
        <v>20648732.016230159</v>
      </c>
      <c r="G194" s="39">
        <f>SUM(UTA:SRSU!G287)</f>
        <v>0</v>
      </c>
      <c r="H194" s="39">
        <f t="shared" si="36"/>
        <v>277818797.18116564</v>
      </c>
    </row>
    <row r="195" spans="1:8" x14ac:dyDescent="0.2">
      <c r="A195" s="329"/>
      <c r="B195" s="35" t="str">
        <f>$B$123</f>
        <v>Totals</v>
      </c>
      <c r="C195" s="38">
        <f>SUM(C175:C194)</f>
        <v>2265511635.7911429</v>
      </c>
      <c r="D195" s="38">
        <f>SUM(D175:D194)</f>
        <v>3395266605.1764526</v>
      </c>
      <c r="E195" s="38">
        <f>SUM(E175:E194)</f>
        <v>1921712332.5983686</v>
      </c>
      <c r="F195" s="38">
        <f>SUM(F175:F194)</f>
        <v>1740031078.6011703</v>
      </c>
      <c r="G195" s="38">
        <f>SUM(G175:G194)</f>
        <v>339829464.83584106</v>
      </c>
      <c r="H195" s="38">
        <f t="shared" si="36"/>
        <v>9662351117.0029755</v>
      </c>
    </row>
    <row r="196" spans="1:8" x14ac:dyDescent="0.2">
      <c r="H196" s="54"/>
    </row>
    <row r="197" spans="1:8" ht="15" thickBot="1" x14ac:dyDescent="0.25">
      <c r="A197" s="168" t="str">
        <f>"All Expenditures Previous Year (FY "&amp;H1-1&amp;")"</f>
        <v>All Expenditures Previous Year (FY 2020)</v>
      </c>
      <c r="C197" s="11"/>
      <c r="D197" s="11"/>
      <c r="E197" s="11"/>
      <c r="F197" s="11"/>
      <c r="G197" s="11"/>
      <c r="H197" s="17"/>
    </row>
    <row r="198" spans="1:8" ht="29.25" thickBot="1" x14ac:dyDescent="0.25">
      <c r="A198" s="59" t="s">
        <v>878</v>
      </c>
      <c r="B198" s="62" t="s">
        <v>32</v>
      </c>
      <c r="C198" s="63" t="s">
        <v>26</v>
      </c>
      <c r="D198" s="63" t="s">
        <v>27</v>
      </c>
      <c r="E198" s="63" t="s">
        <v>28</v>
      </c>
      <c r="F198" s="63" t="s">
        <v>29</v>
      </c>
      <c r="G198" s="63" t="s">
        <v>30</v>
      </c>
      <c r="H198" s="64" t="s">
        <v>1</v>
      </c>
    </row>
    <row r="199" spans="1:8" x14ac:dyDescent="0.2">
      <c r="A199" s="330">
        <v>1</v>
      </c>
      <c r="B199" s="9" t="str">
        <f>$B$103</f>
        <v>Liberal Arts</v>
      </c>
      <c r="C199" s="38">
        <v>992399536.79837072</v>
      </c>
      <c r="D199" s="38">
        <v>765497672.97644651</v>
      </c>
      <c r="E199" s="38">
        <v>349444388.59866923</v>
      </c>
      <c r="F199" s="38">
        <v>344963556.91251075</v>
      </c>
      <c r="G199" s="38">
        <v>20018.998307246817</v>
      </c>
      <c r="H199" s="38">
        <f>SUM(C199:G199)</f>
        <v>2452325174.2843046</v>
      </c>
    </row>
    <row r="200" spans="1:8" x14ac:dyDescent="0.2">
      <c r="A200" s="330">
        <v>2</v>
      </c>
      <c r="B200" s="9" t="str">
        <f>$B$104</f>
        <v>Science</v>
      </c>
      <c r="C200" s="39">
        <v>553882574.78268981</v>
      </c>
      <c r="D200" s="39">
        <v>562017350.84477639</v>
      </c>
      <c r="E200" s="39">
        <v>265511585.24568087</v>
      </c>
      <c r="F200" s="39">
        <v>464950116.28082246</v>
      </c>
      <c r="G200" s="39">
        <v>0</v>
      </c>
      <c r="H200" s="38">
        <f t="shared" ref="H200:H218" si="37">SUM(C200:G200)</f>
        <v>1846361627.1539695</v>
      </c>
    </row>
    <row r="201" spans="1:8" x14ac:dyDescent="0.2">
      <c r="A201" s="330">
        <v>3</v>
      </c>
      <c r="B201" s="9" t="str">
        <f>$B$105</f>
        <v>Fine Arts</v>
      </c>
      <c r="C201" s="39">
        <v>191085792.50142744</v>
      </c>
      <c r="D201" s="39">
        <v>165384792.32371095</v>
      </c>
      <c r="E201" s="39">
        <v>68745526.451174989</v>
      </c>
      <c r="F201" s="39">
        <v>30283645.107584953</v>
      </c>
      <c r="G201" s="39">
        <v>0</v>
      </c>
      <c r="H201" s="38">
        <f t="shared" si="37"/>
        <v>455499756.38389832</v>
      </c>
    </row>
    <row r="202" spans="1:8" x14ac:dyDescent="0.2">
      <c r="A202" s="330">
        <v>4</v>
      </c>
      <c r="B202" s="9" t="str">
        <f>$B$106</f>
        <v>Teacher Education</v>
      </c>
      <c r="C202" s="39">
        <v>27451173.304169703</v>
      </c>
      <c r="D202" s="39">
        <v>158015607.97699073</v>
      </c>
      <c r="E202" s="39">
        <v>161515676.36045375</v>
      </c>
      <c r="F202" s="39">
        <v>121038545.0811851</v>
      </c>
      <c r="G202" s="39">
        <v>0</v>
      </c>
      <c r="H202" s="38">
        <f t="shared" si="37"/>
        <v>468021002.7227993</v>
      </c>
    </row>
    <row r="203" spans="1:8" x14ac:dyDescent="0.2">
      <c r="A203" s="330">
        <v>5</v>
      </c>
      <c r="B203" s="9" t="str">
        <f>$B$107</f>
        <v>Agriculture</v>
      </c>
      <c r="C203" s="39">
        <v>35418844.815666042</v>
      </c>
      <c r="D203" s="39">
        <v>66579826.153148703</v>
      </c>
      <c r="E203" s="39">
        <v>33658717.968740173</v>
      </c>
      <c r="F203" s="39">
        <v>28184033.859284203</v>
      </c>
      <c r="G203" s="39">
        <v>0</v>
      </c>
      <c r="H203" s="38">
        <f t="shared" si="37"/>
        <v>163841422.79683912</v>
      </c>
    </row>
    <row r="204" spans="1:8" x14ac:dyDescent="0.2">
      <c r="A204" s="330">
        <v>6</v>
      </c>
      <c r="B204" s="9" t="str">
        <f>$B$108</f>
        <v>Engineering</v>
      </c>
      <c r="C204" s="39">
        <v>225723807.84544072</v>
      </c>
      <c r="D204" s="39">
        <v>545549411.40309799</v>
      </c>
      <c r="E204" s="39">
        <v>437831438.33227634</v>
      </c>
      <c r="F204" s="39">
        <v>516933420.83067542</v>
      </c>
      <c r="G204" s="39">
        <v>0</v>
      </c>
      <c r="H204" s="38">
        <f t="shared" si="37"/>
        <v>1726038078.4114904</v>
      </c>
    </row>
    <row r="205" spans="1:8" x14ac:dyDescent="0.2">
      <c r="A205" s="330">
        <v>7</v>
      </c>
      <c r="B205" s="9" t="str">
        <f>$B$109</f>
        <v>Home Economics</v>
      </c>
      <c r="C205" s="39">
        <v>19443861.657413669</v>
      </c>
      <c r="D205" s="39">
        <v>31883900.786881316</v>
      </c>
      <c r="E205" s="39">
        <v>10404725.226409858</v>
      </c>
      <c r="F205" s="39">
        <v>7312258.9526515165</v>
      </c>
      <c r="G205" s="39">
        <v>0</v>
      </c>
      <c r="H205" s="38">
        <f t="shared" si="37"/>
        <v>69044746.623356372</v>
      </c>
    </row>
    <row r="206" spans="1:8" x14ac:dyDescent="0.2">
      <c r="A206" s="330">
        <v>8</v>
      </c>
      <c r="B206" s="9" t="str">
        <f>$B$110</f>
        <v>Law</v>
      </c>
      <c r="C206" s="39">
        <v>0</v>
      </c>
      <c r="D206" s="39">
        <v>10643.897295366385</v>
      </c>
      <c r="E206" s="39">
        <v>0</v>
      </c>
      <c r="F206" s="39">
        <v>0</v>
      </c>
      <c r="G206" s="39">
        <v>159283856.03170979</v>
      </c>
      <c r="H206" s="38">
        <f t="shared" si="37"/>
        <v>159294499.92900515</v>
      </c>
    </row>
    <row r="207" spans="1:8" x14ac:dyDescent="0.2">
      <c r="A207" s="330">
        <v>9</v>
      </c>
      <c r="B207" s="9" t="str">
        <f>$B$111</f>
        <v>Social Service</v>
      </c>
      <c r="C207" s="39">
        <v>8790472.7435055301</v>
      </c>
      <c r="D207" s="39">
        <v>32226267.501646355</v>
      </c>
      <c r="E207" s="39">
        <v>51664094.260411836</v>
      </c>
      <c r="F207" s="39">
        <v>9017782.9889373928</v>
      </c>
      <c r="G207" s="39">
        <v>0</v>
      </c>
      <c r="H207" s="38">
        <f t="shared" si="37"/>
        <v>101698617.49450111</v>
      </c>
    </row>
    <row r="208" spans="1:8" x14ac:dyDescent="0.2">
      <c r="A208" s="330">
        <v>10</v>
      </c>
      <c r="B208" s="9" t="str">
        <f>$B$112</f>
        <v>Library Science</v>
      </c>
      <c r="C208" s="39">
        <v>2430399.1911168848</v>
      </c>
      <c r="D208" s="39">
        <v>2018768.0731016593</v>
      </c>
      <c r="E208" s="39">
        <v>18467765.487657592</v>
      </c>
      <c r="F208" s="39">
        <v>2522871.3768976103</v>
      </c>
      <c r="G208" s="39">
        <v>0</v>
      </c>
      <c r="H208" s="38">
        <f t="shared" si="37"/>
        <v>25439804.128773749</v>
      </c>
    </row>
    <row r="209" spans="1:8" x14ac:dyDescent="0.2">
      <c r="A209" s="330">
        <v>11</v>
      </c>
      <c r="B209" s="9" t="str">
        <f>$B$113</f>
        <v>Veterinary Science</v>
      </c>
      <c r="C209" s="39">
        <v>0</v>
      </c>
      <c r="D209" s="39">
        <v>0</v>
      </c>
      <c r="E209" s="39">
        <v>326.10276545434357</v>
      </c>
      <c r="F209" s="39">
        <v>0</v>
      </c>
      <c r="G209" s="39">
        <v>76583173.135224551</v>
      </c>
      <c r="H209" s="38">
        <f t="shared" si="37"/>
        <v>76583499.237990007</v>
      </c>
    </row>
    <row r="210" spans="1:8" x14ac:dyDescent="0.2">
      <c r="A210" s="330">
        <v>12</v>
      </c>
      <c r="B210" s="9" t="str">
        <f>$B$114</f>
        <v>Vocational Training</v>
      </c>
      <c r="C210" s="39">
        <v>5177320.0333199017</v>
      </c>
      <c r="D210" s="39">
        <v>2947398.148471382</v>
      </c>
      <c r="E210" s="39">
        <v>0</v>
      </c>
      <c r="F210" s="39">
        <v>0</v>
      </c>
      <c r="G210" s="39">
        <v>0</v>
      </c>
      <c r="H210" s="38">
        <f t="shared" si="37"/>
        <v>8124718.1817912832</v>
      </c>
    </row>
    <row r="211" spans="1:8" x14ac:dyDescent="0.2">
      <c r="A211" s="330">
        <v>13</v>
      </c>
      <c r="B211" s="9" t="str">
        <f>$B$115</f>
        <v>Physical Training</v>
      </c>
      <c r="C211" s="39">
        <v>13897574.63241039</v>
      </c>
      <c r="D211" s="39">
        <v>1431548.2854118913</v>
      </c>
      <c r="E211" s="39">
        <v>0</v>
      </c>
      <c r="F211" s="39">
        <v>0</v>
      </c>
      <c r="G211" s="39">
        <v>0</v>
      </c>
      <c r="H211" s="38">
        <f t="shared" si="37"/>
        <v>15329122.917822281</v>
      </c>
    </row>
    <row r="212" spans="1:8" x14ac:dyDescent="0.2">
      <c r="A212" s="330">
        <v>14</v>
      </c>
      <c r="B212" s="9" t="str">
        <f>$B$116</f>
        <v>Health Services</v>
      </c>
      <c r="C212" s="39">
        <v>40412901.187354609</v>
      </c>
      <c r="D212" s="39">
        <v>115529576.01921718</v>
      </c>
      <c r="E212" s="39">
        <v>76123435.779666141</v>
      </c>
      <c r="F212" s="39">
        <v>23679789.517799933</v>
      </c>
      <c r="G212" s="39">
        <v>19064208.58127369</v>
      </c>
      <c r="H212" s="38">
        <f t="shared" si="37"/>
        <v>274809911.08531159</v>
      </c>
    </row>
    <row r="213" spans="1:8" x14ac:dyDescent="0.2">
      <c r="A213" s="330">
        <v>15</v>
      </c>
      <c r="B213" s="9" t="str">
        <f>$B$117</f>
        <v>Pharmacy</v>
      </c>
      <c r="C213" s="39">
        <v>13817.602876433022</v>
      </c>
      <c r="D213" s="39">
        <v>1269309.7080682775</v>
      </c>
      <c r="E213" s="39">
        <v>16508733.203339167</v>
      </c>
      <c r="F213" s="39">
        <v>32196630.710592903</v>
      </c>
      <c r="G213" s="39">
        <v>63408619.92767676</v>
      </c>
      <c r="H213" s="38">
        <f t="shared" si="37"/>
        <v>113397111.15255353</v>
      </c>
    </row>
    <row r="214" spans="1:8" x14ac:dyDescent="0.2">
      <c r="A214" s="330">
        <v>16</v>
      </c>
      <c r="B214" s="9" t="str">
        <f>$B$118</f>
        <v>Business Administration</v>
      </c>
      <c r="C214" s="39">
        <v>136494753.149535</v>
      </c>
      <c r="D214" s="39">
        <v>626010002.69164431</v>
      </c>
      <c r="E214" s="39">
        <v>369141883.50792682</v>
      </c>
      <c r="F214" s="39">
        <v>134869607.53152981</v>
      </c>
      <c r="G214" s="39">
        <v>0</v>
      </c>
      <c r="H214" s="38">
        <f t="shared" si="37"/>
        <v>1266516246.8806362</v>
      </c>
    </row>
    <row r="215" spans="1:8" x14ac:dyDescent="0.2">
      <c r="A215" s="330">
        <v>17</v>
      </c>
      <c r="B215" s="9" t="str">
        <f>$B$119</f>
        <v>Optometry</v>
      </c>
      <c r="C215" s="39">
        <v>0</v>
      </c>
      <c r="D215" s="39">
        <v>0</v>
      </c>
      <c r="E215" s="39">
        <v>0</v>
      </c>
      <c r="F215" s="39">
        <v>0</v>
      </c>
      <c r="G215" s="39">
        <v>22042182.687898859</v>
      </c>
      <c r="H215" s="38">
        <f t="shared" si="37"/>
        <v>22042182.687898859</v>
      </c>
    </row>
    <row r="216" spans="1:8" x14ac:dyDescent="0.2">
      <c r="A216" s="330">
        <v>18</v>
      </c>
      <c r="B216" s="9" t="str">
        <f>$B$120</f>
        <v>Teacher Ed-Practice Teaching</v>
      </c>
      <c r="C216" s="39">
        <v>692603.02572130144</v>
      </c>
      <c r="D216" s="39">
        <v>29610210.654957388</v>
      </c>
      <c r="E216" s="39">
        <v>0</v>
      </c>
      <c r="F216" s="39">
        <v>0</v>
      </c>
      <c r="G216" s="39">
        <v>0</v>
      </c>
      <c r="H216" s="38">
        <f t="shared" si="37"/>
        <v>30302813.680678688</v>
      </c>
    </row>
    <row r="217" spans="1:8" x14ac:dyDescent="0.2">
      <c r="A217" s="330">
        <v>19</v>
      </c>
      <c r="B217" s="9" t="str">
        <f>$B$121</f>
        <v>Technology</v>
      </c>
      <c r="C217" s="39">
        <v>32956561.416786715</v>
      </c>
      <c r="D217" s="39">
        <v>74906871.319215268</v>
      </c>
      <c r="E217" s="39">
        <v>18410948.860703975</v>
      </c>
      <c r="F217" s="39">
        <v>2391267.8476557112</v>
      </c>
      <c r="G217" s="39">
        <v>0</v>
      </c>
      <c r="H217" s="38">
        <f t="shared" si="37"/>
        <v>128665649.44436167</v>
      </c>
    </row>
    <row r="218" spans="1:8" x14ac:dyDescent="0.2">
      <c r="A218" s="330">
        <v>20</v>
      </c>
      <c r="B218" s="9" t="str">
        <f>$B$122</f>
        <v>Nursing</v>
      </c>
      <c r="C218" s="39">
        <v>10641758.547399564</v>
      </c>
      <c r="D218" s="39">
        <v>176317490.08403757</v>
      </c>
      <c r="E218" s="39">
        <v>79339645.458607823</v>
      </c>
      <c r="F218" s="39">
        <v>19182590.291595373</v>
      </c>
      <c r="G218" s="39">
        <v>0</v>
      </c>
      <c r="H218" s="38">
        <f t="shared" si="37"/>
        <v>285481484.38164032</v>
      </c>
    </row>
    <row r="219" spans="1:8" x14ac:dyDescent="0.2">
      <c r="A219" s="329"/>
      <c r="B219" s="35" t="str">
        <f>$B$123</f>
        <v>Totals</v>
      </c>
      <c r="C219" s="38">
        <f t="shared" ref="C219:H219" si="38">SUM(C199:C218)</f>
        <v>2296913753.2352037</v>
      </c>
      <c r="D219" s="38">
        <f t="shared" si="38"/>
        <v>3357206648.8481193</v>
      </c>
      <c r="E219" s="38">
        <f t="shared" si="38"/>
        <v>1956768890.8444841</v>
      </c>
      <c r="F219" s="38">
        <f t="shared" si="38"/>
        <v>1737526117.2897232</v>
      </c>
      <c r="G219" s="38">
        <f t="shared" si="38"/>
        <v>340402059.36209089</v>
      </c>
      <c r="H219" s="38">
        <f t="shared" si="38"/>
        <v>9688817469.5796223</v>
      </c>
    </row>
    <row r="220" spans="1:8" x14ac:dyDescent="0.2">
      <c r="H220" s="54"/>
    </row>
    <row r="221" spans="1:8" ht="15" thickBot="1" x14ac:dyDescent="0.25">
      <c r="A221" s="168" t="str">
        <f>"All Expenditures Previous Year (FY "&amp;H1-2&amp;")"</f>
        <v>All Expenditures Previous Year (FY 2019)</v>
      </c>
      <c r="C221" s="11"/>
      <c r="D221" s="11"/>
      <c r="E221" s="11"/>
      <c r="F221" s="11"/>
      <c r="G221" s="11"/>
      <c r="H221" s="17"/>
    </row>
    <row r="222" spans="1:8" ht="29.25" thickBot="1" x14ac:dyDescent="0.25">
      <c r="A222" s="59" t="s">
        <v>878</v>
      </c>
      <c r="B222" s="62" t="s">
        <v>32</v>
      </c>
      <c r="C222" s="63" t="s">
        <v>26</v>
      </c>
      <c r="D222" s="63" t="s">
        <v>27</v>
      </c>
      <c r="E222" s="63" t="s">
        <v>28</v>
      </c>
      <c r="F222" s="63" t="s">
        <v>29</v>
      </c>
      <c r="G222" s="63" t="s">
        <v>30</v>
      </c>
      <c r="H222" s="64" t="s">
        <v>1</v>
      </c>
    </row>
    <row r="223" spans="1:8" x14ac:dyDescent="0.2">
      <c r="A223" s="330">
        <v>1</v>
      </c>
      <c r="B223" s="9" t="str">
        <f>$B$103</f>
        <v>Liberal Arts</v>
      </c>
      <c r="C223" s="38">
        <v>978850285.96351707</v>
      </c>
      <c r="D223" s="38">
        <v>735002068.18011224</v>
      </c>
      <c r="E223" s="38">
        <v>343088089.59238821</v>
      </c>
      <c r="F223" s="38">
        <v>330818238.10172701</v>
      </c>
      <c r="G223" s="38">
        <v>0</v>
      </c>
      <c r="H223" s="38">
        <f>SUM(C223:G223)</f>
        <v>2387758681.8377447</v>
      </c>
    </row>
    <row r="224" spans="1:8" x14ac:dyDescent="0.2">
      <c r="A224" s="330">
        <v>2</v>
      </c>
      <c r="B224" s="9" t="str">
        <f>$B$104</f>
        <v>Science</v>
      </c>
      <c r="C224" s="39">
        <v>547201709.02535915</v>
      </c>
      <c r="D224" s="39">
        <v>542514558.31389618</v>
      </c>
      <c r="E224" s="39">
        <v>248496620.45229539</v>
      </c>
      <c r="F224" s="39">
        <v>429788422.84913391</v>
      </c>
      <c r="G224" s="39">
        <v>0</v>
      </c>
      <c r="H224" s="38">
        <f t="shared" ref="H224:H242" si="39">SUM(C224:G224)</f>
        <v>1768001310.6406846</v>
      </c>
    </row>
    <row r="225" spans="1:8" x14ac:dyDescent="0.2">
      <c r="A225" s="330">
        <v>3</v>
      </c>
      <c r="B225" s="9" t="str">
        <f>$B$105</f>
        <v>Fine Arts</v>
      </c>
      <c r="C225" s="39">
        <v>193253644.14227819</v>
      </c>
      <c r="D225" s="39">
        <v>160668473.24297529</v>
      </c>
      <c r="E225" s="39">
        <v>66500879.745270565</v>
      </c>
      <c r="F225" s="39">
        <v>30770447.084050115</v>
      </c>
      <c r="G225" s="39">
        <v>0</v>
      </c>
      <c r="H225" s="38">
        <f t="shared" si="39"/>
        <v>451193444.21457416</v>
      </c>
    </row>
    <row r="226" spans="1:8" x14ac:dyDescent="0.2">
      <c r="A226" s="330">
        <v>4</v>
      </c>
      <c r="B226" s="9" t="str">
        <f>$B$106</f>
        <v>Teacher Education</v>
      </c>
      <c r="C226" s="39">
        <v>27226885.325357694</v>
      </c>
      <c r="D226" s="39">
        <v>149470219.67616731</v>
      </c>
      <c r="E226" s="39">
        <v>165148575.17191547</v>
      </c>
      <c r="F226" s="39">
        <v>115114119.61736727</v>
      </c>
      <c r="G226" s="39">
        <v>7653.0400228521266</v>
      </c>
      <c r="H226" s="38">
        <f t="shared" si="39"/>
        <v>456967452.83083057</v>
      </c>
    </row>
    <row r="227" spans="1:8" x14ac:dyDescent="0.2">
      <c r="A227" s="330">
        <v>5</v>
      </c>
      <c r="B227" s="9" t="str">
        <f>$B$107</f>
        <v>Agriculture</v>
      </c>
      <c r="C227" s="39">
        <v>35626955.873448752</v>
      </c>
      <c r="D227" s="39">
        <v>60833487.269943342</v>
      </c>
      <c r="E227" s="39">
        <v>34780413.87141683</v>
      </c>
      <c r="F227" s="39">
        <v>28817003.581500828</v>
      </c>
      <c r="G227" s="39">
        <v>0</v>
      </c>
      <c r="H227" s="38">
        <f t="shared" si="39"/>
        <v>160057860.59630975</v>
      </c>
    </row>
    <row r="228" spans="1:8" x14ac:dyDescent="0.2">
      <c r="A228" s="330">
        <v>6</v>
      </c>
      <c r="B228" s="9" t="str">
        <f>$B$108</f>
        <v>Engineering</v>
      </c>
      <c r="C228" s="39">
        <v>220000644.77750787</v>
      </c>
      <c r="D228" s="39">
        <v>511035537.04176545</v>
      </c>
      <c r="E228" s="39">
        <v>415878870.34919095</v>
      </c>
      <c r="F228" s="39">
        <v>493874157.35870606</v>
      </c>
      <c r="G228" s="39">
        <v>0</v>
      </c>
      <c r="H228" s="38">
        <f t="shared" si="39"/>
        <v>1640789209.5271702</v>
      </c>
    </row>
    <row r="229" spans="1:8" x14ac:dyDescent="0.2">
      <c r="A229" s="330">
        <v>7</v>
      </c>
      <c r="B229" s="9" t="str">
        <f>$B$109</f>
        <v>Home Economics</v>
      </c>
      <c r="C229" s="39">
        <v>19951532.691225283</v>
      </c>
      <c r="D229" s="39">
        <v>33299949.353770956</v>
      </c>
      <c r="E229" s="39">
        <v>9431650.0951103084</v>
      </c>
      <c r="F229" s="39">
        <v>7137206.5256801695</v>
      </c>
      <c r="G229" s="39">
        <v>0</v>
      </c>
      <c r="H229" s="38">
        <f t="shared" si="39"/>
        <v>69820338.665786713</v>
      </c>
    </row>
    <row r="230" spans="1:8" x14ac:dyDescent="0.2">
      <c r="A230" s="330">
        <v>8</v>
      </c>
      <c r="B230" s="9" t="str">
        <f>$B$110</f>
        <v>Law</v>
      </c>
      <c r="C230" s="39">
        <v>1128.5758158630899</v>
      </c>
      <c r="D230" s="39">
        <v>22745.383464044662</v>
      </c>
      <c r="E230" s="39">
        <v>8219.1064310471575</v>
      </c>
      <c r="F230" s="39">
        <v>8219.1064310471575</v>
      </c>
      <c r="G230" s="39">
        <v>153151743.78409025</v>
      </c>
      <c r="H230" s="38">
        <f t="shared" si="39"/>
        <v>153192055.95623225</v>
      </c>
    </row>
    <row r="231" spans="1:8" x14ac:dyDescent="0.2">
      <c r="A231" s="330">
        <v>9</v>
      </c>
      <c r="B231" s="9" t="str">
        <f>$B$111</f>
        <v>Social Service</v>
      </c>
      <c r="C231" s="39">
        <v>8321724.5207714606</v>
      </c>
      <c r="D231" s="39">
        <v>30867727.015098389</v>
      </c>
      <c r="E231" s="39">
        <v>51641163.95482032</v>
      </c>
      <c r="F231" s="39">
        <v>7973244.1185137946</v>
      </c>
      <c r="G231" s="39">
        <v>0</v>
      </c>
      <c r="H231" s="38">
        <f t="shared" si="39"/>
        <v>98803859.609203964</v>
      </c>
    </row>
    <row r="232" spans="1:8" x14ac:dyDescent="0.2">
      <c r="A232" s="330">
        <v>10</v>
      </c>
      <c r="B232" s="9" t="str">
        <f>$B$112</f>
        <v>Library Science</v>
      </c>
      <c r="C232" s="39">
        <v>1317882.4314730349</v>
      </c>
      <c r="D232" s="39">
        <v>1839054.9401094397</v>
      </c>
      <c r="E232" s="39">
        <v>17615489.562355775</v>
      </c>
      <c r="F232" s="39">
        <v>1413864.9938586198</v>
      </c>
      <c r="G232" s="39">
        <v>0</v>
      </c>
      <c r="H232" s="38">
        <f t="shared" si="39"/>
        <v>22186291.92779687</v>
      </c>
    </row>
    <row r="233" spans="1:8" x14ac:dyDescent="0.2">
      <c r="A233" s="330">
        <v>11</v>
      </c>
      <c r="B233" s="9" t="str">
        <f>$B$113</f>
        <v>Veterinary Science</v>
      </c>
      <c r="C233" s="39">
        <v>0</v>
      </c>
      <c r="D233" s="39">
        <v>0</v>
      </c>
      <c r="E233" s="39">
        <v>0</v>
      </c>
      <c r="F233" s="39">
        <v>0</v>
      </c>
      <c r="G233" s="39">
        <v>73048044.985026807</v>
      </c>
      <c r="H233" s="38">
        <f t="shared" si="39"/>
        <v>73048044.985026807</v>
      </c>
    </row>
    <row r="234" spans="1:8" x14ac:dyDescent="0.2">
      <c r="A234" s="330">
        <v>12</v>
      </c>
      <c r="B234" s="9" t="str">
        <f>$B$114</f>
        <v>Vocational Training</v>
      </c>
      <c r="C234" s="39">
        <v>5273752.5131853921</v>
      </c>
      <c r="D234" s="39">
        <v>3009492.2274425435</v>
      </c>
      <c r="E234" s="39">
        <v>0</v>
      </c>
      <c r="F234" s="39">
        <v>0</v>
      </c>
      <c r="G234" s="39">
        <v>0</v>
      </c>
      <c r="H234" s="38">
        <f t="shared" si="39"/>
        <v>8283244.7406279352</v>
      </c>
    </row>
    <row r="235" spans="1:8" x14ac:dyDescent="0.2">
      <c r="A235" s="330">
        <v>13</v>
      </c>
      <c r="B235" s="9" t="str">
        <f>$B$115</f>
        <v>Physical Training</v>
      </c>
      <c r="C235" s="39">
        <v>15333784.608413603</v>
      </c>
      <c r="D235" s="39">
        <v>1649144.3052004322</v>
      </c>
      <c r="E235" s="39">
        <v>0</v>
      </c>
      <c r="F235" s="39">
        <v>0</v>
      </c>
      <c r="G235" s="39">
        <v>0</v>
      </c>
      <c r="H235" s="38">
        <f t="shared" si="39"/>
        <v>16982928.913614035</v>
      </c>
    </row>
    <row r="236" spans="1:8" x14ac:dyDescent="0.2">
      <c r="A236" s="330">
        <v>14</v>
      </c>
      <c r="B236" s="9" t="str">
        <f>$B$116</f>
        <v>Health Services</v>
      </c>
      <c r="C236" s="39">
        <v>41105580.725019842</v>
      </c>
      <c r="D236" s="39">
        <v>111825923.32826513</v>
      </c>
      <c r="E236" s="39">
        <v>73327508.96273528</v>
      </c>
      <c r="F236" s="39">
        <v>22250950.452933133</v>
      </c>
      <c r="G236" s="39">
        <v>18650100.274887778</v>
      </c>
      <c r="H236" s="38">
        <f t="shared" si="39"/>
        <v>267160063.74384114</v>
      </c>
    </row>
    <row r="237" spans="1:8" x14ac:dyDescent="0.2">
      <c r="A237" s="330">
        <v>15</v>
      </c>
      <c r="B237" s="9" t="str">
        <f>$B$117</f>
        <v>Pharmacy</v>
      </c>
      <c r="C237" s="39">
        <v>6705.0557591362704</v>
      </c>
      <c r="D237" s="39">
        <v>1231626.2108605183</v>
      </c>
      <c r="E237" s="39">
        <v>17576122.574194122</v>
      </c>
      <c r="F237" s="39">
        <v>26192228.538355</v>
      </c>
      <c r="G237" s="39">
        <v>63605511.651301622</v>
      </c>
      <c r="H237" s="38">
        <f t="shared" si="39"/>
        <v>108612194.0304704</v>
      </c>
    </row>
    <row r="238" spans="1:8" x14ac:dyDescent="0.2">
      <c r="A238" s="330">
        <v>16</v>
      </c>
      <c r="B238" s="9" t="str">
        <f>$B$118</f>
        <v>Business Administration</v>
      </c>
      <c r="C238" s="39">
        <v>129194428.38557811</v>
      </c>
      <c r="D238" s="39">
        <v>602880089.06347501</v>
      </c>
      <c r="E238" s="39">
        <v>356350914.15937263</v>
      </c>
      <c r="F238" s="39">
        <v>136520123.78503659</v>
      </c>
      <c r="G238" s="39">
        <v>0</v>
      </c>
      <c r="H238" s="38">
        <f t="shared" si="39"/>
        <v>1224945555.3934624</v>
      </c>
    </row>
    <row r="239" spans="1:8" x14ac:dyDescent="0.2">
      <c r="A239" s="330">
        <v>17</v>
      </c>
      <c r="B239" s="9" t="str">
        <f>$B$119</f>
        <v>Optometry</v>
      </c>
      <c r="C239" s="39">
        <v>0</v>
      </c>
      <c r="D239" s="39">
        <v>0</v>
      </c>
      <c r="E239" s="39">
        <v>0</v>
      </c>
      <c r="F239" s="39">
        <v>0</v>
      </c>
      <c r="G239" s="39">
        <v>24024121.885340977</v>
      </c>
      <c r="H239" s="38">
        <f t="shared" si="39"/>
        <v>24024121.885340977</v>
      </c>
    </row>
    <row r="240" spans="1:8" x14ac:dyDescent="0.2">
      <c r="A240" s="330">
        <v>18</v>
      </c>
      <c r="B240" s="9" t="str">
        <f>$B$120</f>
        <v>Teacher Ed-Practice Teaching</v>
      </c>
      <c r="C240" s="39">
        <v>677544.7061307152</v>
      </c>
      <c r="D240" s="39">
        <v>29797931.023016378</v>
      </c>
      <c r="E240" s="39">
        <v>0</v>
      </c>
      <c r="F240" s="39">
        <v>0</v>
      </c>
      <c r="G240" s="39">
        <v>0</v>
      </c>
      <c r="H240" s="38">
        <f t="shared" si="39"/>
        <v>30475475.729147095</v>
      </c>
    </row>
    <row r="241" spans="1:8" x14ac:dyDescent="0.2">
      <c r="A241" s="330">
        <v>19</v>
      </c>
      <c r="B241" s="9" t="str">
        <f>$B$121</f>
        <v>Technology</v>
      </c>
      <c r="C241" s="39">
        <v>31556667.865149226</v>
      </c>
      <c r="D241" s="39">
        <v>69037068.32629928</v>
      </c>
      <c r="E241" s="39">
        <v>13788285.8909855</v>
      </c>
      <c r="F241" s="39">
        <v>273557.65292605775</v>
      </c>
      <c r="G241" s="39">
        <v>0</v>
      </c>
      <c r="H241" s="38">
        <f t="shared" si="39"/>
        <v>114655579.73536007</v>
      </c>
    </row>
    <row r="242" spans="1:8" x14ac:dyDescent="0.2">
      <c r="A242" s="330">
        <v>20</v>
      </c>
      <c r="B242" s="9" t="str">
        <f>$B$122</f>
        <v>Nursing</v>
      </c>
      <c r="C242" s="39">
        <v>10046232.759128813</v>
      </c>
      <c r="D242" s="39">
        <v>161414974.05596471</v>
      </c>
      <c r="E242" s="39">
        <v>79277658.772578046</v>
      </c>
      <c r="F242" s="39">
        <v>19810845.723842829</v>
      </c>
      <c r="G242" s="39">
        <v>0</v>
      </c>
      <c r="H242" s="38">
        <f t="shared" si="39"/>
        <v>270549711.31151438</v>
      </c>
    </row>
    <row r="243" spans="1:8" x14ac:dyDescent="0.2">
      <c r="A243" s="329"/>
      <c r="B243" s="35" t="str">
        <f>$B$123</f>
        <v>Totals</v>
      </c>
      <c r="C243" s="38">
        <f t="shared" ref="C243:H243" si="40">SUM(C223:C242)</f>
        <v>2264947089.9451194</v>
      </c>
      <c r="D243" s="38">
        <f t="shared" si="40"/>
        <v>3206400068.9578266</v>
      </c>
      <c r="E243" s="38">
        <f t="shared" si="40"/>
        <v>1892910462.2610605</v>
      </c>
      <c r="F243" s="38">
        <f t="shared" si="40"/>
        <v>1650762629.4900622</v>
      </c>
      <c r="G243" s="38">
        <f t="shared" si="40"/>
        <v>332487175.62067026</v>
      </c>
      <c r="H243" s="38">
        <f t="shared" si="40"/>
        <v>9347507426.2747402</v>
      </c>
    </row>
  </sheetData>
  <pageMargins left="0.5" right="0.5" top="0.5" bottom="0.5" header="0.3" footer="0.18"/>
  <pageSetup scale="70" fitToHeight="0" orientation="portrait" r:id="rId1"/>
  <headerFooter alignWithMargins="0"/>
  <rowBreaks count="1" manualBreakCount="1">
    <brk id="17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000"/>
    <pageSetUpPr fitToPage="1"/>
  </sheetPr>
  <dimension ref="B1:W363"/>
  <sheetViews>
    <sheetView showGridLines="0" showZeros="0" zoomScale="70" zoomScaleNormal="70" workbookViewId="0">
      <selection activeCell="R28" sqref="R2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76</v>
      </c>
      <c r="C3" s="6"/>
      <c r="D3" s="6"/>
      <c r="E3" s="6"/>
      <c r="F3" s="6"/>
      <c r="G3" s="6"/>
      <c r="H3" s="6"/>
    </row>
    <row r="4" spans="2:8" x14ac:dyDescent="0.2">
      <c r="B4" s="83" t="s">
        <v>147</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Data!$G15</f>
        <v>64914661</v>
      </c>
    </row>
    <row r="14" spans="2:8" x14ac:dyDescent="0.2">
      <c r="B14" s="371" t="s">
        <v>14</v>
      </c>
      <c r="C14" s="371"/>
      <c r="D14" s="371"/>
      <c r="E14" s="371"/>
      <c r="F14" s="335"/>
      <c r="G14" s="333"/>
      <c r="H14" s="339">
        <f>Data!$H15</f>
        <v>26927309</v>
      </c>
    </row>
    <row r="15" spans="2:8" x14ac:dyDescent="0.2">
      <c r="B15" s="371" t="s">
        <v>15</v>
      </c>
      <c r="C15" s="371"/>
      <c r="D15" s="371"/>
      <c r="E15" s="371"/>
      <c r="F15" s="335"/>
      <c r="G15" s="333"/>
      <c r="H15" s="339">
        <f>Data!$I15</f>
        <v>33170614</v>
      </c>
    </row>
    <row r="16" spans="2:8" x14ac:dyDescent="0.2">
      <c r="B16" s="371" t="s">
        <v>19</v>
      </c>
      <c r="C16" s="371"/>
      <c r="D16" s="371"/>
      <c r="E16" s="371"/>
      <c r="F16" s="335"/>
      <c r="G16" s="333"/>
      <c r="H16" s="339">
        <f>Data!$J15</f>
        <v>13477927</v>
      </c>
    </row>
    <row r="17" spans="2:23" x14ac:dyDescent="0.2">
      <c r="B17" s="371" t="s">
        <v>16</v>
      </c>
      <c r="C17" s="371"/>
      <c r="D17" s="371"/>
      <c r="E17" s="371"/>
      <c r="F17" s="335"/>
      <c r="G17" s="333"/>
      <c r="H17" s="339">
        <f>Data!$K15</f>
        <v>15669747</v>
      </c>
    </row>
    <row r="18" spans="2:23" x14ac:dyDescent="0.2">
      <c r="B18" s="371" t="s">
        <v>1</v>
      </c>
      <c r="C18" s="371"/>
      <c r="D18" s="371"/>
      <c r="E18" s="371"/>
      <c r="F18" s="336"/>
      <c r="G18" s="333"/>
      <c r="H18" s="337">
        <f>SUM(H13:H17)</f>
        <v>154160258</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Data!L15</f>
        <v>Monica Poehl</v>
      </c>
      <c r="E21" s="384"/>
      <c r="F21" s="384"/>
      <c r="G21" s="87" t="str">
        <f>Data!M15</f>
        <v>979-458-6090</v>
      </c>
      <c r="H21" s="78" t="str">
        <f>Data!N15</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Data!O15</f>
        <v>3597</v>
      </c>
      <c r="D25" s="80">
        <f>Data!P15</f>
        <v>4886</v>
      </c>
      <c r="E25" s="80">
        <f>Data!Q15</f>
        <v>2074</v>
      </c>
      <c r="F25" s="80">
        <f>Data!R15</f>
        <v>263</v>
      </c>
      <c r="G25" s="80">
        <f>Data!S15</f>
        <v>0</v>
      </c>
      <c r="H25" s="68">
        <f>SUM(C25:G25)</f>
        <v>10820</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42.75" x14ac:dyDescent="0.2">
      <c r="B28" s="385" t="s">
        <v>39</v>
      </c>
      <c r="C28" s="386"/>
      <c r="D28" s="384" t="str">
        <f>Data!T15</f>
        <v>Mulligan-Nguyen, Erin</v>
      </c>
      <c r="E28" s="384"/>
      <c r="F28" s="384"/>
      <c r="G28" s="87" t="str">
        <f>Data!U15</f>
        <v>(361) 825-5989</v>
      </c>
      <c r="H28" s="78" t="str">
        <f>Data!V15</f>
        <v>Erin.Mulligan-Nguyen@tamucc.edu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Data!W15</f>
        <v>61262</v>
      </c>
      <c r="D32" s="81">
        <f>Data!AQ15</f>
        <v>20069</v>
      </c>
      <c r="E32" s="81">
        <f>Data!BK15</f>
        <v>5390</v>
      </c>
      <c r="F32" s="81">
        <f>Data!CE15</f>
        <v>111</v>
      </c>
      <c r="G32" s="81">
        <f>Data!CY15</f>
        <v>0</v>
      </c>
      <c r="H32" s="22">
        <f>SUM(C32:G32)</f>
        <v>86832</v>
      </c>
      <c r="I32" s="1"/>
      <c r="W32" s="18"/>
    </row>
    <row r="33" spans="2:23" x14ac:dyDescent="0.2">
      <c r="B33" s="7" t="s">
        <v>46</v>
      </c>
      <c r="C33" s="81">
        <f>Data!X15</f>
        <v>30013</v>
      </c>
      <c r="D33" s="81">
        <f>Data!AR15</f>
        <v>21557</v>
      </c>
      <c r="E33" s="81">
        <f>Data!BL15</f>
        <v>3869</v>
      </c>
      <c r="F33" s="81">
        <f>Data!CF15</f>
        <v>1125</v>
      </c>
      <c r="G33" s="81">
        <f>Data!CZ15</f>
        <v>0</v>
      </c>
      <c r="H33" s="22">
        <f t="shared" ref="H33:H52" si="0">SUM(C33:G33)</f>
        <v>56564</v>
      </c>
      <c r="I33" s="1"/>
      <c r="W33" s="18"/>
    </row>
    <row r="34" spans="2:23" x14ac:dyDescent="0.2">
      <c r="B34" s="7" t="s">
        <v>47</v>
      </c>
      <c r="C34" s="81">
        <f>Data!Y15</f>
        <v>9587</v>
      </c>
      <c r="D34" s="81">
        <f>Data!AS15</f>
        <v>3470</v>
      </c>
      <c r="E34" s="81">
        <f>Data!BM15</f>
        <v>149</v>
      </c>
      <c r="F34" s="81">
        <f>Data!CG15</f>
        <v>0</v>
      </c>
      <c r="G34" s="81">
        <f>Data!DA15</f>
        <v>0</v>
      </c>
      <c r="H34" s="22">
        <f t="shared" si="0"/>
        <v>13206</v>
      </c>
      <c r="I34" s="1"/>
      <c r="W34" s="18"/>
    </row>
    <row r="35" spans="2:23" x14ac:dyDescent="0.2">
      <c r="B35" s="7" t="s">
        <v>48</v>
      </c>
      <c r="C35" s="81">
        <f>Data!Z15</f>
        <v>1002</v>
      </c>
      <c r="D35" s="81">
        <f>Data!AT15</f>
        <v>6947</v>
      </c>
      <c r="E35" s="81">
        <f>Data!BN15</f>
        <v>2418</v>
      </c>
      <c r="F35" s="81">
        <f>Data!CH15</f>
        <v>1899</v>
      </c>
      <c r="G35" s="81">
        <f>Data!DB15</f>
        <v>0</v>
      </c>
      <c r="H35" s="22">
        <f t="shared" si="0"/>
        <v>12266</v>
      </c>
      <c r="I35" s="1"/>
      <c r="W35" s="18"/>
    </row>
    <row r="36" spans="2:23" x14ac:dyDescent="0.2">
      <c r="B36" s="7" t="s">
        <v>49</v>
      </c>
      <c r="C36" s="81">
        <f>Data!AA15</f>
        <v>6</v>
      </c>
      <c r="D36" s="81">
        <f>Data!AU15</f>
        <v>234</v>
      </c>
      <c r="E36" s="81">
        <f>Data!BO15</f>
        <v>169</v>
      </c>
      <c r="F36" s="81">
        <f>Data!CI15</f>
        <v>3</v>
      </c>
      <c r="G36" s="81">
        <f>Data!DC15</f>
        <v>0</v>
      </c>
      <c r="H36" s="22">
        <f t="shared" si="0"/>
        <v>412</v>
      </c>
      <c r="I36" s="1"/>
      <c r="W36" s="18"/>
    </row>
    <row r="37" spans="2:23" x14ac:dyDescent="0.2">
      <c r="B37" s="7" t="s">
        <v>50</v>
      </c>
      <c r="C37" s="81">
        <f>Data!AB15</f>
        <v>4447</v>
      </c>
      <c r="D37" s="81">
        <f>Data!AV15</f>
        <v>7277</v>
      </c>
      <c r="E37" s="81">
        <f>Data!BP15</f>
        <v>4436</v>
      </c>
      <c r="F37" s="81">
        <f>Data!CJ15</f>
        <v>318</v>
      </c>
      <c r="G37" s="81">
        <f>Data!DD15</f>
        <v>0</v>
      </c>
      <c r="H37" s="22">
        <f t="shared" si="0"/>
        <v>16478</v>
      </c>
      <c r="I37" s="1"/>
      <c r="W37" s="18"/>
    </row>
    <row r="38" spans="2:23" x14ac:dyDescent="0.2">
      <c r="B38" s="7" t="s">
        <v>51</v>
      </c>
      <c r="C38" s="81">
        <f>Data!AC15</f>
        <v>0</v>
      </c>
      <c r="D38" s="81">
        <f>Data!AW15</f>
        <v>0</v>
      </c>
      <c r="E38" s="81">
        <f>Data!BQ15</f>
        <v>0</v>
      </c>
      <c r="F38" s="81">
        <f>Data!CK15</f>
        <v>0</v>
      </c>
      <c r="G38" s="81">
        <f>Data!DE15</f>
        <v>0</v>
      </c>
      <c r="H38" s="22">
        <f t="shared" si="0"/>
        <v>0</v>
      </c>
      <c r="I38" s="1"/>
      <c r="W38" s="18"/>
    </row>
    <row r="39" spans="2:23" x14ac:dyDescent="0.2">
      <c r="B39" s="7" t="s">
        <v>52</v>
      </c>
      <c r="C39" s="81">
        <f>Data!AD15</f>
        <v>0</v>
      </c>
      <c r="D39" s="81">
        <f>Data!AX15</f>
        <v>0</v>
      </c>
      <c r="E39" s="81">
        <f>Data!BR15</f>
        <v>0</v>
      </c>
      <c r="F39" s="81">
        <f>Data!CL15</f>
        <v>0</v>
      </c>
      <c r="G39" s="81">
        <f>Data!DF15</f>
        <v>0</v>
      </c>
      <c r="H39" s="22">
        <f t="shared" si="0"/>
        <v>0</v>
      </c>
      <c r="I39" s="1"/>
      <c r="W39" s="18"/>
    </row>
    <row r="40" spans="2:23" x14ac:dyDescent="0.2">
      <c r="B40" s="7" t="s">
        <v>53</v>
      </c>
      <c r="C40" s="81">
        <f>Data!AE15</f>
        <v>12</v>
      </c>
      <c r="D40" s="81">
        <f>Data!AY15</f>
        <v>255</v>
      </c>
      <c r="E40" s="81">
        <f>Data!BS15</f>
        <v>0</v>
      </c>
      <c r="F40" s="81">
        <f>Data!CM15</f>
        <v>0</v>
      </c>
      <c r="G40" s="81">
        <f>Data!DG15</f>
        <v>0</v>
      </c>
      <c r="H40" s="22">
        <f t="shared" si="0"/>
        <v>267</v>
      </c>
      <c r="I40" s="1"/>
      <c r="W40" s="18"/>
    </row>
    <row r="41" spans="2:23" x14ac:dyDescent="0.2">
      <c r="B41" s="7" t="s">
        <v>54</v>
      </c>
      <c r="C41" s="81">
        <f>Data!AF15</f>
        <v>0</v>
      </c>
      <c r="D41" s="81">
        <f>Data!AZ15</f>
        <v>0</v>
      </c>
      <c r="E41" s="81">
        <f>Data!BT15</f>
        <v>0</v>
      </c>
      <c r="F41" s="81">
        <f>Data!CN15</f>
        <v>0</v>
      </c>
      <c r="G41" s="81">
        <f>Data!DH15</f>
        <v>0</v>
      </c>
      <c r="H41" s="22">
        <f t="shared" si="0"/>
        <v>0</v>
      </c>
      <c r="I41" s="1"/>
      <c r="W41" s="18"/>
    </row>
    <row r="42" spans="2:23" x14ac:dyDescent="0.2">
      <c r="B42" s="7" t="s">
        <v>55</v>
      </c>
      <c r="C42" s="81">
        <f>Data!AG15</f>
        <v>0</v>
      </c>
      <c r="D42" s="81">
        <f>Data!BA15</f>
        <v>0</v>
      </c>
      <c r="E42" s="81">
        <f>Data!BU15</f>
        <v>0</v>
      </c>
      <c r="F42" s="81">
        <f>Data!CO15</f>
        <v>0</v>
      </c>
      <c r="G42" s="81">
        <f>Data!DI15</f>
        <v>0</v>
      </c>
      <c r="H42" s="22">
        <f t="shared" si="0"/>
        <v>0</v>
      </c>
      <c r="I42" s="1"/>
      <c r="W42" s="18"/>
    </row>
    <row r="43" spans="2:23" x14ac:dyDescent="0.2">
      <c r="B43" s="7" t="s">
        <v>56</v>
      </c>
      <c r="C43" s="81">
        <f>Data!AH15</f>
        <v>0</v>
      </c>
      <c r="D43" s="81">
        <f>Data!BB15</f>
        <v>0</v>
      </c>
      <c r="E43" s="81">
        <f>Data!BV15</f>
        <v>0</v>
      </c>
      <c r="F43" s="81">
        <f>Data!CP15</f>
        <v>0</v>
      </c>
      <c r="G43" s="81">
        <f>Data!DJ15</f>
        <v>0</v>
      </c>
      <c r="H43" s="22">
        <f t="shared" si="0"/>
        <v>0</v>
      </c>
      <c r="I43" s="1"/>
      <c r="W43" s="18"/>
    </row>
    <row r="44" spans="2:23" x14ac:dyDescent="0.2">
      <c r="B44" s="7" t="s">
        <v>57</v>
      </c>
      <c r="C44" s="81">
        <f>Data!AI15</f>
        <v>0</v>
      </c>
      <c r="D44" s="81">
        <f>Data!BC15</f>
        <v>0</v>
      </c>
      <c r="E44" s="81">
        <f>Data!BW15</f>
        <v>0</v>
      </c>
      <c r="F44" s="81">
        <f>Data!CQ15</f>
        <v>0</v>
      </c>
      <c r="G44" s="81">
        <f>Data!DK15</f>
        <v>0</v>
      </c>
      <c r="H44" s="22">
        <f t="shared" si="0"/>
        <v>0</v>
      </c>
      <c r="I44" s="1"/>
      <c r="W44" s="18"/>
    </row>
    <row r="45" spans="2:23" x14ac:dyDescent="0.2">
      <c r="B45" s="7" t="s">
        <v>58</v>
      </c>
      <c r="C45" s="81">
        <f>Data!AJ15</f>
        <v>1290</v>
      </c>
      <c r="D45" s="81">
        <f>Data!BD15</f>
        <v>4508</v>
      </c>
      <c r="E45" s="81">
        <f>Data!BX15</f>
        <v>4090</v>
      </c>
      <c r="F45" s="81">
        <f>Data!CR15</f>
        <v>684</v>
      </c>
      <c r="G45" s="81">
        <f>Data!DL15</f>
        <v>0</v>
      </c>
      <c r="H45" s="22">
        <f t="shared" si="0"/>
        <v>10572</v>
      </c>
      <c r="I45" s="1"/>
      <c r="W45" s="18"/>
    </row>
    <row r="46" spans="2:23" x14ac:dyDescent="0.2">
      <c r="B46" s="7" t="s">
        <v>59</v>
      </c>
      <c r="C46" s="81">
        <f>Data!AK15</f>
        <v>0</v>
      </c>
      <c r="D46" s="81">
        <f>Data!BE15</f>
        <v>0</v>
      </c>
      <c r="E46" s="81">
        <f>Data!BY15</f>
        <v>0</v>
      </c>
      <c r="F46" s="81">
        <f>Data!CS15</f>
        <v>0</v>
      </c>
      <c r="G46" s="81">
        <f>Data!DM15</f>
        <v>0</v>
      </c>
      <c r="H46" s="22">
        <f t="shared" si="0"/>
        <v>0</v>
      </c>
      <c r="I46" s="1"/>
      <c r="W46" s="18"/>
    </row>
    <row r="47" spans="2:23" x14ac:dyDescent="0.2">
      <c r="B47" s="7" t="s">
        <v>60</v>
      </c>
      <c r="C47" s="81">
        <f>Data!AL15</f>
        <v>4893</v>
      </c>
      <c r="D47" s="81">
        <f>Data!BF15</f>
        <v>16848</v>
      </c>
      <c r="E47" s="81">
        <f>Data!BZ15</f>
        <v>22833</v>
      </c>
      <c r="F47" s="81">
        <f>Data!CT15</f>
        <v>0</v>
      </c>
      <c r="G47" s="81">
        <f>Data!DN15</f>
        <v>0</v>
      </c>
      <c r="H47" s="22">
        <f t="shared" si="0"/>
        <v>44574</v>
      </c>
      <c r="I47" s="1"/>
      <c r="W47" s="18"/>
    </row>
    <row r="48" spans="2:23" x14ac:dyDescent="0.2">
      <c r="B48" s="7" t="s">
        <v>61</v>
      </c>
      <c r="C48" s="81">
        <f>Data!AM15</f>
        <v>0</v>
      </c>
      <c r="D48" s="81">
        <f>Data!BG15</f>
        <v>0</v>
      </c>
      <c r="E48" s="81">
        <f>Data!CA15</f>
        <v>0</v>
      </c>
      <c r="F48" s="81">
        <f>Data!CU15</f>
        <v>0</v>
      </c>
      <c r="G48" s="81">
        <f>Data!DO15</f>
        <v>0</v>
      </c>
      <c r="H48" s="22">
        <f t="shared" si="0"/>
        <v>0</v>
      </c>
      <c r="I48" s="1"/>
      <c r="W48" s="18"/>
    </row>
    <row r="49" spans="2:23" x14ac:dyDescent="0.2">
      <c r="B49" s="7" t="s">
        <v>62</v>
      </c>
      <c r="C49" s="81">
        <f>Data!AN15</f>
        <v>0</v>
      </c>
      <c r="D49" s="81">
        <f>Data!BH15</f>
        <v>1185</v>
      </c>
      <c r="E49" s="81">
        <f>Data!CB15</f>
        <v>0</v>
      </c>
      <c r="F49" s="81">
        <f>Data!CV15</f>
        <v>0</v>
      </c>
      <c r="G49" s="81">
        <f>Data!DP15</f>
        <v>0</v>
      </c>
      <c r="H49" s="22">
        <f t="shared" si="0"/>
        <v>1185</v>
      </c>
      <c r="I49" s="1"/>
      <c r="W49" s="18"/>
    </row>
    <row r="50" spans="2:23" x14ac:dyDescent="0.2">
      <c r="B50" s="7" t="s">
        <v>63</v>
      </c>
      <c r="C50" s="81">
        <f>Data!AO15</f>
        <v>440</v>
      </c>
      <c r="D50" s="81">
        <f>Data!BI15</f>
        <v>897</v>
      </c>
      <c r="E50" s="81">
        <f>Data!CC15</f>
        <v>369</v>
      </c>
      <c r="F50" s="81">
        <f>Data!CW15</f>
        <v>24</v>
      </c>
      <c r="G50" s="81">
        <f>Data!DQ15</f>
        <v>0</v>
      </c>
      <c r="H50" s="22">
        <f t="shared" si="0"/>
        <v>1730</v>
      </c>
      <c r="I50" s="1"/>
      <c r="W50" s="18"/>
    </row>
    <row r="51" spans="2:23" x14ac:dyDescent="0.2">
      <c r="B51" s="7" t="s">
        <v>0</v>
      </c>
      <c r="C51" s="81">
        <f>Data!AP15</f>
        <v>147</v>
      </c>
      <c r="D51" s="81">
        <f>Data!BJ15</f>
        <v>15200</v>
      </c>
      <c r="E51" s="81">
        <f>Data!CD15</f>
        <v>2757</v>
      </c>
      <c r="F51" s="81">
        <f>Data!CX15</f>
        <v>426</v>
      </c>
      <c r="G51" s="81">
        <f>Data!DR15</f>
        <v>0</v>
      </c>
      <c r="H51" s="22">
        <f t="shared" si="0"/>
        <v>18530</v>
      </c>
      <c r="I51" s="1"/>
      <c r="W51" s="18"/>
    </row>
    <row r="52" spans="2:23" x14ac:dyDescent="0.2">
      <c r="B52" s="8" t="s">
        <v>34</v>
      </c>
      <c r="C52" s="22">
        <f>SUM(C32:C51)</f>
        <v>113099</v>
      </c>
      <c r="D52" s="22">
        <f>SUM(D32:D51)</f>
        <v>98447</v>
      </c>
      <c r="E52" s="22">
        <f>SUM(E32:E51)</f>
        <v>46480</v>
      </c>
      <c r="F52" s="22">
        <f>SUM(F32:F51)</f>
        <v>4590</v>
      </c>
      <c r="G52" s="22">
        <f>SUM(G32:G51)</f>
        <v>0</v>
      </c>
      <c r="H52" s="22">
        <f t="shared" si="0"/>
        <v>262616</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42.75" x14ac:dyDescent="0.2">
      <c r="B55" s="385" t="s">
        <v>40</v>
      </c>
      <c r="C55" s="386"/>
      <c r="D55" s="384" t="str">
        <f>Data!T15</f>
        <v>Mulligan-Nguyen, Erin</v>
      </c>
      <c r="E55" s="384"/>
      <c r="F55" s="384"/>
      <c r="G55" s="87" t="str">
        <f>Data!U15</f>
        <v>(361) 825-5989</v>
      </c>
      <c r="H55" s="78" t="str">
        <f>Data!V15</f>
        <v>Erin.Mulligan-Nguyen@tamucc.edu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Data!DS15</f>
        <v>4168485.0588364098</v>
      </c>
      <c r="D61" s="82">
        <f>Data!EM15</f>
        <v>2455060.5165135898</v>
      </c>
      <c r="E61" s="82">
        <f>Data!FG15</f>
        <v>686009.72748917702</v>
      </c>
      <c r="F61" s="82">
        <f>Data!GA15</f>
        <v>47820.824999999997</v>
      </c>
      <c r="G61" s="82">
        <f>Data!GU15</f>
        <v>0</v>
      </c>
      <c r="H61" s="21">
        <f>SUM(C61:G61)</f>
        <v>7357376.1278391769</v>
      </c>
      <c r="I61" s="1"/>
    </row>
    <row r="62" spans="2:23" x14ac:dyDescent="0.2">
      <c r="B62" s="9" t="str">
        <f>$B$33</f>
        <v>Science</v>
      </c>
      <c r="C62" s="82">
        <f>Data!DT15</f>
        <v>1800388.14352659</v>
      </c>
      <c r="D62" s="82">
        <f>Data!EN15</f>
        <v>2208591.67380815</v>
      </c>
      <c r="E62" s="82">
        <f>Data!FH15</f>
        <v>751201.59746199998</v>
      </c>
      <c r="F62" s="82">
        <f>Data!GB15</f>
        <v>90026.772023939804</v>
      </c>
      <c r="G62" s="82">
        <f>Data!GV15</f>
        <v>0</v>
      </c>
      <c r="H62" s="22">
        <f t="shared" ref="H62:H81" si="1">SUM(C62:G62)</f>
        <v>4850208.1868206793</v>
      </c>
      <c r="I62" s="1"/>
    </row>
    <row r="63" spans="2:23" x14ac:dyDescent="0.2">
      <c r="B63" s="9" t="str">
        <f>$B$34</f>
        <v>Fine Arts</v>
      </c>
      <c r="C63" s="82">
        <f>Data!DU15</f>
        <v>1307609.0041700201</v>
      </c>
      <c r="D63" s="82">
        <f>Data!EO15</f>
        <v>786630.22143197805</v>
      </c>
      <c r="E63" s="82">
        <f>Data!FI15</f>
        <v>119087.88440278301</v>
      </c>
      <c r="F63" s="82">
        <f>Data!GC15</f>
        <v>0</v>
      </c>
      <c r="G63" s="82">
        <f>Data!GW15</f>
        <v>0</v>
      </c>
      <c r="H63" s="22">
        <f t="shared" si="1"/>
        <v>2213327.1100047813</v>
      </c>
      <c r="I63" s="1"/>
    </row>
    <row r="64" spans="2:23" x14ac:dyDescent="0.2">
      <c r="B64" s="9" t="str">
        <f>$B$35</f>
        <v>Teacher Education</v>
      </c>
      <c r="C64" s="82">
        <f>Data!DV15</f>
        <v>111665.53037493399</v>
      </c>
      <c r="D64" s="82">
        <f>Data!EP15</f>
        <v>789205.32571320201</v>
      </c>
      <c r="E64" s="82">
        <f>Data!FJ15</f>
        <v>501236.82706312102</v>
      </c>
      <c r="F64" s="82">
        <f>Data!GD15</f>
        <v>716997.09842860105</v>
      </c>
      <c r="G64" s="82">
        <f>Data!GX15</f>
        <v>0</v>
      </c>
      <c r="H64" s="22">
        <f t="shared" si="1"/>
        <v>2119104.7815798582</v>
      </c>
      <c r="I64" s="1"/>
    </row>
    <row r="65" spans="2:9" x14ac:dyDescent="0.2">
      <c r="B65" s="9" t="str">
        <f>$B$36</f>
        <v>Agriculture</v>
      </c>
      <c r="C65" s="82">
        <f>Data!DW15</f>
        <v>808.66</v>
      </c>
      <c r="D65" s="82">
        <f>Data!EQ15</f>
        <v>24353.715</v>
      </c>
      <c r="E65" s="82">
        <f>Data!FK15</f>
        <v>62687.507999527799</v>
      </c>
      <c r="F65" s="82">
        <f>Data!GE15</f>
        <v>1263.53125</v>
      </c>
      <c r="G65" s="82">
        <f>Data!GY15</f>
        <v>0</v>
      </c>
      <c r="H65" s="22">
        <f t="shared" si="1"/>
        <v>89113.414249527792</v>
      </c>
      <c r="I65" s="1"/>
    </row>
    <row r="66" spans="2:9" x14ac:dyDescent="0.2">
      <c r="B66" s="9" t="str">
        <f>$B$37</f>
        <v>Engineering</v>
      </c>
      <c r="C66" s="82">
        <f>Data!DX15</f>
        <v>526913.80736897897</v>
      </c>
      <c r="D66" s="82">
        <f>Data!ER15</f>
        <v>1415167.7866235401</v>
      </c>
      <c r="E66" s="82">
        <f>Data!FL15</f>
        <v>343544.40353265899</v>
      </c>
      <c r="F66" s="82">
        <f>Data!GF15</f>
        <v>89081.571052486805</v>
      </c>
      <c r="G66" s="82">
        <f>Data!GZ15</f>
        <v>0</v>
      </c>
      <c r="H66" s="22">
        <f t="shared" si="1"/>
        <v>2374707.5685776654</v>
      </c>
      <c r="I66" s="1"/>
    </row>
    <row r="67" spans="2:9" x14ac:dyDescent="0.2">
      <c r="B67" s="9" t="str">
        <f>$B$38</f>
        <v>Home Economics</v>
      </c>
      <c r="C67" s="82">
        <f>Data!DY15</f>
        <v>0</v>
      </c>
      <c r="D67" s="82">
        <f>Data!ES15</f>
        <v>0</v>
      </c>
      <c r="E67" s="82">
        <f>Data!FM15</f>
        <v>0</v>
      </c>
      <c r="F67" s="82">
        <f>Data!GG15</f>
        <v>0</v>
      </c>
      <c r="G67" s="82">
        <f>Data!HA15</f>
        <v>0</v>
      </c>
      <c r="H67" s="22">
        <f t="shared" si="1"/>
        <v>0</v>
      </c>
      <c r="I67" s="1"/>
    </row>
    <row r="68" spans="2:9" x14ac:dyDescent="0.2">
      <c r="B68" s="9" t="str">
        <f>$B$39</f>
        <v>Law</v>
      </c>
      <c r="C68" s="82">
        <f>Data!DZ15</f>
        <v>0</v>
      </c>
      <c r="D68" s="82">
        <f>Data!ET15</f>
        <v>0</v>
      </c>
      <c r="E68" s="82">
        <f>Data!FN15</f>
        <v>0</v>
      </c>
      <c r="F68" s="82">
        <f>Data!GH15</f>
        <v>0</v>
      </c>
      <c r="G68" s="82">
        <f>Data!HB15</f>
        <v>0</v>
      </c>
      <c r="H68" s="22">
        <f t="shared" si="1"/>
        <v>0</v>
      </c>
      <c r="I68" s="1"/>
    </row>
    <row r="69" spans="2:9" x14ac:dyDescent="0.2">
      <c r="B69" s="9" t="str">
        <f>$B$40</f>
        <v>Social Service</v>
      </c>
      <c r="C69" s="82">
        <f>Data!EA15</f>
        <v>1750.3958333333301</v>
      </c>
      <c r="D69" s="82">
        <f>Data!EU15</f>
        <v>49953.604166666701</v>
      </c>
      <c r="E69" s="82">
        <f>Data!FO15</f>
        <v>0</v>
      </c>
      <c r="F69" s="82">
        <f>Data!GI15</f>
        <v>0</v>
      </c>
      <c r="G69" s="82">
        <f>Data!HC15</f>
        <v>0</v>
      </c>
      <c r="H69" s="22">
        <f t="shared" si="1"/>
        <v>51704.000000000029</v>
      </c>
      <c r="I69" s="1"/>
    </row>
    <row r="70" spans="2:9" x14ac:dyDescent="0.2">
      <c r="B70" s="9" t="str">
        <f>$B$41</f>
        <v>Library Science</v>
      </c>
      <c r="C70" s="82">
        <f>Data!EB15</f>
        <v>0</v>
      </c>
      <c r="D70" s="82">
        <f>Data!EV15</f>
        <v>0</v>
      </c>
      <c r="E70" s="82">
        <f>Data!FP15</f>
        <v>0</v>
      </c>
      <c r="F70" s="82">
        <f>Data!GJ15</f>
        <v>0</v>
      </c>
      <c r="G70" s="82">
        <f>Data!HD15</f>
        <v>0</v>
      </c>
      <c r="H70" s="22">
        <f t="shared" si="1"/>
        <v>0</v>
      </c>
      <c r="I70" s="1"/>
    </row>
    <row r="71" spans="2:9" x14ac:dyDescent="0.2">
      <c r="B71" s="9" t="str">
        <f>$B$42</f>
        <v>Veterinary Science</v>
      </c>
      <c r="C71" s="82">
        <f>Data!EC15</f>
        <v>0</v>
      </c>
      <c r="D71" s="82">
        <f>Data!EW15</f>
        <v>0</v>
      </c>
      <c r="E71" s="82">
        <f>Data!FQ15</f>
        <v>0</v>
      </c>
      <c r="F71" s="82">
        <f>Data!GK15</f>
        <v>0</v>
      </c>
      <c r="G71" s="82">
        <f>Data!HE15</f>
        <v>0</v>
      </c>
      <c r="H71" s="22">
        <f t="shared" si="1"/>
        <v>0</v>
      </c>
      <c r="I71" s="1"/>
    </row>
    <row r="72" spans="2:9" x14ac:dyDescent="0.2">
      <c r="B72" s="9" t="str">
        <f>$B$43</f>
        <v>Vocational Training</v>
      </c>
      <c r="C72" s="82">
        <f>Data!ED15</f>
        <v>0</v>
      </c>
      <c r="D72" s="82">
        <f>Data!EX15</f>
        <v>0</v>
      </c>
      <c r="E72" s="82">
        <f>Data!FR15</f>
        <v>0</v>
      </c>
      <c r="F72" s="82">
        <f>Data!GL15</f>
        <v>0</v>
      </c>
      <c r="G72" s="82">
        <f>Data!HF15</f>
        <v>0</v>
      </c>
      <c r="H72" s="22">
        <f t="shared" si="1"/>
        <v>0</v>
      </c>
      <c r="I72" s="1"/>
    </row>
    <row r="73" spans="2:9" x14ac:dyDescent="0.2">
      <c r="B73" s="9" t="str">
        <f>$B$44</f>
        <v>Physical Training</v>
      </c>
      <c r="C73" s="82">
        <f>Data!EE15</f>
        <v>0</v>
      </c>
      <c r="D73" s="82">
        <f>Data!EY15</f>
        <v>0</v>
      </c>
      <c r="E73" s="82">
        <f>Data!FS15</f>
        <v>0</v>
      </c>
      <c r="F73" s="82">
        <f>Data!GM15</f>
        <v>0</v>
      </c>
      <c r="G73" s="82">
        <f>Data!HG15</f>
        <v>0</v>
      </c>
      <c r="H73" s="22">
        <f t="shared" si="1"/>
        <v>0</v>
      </c>
      <c r="I73" s="1"/>
    </row>
    <row r="74" spans="2:9" x14ac:dyDescent="0.2">
      <c r="B74" s="9" t="str">
        <f>$B$45</f>
        <v>Health Services</v>
      </c>
      <c r="C74" s="82">
        <f>Data!EF15</f>
        <v>94429.688579409703</v>
      </c>
      <c r="D74" s="82">
        <f>Data!EZ15</f>
        <v>532473.20851522195</v>
      </c>
      <c r="E74" s="82">
        <f>Data!FT15</f>
        <v>594776.52669169195</v>
      </c>
      <c r="F74" s="82">
        <f>Data!GN15</f>
        <v>562242.65064889798</v>
      </c>
      <c r="G74" s="82">
        <f>Data!HH15</f>
        <v>0</v>
      </c>
      <c r="H74" s="22">
        <f t="shared" si="1"/>
        <v>1783922.0744352215</v>
      </c>
      <c r="I74" s="1"/>
    </row>
    <row r="75" spans="2:9" x14ac:dyDescent="0.2">
      <c r="B75" s="9" t="str">
        <f>$B$46</f>
        <v>Pharmacy</v>
      </c>
      <c r="C75" s="82">
        <f>Data!EG15</f>
        <v>0</v>
      </c>
      <c r="D75" s="82">
        <f>Data!FA15</f>
        <v>0</v>
      </c>
      <c r="E75" s="82">
        <f>Data!FU15</f>
        <v>0</v>
      </c>
      <c r="F75" s="82">
        <f>Data!GO15</f>
        <v>0</v>
      </c>
      <c r="G75" s="82">
        <f>Data!HI15</f>
        <v>0</v>
      </c>
      <c r="H75" s="22">
        <f t="shared" si="1"/>
        <v>0</v>
      </c>
      <c r="I75" s="1"/>
    </row>
    <row r="76" spans="2:9" x14ac:dyDescent="0.2">
      <c r="B76" s="9" t="str">
        <f>$B$47</f>
        <v>Business Administration</v>
      </c>
      <c r="C76" s="82">
        <f>Data!EH15</f>
        <v>397090.49201940198</v>
      </c>
      <c r="D76" s="82">
        <f>Data!FB15</f>
        <v>2218077.47295347</v>
      </c>
      <c r="E76" s="82">
        <f>Data!FV15</f>
        <v>1151408.48673852</v>
      </c>
      <c r="F76" s="82">
        <f>Data!GP15</f>
        <v>0</v>
      </c>
      <c r="G76" s="82">
        <f>Data!HJ15</f>
        <v>0</v>
      </c>
      <c r="H76" s="22">
        <f t="shared" si="1"/>
        <v>3766576.451711392</v>
      </c>
      <c r="I76" s="1"/>
    </row>
    <row r="77" spans="2:9" x14ac:dyDescent="0.2">
      <c r="B77" s="9" t="str">
        <f>$B$48</f>
        <v>Optometry</v>
      </c>
      <c r="C77" s="82">
        <f>Data!EI15</f>
        <v>0</v>
      </c>
      <c r="D77" s="82">
        <f>Data!FC15</f>
        <v>0</v>
      </c>
      <c r="E77" s="82">
        <f>Data!FW15</f>
        <v>0</v>
      </c>
      <c r="F77" s="82">
        <f>Data!GQ15</f>
        <v>0</v>
      </c>
      <c r="G77" s="82">
        <f>Data!HK15</f>
        <v>0</v>
      </c>
      <c r="H77" s="22">
        <f t="shared" si="1"/>
        <v>0</v>
      </c>
      <c r="I77" s="1"/>
    </row>
    <row r="78" spans="2:9" x14ac:dyDescent="0.2">
      <c r="B78" s="9" t="str">
        <f>$B$49</f>
        <v>Teacher Ed-Practice Teaching</v>
      </c>
      <c r="C78" s="82">
        <f>Data!EJ15</f>
        <v>0</v>
      </c>
      <c r="D78" s="82">
        <f>Data!FD15</f>
        <v>18091.0802867407</v>
      </c>
      <c r="E78" s="82">
        <f>Data!FX15</f>
        <v>0</v>
      </c>
      <c r="F78" s="82">
        <f>Data!GR15</f>
        <v>0</v>
      </c>
      <c r="G78" s="82">
        <f>Data!HL15</f>
        <v>0</v>
      </c>
      <c r="H78" s="22">
        <f t="shared" si="1"/>
        <v>18091.0802867407</v>
      </c>
      <c r="I78" s="1"/>
    </row>
    <row r="79" spans="2:9" x14ac:dyDescent="0.2">
      <c r="B79" s="9" t="str">
        <f>$B$50</f>
        <v>Technology</v>
      </c>
      <c r="C79" s="82">
        <f>Data!EK15</f>
        <v>87894.461537419906</v>
      </c>
      <c r="D79" s="82">
        <f>Data!FE15</f>
        <v>212067.145992898</v>
      </c>
      <c r="E79" s="82">
        <f>Data!FY15</f>
        <v>44875</v>
      </c>
      <c r="F79" s="82">
        <f>Data!GS15</f>
        <v>0</v>
      </c>
      <c r="G79" s="82">
        <f>Data!HM15</f>
        <v>0</v>
      </c>
      <c r="H79" s="22">
        <f t="shared" si="1"/>
        <v>344836.60753031791</v>
      </c>
      <c r="I79" s="1"/>
    </row>
    <row r="80" spans="2:9" x14ac:dyDescent="0.2">
      <c r="B80" s="9" t="str">
        <f>$B$51</f>
        <v>Nursing</v>
      </c>
      <c r="C80" s="82">
        <f>Data!EL15</f>
        <v>13292.4305828824</v>
      </c>
      <c r="D80" s="82">
        <f>Data!FF15</f>
        <v>2335492.6306711901</v>
      </c>
      <c r="E80" s="82">
        <f>Data!FZ15</f>
        <v>796748.03385830403</v>
      </c>
      <c r="F80" s="82">
        <f>Data!GT15</f>
        <v>118289.077661217</v>
      </c>
      <c r="G80" s="82">
        <f>Data!HN15</f>
        <v>0</v>
      </c>
      <c r="H80" s="22">
        <f t="shared" si="1"/>
        <v>3263822.1727735936</v>
      </c>
      <c r="I80" s="1"/>
    </row>
    <row r="81" spans="2:9" x14ac:dyDescent="0.2">
      <c r="B81" s="35" t="str">
        <f>$B$52</f>
        <v>Totals</v>
      </c>
      <c r="C81" s="21">
        <f>SUM(C61:C80)</f>
        <v>8510327.6728293803</v>
      </c>
      <c r="D81" s="21">
        <f>SUM(D61:D80)</f>
        <v>13045164.381676648</v>
      </c>
      <c r="E81" s="21">
        <f>SUM(E61:E80)</f>
        <v>5051575.9952377835</v>
      </c>
      <c r="F81" s="21">
        <f>SUM(F61:F80)</f>
        <v>1625721.5260651426</v>
      </c>
      <c r="G81" s="21">
        <f>SUM(G61:G80)</f>
        <v>0</v>
      </c>
      <c r="H81" s="21">
        <f t="shared" si="1"/>
        <v>28232789.57580895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42.75" x14ac:dyDescent="0.2">
      <c r="B84" s="385" t="s">
        <v>41</v>
      </c>
      <c r="C84" s="386"/>
      <c r="D84" s="384" t="str">
        <f>Data!T15</f>
        <v>Mulligan-Nguyen, Erin</v>
      </c>
      <c r="E84" s="384"/>
      <c r="F84" s="384"/>
      <c r="G84" s="87" t="str">
        <f>Data!U15</f>
        <v>(361) 825-5989</v>
      </c>
      <c r="H84" s="78" t="str">
        <f>Data!V15</f>
        <v>Erin.Mulligan-Nguyen@tamucc.edu</v>
      </c>
    </row>
    <row r="85" spans="2:9" ht="13.5" customHeight="1" x14ac:dyDescent="0.2">
      <c r="B85" s="27"/>
      <c r="C85" s="27"/>
      <c r="D85" s="27"/>
      <c r="E85" s="27"/>
      <c r="F85" s="27"/>
      <c r="G85" s="27"/>
      <c r="H85" s="5"/>
    </row>
    <row r="86" spans="2:9" x14ac:dyDescent="0.2">
      <c r="B86" s="28" t="s">
        <v>33</v>
      </c>
      <c r="C86" s="13"/>
      <c r="D86" s="13"/>
      <c r="E86" s="13"/>
      <c r="F86" s="13"/>
      <c r="G86" s="13"/>
      <c r="H86" s="17">
        <f>H13+H14</f>
        <v>91841970</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Data!HR15</f>
        <v>1449719</v>
      </c>
      <c r="D91" s="159">
        <f>Data!IL15</f>
        <v>853823</v>
      </c>
      <c r="E91" s="159">
        <f>Data!JF15</f>
        <v>238581</v>
      </c>
      <c r="F91" s="159">
        <f>Data!JZ15</f>
        <v>16631</v>
      </c>
      <c r="G91" s="159">
        <f>Data!KT15</f>
        <v>0</v>
      </c>
      <c r="H91" s="36">
        <f t="shared" ref="H91:H111" si="2">SUM(C91:G91)</f>
        <v>2558754</v>
      </c>
    </row>
    <row r="92" spans="2:9" x14ac:dyDescent="0.2">
      <c r="B92" s="9" t="str">
        <f>$B$33</f>
        <v>Science</v>
      </c>
      <c r="C92" s="159">
        <f>Data!HS15</f>
        <v>1019584</v>
      </c>
      <c r="D92" s="159">
        <f>Data!IM15</f>
        <v>1250755</v>
      </c>
      <c r="E92" s="159">
        <f>Data!JG15</f>
        <v>425416</v>
      </c>
      <c r="F92" s="159">
        <f>Data!KA15</f>
        <v>50983</v>
      </c>
      <c r="G92" s="159">
        <f>Data!KU15</f>
        <v>0</v>
      </c>
      <c r="H92" s="69">
        <f t="shared" si="2"/>
        <v>2746738</v>
      </c>
    </row>
    <row r="93" spans="2:9" x14ac:dyDescent="0.2">
      <c r="B93" s="9" t="str">
        <f>$B$34</f>
        <v>Fine Arts</v>
      </c>
      <c r="C93" s="159">
        <f>Data!HT15</f>
        <v>454762</v>
      </c>
      <c r="D93" s="159">
        <f>Data!IN15</f>
        <v>273574</v>
      </c>
      <c r="E93" s="159">
        <f>Data!JH15</f>
        <v>41416</v>
      </c>
      <c r="F93" s="159">
        <f>Data!KB15</f>
        <v>0</v>
      </c>
      <c r="G93" s="159">
        <f>Data!KV15</f>
        <v>0</v>
      </c>
      <c r="H93" s="69">
        <f t="shared" si="2"/>
        <v>769752</v>
      </c>
    </row>
    <row r="94" spans="2:9" x14ac:dyDescent="0.2">
      <c r="B94" s="9" t="str">
        <f>$B$35</f>
        <v>Teacher Education</v>
      </c>
      <c r="C94" s="159">
        <f>Data!HU15</f>
        <v>160084</v>
      </c>
      <c r="D94" s="159">
        <f>Data!IO15</f>
        <v>1131409</v>
      </c>
      <c r="E94" s="159">
        <f>Data!JI15</f>
        <v>718576</v>
      </c>
      <c r="F94" s="159">
        <f>Data!KC15</f>
        <v>1027891</v>
      </c>
      <c r="G94" s="159">
        <f>Data!KW15</f>
        <v>0</v>
      </c>
      <c r="H94" s="69">
        <f t="shared" si="2"/>
        <v>3037960</v>
      </c>
    </row>
    <row r="95" spans="2:9" x14ac:dyDescent="0.2">
      <c r="B95" s="9" t="str">
        <f>$B$36</f>
        <v>Agriculture</v>
      </c>
      <c r="C95" s="159">
        <f>Data!HV15</f>
        <v>34</v>
      </c>
      <c r="D95" s="159">
        <f>Data!IP15</f>
        <v>998</v>
      </c>
      <c r="E95" s="159">
        <f>Data!JJ15</f>
        <v>2572</v>
      </c>
      <c r="F95" s="159">
        <f>Data!KD15</f>
        <v>52</v>
      </c>
      <c r="G95" s="159">
        <f>Data!KX15</f>
        <v>0</v>
      </c>
      <c r="H95" s="69">
        <f t="shared" si="2"/>
        <v>3656</v>
      </c>
    </row>
    <row r="96" spans="2:9" x14ac:dyDescent="0.2">
      <c r="B96" s="9" t="str">
        <f>$B$37</f>
        <v>Engineering</v>
      </c>
      <c r="C96" s="159">
        <f>Data!HW15</f>
        <v>298398</v>
      </c>
      <c r="D96" s="159">
        <f>Data!IQ15</f>
        <v>801429</v>
      </c>
      <c r="E96" s="159">
        <f>Data!JK15</f>
        <v>194554</v>
      </c>
      <c r="F96" s="159">
        <f>Data!KE15</f>
        <v>50448</v>
      </c>
      <c r="G96" s="159">
        <f>Data!KY15</f>
        <v>0</v>
      </c>
      <c r="H96" s="69">
        <f t="shared" si="2"/>
        <v>1344829</v>
      </c>
    </row>
    <row r="97" spans="2:8" x14ac:dyDescent="0.2">
      <c r="B97" s="9" t="str">
        <f>$B$38</f>
        <v>Home Economics</v>
      </c>
      <c r="C97" s="159">
        <f>Data!HX15</f>
        <v>0</v>
      </c>
      <c r="D97" s="159">
        <f>Data!IR15</f>
        <v>0</v>
      </c>
      <c r="E97" s="159">
        <f>Data!JL15</f>
        <v>0</v>
      </c>
      <c r="F97" s="159">
        <f>Data!KF15</f>
        <v>0</v>
      </c>
      <c r="G97" s="159">
        <f>Data!KZ15</f>
        <v>0</v>
      </c>
      <c r="H97" s="69">
        <f t="shared" si="2"/>
        <v>0</v>
      </c>
    </row>
    <row r="98" spans="2:8" x14ac:dyDescent="0.2">
      <c r="B98" s="9" t="str">
        <f>$B$39</f>
        <v>Law</v>
      </c>
      <c r="C98" s="159">
        <f>Data!HY15</f>
        <v>0</v>
      </c>
      <c r="D98" s="159">
        <f>Data!IS15</f>
        <v>0</v>
      </c>
      <c r="E98" s="159">
        <f>Data!JM15</f>
        <v>0</v>
      </c>
      <c r="F98" s="159">
        <f>Data!KG15</f>
        <v>0</v>
      </c>
      <c r="G98" s="159">
        <f>Data!LA15</f>
        <v>0</v>
      </c>
      <c r="H98" s="69">
        <f t="shared" si="2"/>
        <v>0</v>
      </c>
    </row>
    <row r="99" spans="2:8" x14ac:dyDescent="0.2">
      <c r="B99" s="9" t="str">
        <f>$B$40</f>
        <v>Social Service</v>
      </c>
      <c r="C99" s="159">
        <f>Data!HZ15</f>
        <v>72</v>
      </c>
      <c r="D99" s="159">
        <f>Data!IT15</f>
        <v>2049</v>
      </c>
      <c r="E99" s="159">
        <f>Data!JN15</f>
        <v>0</v>
      </c>
      <c r="F99" s="159">
        <f>Data!KH15</f>
        <v>0</v>
      </c>
      <c r="G99" s="159">
        <f>Data!LB15</f>
        <v>0</v>
      </c>
      <c r="H99" s="69">
        <f t="shared" si="2"/>
        <v>2121</v>
      </c>
    </row>
    <row r="100" spans="2:8" x14ac:dyDescent="0.2">
      <c r="B100" s="9" t="str">
        <f>$B$41</f>
        <v>Library Science</v>
      </c>
      <c r="C100" s="159">
        <f>Data!IA15</f>
        <v>0</v>
      </c>
      <c r="D100" s="159">
        <f>Data!IU15</f>
        <v>0</v>
      </c>
      <c r="E100" s="159">
        <f>Data!JO15</f>
        <v>0</v>
      </c>
      <c r="F100" s="159">
        <f>Data!KI15</f>
        <v>0</v>
      </c>
      <c r="G100" s="159">
        <f>Data!LC15</f>
        <v>0</v>
      </c>
      <c r="H100" s="69">
        <f t="shared" si="2"/>
        <v>0</v>
      </c>
    </row>
    <row r="101" spans="2:8" x14ac:dyDescent="0.2">
      <c r="B101" s="9" t="str">
        <f>$B$42</f>
        <v>Veterinary Science</v>
      </c>
      <c r="C101" s="159">
        <f>Data!IB15</f>
        <v>0</v>
      </c>
      <c r="D101" s="159">
        <f>Data!IV15</f>
        <v>0</v>
      </c>
      <c r="E101" s="159">
        <f>Data!JP15</f>
        <v>0</v>
      </c>
      <c r="F101" s="159">
        <f>Data!KJ15</f>
        <v>0</v>
      </c>
      <c r="G101" s="159">
        <f>Data!LD15</f>
        <v>0</v>
      </c>
      <c r="H101" s="69">
        <f t="shared" si="2"/>
        <v>0</v>
      </c>
    </row>
    <row r="102" spans="2:8" x14ac:dyDescent="0.2">
      <c r="B102" s="9" t="str">
        <f>$B$43</f>
        <v>Vocational Training</v>
      </c>
      <c r="C102" s="159">
        <f>Data!IC15</f>
        <v>0</v>
      </c>
      <c r="D102" s="159">
        <f>Data!IW15</f>
        <v>0</v>
      </c>
      <c r="E102" s="159">
        <f>Data!JQ15</f>
        <v>0</v>
      </c>
      <c r="F102" s="159">
        <f>Data!KK15</f>
        <v>0</v>
      </c>
      <c r="G102" s="159">
        <f>Data!LE15</f>
        <v>0</v>
      </c>
      <c r="H102" s="69">
        <f t="shared" si="2"/>
        <v>0</v>
      </c>
    </row>
    <row r="103" spans="2:8" x14ac:dyDescent="0.2">
      <c r="B103" s="9" t="str">
        <f>$B$44</f>
        <v>Physical Training</v>
      </c>
      <c r="C103" s="159">
        <f>Data!ID15</f>
        <v>0</v>
      </c>
      <c r="D103" s="159">
        <f>Data!IX15</f>
        <v>0</v>
      </c>
      <c r="E103" s="159">
        <f>Data!JR15</f>
        <v>0</v>
      </c>
      <c r="F103" s="159">
        <f>Data!KL15</f>
        <v>0</v>
      </c>
      <c r="G103" s="159">
        <f>Data!LF15</f>
        <v>0</v>
      </c>
      <c r="H103" s="69">
        <f t="shared" si="2"/>
        <v>0</v>
      </c>
    </row>
    <row r="104" spans="2:8" x14ac:dyDescent="0.2">
      <c r="B104" s="9" t="str">
        <f>$B$45</f>
        <v>Health Services</v>
      </c>
      <c r="C104" s="159">
        <f>Data!IE15</f>
        <v>5966</v>
      </c>
      <c r="D104" s="159">
        <f>Data!IY15</f>
        <v>33645</v>
      </c>
      <c r="E104" s="159">
        <f>Data!JS15</f>
        <v>37580</v>
      </c>
      <c r="F104" s="159">
        <f>Data!KM15</f>
        <v>35525</v>
      </c>
      <c r="G104" s="159">
        <f>Data!LG15</f>
        <v>0</v>
      </c>
      <c r="H104" s="69">
        <f t="shared" si="2"/>
        <v>112716</v>
      </c>
    </row>
    <row r="105" spans="2:8" x14ac:dyDescent="0.2">
      <c r="B105" s="9" t="str">
        <f>$B$46</f>
        <v>Pharmacy</v>
      </c>
      <c r="C105" s="159">
        <f>Data!IF15</f>
        <v>0</v>
      </c>
      <c r="D105" s="159">
        <f>Data!IZ15</f>
        <v>0</v>
      </c>
      <c r="E105" s="159">
        <f>Data!JT15</f>
        <v>0</v>
      </c>
      <c r="F105" s="159">
        <f>Data!KN15</f>
        <v>0</v>
      </c>
      <c r="G105" s="159">
        <f>Data!LH15</f>
        <v>0</v>
      </c>
      <c r="H105" s="69">
        <f t="shared" si="2"/>
        <v>0</v>
      </c>
    </row>
    <row r="106" spans="2:8" x14ac:dyDescent="0.2">
      <c r="B106" s="9" t="str">
        <f>$B$47</f>
        <v>Business Administration</v>
      </c>
      <c r="C106" s="159">
        <f>Data!IG15</f>
        <v>419856</v>
      </c>
      <c r="D106" s="159">
        <f>Data!JA15</f>
        <v>2345239</v>
      </c>
      <c r="E106" s="159">
        <f>Data!JU15</f>
        <v>1217419</v>
      </c>
      <c r="F106" s="159">
        <f>Data!KO15</f>
        <v>0</v>
      </c>
      <c r="G106" s="159">
        <f>Data!LI15</f>
        <v>0</v>
      </c>
      <c r="H106" s="69">
        <f t="shared" si="2"/>
        <v>3982514</v>
      </c>
    </row>
    <row r="107" spans="2:8" x14ac:dyDescent="0.2">
      <c r="B107" s="9" t="str">
        <f>$B$48</f>
        <v>Optometry</v>
      </c>
      <c r="C107" s="159">
        <f>Data!IH15</f>
        <v>0</v>
      </c>
      <c r="D107" s="159">
        <f>Data!JB15</f>
        <v>0</v>
      </c>
      <c r="E107" s="159">
        <f>Data!JV15</f>
        <v>0</v>
      </c>
      <c r="F107" s="159">
        <f>Data!KP15</f>
        <v>0</v>
      </c>
      <c r="G107" s="159">
        <f>Data!LJ15</f>
        <v>0</v>
      </c>
      <c r="H107" s="69">
        <f t="shared" si="2"/>
        <v>0</v>
      </c>
    </row>
    <row r="108" spans="2:8" x14ac:dyDescent="0.2">
      <c r="B108" s="9" t="str">
        <f>$B$49</f>
        <v>Teacher Ed-Practice Teaching</v>
      </c>
      <c r="C108" s="159">
        <f>Data!II15</f>
        <v>0</v>
      </c>
      <c r="D108" s="159">
        <f>Data!JC15</f>
        <v>742</v>
      </c>
      <c r="E108" s="159">
        <f>Data!JW15</f>
        <v>0</v>
      </c>
      <c r="F108" s="159">
        <f>Data!KQ15</f>
        <v>0</v>
      </c>
      <c r="G108" s="159">
        <f>Data!LK15</f>
        <v>0</v>
      </c>
      <c r="H108" s="69">
        <f t="shared" si="2"/>
        <v>742</v>
      </c>
    </row>
    <row r="109" spans="2:8" x14ac:dyDescent="0.2">
      <c r="B109" s="9" t="str">
        <f>$B$50</f>
        <v>Technology</v>
      </c>
      <c r="C109" s="159">
        <f>Data!IJ15</f>
        <v>3605</v>
      </c>
      <c r="D109" s="159">
        <f>Data!JD15</f>
        <v>8701</v>
      </c>
      <c r="E109" s="159">
        <f>Data!JX15</f>
        <v>1840</v>
      </c>
      <c r="F109" s="159">
        <f>Data!KR15</f>
        <v>0</v>
      </c>
      <c r="G109" s="159">
        <f>Data!LL15</f>
        <v>0</v>
      </c>
      <c r="H109" s="69">
        <f t="shared" si="2"/>
        <v>14146</v>
      </c>
    </row>
    <row r="110" spans="2:8" x14ac:dyDescent="0.2">
      <c r="B110" s="9" t="str">
        <f>$B$51</f>
        <v>Nursing</v>
      </c>
      <c r="C110" s="159">
        <f>Data!IK15</f>
        <v>840</v>
      </c>
      <c r="D110" s="159">
        <f>Data!JE15</f>
        <v>147566</v>
      </c>
      <c r="E110" s="159">
        <f>Data!JY15</f>
        <v>50342</v>
      </c>
      <c r="F110" s="159">
        <f>Data!KS15</f>
        <v>7474</v>
      </c>
      <c r="G110" s="159">
        <f>Data!HPM15</f>
        <v>0</v>
      </c>
      <c r="H110" s="69">
        <f t="shared" si="2"/>
        <v>206222</v>
      </c>
    </row>
    <row r="111" spans="2:8" x14ac:dyDescent="0.2">
      <c r="B111" s="35" t="str">
        <f>$B$52</f>
        <v>Totals</v>
      </c>
      <c r="C111" s="36">
        <f>SUM(C91:C110)</f>
        <v>3812920</v>
      </c>
      <c r="D111" s="36">
        <f>SUM(D91:D110)</f>
        <v>6849930</v>
      </c>
      <c r="E111" s="36">
        <f>SUM(E91:E110)</f>
        <v>2928296</v>
      </c>
      <c r="F111" s="36">
        <f>SUM(F91:F110)</f>
        <v>1189004</v>
      </c>
      <c r="G111" s="36">
        <f>SUM(G91:G110)</f>
        <v>0</v>
      </c>
      <c r="H111" s="36">
        <f t="shared" si="2"/>
        <v>14780150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5618204.0588364098</v>
      </c>
      <c r="D116" s="21">
        <f t="shared" si="3"/>
        <v>3308883.5165135898</v>
      </c>
      <c r="E116" s="21">
        <f t="shared" si="3"/>
        <v>924590.72748917702</v>
      </c>
      <c r="F116" s="21">
        <f t="shared" si="3"/>
        <v>64451.824999999997</v>
      </c>
      <c r="G116" s="21">
        <f t="shared" si="3"/>
        <v>0</v>
      </c>
      <c r="H116" s="36">
        <f t="shared" ref="H116:H136" si="4">SUM(C116:G116)</f>
        <v>9916130.127839176</v>
      </c>
      <c r="I116" s="1"/>
    </row>
    <row r="117" spans="2:9" x14ac:dyDescent="0.2">
      <c r="B117" s="9" t="str">
        <f>$B$33</f>
        <v>Science</v>
      </c>
      <c r="C117" s="22">
        <f t="shared" si="3"/>
        <v>2819972.14352659</v>
      </c>
      <c r="D117" s="22">
        <f t="shared" si="3"/>
        <v>3459346.67380815</v>
      </c>
      <c r="E117" s="22">
        <f t="shared" si="3"/>
        <v>1176617.5974619999</v>
      </c>
      <c r="F117" s="22">
        <f t="shared" si="3"/>
        <v>141009.77202393982</v>
      </c>
      <c r="G117" s="22">
        <f t="shared" si="3"/>
        <v>0</v>
      </c>
      <c r="H117" s="69">
        <f t="shared" si="4"/>
        <v>7596946.1868206793</v>
      </c>
      <c r="I117" s="1"/>
    </row>
    <row r="118" spans="2:9" x14ac:dyDescent="0.2">
      <c r="B118" s="9" t="str">
        <f>$B$34</f>
        <v>Fine Arts</v>
      </c>
      <c r="C118" s="22">
        <f t="shared" si="3"/>
        <v>1762371.0041700201</v>
      </c>
      <c r="D118" s="22">
        <f t="shared" si="3"/>
        <v>1060204.221431978</v>
      </c>
      <c r="E118" s="22">
        <f t="shared" si="3"/>
        <v>160503.88440278301</v>
      </c>
      <c r="F118" s="22">
        <f t="shared" si="3"/>
        <v>0</v>
      </c>
      <c r="G118" s="22">
        <f t="shared" si="3"/>
        <v>0</v>
      </c>
      <c r="H118" s="69">
        <f t="shared" si="4"/>
        <v>2983079.1100047813</v>
      </c>
      <c r="I118" s="1"/>
    </row>
    <row r="119" spans="2:9" x14ac:dyDescent="0.2">
      <c r="B119" s="9" t="str">
        <f>$B$35</f>
        <v>Teacher Education</v>
      </c>
      <c r="C119" s="22">
        <f t="shared" si="3"/>
        <v>271749.53037493397</v>
      </c>
      <c r="D119" s="22">
        <f t="shared" si="3"/>
        <v>1920614.3257132019</v>
      </c>
      <c r="E119" s="22">
        <f t="shared" si="3"/>
        <v>1219812.8270631209</v>
      </c>
      <c r="F119" s="22">
        <f t="shared" si="3"/>
        <v>1744888.0984286009</v>
      </c>
      <c r="G119" s="22">
        <f t="shared" si="3"/>
        <v>0</v>
      </c>
      <c r="H119" s="69">
        <f t="shared" si="4"/>
        <v>5157064.7815798577</v>
      </c>
      <c r="I119" s="1"/>
    </row>
    <row r="120" spans="2:9" x14ac:dyDescent="0.2">
      <c r="B120" s="9" t="str">
        <f>$B$36</f>
        <v>Agriculture</v>
      </c>
      <c r="C120" s="22">
        <f t="shared" si="3"/>
        <v>842.66</v>
      </c>
      <c r="D120" s="22">
        <f t="shared" si="3"/>
        <v>25351.715</v>
      </c>
      <c r="E120" s="22">
        <f t="shared" si="3"/>
        <v>65259.507999527799</v>
      </c>
      <c r="F120" s="22">
        <f t="shared" si="3"/>
        <v>1315.53125</v>
      </c>
      <c r="G120" s="22">
        <f t="shared" si="3"/>
        <v>0</v>
      </c>
      <c r="H120" s="69">
        <f t="shared" si="4"/>
        <v>92769.414249527792</v>
      </c>
      <c r="I120" s="1"/>
    </row>
    <row r="121" spans="2:9" x14ac:dyDescent="0.2">
      <c r="B121" s="9" t="str">
        <f>$B$37</f>
        <v>Engineering</v>
      </c>
      <c r="C121" s="22">
        <f t="shared" si="3"/>
        <v>825311.80736897897</v>
      </c>
      <c r="D121" s="22">
        <f t="shared" si="3"/>
        <v>2216596.7866235403</v>
      </c>
      <c r="E121" s="22">
        <f t="shared" si="3"/>
        <v>538098.40353265894</v>
      </c>
      <c r="F121" s="22">
        <f t="shared" si="3"/>
        <v>139529.5710524868</v>
      </c>
      <c r="G121" s="22">
        <f t="shared" si="3"/>
        <v>0</v>
      </c>
      <c r="H121" s="69">
        <f t="shared" si="4"/>
        <v>3719536.5685776649</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1822.3958333333301</v>
      </c>
      <c r="D124" s="22">
        <f t="shared" si="3"/>
        <v>52002.604166666701</v>
      </c>
      <c r="E124" s="22">
        <f t="shared" si="3"/>
        <v>0</v>
      </c>
      <c r="F124" s="22">
        <f t="shared" si="3"/>
        <v>0</v>
      </c>
      <c r="G124" s="22">
        <f t="shared" si="3"/>
        <v>0</v>
      </c>
      <c r="H124" s="69">
        <f t="shared" si="4"/>
        <v>53825.000000000029</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100395.6885794097</v>
      </c>
      <c r="D129" s="22">
        <f t="shared" si="3"/>
        <v>566118.20851522195</v>
      </c>
      <c r="E129" s="22">
        <f t="shared" si="3"/>
        <v>632356.52669169195</v>
      </c>
      <c r="F129" s="22">
        <f t="shared" si="3"/>
        <v>597767.65064889798</v>
      </c>
      <c r="G129" s="22">
        <f t="shared" si="3"/>
        <v>0</v>
      </c>
      <c r="H129" s="69">
        <f t="shared" si="4"/>
        <v>1896638.0744352215</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816946.49201940198</v>
      </c>
      <c r="D131" s="22">
        <f t="shared" si="3"/>
        <v>4563316.4729534704</v>
      </c>
      <c r="E131" s="22">
        <f t="shared" si="3"/>
        <v>2368827.4867385197</v>
      </c>
      <c r="F131" s="22">
        <f t="shared" si="3"/>
        <v>0</v>
      </c>
      <c r="G131" s="22">
        <f t="shared" si="3"/>
        <v>0</v>
      </c>
      <c r="H131" s="69">
        <f t="shared" si="4"/>
        <v>7749090.451711392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18833.0802867407</v>
      </c>
      <c r="E133" s="22">
        <f t="shared" si="5"/>
        <v>0</v>
      </c>
      <c r="F133" s="22">
        <f t="shared" si="5"/>
        <v>0</v>
      </c>
      <c r="G133" s="22">
        <f t="shared" si="5"/>
        <v>0</v>
      </c>
      <c r="H133" s="69">
        <f t="shared" si="4"/>
        <v>18833.0802867407</v>
      </c>
      <c r="I133" s="1"/>
    </row>
    <row r="134" spans="2:12" x14ac:dyDescent="0.2">
      <c r="B134" s="9" t="str">
        <f>$B$50</f>
        <v>Technology</v>
      </c>
      <c r="C134" s="22">
        <f t="shared" si="5"/>
        <v>91499.461537419906</v>
      </c>
      <c r="D134" s="22">
        <f t="shared" si="5"/>
        <v>220768.145992898</v>
      </c>
      <c r="E134" s="22">
        <f t="shared" si="5"/>
        <v>46715</v>
      </c>
      <c r="F134" s="22">
        <f t="shared" si="5"/>
        <v>0</v>
      </c>
      <c r="G134" s="22">
        <f t="shared" si="5"/>
        <v>0</v>
      </c>
      <c r="H134" s="69">
        <f t="shared" si="4"/>
        <v>358982.60753031791</v>
      </c>
      <c r="I134" s="1"/>
    </row>
    <row r="135" spans="2:12" x14ac:dyDescent="0.2">
      <c r="B135" s="9" t="str">
        <f>$B$51</f>
        <v>Nursing</v>
      </c>
      <c r="C135" s="22">
        <f t="shared" si="5"/>
        <v>14132.4305828824</v>
      </c>
      <c r="D135" s="22">
        <f t="shared" si="5"/>
        <v>2483058.6306711901</v>
      </c>
      <c r="E135" s="22">
        <f t="shared" si="5"/>
        <v>847090.03385830403</v>
      </c>
      <c r="F135" s="22">
        <f t="shared" si="5"/>
        <v>125763.077661217</v>
      </c>
      <c r="G135" s="22">
        <f t="shared" si="5"/>
        <v>0</v>
      </c>
      <c r="H135" s="69">
        <f t="shared" si="4"/>
        <v>3470044.1727735936</v>
      </c>
      <c r="I135" s="1"/>
    </row>
    <row r="136" spans="2:12" x14ac:dyDescent="0.2">
      <c r="B136" s="35" t="str">
        <f>$B$52</f>
        <v>Totals</v>
      </c>
      <c r="C136" s="36">
        <f>SUM(C116:C135)</f>
        <v>12323247.67282938</v>
      </c>
      <c r="D136" s="36">
        <f>SUM(D116:D135)</f>
        <v>19895094.381676644</v>
      </c>
      <c r="E136" s="36">
        <f>SUM(E116:E135)</f>
        <v>7979871.9952377835</v>
      </c>
      <c r="F136" s="36">
        <f>SUM(F116:F135)</f>
        <v>2814725.5260651428</v>
      </c>
      <c r="G136" s="36">
        <f>SUM(G116:G135)</f>
        <v>0</v>
      </c>
      <c r="H136" s="36">
        <f t="shared" si="4"/>
        <v>43012939.57580895</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48829030.42419105</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Data!LN15</f>
        <v>0</v>
      </c>
      <c r="D143" s="159">
        <f>Data!MH15</f>
        <v>0</v>
      </c>
      <c r="E143" s="159">
        <f>Data!NB15</f>
        <v>0</v>
      </c>
      <c r="F143" s="159">
        <f>Data!NV15</f>
        <v>0</v>
      </c>
      <c r="G143" s="159">
        <f>Data!OP15</f>
        <v>0</v>
      </c>
      <c r="H143" s="160">
        <f>Data!PJ15</f>
        <v>9008439</v>
      </c>
      <c r="I143" s="70">
        <f t="shared" ref="I143:I162" si="6">SUM(C143:H143)</f>
        <v>9008439</v>
      </c>
    </row>
    <row r="144" spans="2:12" x14ac:dyDescent="0.2">
      <c r="B144" s="9" t="str">
        <f>$B$33</f>
        <v>Science</v>
      </c>
      <c r="C144" s="159">
        <f>Data!LO15</f>
        <v>0</v>
      </c>
      <c r="D144" s="159">
        <f>Data!MI15</f>
        <v>0</v>
      </c>
      <c r="E144" s="159">
        <f>Data!NC15</f>
        <v>0</v>
      </c>
      <c r="F144" s="159">
        <f>Data!NW15</f>
        <v>0</v>
      </c>
      <c r="G144" s="159">
        <f>Data!OQ15</f>
        <v>0</v>
      </c>
      <c r="H144" s="160">
        <f>Data!PK15</f>
        <v>22693301</v>
      </c>
      <c r="I144" s="70">
        <f t="shared" si="6"/>
        <v>22693301</v>
      </c>
    </row>
    <row r="145" spans="2:9" x14ac:dyDescent="0.2">
      <c r="B145" s="9" t="str">
        <f>$B$34</f>
        <v>Fine Arts</v>
      </c>
      <c r="C145" s="159">
        <f>Data!LP15</f>
        <v>0</v>
      </c>
      <c r="D145" s="159">
        <f>Data!MJ15</f>
        <v>0</v>
      </c>
      <c r="E145" s="159">
        <f>Data!ND15</f>
        <v>0</v>
      </c>
      <c r="F145" s="159">
        <f>Data!NX15</f>
        <v>0</v>
      </c>
      <c r="G145" s="159">
        <f>Data!OR15</f>
        <v>0</v>
      </c>
      <c r="H145" s="160">
        <f>Data!PL15</f>
        <v>1257803</v>
      </c>
      <c r="I145" s="70">
        <f t="shared" si="6"/>
        <v>1257803</v>
      </c>
    </row>
    <row r="146" spans="2:9" x14ac:dyDescent="0.2">
      <c r="B146" s="9" t="str">
        <f>$B$35</f>
        <v>Teacher Education</v>
      </c>
      <c r="C146" s="159">
        <f>Data!LQ15</f>
        <v>0</v>
      </c>
      <c r="D146" s="159">
        <f>Data!MK15</f>
        <v>0</v>
      </c>
      <c r="E146" s="159">
        <f>Data!NE15</f>
        <v>0</v>
      </c>
      <c r="F146" s="159">
        <f>Data!NY15</f>
        <v>0</v>
      </c>
      <c r="G146" s="159">
        <f>Data!OS15</f>
        <v>0</v>
      </c>
      <c r="H146" s="160">
        <f>Data!PN15</f>
        <v>2106714</v>
      </c>
      <c r="I146" s="70">
        <f t="shared" si="6"/>
        <v>2106714</v>
      </c>
    </row>
    <row r="147" spans="2:9" x14ac:dyDescent="0.2">
      <c r="B147" s="9" t="str">
        <f>$B$36</f>
        <v>Agriculture</v>
      </c>
      <c r="C147" s="159">
        <f>Data!LR15</f>
        <v>0</v>
      </c>
      <c r="D147" s="159">
        <f>Data!ML15</f>
        <v>0</v>
      </c>
      <c r="E147" s="159">
        <f>Data!NF15</f>
        <v>0</v>
      </c>
      <c r="F147" s="159">
        <f>Data!NZ15</f>
        <v>0</v>
      </c>
      <c r="G147" s="159">
        <f>Data!OT15</f>
        <v>0</v>
      </c>
      <c r="H147" s="160">
        <f>Data!PM15</f>
        <v>38969</v>
      </c>
      <c r="I147" s="70">
        <f t="shared" si="6"/>
        <v>38969</v>
      </c>
    </row>
    <row r="148" spans="2:9" x14ac:dyDescent="0.2">
      <c r="B148" s="9" t="str">
        <f>$B$37</f>
        <v>Engineering</v>
      </c>
      <c r="C148" s="159">
        <f>Data!LS15</f>
        <v>0</v>
      </c>
      <c r="D148" s="159">
        <f>Data!MM15</f>
        <v>0</v>
      </c>
      <c r="E148" s="159">
        <f>Data!NG15</f>
        <v>0</v>
      </c>
      <c r="F148" s="159">
        <f>Data!OA15</f>
        <v>0</v>
      </c>
      <c r="G148" s="159">
        <f>Data!OU15</f>
        <v>0</v>
      </c>
      <c r="H148" s="160">
        <f>Data!PO15</f>
        <v>2682245</v>
      </c>
      <c r="I148" s="70">
        <f t="shared" si="6"/>
        <v>2682245</v>
      </c>
    </row>
    <row r="149" spans="2:9" x14ac:dyDescent="0.2">
      <c r="B149" s="9" t="str">
        <f>$B$38</f>
        <v>Home Economics</v>
      </c>
      <c r="C149" s="159">
        <f>Data!LT15</f>
        <v>0</v>
      </c>
      <c r="D149" s="159">
        <f>Data!MN15</f>
        <v>0</v>
      </c>
      <c r="E149" s="159">
        <f>Data!NH15</f>
        <v>0</v>
      </c>
      <c r="F149" s="159">
        <f>Data!OB15</f>
        <v>0</v>
      </c>
      <c r="G149" s="159">
        <f>Data!OV15</f>
        <v>0</v>
      </c>
      <c r="H149" s="160">
        <f>Data!PP15</f>
        <v>0</v>
      </c>
      <c r="I149" s="70">
        <f t="shared" si="6"/>
        <v>0</v>
      </c>
    </row>
    <row r="150" spans="2:9" x14ac:dyDescent="0.2">
      <c r="B150" s="9" t="str">
        <f>$B$39</f>
        <v>Law</v>
      </c>
      <c r="C150" s="159">
        <f>Data!LU15</f>
        <v>0</v>
      </c>
      <c r="D150" s="159">
        <f>Data!MO15</f>
        <v>0</v>
      </c>
      <c r="E150" s="159">
        <f>Data!NI15</f>
        <v>0</v>
      </c>
      <c r="F150" s="159">
        <f>Data!OC15</f>
        <v>0</v>
      </c>
      <c r="G150" s="159">
        <f>Data!OW15</f>
        <v>0</v>
      </c>
      <c r="H150" s="160">
        <f>Data!PQ15</f>
        <v>0</v>
      </c>
      <c r="I150" s="70">
        <f t="shared" si="6"/>
        <v>0</v>
      </c>
    </row>
    <row r="151" spans="2:9" x14ac:dyDescent="0.2">
      <c r="B151" s="9" t="str">
        <f>$B$40</f>
        <v>Social Service</v>
      </c>
      <c r="C151" s="159">
        <f>Data!LV15</f>
        <v>0</v>
      </c>
      <c r="D151" s="159">
        <f>Data!MP15</f>
        <v>0</v>
      </c>
      <c r="E151" s="159">
        <f>Data!NJ15</f>
        <v>0</v>
      </c>
      <c r="F151" s="159">
        <f>Data!OD15</f>
        <v>0</v>
      </c>
      <c r="G151" s="159">
        <f>Data!OX15</f>
        <v>0</v>
      </c>
      <c r="H151" s="160">
        <f>Data!PR15</f>
        <v>25336</v>
      </c>
      <c r="I151" s="70">
        <f t="shared" si="6"/>
        <v>25336</v>
      </c>
    </row>
    <row r="152" spans="2:9" x14ac:dyDescent="0.2">
      <c r="B152" s="9" t="str">
        <f>$B$41</f>
        <v>Library Science</v>
      </c>
      <c r="C152" s="159">
        <f>Data!LW15</f>
        <v>0</v>
      </c>
      <c r="D152" s="159">
        <f>Data!MQ15</f>
        <v>0</v>
      </c>
      <c r="E152" s="159">
        <f>Data!NK15</f>
        <v>0</v>
      </c>
      <c r="F152" s="159">
        <f>Data!OE15</f>
        <v>0</v>
      </c>
      <c r="G152" s="159">
        <f>Data!OY15</f>
        <v>0</v>
      </c>
      <c r="H152" s="160">
        <f>Data!PS15</f>
        <v>0</v>
      </c>
      <c r="I152" s="70">
        <f t="shared" si="6"/>
        <v>0</v>
      </c>
    </row>
    <row r="153" spans="2:9" x14ac:dyDescent="0.2">
      <c r="B153" s="9" t="str">
        <f>$B$42</f>
        <v>Veterinary Science</v>
      </c>
      <c r="C153" s="159">
        <f>Data!LX15</f>
        <v>0</v>
      </c>
      <c r="D153" s="159">
        <f>Data!MR15</f>
        <v>0</v>
      </c>
      <c r="E153" s="159">
        <f>Data!NL15</f>
        <v>0</v>
      </c>
      <c r="F153" s="159">
        <f>Data!OF15</f>
        <v>0</v>
      </c>
      <c r="G153" s="159">
        <f>Data!OZ15</f>
        <v>0</v>
      </c>
      <c r="H153" s="160">
        <f>Data!PT15</f>
        <v>0</v>
      </c>
      <c r="I153" s="70">
        <f t="shared" si="6"/>
        <v>0</v>
      </c>
    </row>
    <row r="154" spans="2:9" x14ac:dyDescent="0.2">
      <c r="B154" s="9" t="str">
        <f>$B$43</f>
        <v>Vocational Training</v>
      </c>
      <c r="C154" s="159">
        <f>Data!LY15</f>
        <v>0</v>
      </c>
      <c r="D154" s="159">
        <f>Data!MS15</f>
        <v>0</v>
      </c>
      <c r="E154" s="159">
        <f>Data!NM15</f>
        <v>0</v>
      </c>
      <c r="F154" s="159">
        <f>Data!OG15</f>
        <v>0</v>
      </c>
      <c r="G154" s="159">
        <f>Data!PA15</f>
        <v>0</v>
      </c>
      <c r="H154" s="160">
        <f>Data!PU15</f>
        <v>0</v>
      </c>
      <c r="I154" s="70">
        <f t="shared" si="6"/>
        <v>0</v>
      </c>
    </row>
    <row r="155" spans="2:9" x14ac:dyDescent="0.2">
      <c r="B155" s="9" t="str">
        <f>$B$44</f>
        <v>Physical Training</v>
      </c>
      <c r="C155" s="159">
        <f>Data!LZ15</f>
        <v>0</v>
      </c>
      <c r="D155" s="159">
        <f>Data!MT15</f>
        <v>0</v>
      </c>
      <c r="E155" s="159">
        <f>Data!NN15</f>
        <v>0</v>
      </c>
      <c r="F155" s="159">
        <f>Data!OH15</f>
        <v>0</v>
      </c>
      <c r="G155" s="159">
        <f>Data!PB15</f>
        <v>0</v>
      </c>
      <c r="H155" s="160">
        <f>Data!PV15</f>
        <v>0</v>
      </c>
      <c r="I155" s="70">
        <f t="shared" si="6"/>
        <v>0</v>
      </c>
    </row>
    <row r="156" spans="2:9" x14ac:dyDescent="0.2">
      <c r="B156" s="9" t="str">
        <f>$B$45</f>
        <v>Health Services</v>
      </c>
      <c r="C156" s="159">
        <f>Data!MA15</f>
        <v>0</v>
      </c>
      <c r="D156" s="159">
        <f>Data!MU15</f>
        <v>0</v>
      </c>
      <c r="E156" s="159">
        <f>Data!NO15</f>
        <v>0</v>
      </c>
      <c r="F156" s="159">
        <f>Data!OI15</f>
        <v>0</v>
      </c>
      <c r="G156" s="159">
        <f>Data!PC15</f>
        <v>0</v>
      </c>
      <c r="H156" s="160">
        <f>Data!PW15</f>
        <v>1006765</v>
      </c>
      <c r="I156" s="70">
        <f t="shared" si="6"/>
        <v>1006765</v>
      </c>
    </row>
    <row r="157" spans="2:9" x14ac:dyDescent="0.2">
      <c r="B157" s="9" t="str">
        <f>$B$46</f>
        <v>Pharmacy</v>
      </c>
      <c r="C157" s="159">
        <f>Data!MB15</f>
        <v>0</v>
      </c>
      <c r="D157" s="159">
        <f>Data!MV15</f>
        <v>0</v>
      </c>
      <c r="E157" s="159">
        <f>Data!NP15</f>
        <v>0</v>
      </c>
      <c r="F157" s="159">
        <f>Data!OJ15</f>
        <v>0</v>
      </c>
      <c r="G157" s="159">
        <f>Data!PD15</f>
        <v>0</v>
      </c>
      <c r="H157" s="160">
        <f>Data!PX15</f>
        <v>0</v>
      </c>
      <c r="I157" s="70">
        <f t="shared" si="6"/>
        <v>0</v>
      </c>
    </row>
    <row r="158" spans="2:9" x14ac:dyDescent="0.2">
      <c r="B158" s="9" t="str">
        <f>$B$47</f>
        <v>Business Administration</v>
      </c>
      <c r="C158" s="159">
        <f>Data!MC15</f>
        <v>0</v>
      </c>
      <c r="D158" s="159">
        <f>Data!MW15</f>
        <v>0</v>
      </c>
      <c r="E158" s="159">
        <f>Data!NQ15</f>
        <v>0</v>
      </c>
      <c r="F158" s="159">
        <f>Data!OK15</f>
        <v>0</v>
      </c>
      <c r="G158" s="159">
        <f>Data!PE15</f>
        <v>0</v>
      </c>
      <c r="H158" s="160">
        <f>Data!PY15</f>
        <v>6285938</v>
      </c>
      <c r="I158" s="70">
        <f t="shared" si="6"/>
        <v>6285938</v>
      </c>
    </row>
    <row r="159" spans="2:9" x14ac:dyDescent="0.2">
      <c r="B159" s="9" t="str">
        <f>$B$48</f>
        <v>Optometry</v>
      </c>
      <c r="C159" s="159">
        <f>Data!MD15</f>
        <v>0</v>
      </c>
      <c r="D159" s="159">
        <f>Data!MX15</f>
        <v>0</v>
      </c>
      <c r="E159" s="159">
        <f>Data!NR15</f>
        <v>0</v>
      </c>
      <c r="F159" s="159">
        <f>Data!OL15</f>
        <v>0</v>
      </c>
      <c r="G159" s="159">
        <f>Data!PF15</f>
        <v>0</v>
      </c>
      <c r="H159" s="160">
        <f>Data!PZ15</f>
        <v>0</v>
      </c>
      <c r="I159" s="70">
        <f t="shared" si="6"/>
        <v>0</v>
      </c>
    </row>
    <row r="160" spans="2:9" x14ac:dyDescent="0.2">
      <c r="B160" s="9" t="str">
        <f>$B$49</f>
        <v>Teacher Ed-Practice Teaching</v>
      </c>
      <c r="C160" s="159">
        <f>Data!ME15</f>
        <v>0</v>
      </c>
      <c r="D160" s="159">
        <f>Data!MY15</f>
        <v>0</v>
      </c>
      <c r="E160" s="159">
        <f>Data!NS15</f>
        <v>0</v>
      </c>
      <c r="F160" s="159">
        <f>Data!OM15</f>
        <v>0</v>
      </c>
      <c r="G160" s="159">
        <f>Data!PG15</f>
        <v>0</v>
      </c>
      <c r="H160" s="160">
        <f>Data!QA15</f>
        <v>115310</v>
      </c>
      <c r="I160" s="70">
        <f t="shared" si="6"/>
        <v>115310</v>
      </c>
    </row>
    <row r="161" spans="2:10" x14ac:dyDescent="0.2">
      <c r="B161" s="9" t="str">
        <f>$B$50</f>
        <v>Technology</v>
      </c>
      <c r="C161" s="159">
        <f>Data!MF15</f>
        <v>0</v>
      </c>
      <c r="D161" s="159">
        <f>Data!MZ15</f>
        <v>0</v>
      </c>
      <c r="E161" s="159">
        <f>Data!NT15</f>
        <v>0</v>
      </c>
      <c r="F161" s="159">
        <f>Data!ON15</f>
        <v>0</v>
      </c>
      <c r="G161" s="159">
        <f>Data!PH15</f>
        <v>0</v>
      </c>
      <c r="H161" s="160">
        <f>Data!QB15</f>
        <v>164030</v>
      </c>
      <c r="I161" s="70">
        <f t="shared" si="6"/>
        <v>164030</v>
      </c>
    </row>
    <row r="162" spans="2:10" x14ac:dyDescent="0.2">
      <c r="B162" s="9" t="str">
        <f>$B$51</f>
        <v>Nursing</v>
      </c>
      <c r="C162" s="159">
        <f>Data!MG15</f>
        <v>0</v>
      </c>
      <c r="D162" s="159">
        <f>Data!NA15</f>
        <v>0</v>
      </c>
      <c r="E162" s="159">
        <f>Data!NU15</f>
        <v>0</v>
      </c>
      <c r="F162" s="159">
        <f>Data!OO15</f>
        <v>0</v>
      </c>
      <c r="G162" s="159">
        <f>Data!PI15</f>
        <v>0</v>
      </c>
      <c r="H162" s="160">
        <f>Data!QC15</f>
        <v>3444180</v>
      </c>
      <c r="I162" s="70">
        <f t="shared" si="6"/>
        <v>3444180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48829030</v>
      </c>
      <c r="I163" s="70">
        <f>SUM(I143:I162)</f>
        <v>48829030</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5103931.4632924153</v>
      </c>
      <c r="D168" s="21">
        <f t="shared" si="8"/>
        <v>3005998.8052126947</v>
      </c>
      <c r="E168" s="21">
        <f t="shared" si="8"/>
        <v>839956.62230855296</v>
      </c>
      <c r="F168" s="21">
        <f t="shared" si="8"/>
        <v>58552.10918633797</v>
      </c>
      <c r="G168" s="21">
        <f t="shared" si="8"/>
        <v>0</v>
      </c>
      <c r="H168" s="36">
        <f t="shared" ref="H168:H188" si="9">SUM(C168:G168)</f>
        <v>9008439</v>
      </c>
      <c r="I168" s="52"/>
      <c r="J168" s="53"/>
    </row>
    <row r="169" spans="2:10" x14ac:dyDescent="0.2">
      <c r="B169" s="9" t="str">
        <f>$B$33</f>
        <v>Science</v>
      </c>
      <c r="C169" s="22">
        <f t="shared" si="8"/>
        <v>8423710.6714909859</v>
      </c>
      <c r="D169" s="22">
        <f t="shared" si="8"/>
        <v>10333625.301738653</v>
      </c>
      <c r="E169" s="22">
        <f t="shared" si="8"/>
        <v>3514746.1419990002</v>
      </c>
      <c r="F169" s="22">
        <f t="shared" si="8"/>
        <v>421218.88477136038</v>
      </c>
      <c r="G169" s="22">
        <f t="shared" si="8"/>
        <v>0</v>
      </c>
      <c r="H169" s="69">
        <f t="shared" si="9"/>
        <v>22693301</v>
      </c>
      <c r="I169" s="52"/>
      <c r="J169" s="53"/>
    </row>
    <row r="170" spans="2:10" x14ac:dyDescent="0.2">
      <c r="B170" s="9" t="str">
        <f>$B$34</f>
        <v>Fine Arts</v>
      </c>
      <c r="C170" s="22">
        <f t="shared" si="8"/>
        <v>743096.46322269714</v>
      </c>
      <c r="D170" s="22">
        <f t="shared" si="8"/>
        <v>447030.73607983161</v>
      </c>
      <c r="E170" s="22">
        <f t="shared" si="8"/>
        <v>67675.800697471306</v>
      </c>
      <c r="F170" s="22">
        <f t="shared" si="8"/>
        <v>0</v>
      </c>
      <c r="G170" s="22">
        <f t="shared" si="8"/>
        <v>0</v>
      </c>
      <c r="H170" s="69">
        <f t="shared" si="9"/>
        <v>1257803</v>
      </c>
      <c r="I170" s="52"/>
      <c r="J170" s="53"/>
    </row>
    <row r="171" spans="2:10" x14ac:dyDescent="0.2">
      <c r="B171" s="9" t="str">
        <f>$B$35</f>
        <v>Teacher Education</v>
      </c>
      <c r="C171" s="22">
        <f t="shared" si="8"/>
        <v>111012.47790781381</v>
      </c>
      <c r="D171" s="22">
        <f t="shared" si="8"/>
        <v>784590.70419918618</v>
      </c>
      <c r="E171" s="22">
        <f t="shared" si="8"/>
        <v>498306.08475819899</v>
      </c>
      <c r="F171" s="22">
        <f t="shared" si="8"/>
        <v>712804.73313480103</v>
      </c>
      <c r="G171" s="22">
        <f t="shared" si="8"/>
        <v>0</v>
      </c>
      <c r="H171" s="69">
        <f t="shared" si="9"/>
        <v>2106714</v>
      </c>
      <c r="I171" s="52"/>
      <c r="J171" s="53"/>
    </row>
    <row r="172" spans="2:10" x14ac:dyDescent="0.2">
      <c r="B172" s="9" t="str">
        <f>$B$36</f>
        <v>Agriculture</v>
      </c>
      <c r="C172" s="22">
        <f t="shared" si="8"/>
        <v>353.97030158748845</v>
      </c>
      <c r="D172" s="22">
        <f t="shared" si="8"/>
        <v>10649.317879465092</v>
      </c>
      <c r="E172" s="22">
        <f t="shared" si="8"/>
        <v>27413.10579361067</v>
      </c>
      <c r="F172" s="22">
        <f t="shared" si="8"/>
        <v>552.60602533674989</v>
      </c>
      <c r="G172" s="22">
        <f t="shared" si="8"/>
        <v>0</v>
      </c>
      <c r="H172" s="69">
        <f t="shared" si="9"/>
        <v>38969</v>
      </c>
      <c r="I172" s="52"/>
      <c r="J172" s="53"/>
    </row>
    <row r="173" spans="2:10" x14ac:dyDescent="0.2">
      <c r="B173" s="9" t="str">
        <f>$B$37</f>
        <v>Engineering</v>
      </c>
      <c r="C173" s="22">
        <f t="shared" si="8"/>
        <v>595151.68837361701</v>
      </c>
      <c r="D173" s="22">
        <f t="shared" si="8"/>
        <v>1598439.8965623223</v>
      </c>
      <c r="E173" s="22">
        <f t="shared" si="8"/>
        <v>388035.37101273157</v>
      </c>
      <c r="F173" s="22">
        <f t="shared" si="8"/>
        <v>100618.04405132924</v>
      </c>
      <c r="G173" s="22">
        <f t="shared" si="8"/>
        <v>0</v>
      </c>
      <c r="H173" s="69">
        <f t="shared" si="9"/>
        <v>2682245</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857.82110233782123</v>
      </c>
      <c r="D176" s="22">
        <f t="shared" si="8"/>
        <v>24478.178897662179</v>
      </c>
      <c r="E176" s="22">
        <f t="shared" si="8"/>
        <v>0</v>
      </c>
      <c r="F176" s="22">
        <f t="shared" si="8"/>
        <v>0</v>
      </c>
      <c r="G176" s="22">
        <f t="shared" si="8"/>
        <v>0</v>
      </c>
      <c r="H176" s="69">
        <f t="shared" si="9"/>
        <v>25336</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53291.593570242629</v>
      </c>
      <c r="D181" s="22">
        <f t="shared" si="8"/>
        <v>300504.35340202996</v>
      </c>
      <c r="E181" s="22">
        <f t="shared" si="8"/>
        <v>335664.68330249959</v>
      </c>
      <c r="F181" s="22">
        <f t="shared" si="8"/>
        <v>317304.36972522782</v>
      </c>
      <c r="G181" s="22">
        <f t="shared" si="8"/>
        <v>0</v>
      </c>
      <c r="H181" s="69">
        <f t="shared" si="9"/>
        <v>1006765</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662693.90325897245</v>
      </c>
      <c r="D183" s="22">
        <f t="shared" si="8"/>
        <v>3701689.1985083423</v>
      </c>
      <c r="E183" s="22">
        <f t="shared" si="8"/>
        <v>1921554.8982326854</v>
      </c>
      <c r="F183" s="22">
        <f t="shared" si="8"/>
        <v>0</v>
      </c>
      <c r="G183" s="22">
        <f t="shared" si="8"/>
        <v>0</v>
      </c>
      <c r="H183" s="69">
        <f t="shared" si="9"/>
        <v>6285938</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115309.99999999999</v>
      </c>
      <c r="E185" s="22">
        <f t="shared" si="10"/>
        <v>0</v>
      </c>
      <c r="F185" s="22">
        <f t="shared" si="10"/>
        <v>0</v>
      </c>
      <c r="G185" s="22">
        <f t="shared" si="10"/>
        <v>0</v>
      </c>
      <c r="H185" s="69">
        <f t="shared" si="9"/>
        <v>115309.99999999999</v>
      </c>
      <c r="I185" s="52"/>
      <c r="J185" s="53"/>
    </row>
    <row r="186" spans="2:10" x14ac:dyDescent="0.2">
      <c r="B186" s="9" t="str">
        <f>$B$50</f>
        <v>Technology</v>
      </c>
      <c r="C186" s="22">
        <f t="shared" si="10"/>
        <v>41808.868622459457</v>
      </c>
      <c r="D186" s="22">
        <f t="shared" si="10"/>
        <v>100875.63638903236</v>
      </c>
      <c r="E186" s="22">
        <f t="shared" si="10"/>
        <v>21345.494988508181</v>
      </c>
      <c r="F186" s="22">
        <f t="shared" si="10"/>
        <v>0</v>
      </c>
      <c r="G186" s="22">
        <f t="shared" si="10"/>
        <v>0</v>
      </c>
      <c r="H186" s="69">
        <f t="shared" si="9"/>
        <v>164030</v>
      </c>
      <c r="I186" s="52"/>
      <c r="J186" s="53"/>
    </row>
    <row r="187" spans="2:10" x14ac:dyDescent="0.2">
      <c r="B187" s="9" t="str">
        <f>$B$51</f>
        <v>Nursing</v>
      </c>
      <c r="C187" s="22">
        <f t="shared" si="10"/>
        <v>14027.093702973369</v>
      </c>
      <c r="D187" s="22">
        <f t="shared" si="10"/>
        <v>2464551.0111041144</v>
      </c>
      <c r="E187" s="22">
        <f t="shared" si="10"/>
        <v>840776.19982633309</v>
      </c>
      <c r="F187" s="22">
        <f t="shared" si="10"/>
        <v>124825.69536657934</v>
      </c>
      <c r="G187" s="22">
        <f t="shared" si="10"/>
        <v>0</v>
      </c>
      <c r="H187" s="69">
        <f t="shared" si="9"/>
        <v>3444180</v>
      </c>
      <c r="I187" s="52"/>
      <c r="J187" s="53"/>
    </row>
    <row r="188" spans="2:10" x14ac:dyDescent="0.2">
      <c r="B188" s="35" t="str">
        <f>$B$52</f>
        <v>Totals</v>
      </c>
      <c r="C188" s="36">
        <f>SUM(C168:C187)</f>
        <v>15749936.014846103</v>
      </c>
      <c r="D188" s="36">
        <f>SUM(D168:D187)</f>
        <v>22887743.139973331</v>
      </c>
      <c r="E188" s="36">
        <f>SUM(E168:E187)</f>
        <v>8455474.4029195905</v>
      </c>
      <c r="F188" s="36">
        <f>SUM(F168:F187)</f>
        <v>1735876.4422609725</v>
      </c>
      <c r="G188" s="36">
        <f>SUM(G168:G187)</f>
        <v>0</v>
      </c>
      <c r="H188" s="36">
        <f t="shared" si="9"/>
        <v>48829030</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33170614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4332632.9250397664</v>
      </c>
      <c r="D193" s="38">
        <f t="shared" si="11"/>
        <v>2551736.7327055251</v>
      </c>
      <c r="E193" s="38">
        <f t="shared" si="11"/>
        <v>713023.62572707003</v>
      </c>
      <c r="F193" s="38">
        <f t="shared" si="11"/>
        <v>49703.801454968147</v>
      </c>
      <c r="G193" s="38">
        <f t="shared" si="11"/>
        <v>0</v>
      </c>
      <c r="H193" s="38">
        <f>SUM(C193:G193)</f>
        <v>7647097.0849273289</v>
      </c>
      <c r="I193" s="1"/>
    </row>
    <row r="194" spans="2:9" x14ac:dyDescent="0.2">
      <c r="B194" s="9" t="str">
        <f>$B$33</f>
        <v>Science</v>
      </c>
      <c r="C194" s="39">
        <f t="shared" si="11"/>
        <v>2174699.2506478531</v>
      </c>
      <c r="D194" s="39">
        <f t="shared" si="11"/>
        <v>2667770.5439506914</v>
      </c>
      <c r="E194" s="39">
        <f t="shared" si="11"/>
        <v>907381.09359467903</v>
      </c>
      <c r="F194" s="39">
        <f t="shared" si="11"/>
        <v>108743.57261238495</v>
      </c>
      <c r="G194" s="39">
        <f t="shared" si="11"/>
        <v>0</v>
      </c>
      <c r="H194" s="39">
        <f t="shared" ref="H194:H213" si="12">SUM(C194:G194)</f>
        <v>5858594.460805608</v>
      </c>
      <c r="I194" s="1"/>
    </row>
    <row r="195" spans="2:9" x14ac:dyDescent="0.2">
      <c r="B195" s="9" t="str">
        <f>$B$34</f>
        <v>Fine Arts</v>
      </c>
      <c r="C195" s="39">
        <f t="shared" si="11"/>
        <v>1359100.9793944473</v>
      </c>
      <c r="D195" s="39">
        <f t="shared" si="11"/>
        <v>817605.70974947757</v>
      </c>
      <c r="E195" s="39">
        <f t="shared" si="11"/>
        <v>123776.99472601568</v>
      </c>
      <c r="F195" s="39">
        <f t="shared" si="11"/>
        <v>0</v>
      </c>
      <c r="G195" s="39">
        <f t="shared" si="11"/>
        <v>0</v>
      </c>
      <c r="H195" s="39">
        <f t="shared" si="12"/>
        <v>2300483.6838699407</v>
      </c>
      <c r="I195" s="1"/>
    </row>
    <row r="196" spans="2:9" x14ac:dyDescent="0.2">
      <c r="B196" s="9" t="str">
        <f>$B$35</f>
        <v>Teacher Education</v>
      </c>
      <c r="C196" s="39">
        <f t="shared" si="11"/>
        <v>209567.14108927952</v>
      </c>
      <c r="D196" s="39">
        <f t="shared" si="11"/>
        <v>1481134.6787591588</v>
      </c>
      <c r="E196" s="39">
        <f t="shared" si="11"/>
        <v>940692.28557249939</v>
      </c>
      <c r="F196" s="39">
        <f t="shared" si="11"/>
        <v>1345618.5547179168</v>
      </c>
      <c r="G196" s="39">
        <f t="shared" si="11"/>
        <v>0</v>
      </c>
      <c r="H196" s="39">
        <f t="shared" si="12"/>
        <v>3977012.6601388548</v>
      </c>
      <c r="I196" s="1"/>
    </row>
    <row r="197" spans="2:9" x14ac:dyDescent="0.2">
      <c r="B197" s="9" t="str">
        <f>$B$36</f>
        <v>Agriculture</v>
      </c>
      <c r="C197" s="39">
        <f t="shared" si="11"/>
        <v>649.84048681388708</v>
      </c>
      <c r="D197" s="39">
        <f t="shared" si="11"/>
        <v>19550.673838994288</v>
      </c>
      <c r="E197" s="39">
        <f t="shared" si="11"/>
        <v>50326.66846373141</v>
      </c>
      <c r="F197" s="39">
        <f t="shared" si="11"/>
        <v>1014.5081858862193</v>
      </c>
      <c r="G197" s="39">
        <f t="shared" si="11"/>
        <v>0</v>
      </c>
      <c r="H197" s="39">
        <f t="shared" si="12"/>
        <v>71541.690975425809</v>
      </c>
      <c r="I197" s="1"/>
    </row>
    <row r="198" spans="2:9" x14ac:dyDescent="0.2">
      <c r="B198" s="9" t="str">
        <f>$B$37</f>
        <v>Engineering</v>
      </c>
      <c r="C198" s="39">
        <f t="shared" si="11"/>
        <v>636461.94986578973</v>
      </c>
      <c r="D198" s="39">
        <f t="shared" si="11"/>
        <v>1709389.7122084107</v>
      </c>
      <c r="E198" s="39">
        <f t="shared" si="11"/>
        <v>414969.41649709083</v>
      </c>
      <c r="F198" s="39">
        <f t="shared" si="11"/>
        <v>107602.07483170067</v>
      </c>
      <c r="G198" s="39">
        <f t="shared" si="11"/>
        <v>0</v>
      </c>
      <c r="H198" s="39">
        <f t="shared" si="12"/>
        <v>2868423.1534029921</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1405.3907809803843</v>
      </c>
      <c r="D201" s="39">
        <f t="shared" si="11"/>
        <v>40103.241648181429</v>
      </c>
      <c r="E201" s="39">
        <f t="shared" si="11"/>
        <v>0</v>
      </c>
      <c r="F201" s="39">
        <f t="shared" si="11"/>
        <v>0</v>
      </c>
      <c r="G201" s="39">
        <f t="shared" si="11"/>
        <v>0</v>
      </c>
      <c r="H201" s="39">
        <f t="shared" si="12"/>
        <v>41508.632429161815</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77422.902642179542</v>
      </c>
      <c r="D206" s="39">
        <f t="shared" si="11"/>
        <v>436577.66147169383</v>
      </c>
      <c r="E206" s="39">
        <f t="shared" si="11"/>
        <v>487659.1663841501</v>
      </c>
      <c r="F206" s="39">
        <f t="shared" si="11"/>
        <v>460985.00118585606</v>
      </c>
      <c r="G206" s="39">
        <f t="shared" si="11"/>
        <v>0</v>
      </c>
      <c r="H206" s="39">
        <f t="shared" si="12"/>
        <v>1462644.7316838796</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630010.80634512799</v>
      </c>
      <c r="D208" s="39">
        <f t="shared" si="11"/>
        <v>3519127.2853463008</v>
      </c>
      <c r="E208" s="39">
        <f t="shared" si="11"/>
        <v>1826786.6128216321</v>
      </c>
      <c r="F208" s="39">
        <f t="shared" si="11"/>
        <v>0</v>
      </c>
      <c r="G208" s="39">
        <f t="shared" si="11"/>
        <v>0</v>
      </c>
      <c r="H208" s="39">
        <f t="shared" si="12"/>
        <v>5975924.7045130609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14523.648994541805</v>
      </c>
      <c r="E210" s="39">
        <f t="shared" si="13"/>
        <v>0</v>
      </c>
      <c r="F210" s="39">
        <f t="shared" si="13"/>
        <v>0</v>
      </c>
      <c r="G210" s="39">
        <f t="shared" si="13"/>
        <v>0</v>
      </c>
      <c r="H210" s="39">
        <f t="shared" si="12"/>
        <v>14523.648994541805</v>
      </c>
      <c r="I210" s="1"/>
    </row>
    <row r="211" spans="2:9" x14ac:dyDescent="0.2">
      <c r="B211" s="9" t="str">
        <f>$B$50</f>
        <v>Technology</v>
      </c>
      <c r="C211" s="39">
        <f t="shared" si="13"/>
        <v>70562.331935401584</v>
      </c>
      <c r="D211" s="39">
        <f t="shared" si="13"/>
        <v>170251.44122780734</v>
      </c>
      <c r="E211" s="39">
        <f t="shared" si="13"/>
        <v>36025.559942931599</v>
      </c>
      <c r="F211" s="39">
        <f t="shared" si="13"/>
        <v>0</v>
      </c>
      <c r="G211" s="39">
        <f t="shared" si="13"/>
        <v>0</v>
      </c>
      <c r="H211" s="39">
        <f t="shared" si="12"/>
        <v>276839.33310614049</v>
      </c>
      <c r="I211" s="1"/>
    </row>
    <row r="212" spans="2:9" x14ac:dyDescent="0.2">
      <c r="B212" s="9" t="str">
        <f>$B$51</f>
        <v>Nursing</v>
      </c>
      <c r="C212" s="39">
        <f t="shared" si="13"/>
        <v>10898.613402610503</v>
      </c>
      <c r="D212" s="39">
        <f t="shared" si="13"/>
        <v>1914879.1082320155</v>
      </c>
      <c r="E212" s="39">
        <f t="shared" si="13"/>
        <v>653256.82953702845</v>
      </c>
      <c r="F212" s="39">
        <f t="shared" si="13"/>
        <v>96985.663981413556</v>
      </c>
      <c r="G212" s="39">
        <f t="shared" si="13"/>
        <v>0</v>
      </c>
      <c r="H212" s="39">
        <f t="shared" si="12"/>
        <v>2676020.2151530678</v>
      </c>
      <c r="I212" s="1"/>
    </row>
    <row r="213" spans="2:9" x14ac:dyDescent="0.2">
      <c r="B213" s="35" t="str">
        <f>$B$52</f>
        <v>Totals</v>
      </c>
      <c r="C213" s="38">
        <f>SUM(C193:C212)</f>
        <v>9503412.1316302493</v>
      </c>
      <c r="D213" s="38">
        <f>SUM(D193:D212)</f>
        <v>15342650.438132802</v>
      </c>
      <c r="E213" s="38">
        <f>SUM(E193:E212)</f>
        <v>6153898.2532668291</v>
      </c>
      <c r="F213" s="38">
        <f>SUM(F193:F212)</f>
        <v>2170653.1769701266</v>
      </c>
      <c r="G213" s="38">
        <f>SUM(G193:G212)</f>
        <v>0</v>
      </c>
      <c r="H213" s="38">
        <f t="shared" si="12"/>
        <v>33170614.000000007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15669747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2821678.7501060958</v>
      </c>
      <c r="D218" s="38">
        <f t="shared" si="14"/>
        <v>1442485.4227606654</v>
      </c>
      <c r="E218" s="38">
        <f t="shared" si="14"/>
        <v>348310.14303136762</v>
      </c>
      <c r="F218" s="38">
        <f t="shared" si="14"/>
        <v>9210.872389366099</v>
      </c>
      <c r="G218" s="38">
        <f t="shared" si="14"/>
        <v>0</v>
      </c>
      <c r="H218" s="38">
        <f>SUM(C218:G218)</f>
        <v>4621685.1882874956</v>
      </c>
      <c r="I218" s="1"/>
    </row>
    <row r="219" spans="2:9" x14ac:dyDescent="0.2">
      <c r="B219" s="9" t="str">
        <f>$B$33</f>
        <v>Science</v>
      </c>
      <c r="C219" s="39">
        <f t="shared" si="14"/>
        <v>1382374.7890525002</v>
      </c>
      <c r="D219" s="39">
        <f t="shared" si="14"/>
        <v>1549437.3540511068</v>
      </c>
      <c r="E219" s="39">
        <f t="shared" si="14"/>
        <v>250020.76871769226</v>
      </c>
      <c r="F219" s="39">
        <f t="shared" si="14"/>
        <v>93353.436378710452</v>
      </c>
      <c r="G219" s="39">
        <f t="shared" si="14"/>
        <v>0</v>
      </c>
      <c r="H219" s="39">
        <f t="shared" ref="H219:H238" si="15">SUM(C219:G219)</f>
        <v>3275186.3482000097</v>
      </c>
      <c r="I219" s="1"/>
    </row>
    <row r="220" spans="2:9" x14ac:dyDescent="0.2">
      <c r="B220" s="9" t="str">
        <f>$B$34</f>
        <v>Fine Arts</v>
      </c>
      <c r="C220" s="39">
        <f t="shared" si="14"/>
        <v>441569.55661367805</v>
      </c>
      <c r="D220" s="39">
        <f t="shared" si="14"/>
        <v>249410.75374854298</v>
      </c>
      <c r="E220" s="39">
        <f t="shared" si="14"/>
        <v>9628.6106329635932</v>
      </c>
      <c r="F220" s="39">
        <f t="shared" si="14"/>
        <v>0</v>
      </c>
      <c r="G220" s="39">
        <f t="shared" si="14"/>
        <v>0</v>
      </c>
      <c r="H220" s="39">
        <f t="shared" si="15"/>
        <v>700608.92099518457</v>
      </c>
      <c r="I220" s="1"/>
    </row>
    <row r="221" spans="2:9" x14ac:dyDescent="0.2">
      <c r="B221" s="9" t="str">
        <f>$B$35</f>
        <v>Teacher Education</v>
      </c>
      <c r="C221" s="39">
        <f t="shared" si="14"/>
        <v>46151.319049432081</v>
      </c>
      <c r="D221" s="39">
        <f t="shared" si="14"/>
        <v>499324.64158245764</v>
      </c>
      <c r="E221" s="39">
        <f t="shared" si="14"/>
        <v>156254.90275507362</v>
      </c>
      <c r="F221" s="39">
        <f t="shared" si="14"/>
        <v>157580.60060726324</v>
      </c>
      <c r="G221" s="39">
        <f t="shared" si="14"/>
        <v>0</v>
      </c>
      <c r="H221" s="39">
        <f t="shared" si="15"/>
        <v>859311.46399422665</v>
      </c>
      <c r="I221" s="1"/>
    </row>
    <row r="222" spans="2:9" x14ac:dyDescent="0.2">
      <c r="B222" s="9" t="str">
        <f>$B$36</f>
        <v>Agriculture</v>
      </c>
      <c r="C222" s="39">
        <f t="shared" si="14"/>
        <v>276.35520388881486</v>
      </c>
      <c r="D222" s="39">
        <f t="shared" si="14"/>
        <v>16819.053710996846</v>
      </c>
      <c r="E222" s="39">
        <f t="shared" si="14"/>
        <v>10921.041590408373</v>
      </c>
      <c r="F222" s="39">
        <f t="shared" si="14"/>
        <v>248.94249700989451</v>
      </c>
      <c r="G222" s="39">
        <f t="shared" si="14"/>
        <v>0</v>
      </c>
      <c r="H222" s="39">
        <f t="shared" si="15"/>
        <v>28265.393002303932</v>
      </c>
      <c r="I222" s="1"/>
    </row>
    <row r="223" spans="2:9" x14ac:dyDescent="0.2">
      <c r="B223" s="9" t="str">
        <f>$B$37</f>
        <v>Engineering</v>
      </c>
      <c r="C223" s="39">
        <f t="shared" si="14"/>
        <v>204825.26528225993</v>
      </c>
      <c r="D223" s="39">
        <f t="shared" si="14"/>
        <v>523043.81989283784</v>
      </c>
      <c r="E223" s="39">
        <f t="shared" si="14"/>
        <v>286661.18636125175</v>
      </c>
      <c r="F223" s="39">
        <f t="shared" si="14"/>
        <v>26387.904683048822</v>
      </c>
      <c r="G223" s="39">
        <f t="shared" si="14"/>
        <v>0</v>
      </c>
      <c r="H223" s="39">
        <f t="shared" si="15"/>
        <v>1040918.1762193984</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552.71040777762971</v>
      </c>
      <c r="D226" s="39">
        <f t="shared" si="14"/>
        <v>18328.455967111946</v>
      </c>
      <c r="E226" s="39">
        <f t="shared" si="14"/>
        <v>0</v>
      </c>
      <c r="F226" s="39">
        <f t="shared" si="14"/>
        <v>0</v>
      </c>
      <c r="G226" s="39">
        <f t="shared" si="14"/>
        <v>0</v>
      </c>
      <c r="H226" s="39">
        <f t="shared" si="15"/>
        <v>18881.166374889577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59416.368836095193</v>
      </c>
      <c r="D231" s="39">
        <f t="shared" si="14"/>
        <v>324018.35097937513</v>
      </c>
      <c r="E231" s="39">
        <f t="shared" si="14"/>
        <v>264302.13079745707</v>
      </c>
      <c r="F231" s="39">
        <f t="shared" si="14"/>
        <v>56758.889318255955</v>
      </c>
      <c r="G231" s="39">
        <f t="shared" si="14"/>
        <v>0</v>
      </c>
      <c r="H231" s="39">
        <f t="shared" si="15"/>
        <v>704495.7399311834</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225367.66877132852</v>
      </c>
      <c r="D233" s="39">
        <f t="shared" si="14"/>
        <v>1210971.8671917729</v>
      </c>
      <c r="E233" s="39">
        <f t="shared" si="14"/>
        <v>1475503.8025668305</v>
      </c>
      <c r="F233" s="39">
        <f t="shared" si="14"/>
        <v>0</v>
      </c>
      <c r="G233" s="39">
        <f t="shared" si="14"/>
        <v>0</v>
      </c>
      <c r="H233" s="39">
        <f t="shared" si="15"/>
        <v>2911843.3385299318</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85173.41302363787</v>
      </c>
      <c r="E235" s="39">
        <f t="shared" si="16"/>
        <v>0</v>
      </c>
      <c r="F235" s="39">
        <f t="shared" si="16"/>
        <v>0</v>
      </c>
      <c r="G235" s="39">
        <f t="shared" si="16"/>
        <v>0</v>
      </c>
      <c r="H235" s="39">
        <f t="shared" si="15"/>
        <v>85173.41302363787</v>
      </c>
      <c r="I235" s="1"/>
    </row>
    <row r="236" spans="2:10" x14ac:dyDescent="0.2">
      <c r="B236" s="9" t="str">
        <f>$B$50</f>
        <v>Technology</v>
      </c>
      <c r="C236" s="39">
        <f t="shared" si="16"/>
        <v>20266.048285179757</v>
      </c>
      <c r="D236" s="39">
        <f t="shared" si="16"/>
        <v>64473.039225487912</v>
      </c>
      <c r="E236" s="39">
        <f t="shared" si="16"/>
        <v>23845.351164856151</v>
      </c>
      <c r="F236" s="39">
        <f t="shared" si="16"/>
        <v>1991.5399760791561</v>
      </c>
      <c r="G236" s="39">
        <f t="shared" si="16"/>
        <v>0</v>
      </c>
      <c r="H236" s="39">
        <f t="shared" si="15"/>
        <v>110575.97865160299</v>
      </c>
      <c r="I236" s="1"/>
    </row>
    <row r="237" spans="2:10" x14ac:dyDescent="0.2">
      <c r="B237" s="9" t="str">
        <f>$B$51</f>
        <v>Nursing</v>
      </c>
      <c r="C237" s="39">
        <f t="shared" si="16"/>
        <v>6770.7024952759639</v>
      </c>
      <c r="D237" s="39">
        <f t="shared" si="16"/>
        <v>1092519.7282356925</v>
      </c>
      <c r="E237" s="39">
        <f t="shared" si="16"/>
        <v>178161.60748376261</v>
      </c>
      <c r="F237" s="39">
        <f t="shared" si="16"/>
        <v>35349.834575405024</v>
      </c>
      <c r="G237" s="39">
        <f t="shared" si="16"/>
        <v>0</v>
      </c>
      <c r="H237" s="39">
        <f t="shared" si="15"/>
        <v>1312801.8727901361</v>
      </c>
      <c r="I237" s="1"/>
    </row>
    <row r="238" spans="2:10" x14ac:dyDescent="0.2">
      <c r="B238" s="35" t="str">
        <f>$B$52</f>
        <v>Totals</v>
      </c>
      <c r="C238" s="38">
        <f>SUM(C218:C237)</f>
        <v>5209249.5341035118</v>
      </c>
      <c r="D238" s="38">
        <f>SUM(D218:D237)</f>
        <v>7076005.9003696851</v>
      </c>
      <c r="E238" s="38">
        <f>SUM(E218:E237)</f>
        <v>3003609.5451016636</v>
      </c>
      <c r="F238" s="38">
        <f>SUM(F218:F237)</f>
        <v>380882.02042513865</v>
      </c>
      <c r="G238" s="38">
        <f>SUM(G218:G237)</f>
        <v>0</v>
      </c>
      <c r="H238" s="38">
        <f t="shared" si="15"/>
        <v>15669747</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13477927</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2426993.8890130902</v>
      </c>
      <c r="D243" s="38">
        <f t="shared" si="17"/>
        <v>1240716.4727377146</v>
      </c>
      <c r="E243" s="38">
        <f t="shared" si="17"/>
        <v>299589.94750434271</v>
      </c>
      <c r="F243" s="38">
        <f t="shared" si="17"/>
        <v>7922.4933031906548</v>
      </c>
      <c r="G243" s="38">
        <f t="shared" si="17"/>
        <v>0</v>
      </c>
      <c r="H243" s="38">
        <f>SUM(C243:G243)</f>
        <v>3975222.8025583378</v>
      </c>
      <c r="I243" s="1"/>
    </row>
    <row r="244" spans="2:9" x14ac:dyDescent="0.2">
      <c r="B244" s="9" t="str">
        <f>$B$33</f>
        <v>Science</v>
      </c>
      <c r="C244" s="39">
        <f t="shared" si="17"/>
        <v>1189013.8681556245</v>
      </c>
      <c r="D244" s="39">
        <f t="shared" si="17"/>
        <v>1332708.4061391656</v>
      </c>
      <c r="E244" s="39">
        <f t="shared" si="17"/>
        <v>215048.88810654951</v>
      </c>
      <c r="F244" s="39">
        <f t="shared" si="17"/>
        <v>80295.540235040418</v>
      </c>
      <c r="G244" s="39">
        <f t="shared" si="17"/>
        <v>0</v>
      </c>
      <c r="H244" s="39">
        <f t="shared" ref="H244:H263" si="18">SUM(C244:G244)</f>
        <v>2817066.7026363797</v>
      </c>
      <c r="I244" s="1"/>
    </row>
    <row r="245" spans="2:9" x14ac:dyDescent="0.2">
      <c r="B245" s="9" t="str">
        <f>$B$34</f>
        <v>Fine Arts</v>
      </c>
      <c r="C245" s="39">
        <f t="shared" si="17"/>
        <v>379804.6164664636</v>
      </c>
      <c r="D245" s="39">
        <f t="shared" si="17"/>
        <v>214524.19953160945</v>
      </c>
      <c r="E245" s="39">
        <f t="shared" si="17"/>
        <v>8281.8000330514024</v>
      </c>
      <c r="F245" s="39">
        <f t="shared" si="17"/>
        <v>0</v>
      </c>
      <c r="G245" s="39">
        <f t="shared" si="17"/>
        <v>0</v>
      </c>
      <c r="H245" s="39">
        <f t="shared" si="18"/>
        <v>602610.61603112449</v>
      </c>
      <c r="I245" s="1"/>
    </row>
    <row r="246" spans="2:9" x14ac:dyDescent="0.2">
      <c r="B246" s="9" t="str">
        <f>$B$35</f>
        <v>Teacher Education</v>
      </c>
      <c r="C246" s="39">
        <f t="shared" si="17"/>
        <v>39695.861656346773</v>
      </c>
      <c r="D246" s="39">
        <f t="shared" si="17"/>
        <v>429481.15681443538</v>
      </c>
      <c r="E246" s="39">
        <f t="shared" si="17"/>
        <v>134398.60724777376</v>
      </c>
      <c r="F246" s="39">
        <f t="shared" si="17"/>
        <v>135538.8719167482</v>
      </c>
      <c r="G246" s="39">
        <f t="shared" si="17"/>
        <v>0</v>
      </c>
      <c r="H246" s="39">
        <f t="shared" si="18"/>
        <v>739114.49763530411</v>
      </c>
      <c r="I246" s="1"/>
    </row>
    <row r="247" spans="2:9" x14ac:dyDescent="0.2">
      <c r="B247" s="9" t="str">
        <f>$B$36</f>
        <v>Agriculture</v>
      </c>
      <c r="C247" s="39">
        <f t="shared" si="17"/>
        <v>237.69977039728607</v>
      </c>
      <c r="D247" s="39">
        <f t="shared" si="17"/>
        <v>14466.473397808822</v>
      </c>
      <c r="E247" s="39">
        <f t="shared" si="17"/>
        <v>9393.4510441992425</v>
      </c>
      <c r="F247" s="39">
        <f t="shared" si="17"/>
        <v>214.12144062677442</v>
      </c>
      <c r="G247" s="39">
        <f t="shared" si="17"/>
        <v>0</v>
      </c>
      <c r="H247" s="39">
        <f t="shared" si="18"/>
        <v>24311.745653032129</v>
      </c>
      <c r="I247" s="1"/>
    </row>
    <row r="248" spans="2:9" x14ac:dyDescent="0.2">
      <c r="B248" s="9" t="str">
        <f>$B$37</f>
        <v>Engineering</v>
      </c>
      <c r="C248" s="39">
        <f t="shared" si="17"/>
        <v>176175.14649278851</v>
      </c>
      <c r="D248" s="39">
        <f t="shared" si="17"/>
        <v>449882.59365749918</v>
      </c>
      <c r="E248" s="39">
        <f t="shared" si="17"/>
        <v>246564.19427259077</v>
      </c>
      <c r="F248" s="39">
        <f t="shared" si="17"/>
        <v>22696.872706438091</v>
      </c>
      <c r="G248" s="39">
        <f t="shared" si="17"/>
        <v>0</v>
      </c>
      <c r="H248" s="39">
        <f t="shared" si="18"/>
        <v>895318.80712931661</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475.39954079457215</v>
      </c>
      <c r="D251" s="39">
        <f t="shared" si="17"/>
        <v>15764.746651458332</v>
      </c>
      <c r="E251" s="39">
        <f t="shared" si="17"/>
        <v>0</v>
      </c>
      <c r="F251" s="39">
        <f t="shared" si="17"/>
        <v>0</v>
      </c>
      <c r="G251" s="39">
        <f t="shared" si="17"/>
        <v>0</v>
      </c>
      <c r="H251" s="39">
        <f t="shared" si="18"/>
        <v>16240.146192252903</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51105.450635416506</v>
      </c>
      <c r="D256" s="39">
        <f t="shared" si="17"/>
        <v>278695.99178342806</v>
      </c>
      <c r="E256" s="39">
        <f t="shared" si="17"/>
        <v>227332.63177973311</v>
      </c>
      <c r="F256" s="39">
        <f t="shared" si="17"/>
        <v>48819.688462904574</v>
      </c>
      <c r="G256" s="39">
        <f t="shared" si="17"/>
        <v>0</v>
      </c>
      <c r="H256" s="39">
        <f t="shared" si="18"/>
        <v>605953.76266148221</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193844.16275898681</v>
      </c>
      <c r="D258" s="39">
        <f t="shared" si="17"/>
        <v>1041586.0846422352</v>
      </c>
      <c r="E258" s="39">
        <f t="shared" si="17"/>
        <v>1269116.3768769307</v>
      </c>
      <c r="F258" s="39">
        <f t="shared" si="17"/>
        <v>0</v>
      </c>
      <c r="G258" s="39">
        <f t="shared" si="17"/>
        <v>0</v>
      </c>
      <c r="H258" s="39">
        <f t="shared" si="18"/>
        <v>2504546.6242781528</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73259.705027365184</v>
      </c>
      <c r="E260" s="39">
        <f t="shared" si="19"/>
        <v>0</v>
      </c>
      <c r="F260" s="39">
        <f t="shared" si="19"/>
        <v>0</v>
      </c>
      <c r="G260" s="39">
        <f t="shared" si="19"/>
        <v>0</v>
      </c>
      <c r="H260" s="39">
        <f t="shared" si="18"/>
        <v>73259.705027365184</v>
      </c>
      <c r="I260" s="1"/>
    </row>
    <row r="261" spans="2:10" x14ac:dyDescent="0.2">
      <c r="B261" s="9" t="str">
        <f>$B$50</f>
        <v>Technology</v>
      </c>
      <c r="C261" s="39">
        <f t="shared" si="19"/>
        <v>17431.31649580098</v>
      </c>
      <c r="D261" s="39">
        <f t="shared" si="19"/>
        <v>55454.814691600492</v>
      </c>
      <c r="E261" s="39">
        <f t="shared" si="19"/>
        <v>20509.961155677636</v>
      </c>
      <c r="F261" s="39">
        <f t="shared" si="19"/>
        <v>1712.9715250141953</v>
      </c>
      <c r="G261" s="39">
        <f t="shared" si="19"/>
        <v>0</v>
      </c>
      <c r="H261" s="39">
        <f t="shared" si="18"/>
        <v>95109.063868093304</v>
      </c>
      <c r="I261" s="1"/>
    </row>
    <row r="262" spans="2:10" x14ac:dyDescent="0.2">
      <c r="B262" s="9" t="str">
        <f>$B$51</f>
        <v>Nursing</v>
      </c>
      <c r="C262" s="39">
        <f t="shared" si="19"/>
        <v>5823.6443747335088</v>
      </c>
      <c r="D262" s="39">
        <f t="shared" si="19"/>
        <v>939702.54549869266</v>
      </c>
      <c r="E262" s="39">
        <f t="shared" si="19"/>
        <v>153241.09188672964</v>
      </c>
      <c r="F262" s="39">
        <f t="shared" si="19"/>
        <v>30405.24456900197</v>
      </c>
      <c r="G262" s="39">
        <f t="shared" si="19"/>
        <v>0</v>
      </c>
      <c r="H262" s="39">
        <f t="shared" si="18"/>
        <v>1129172.5263291579</v>
      </c>
      <c r="I262" s="1"/>
    </row>
    <row r="263" spans="2:10" x14ac:dyDescent="0.2">
      <c r="B263" s="35" t="str">
        <f>$B$52</f>
        <v>Totals</v>
      </c>
      <c r="C263" s="38">
        <f>SUM(C243:C262)</f>
        <v>4480601.0553604439</v>
      </c>
      <c r="D263" s="38">
        <f>SUM(D243:D262)</f>
        <v>6086243.1905730134</v>
      </c>
      <c r="E263" s="38">
        <f>SUM(E243:E262)</f>
        <v>2583476.9499075785</v>
      </c>
      <c r="F263" s="38">
        <f>SUM(F243:F262)</f>
        <v>327605.80415896489</v>
      </c>
      <c r="G263" s="38">
        <f>SUM(G243:G262)</f>
        <v>0</v>
      </c>
      <c r="H263" s="38">
        <f t="shared" si="18"/>
        <v>13477927.000000002</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20303441.086287774</v>
      </c>
      <c r="D268" s="38">
        <f t="shared" si="20"/>
        <v>11549820.949930189</v>
      </c>
      <c r="E268" s="38">
        <f t="shared" si="20"/>
        <v>3125471.0660605105</v>
      </c>
      <c r="F268" s="38">
        <f t="shared" si="20"/>
        <v>189841.10133386287</v>
      </c>
      <c r="G268" s="38">
        <f t="shared" si="20"/>
        <v>0</v>
      </c>
      <c r="H268" s="38">
        <f>SUM(C268:G268)</f>
        <v>35168574.203612342</v>
      </c>
      <c r="I268" s="1"/>
    </row>
    <row r="269" spans="2:10" x14ac:dyDescent="0.2">
      <c r="B269" s="9" t="str">
        <f>$B$33</f>
        <v>Science</v>
      </c>
      <c r="C269" s="39">
        <f t="shared" si="20"/>
        <v>15989770.722873554</v>
      </c>
      <c r="D269" s="39">
        <f t="shared" si="20"/>
        <v>19342888.27968777</v>
      </c>
      <c r="E269" s="39">
        <f t="shared" si="20"/>
        <v>6063814.4898799211</v>
      </c>
      <c r="F269" s="39">
        <f t="shared" si="20"/>
        <v>844621.20602143602</v>
      </c>
      <c r="G269" s="39">
        <f t="shared" si="20"/>
        <v>0</v>
      </c>
      <c r="H269" s="39">
        <f t="shared" ref="H269:H288" si="21">SUM(C269:G269)</f>
        <v>42241094.69846268</v>
      </c>
      <c r="I269" s="1"/>
    </row>
    <row r="270" spans="2:10" x14ac:dyDescent="0.2">
      <c r="B270" s="9" t="str">
        <f>$B$34</f>
        <v>Fine Arts</v>
      </c>
      <c r="C270" s="39">
        <f t="shared" si="20"/>
        <v>4685942.6198673062</v>
      </c>
      <c r="D270" s="39">
        <f t="shared" si="20"/>
        <v>2788775.6205414394</v>
      </c>
      <c r="E270" s="39">
        <f t="shared" si="20"/>
        <v>369867.09049228497</v>
      </c>
      <c r="F270" s="39">
        <f t="shared" si="20"/>
        <v>0</v>
      </c>
      <c r="G270" s="39">
        <f t="shared" si="20"/>
        <v>0</v>
      </c>
      <c r="H270" s="39">
        <f t="shared" si="21"/>
        <v>7844585.3309010305</v>
      </c>
      <c r="I270" s="1"/>
    </row>
    <row r="271" spans="2:10" x14ac:dyDescent="0.2">
      <c r="B271" s="9" t="str">
        <f>$B$35</f>
        <v>Teacher Education</v>
      </c>
      <c r="C271" s="39">
        <f t="shared" si="20"/>
        <v>678176.33007780614</v>
      </c>
      <c r="D271" s="39">
        <f t="shared" si="20"/>
        <v>5115145.5070684403</v>
      </c>
      <c r="E271" s="39">
        <f t="shared" si="20"/>
        <v>2949464.7073966665</v>
      </c>
      <c r="F271" s="39">
        <f t="shared" si="20"/>
        <v>4096430.85880533</v>
      </c>
      <c r="G271" s="39">
        <f t="shared" si="20"/>
        <v>0</v>
      </c>
      <c r="H271" s="39">
        <f t="shared" si="21"/>
        <v>12839217.403348243</v>
      </c>
      <c r="I271" s="1"/>
    </row>
    <row r="272" spans="2:10" x14ac:dyDescent="0.2">
      <c r="B272" s="9" t="str">
        <f>$B$36</f>
        <v>Agriculture</v>
      </c>
      <c r="C272" s="39">
        <f t="shared" si="20"/>
        <v>2360.5257626874763</v>
      </c>
      <c r="D272" s="39">
        <f t="shared" si="20"/>
        <v>86837.233827265038</v>
      </c>
      <c r="E272" s="39">
        <f t="shared" si="20"/>
        <v>163313.77489147749</v>
      </c>
      <c r="F272" s="39">
        <f t="shared" si="20"/>
        <v>3345.709398859638</v>
      </c>
      <c r="G272" s="39">
        <f t="shared" si="20"/>
        <v>0</v>
      </c>
      <c r="H272" s="39">
        <f t="shared" si="21"/>
        <v>255857.24388028966</v>
      </c>
      <c r="I272" s="1"/>
    </row>
    <row r="273" spans="2:10" x14ac:dyDescent="0.2">
      <c r="B273" s="9" t="str">
        <f>$B$37</f>
        <v>Engineering</v>
      </c>
      <c r="C273" s="39">
        <f t="shared" si="20"/>
        <v>2437925.8573834342</v>
      </c>
      <c r="D273" s="39">
        <f t="shared" si="20"/>
        <v>6497352.8089446099</v>
      </c>
      <c r="E273" s="39">
        <f t="shared" si="20"/>
        <v>1874328.5716763239</v>
      </c>
      <c r="F273" s="39">
        <f t="shared" si="20"/>
        <v>396834.46732500358</v>
      </c>
      <c r="G273" s="39">
        <f t="shared" si="20"/>
        <v>0</v>
      </c>
      <c r="H273" s="39">
        <f t="shared" si="21"/>
        <v>11206441.705329372</v>
      </c>
      <c r="I273" s="1"/>
    </row>
    <row r="274" spans="2:10"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5113.7176652237376</v>
      </c>
      <c r="D276" s="39">
        <f t="shared" si="20"/>
        <v>150677.22733108059</v>
      </c>
      <c r="E276" s="39">
        <f t="shared" si="20"/>
        <v>0</v>
      </c>
      <c r="F276" s="39">
        <f t="shared" si="20"/>
        <v>0</v>
      </c>
      <c r="G276" s="39">
        <f t="shared" si="20"/>
        <v>0</v>
      </c>
      <c r="H276" s="39">
        <f t="shared" si="21"/>
        <v>155790.94499630432</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341632.00426334358</v>
      </c>
      <c r="D281" s="39">
        <f t="shared" si="20"/>
        <v>1905914.5661517489</v>
      </c>
      <c r="E281" s="39">
        <f t="shared" si="20"/>
        <v>1947315.1389555319</v>
      </c>
      <c r="F281" s="39">
        <f t="shared" si="20"/>
        <v>1481635.5993411425</v>
      </c>
      <c r="G281" s="39">
        <f t="shared" si="20"/>
        <v>0</v>
      </c>
      <c r="H281" s="39">
        <f t="shared" si="21"/>
        <v>5676497.3087117672</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2528863.0331538175</v>
      </c>
      <c r="D283" s="39">
        <f t="shared" si="20"/>
        <v>14036690.908642123</v>
      </c>
      <c r="E283" s="39">
        <f t="shared" si="20"/>
        <v>8861789.177236598</v>
      </c>
      <c r="F283" s="39">
        <f t="shared" si="20"/>
        <v>0</v>
      </c>
      <c r="G283" s="39">
        <f t="shared" si="20"/>
        <v>0</v>
      </c>
      <c r="H283" s="39">
        <f t="shared" si="21"/>
        <v>25427343.119032539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307099.84733228554</v>
      </c>
      <c r="E285" s="39">
        <f t="shared" si="22"/>
        <v>0</v>
      </c>
      <c r="F285" s="39">
        <f t="shared" si="22"/>
        <v>0</v>
      </c>
      <c r="G285" s="39">
        <f t="shared" si="22"/>
        <v>0</v>
      </c>
      <c r="H285" s="39">
        <f t="shared" si="21"/>
        <v>307099.84733228554</v>
      </c>
      <c r="I285" s="1"/>
    </row>
    <row r="286" spans="2:10" x14ac:dyDescent="0.2">
      <c r="B286" s="9" t="str">
        <f>$B$50</f>
        <v>Technology</v>
      </c>
      <c r="C286" s="39">
        <f t="shared" si="22"/>
        <v>241568.02687626166</v>
      </c>
      <c r="D286" s="39">
        <f t="shared" si="22"/>
        <v>611823.07752682606</v>
      </c>
      <c r="E286" s="39">
        <f t="shared" si="22"/>
        <v>148441.36725197357</v>
      </c>
      <c r="F286" s="39">
        <f t="shared" si="22"/>
        <v>3704.5115010933514</v>
      </c>
      <c r="G286" s="39">
        <f t="shared" si="22"/>
        <v>0</v>
      </c>
      <c r="H286" s="39">
        <f t="shared" si="21"/>
        <v>1005536.9831561547</v>
      </c>
      <c r="I286" s="1"/>
    </row>
    <row r="287" spans="2:10" x14ac:dyDescent="0.2">
      <c r="B287" s="9" t="str">
        <f>$B$51</f>
        <v>Nursing</v>
      </c>
      <c r="C287" s="39">
        <f t="shared" si="22"/>
        <v>51652.484558475742</v>
      </c>
      <c r="D287" s="39">
        <f t="shared" si="22"/>
        <v>8894711.0237417053</v>
      </c>
      <c r="E287" s="39">
        <f t="shared" si="22"/>
        <v>2672525.7625921578</v>
      </c>
      <c r="F287" s="39">
        <f t="shared" si="22"/>
        <v>413329.51615361689</v>
      </c>
      <c r="G287" s="39">
        <f t="shared" si="22"/>
        <v>0</v>
      </c>
      <c r="H287" s="39">
        <f t="shared" si="21"/>
        <v>12032218.787045956</v>
      </c>
      <c r="I287" s="1"/>
    </row>
    <row r="288" spans="2:10" x14ac:dyDescent="0.2">
      <c r="B288" s="35" t="str">
        <f>$B$52</f>
        <v>Totals</v>
      </c>
      <c r="C288" s="38">
        <f>SUM(C268:C287)</f>
        <v>47266446.408769682</v>
      </c>
      <c r="D288" s="38">
        <f>SUM(D268:D287)</f>
        <v>71287737.050725475</v>
      </c>
      <c r="E288" s="38">
        <f>SUM(E268:E287)</f>
        <v>28176331.146433447</v>
      </c>
      <c r="F288" s="38">
        <f>SUM(F268:F287)</f>
        <v>7429742.9698803453</v>
      </c>
      <c r="G288" s="38">
        <f>SUM(G268:G287)</f>
        <v>0</v>
      </c>
      <c r="H288" s="38">
        <f t="shared" si="21"/>
        <v>154160257.57580894</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331.41982119891242</v>
      </c>
      <c r="D293" s="36">
        <f t="shared" si="23"/>
        <v>575.50555333749514</v>
      </c>
      <c r="E293" s="36">
        <f t="shared" si="23"/>
        <v>579.86476179230249</v>
      </c>
      <c r="F293" s="36">
        <f t="shared" si="23"/>
        <v>1710.2801921969628</v>
      </c>
      <c r="G293" s="37">
        <f t="shared" si="23"/>
        <v>0</v>
      </c>
      <c r="H293" s="38">
        <f t="shared" si="23"/>
        <v>405.01858996236803</v>
      </c>
      <c r="I293" s="1"/>
    </row>
    <row r="294" spans="2:10" x14ac:dyDescent="0.2">
      <c r="B294" s="9" t="str">
        <f>$B$33</f>
        <v>Science</v>
      </c>
      <c r="C294" s="69">
        <f t="shared" si="23"/>
        <v>532.76149411500194</v>
      </c>
      <c r="D294" s="69">
        <f t="shared" si="23"/>
        <v>897.29035949750755</v>
      </c>
      <c r="E294" s="69">
        <f t="shared" si="23"/>
        <v>1567.2821116257228</v>
      </c>
      <c r="F294" s="69">
        <f t="shared" si="23"/>
        <v>750.77440535238759</v>
      </c>
      <c r="G294" s="88">
        <f t="shared" si="23"/>
        <v>0</v>
      </c>
      <c r="H294" s="39">
        <f t="shared" si="23"/>
        <v>746.78407995302098</v>
      </c>
      <c r="I294" s="1"/>
    </row>
    <row r="295" spans="2:10" x14ac:dyDescent="0.2">
      <c r="B295" s="9" t="str">
        <f>$B$34</f>
        <v>Fine Arts</v>
      </c>
      <c r="C295" s="69">
        <f t="shared" si="23"/>
        <v>488.78091372351167</v>
      </c>
      <c r="D295" s="69">
        <f t="shared" si="23"/>
        <v>803.68173502635136</v>
      </c>
      <c r="E295" s="69">
        <f t="shared" si="23"/>
        <v>2482.3294663911743</v>
      </c>
      <c r="F295" s="69">
        <f t="shared" si="23"/>
        <v>0</v>
      </c>
      <c r="G295" s="88">
        <f t="shared" si="23"/>
        <v>0</v>
      </c>
      <c r="H295" s="39">
        <f t="shared" si="23"/>
        <v>594.01675987437761</v>
      </c>
      <c r="I295" s="1"/>
    </row>
    <row r="296" spans="2:10" x14ac:dyDescent="0.2">
      <c r="B296" s="9" t="str">
        <f>$B$35</f>
        <v>Teacher Education</v>
      </c>
      <c r="C296" s="69">
        <f t="shared" si="23"/>
        <v>676.82268470838937</v>
      </c>
      <c r="D296" s="69">
        <f t="shared" si="23"/>
        <v>736.30999094118908</v>
      </c>
      <c r="E296" s="69">
        <f t="shared" si="23"/>
        <v>1219.7951643493245</v>
      </c>
      <c r="F296" s="69">
        <f t="shared" si="23"/>
        <v>2157.1515844156556</v>
      </c>
      <c r="G296" s="88">
        <f t="shared" si="23"/>
        <v>0</v>
      </c>
      <c r="H296" s="39">
        <f t="shared" si="23"/>
        <v>1046.7322194153141</v>
      </c>
      <c r="I296" s="1"/>
    </row>
    <row r="297" spans="2:10" x14ac:dyDescent="0.2">
      <c r="B297" s="9" t="str">
        <f>$B$36</f>
        <v>Agriculture</v>
      </c>
      <c r="C297" s="69">
        <f t="shared" si="23"/>
        <v>393.42096044791271</v>
      </c>
      <c r="D297" s="69">
        <f t="shared" si="23"/>
        <v>371.09928986010698</v>
      </c>
      <c r="E297" s="69">
        <f t="shared" si="23"/>
        <v>966.35369758270701</v>
      </c>
      <c r="F297" s="69">
        <f t="shared" si="23"/>
        <v>1115.2364662865459</v>
      </c>
      <c r="G297" s="88">
        <f t="shared" si="23"/>
        <v>0</v>
      </c>
      <c r="H297" s="39">
        <f t="shared" si="23"/>
        <v>621.01272786478069</v>
      </c>
      <c r="I297" s="1"/>
    </row>
    <row r="298" spans="2:10" x14ac:dyDescent="0.2">
      <c r="B298" s="9" t="str">
        <f>$B$37</f>
        <v>Engineering</v>
      </c>
      <c r="C298" s="69">
        <f t="shared" si="23"/>
        <v>548.21809250808053</v>
      </c>
      <c r="D298" s="69">
        <f t="shared" si="23"/>
        <v>892.86145512499797</v>
      </c>
      <c r="E298" s="69">
        <f t="shared" si="23"/>
        <v>422.52672941305769</v>
      </c>
      <c r="F298" s="69">
        <f t="shared" si="23"/>
        <v>1247.9071299528414</v>
      </c>
      <c r="G298" s="88">
        <f t="shared" si="23"/>
        <v>0</v>
      </c>
      <c r="H298" s="39">
        <f t="shared" si="23"/>
        <v>680.08506525848838</v>
      </c>
      <c r="I298" s="1"/>
    </row>
    <row r="299" spans="2:10"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426.1431387686448</v>
      </c>
      <c r="D301" s="69">
        <f t="shared" si="23"/>
        <v>590.8910875728651</v>
      </c>
      <c r="E301" s="69">
        <f t="shared" si="23"/>
        <v>0</v>
      </c>
      <c r="F301" s="69">
        <f t="shared" si="23"/>
        <v>0</v>
      </c>
      <c r="G301" s="88">
        <f t="shared" si="23"/>
        <v>0</v>
      </c>
      <c r="H301" s="39">
        <f t="shared" si="23"/>
        <v>583.48668537941694</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264.83101105685552</v>
      </c>
      <c r="D306" s="69">
        <f t="shared" si="23"/>
        <v>422.78495256249977</v>
      </c>
      <c r="E306" s="69">
        <f t="shared" si="23"/>
        <v>476.11617089377307</v>
      </c>
      <c r="F306" s="69">
        <f t="shared" si="23"/>
        <v>2166.1339171654131</v>
      </c>
      <c r="G306" s="88">
        <f t="shared" si="23"/>
        <v>0</v>
      </c>
      <c r="H306" s="39">
        <f t="shared" si="23"/>
        <v>536.93693801662573</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516.83282917511087</v>
      </c>
      <c r="D308" s="69">
        <f t="shared" si="23"/>
        <v>833.13692477695406</v>
      </c>
      <c r="E308" s="69">
        <f t="shared" si="23"/>
        <v>388.11322109388158</v>
      </c>
      <c r="F308" s="69">
        <f t="shared" si="23"/>
        <v>0</v>
      </c>
      <c r="G308" s="88">
        <f t="shared" si="23"/>
        <v>0</v>
      </c>
      <c r="H308" s="39">
        <f t="shared" si="23"/>
        <v>570.45235157339573</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259.1559893099456</v>
      </c>
      <c r="E310" s="69">
        <f t="shared" si="24"/>
        <v>0</v>
      </c>
      <c r="F310" s="69">
        <f t="shared" si="24"/>
        <v>0</v>
      </c>
      <c r="G310" s="88">
        <f t="shared" si="24"/>
        <v>0</v>
      </c>
      <c r="H310" s="39">
        <f t="shared" si="24"/>
        <v>259.1559893099456</v>
      </c>
      <c r="I310" s="1"/>
    </row>
    <row r="311" spans="2:10" x14ac:dyDescent="0.2">
      <c r="B311" s="9" t="str">
        <f>$B$50</f>
        <v>Technology</v>
      </c>
      <c r="C311" s="69">
        <f t="shared" si="24"/>
        <v>549.01824290059471</v>
      </c>
      <c r="D311" s="69">
        <f t="shared" si="24"/>
        <v>682.07700950593767</v>
      </c>
      <c r="E311" s="69">
        <f t="shared" si="24"/>
        <v>402.28012805412891</v>
      </c>
      <c r="F311" s="69">
        <f t="shared" si="24"/>
        <v>154.35464587888964</v>
      </c>
      <c r="G311" s="88">
        <f t="shared" si="24"/>
        <v>0</v>
      </c>
      <c r="H311" s="39">
        <f t="shared" si="24"/>
        <v>581.23525037928016</v>
      </c>
      <c r="I311" s="1"/>
    </row>
    <row r="312" spans="2:10" x14ac:dyDescent="0.2">
      <c r="B312" s="9" t="str">
        <f>$B$51</f>
        <v>Nursing</v>
      </c>
      <c r="C312" s="69">
        <f t="shared" si="24"/>
        <v>351.37744597602546</v>
      </c>
      <c r="D312" s="69">
        <f t="shared" si="24"/>
        <v>585.17835682511225</v>
      </c>
      <c r="E312" s="69">
        <f t="shared" si="24"/>
        <v>969.36008799135209</v>
      </c>
      <c r="F312" s="69">
        <f t="shared" si="24"/>
        <v>970.25708017280965</v>
      </c>
      <c r="G312" s="88">
        <f t="shared" si="24"/>
        <v>0</v>
      </c>
      <c r="H312" s="39">
        <f t="shared" si="24"/>
        <v>649.33722542072076</v>
      </c>
      <c r="I312" s="1"/>
    </row>
    <row r="313" spans="2:10" x14ac:dyDescent="0.2">
      <c r="B313" s="35" t="str">
        <f>$B$52</f>
        <v>Totals</v>
      </c>
      <c r="C313" s="38">
        <f t="shared" si="24"/>
        <v>417.92099318976898</v>
      </c>
      <c r="D313" s="38">
        <f t="shared" si="24"/>
        <v>724.12300070825393</v>
      </c>
      <c r="E313" s="38">
        <f t="shared" si="24"/>
        <v>606.20333791810344</v>
      </c>
      <c r="F313" s="38">
        <f t="shared" si="24"/>
        <v>1618.6803855948465</v>
      </c>
      <c r="G313" s="38">
        <f t="shared" si="24"/>
        <v>0</v>
      </c>
      <c r="H313" s="38">
        <f t="shared" si="24"/>
        <v>587.01776577135035</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1.7364850154574392</v>
      </c>
      <c r="E318" s="55">
        <f t="shared" si="25"/>
        <v>1.7496381468514455</v>
      </c>
      <c r="F318" s="55">
        <f t="shared" si="25"/>
        <v>5.1604644103965116</v>
      </c>
      <c r="G318" s="55">
        <f t="shared" si="25"/>
        <v>0</v>
      </c>
      <c r="H318" s="55">
        <f t="shared" si="25"/>
        <v>1.222071113602113</v>
      </c>
      <c r="I318" s="1"/>
    </row>
    <row r="319" spans="2:10" x14ac:dyDescent="0.2">
      <c r="B319" s="9" t="str">
        <f>$B$33</f>
        <v>Science</v>
      </c>
      <c r="C319" s="55">
        <f t="shared" ref="C319:H334" si="26">IF($C$293=0,"",C294/$C$293)</f>
        <v>1.6075124661757867</v>
      </c>
      <c r="D319" s="55">
        <f t="shared" si="26"/>
        <v>2.7074130818475384</v>
      </c>
      <c r="E319" s="55">
        <f t="shared" si="26"/>
        <v>4.7289932930265728</v>
      </c>
      <c r="F319" s="55">
        <f t="shared" si="26"/>
        <v>2.2653274105225765</v>
      </c>
      <c r="G319" s="55">
        <f t="shared" si="26"/>
        <v>0</v>
      </c>
      <c r="H319" s="55">
        <f t="shared" si="26"/>
        <v>2.2532873177335224</v>
      </c>
      <c r="I319" s="1"/>
    </row>
    <row r="320" spans="2:10" x14ac:dyDescent="0.2">
      <c r="B320" s="9" t="str">
        <f>$B$34</f>
        <v>Fine Arts</v>
      </c>
      <c r="C320" s="55">
        <f t="shared" si="26"/>
        <v>1.4748089355529339</v>
      </c>
      <c r="D320" s="55">
        <f t="shared" si="26"/>
        <v>2.4249658095856481</v>
      </c>
      <c r="E320" s="55">
        <f t="shared" si="26"/>
        <v>7.4899849303259485</v>
      </c>
      <c r="F320" s="55">
        <f t="shared" si="26"/>
        <v>0</v>
      </c>
      <c r="G320" s="55">
        <f t="shared" si="26"/>
        <v>0</v>
      </c>
      <c r="H320" s="55">
        <f t="shared" si="26"/>
        <v>1.7923392684406134</v>
      </c>
      <c r="I320" s="1"/>
    </row>
    <row r="321" spans="2:9" x14ac:dyDescent="0.2">
      <c r="B321" s="9" t="str">
        <f>$B$35</f>
        <v>Teacher Education</v>
      </c>
      <c r="C321" s="55">
        <f t="shared" si="26"/>
        <v>2.0421913277847441</v>
      </c>
      <c r="D321" s="55">
        <f t="shared" si="26"/>
        <v>2.2216836285699055</v>
      </c>
      <c r="E321" s="55">
        <f t="shared" si="26"/>
        <v>3.6805136154401117</v>
      </c>
      <c r="F321" s="55">
        <f t="shared" si="26"/>
        <v>6.5088188648830716</v>
      </c>
      <c r="G321" s="55">
        <f t="shared" si="26"/>
        <v>0</v>
      </c>
      <c r="H321" s="55">
        <f t="shared" si="26"/>
        <v>3.1583271502252233</v>
      </c>
      <c r="I321" s="1"/>
    </row>
    <row r="322" spans="2:9" x14ac:dyDescent="0.2">
      <c r="B322" s="9" t="str">
        <f>$B$36</f>
        <v>Agriculture</v>
      </c>
      <c r="C322" s="55">
        <f t="shared" si="26"/>
        <v>1.1870773420392025</v>
      </c>
      <c r="D322" s="55">
        <f t="shared" si="26"/>
        <v>1.119725695698145</v>
      </c>
      <c r="E322" s="55">
        <f t="shared" si="26"/>
        <v>2.9157993450328918</v>
      </c>
      <c r="F322" s="55">
        <f t="shared" si="26"/>
        <v>3.3650264557266789</v>
      </c>
      <c r="G322" s="55">
        <f t="shared" si="26"/>
        <v>0</v>
      </c>
      <c r="H322" s="55">
        <f t="shared" si="26"/>
        <v>1.8737947706877183</v>
      </c>
      <c r="I322" s="1"/>
    </row>
    <row r="323" spans="2:9" x14ac:dyDescent="0.2">
      <c r="B323" s="9" t="str">
        <f>$B$37</f>
        <v>Engineering</v>
      </c>
      <c r="C323" s="55">
        <f t="shared" si="26"/>
        <v>1.6541499857338031</v>
      </c>
      <c r="D323" s="55">
        <f t="shared" si="26"/>
        <v>2.6940496554945579</v>
      </c>
      <c r="E323" s="55">
        <f t="shared" si="26"/>
        <v>1.2748987911603045</v>
      </c>
      <c r="F323" s="55">
        <f t="shared" si="26"/>
        <v>3.7653364407672805</v>
      </c>
      <c r="G323" s="55">
        <f t="shared" si="26"/>
        <v>0</v>
      </c>
      <c r="H323" s="55">
        <f t="shared" si="26"/>
        <v>2.0520349772632129</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1.2858106592027914</v>
      </c>
      <c r="D326" s="55">
        <f t="shared" si="26"/>
        <v>1.7829081116371206</v>
      </c>
      <c r="E326" s="55">
        <f t="shared" si="26"/>
        <v>0</v>
      </c>
      <c r="F326" s="55">
        <f t="shared" si="26"/>
        <v>0</v>
      </c>
      <c r="G326" s="55">
        <f t="shared" si="26"/>
        <v>0</v>
      </c>
      <c r="H326" s="55">
        <f t="shared" si="26"/>
        <v>1.7605666531007462</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0.79908018204472009</v>
      </c>
      <c r="D331" s="55">
        <f t="shared" si="26"/>
        <v>1.275677933302461</v>
      </c>
      <c r="E331" s="55">
        <f t="shared" si="26"/>
        <v>1.4365953405303915</v>
      </c>
      <c r="F331" s="55">
        <f t="shared" si="26"/>
        <v>6.5359214464886737</v>
      </c>
      <c r="G331" s="55">
        <f t="shared" si="26"/>
        <v>0</v>
      </c>
      <c r="H331" s="55">
        <f t="shared" si="26"/>
        <v>1.6201111209168311</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1.5594505702931896</v>
      </c>
      <c r="D333" s="55">
        <f t="shared" si="26"/>
        <v>2.5138415733949713</v>
      </c>
      <c r="E333" s="55">
        <f t="shared" si="26"/>
        <v>1.1710621884046664</v>
      </c>
      <c r="F333" s="55">
        <f t="shared" si="26"/>
        <v>0</v>
      </c>
      <c r="G333" s="55">
        <f t="shared" si="26"/>
        <v>0</v>
      </c>
      <c r="H333" s="55">
        <f t="shared" si="26"/>
        <v>1.7212378834488</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0.78195681951805973</v>
      </c>
      <c r="E335" s="55">
        <f t="shared" si="27"/>
        <v>0</v>
      </c>
      <c r="F335" s="55">
        <f t="shared" si="27"/>
        <v>0</v>
      </c>
      <c r="G335" s="55">
        <f t="shared" si="27"/>
        <v>0</v>
      </c>
      <c r="H335" s="55">
        <f t="shared" si="27"/>
        <v>0.78195681951805973</v>
      </c>
      <c r="I335" s="1"/>
    </row>
    <row r="336" spans="2:9" x14ac:dyDescent="0.2">
      <c r="B336" s="9" t="str">
        <f>$B$50</f>
        <v>Technology</v>
      </c>
      <c r="C336" s="55">
        <f t="shared" si="27"/>
        <v>1.6565642963493228</v>
      </c>
      <c r="D336" s="55">
        <f t="shared" si="27"/>
        <v>2.0580453125540941</v>
      </c>
      <c r="E336" s="55">
        <f t="shared" si="27"/>
        <v>1.2138082948656452</v>
      </c>
      <c r="F336" s="55">
        <f t="shared" si="27"/>
        <v>0.46573752082935516</v>
      </c>
      <c r="G336" s="55">
        <f t="shared" si="27"/>
        <v>0</v>
      </c>
      <c r="H336" s="55">
        <f t="shared" si="27"/>
        <v>1.7537733509017641</v>
      </c>
      <c r="I336" s="1"/>
    </row>
    <row r="337" spans="2:10" x14ac:dyDescent="0.2">
      <c r="B337" s="9" t="str">
        <f>$B$51</f>
        <v>Nursing</v>
      </c>
      <c r="C337" s="55">
        <f t="shared" si="27"/>
        <v>1.0602185611739101</v>
      </c>
      <c r="D337" s="55">
        <f t="shared" si="27"/>
        <v>1.7656709689487713</v>
      </c>
      <c r="E337" s="55">
        <f t="shared" si="27"/>
        <v>2.9248705900711927</v>
      </c>
      <c r="F337" s="55">
        <f t="shared" si="27"/>
        <v>2.927577103454166</v>
      </c>
      <c r="G337" s="55">
        <f t="shared" si="27"/>
        <v>0</v>
      </c>
      <c r="H337" s="55">
        <f t="shared" si="27"/>
        <v>1.9592588731468774</v>
      </c>
      <c r="I337" s="1"/>
    </row>
    <row r="338" spans="2:10" x14ac:dyDescent="0.2">
      <c r="B338" s="35" t="str">
        <f>$B$52</f>
        <v>Totals</v>
      </c>
      <c r="C338" s="55">
        <f t="shared" si="27"/>
        <v>1.2610018063432002</v>
      </c>
      <c r="D338" s="55">
        <f t="shared" si="27"/>
        <v>2.1849115665102237</v>
      </c>
      <c r="E338" s="55">
        <f t="shared" si="27"/>
        <v>1.8291100867931214</v>
      </c>
      <c r="F338" s="55">
        <f t="shared" si="27"/>
        <v>4.8840783865589703</v>
      </c>
      <c r="G338" s="55">
        <f t="shared" si="27"/>
        <v>0</v>
      </c>
      <c r="H338" s="55">
        <f t="shared" si="27"/>
        <v>1.7712210562657702</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9942.5946359673726</v>
      </c>
      <c r="D343" s="38">
        <f t="shared" si="28"/>
        <v>17265.166600124856</v>
      </c>
      <c r="E343" s="38">
        <f>E293*24</f>
        <v>13916.75428301526</v>
      </c>
      <c r="F343" s="38">
        <f>F293*18</f>
        <v>30785.04345954533</v>
      </c>
      <c r="G343" s="38">
        <f>G293*24</f>
        <v>0</v>
      </c>
      <c r="H343" s="38">
        <f>IF((C32/30+D32/30+E32/24+F32/18+G32/24)=0,0,H268/(C32/30+D32/30+E32/24+F32/18+G32/24))</f>
        <v>11954.848545478313</v>
      </c>
      <c r="I343" s="1"/>
    </row>
    <row r="344" spans="2:10" x14ac:dyDescent="0.2">
      <c r="B344" s="9" t="str">
        <f>$B$33</f>
        <v>Science</v>
      </c>
      <c r="C344" s="39">
        <f t="shared" si="28"/>
        <v>15982.844823450057</v>
      </c>
      <c r="D344" s="39">
        <f t="shared" si="28"/>
        <v>26918.710784925228</v>
      </c>
      <c r="E344" s="39">
        <f>E294*24</f>
        <v>37614.770679017347</v>
      </c>
      <c r="F344" s="39">
        <f>F294*18</f>
        <v>13513.939296342976</v>
      </c>
      <c r="G344" s="39">
        <f>G294*24</f>
        <v>0</v>
      </c>
      <c r="H344" s="39">
        <f t="shared" ref="H344:H363" si="29">IF((C33/30+D33/30+E33/24+F33/18+G33/24)=0,0,H269/(C33/30+D33/30+E33/24+F33/18+G33/24))</f>
        <v>21743.405313953979</v>
      </c>
      <c r="I344" s="1"/>
    </row>
    <row r="345" spans="2:10" x14ac:dyDescent="0.2">
      <c r="B345" s="9" t="str">
        <f>$B$34</f>
        <v>Fine Arts</v>
      </c>
      <c r="C345" s="39">
        <f t="shared" si="28"/>
        <v>14663.42741170535</v>
      </c>
      <c r="D345" s="39">
        <f t="shared" si="28"/>
        <v>24110.45205079054</v>
      </c>
      <c r="E345" s="39">
        <f t="shared" ref="E345:E363" si="30">E295*24</f>
        <v>59575.907193388179</v>
      </c>
      <c r="F345" s="39">
        <f t="shared" ref="F345:F363" si="31">F295*18</f>
        <v>0</v>
      </c>
      <c r="G345" s="39">
        <f t="shared" ref="G345:G363" si="32">G295*24</f>
        <v>0</v>
      </c>
      <c r="H345" s="39">
        <f t="shared" si="29"/>
        <v>17770.378111644113</v>
      </c>
      <c r="I345" s="1"/>
    </row>
    <row r="346" spans="2:10" x14ac:dyDescent="0.2">
      <c r="B346" s="9" t="str">
        <f>$B$35</f>
        <v>Teacher Education</v>
      </c>
      <c r="C346" s="39">
        <f t="shared" si="28"/>
        <v>20304.680541251681</v>
      </c>
      <c r="D346" s="39">
        <f t="shared" si="28"/>
        <v>22089.299728235674</v>
      </c>
      <c r="E346" s="39">
        <f t="shared" si="30"/>
        <v>29275.08394438379</v>
      </c>
      <c r="F346" s="39">
        <f t="shared" si="31"/>
        <v>38828.728519481803</v>
      </c>
      <c r="G346" s="39">
        <f t="shared" si="32"/>
        <v>0</v>
      </c>
      <c r="H346" s="39">
        <f t="shared" si="29"/>
        <v>27246.950949700939</v>
      </c>
      <c r="I346" s="1"/>
    </row>
    <row r="347" spans="2:10" x14ac:dyDescent="0.2">
      <c r="B347" s="9" t="str">
        <f>$B$36</f>
        <v>Agriculture</v>
      </c>
      <c r="C347" s="39">
        <f t="shared" si="28"/>
        <v>11802.628813437381</v>
      </c>
      <c r="D347" s="39">
        <f t="shared" si="28"/>
        <v>11132.978695803209</v>
      </c>
      <c r="E347" s="39">
        <f t="shared" si="30"/>
        <v>23192.488741984969</v>
      </c>
      <c r="F347" s="39">
        <f t="shared" si="31"/>
        <v>20074.256393157826</v>
      </c>
      <c r="G347" s="39">
        <f t="shared" si="32"/>
        <v>0</v>
      </c>
      <c r="H347" s="39">
        <f t="shared" si="29"/>
        <v>16823.490008566991</v>
      </c>
      <c r="I347" s="1"/>
    </row>
    <row r="348" spans="2:10" x14ac:dyDescent="0.2">
      <c r="B348" s="9" t="str">
        <f>$B$37</f>
        <v>Engineering</v>
      </c>
      <c r="C348" s="39">
        <f t="shared" si="28"/>
        <v>16446.542775242415</v>
      </c>
      <c r="D348" s="39">
        <f t="shared" si="28"/>
        <v>26785.84365374994</v>
      </c>
      <c r="E348" s="39">
        <f t="shared" si="30"/>
        <v>10140.641505913385</v>
      </c>
      <c r="F348" s="39">
        <f t="shared" si="31"/>
        <v>22462.328339151143</v>
      </c>
      <c r="G348" s="39">
        <f t="shared" si="32"/>
        <v>0</v>
      </c>
      <c r="H348" s="39">
        <f t="shared" si="29"/>
        <v>18888.32244282719</v>
      </c>
      <c r="I348" s="1"/>
    </row>
    <row r="349" spans="2:10"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12784.294163059345</v>
      </c>
      <c r="D351" s="39">
        <f t="shared" si="28"/>
        <v>17726.732627185953</v>
      </c>
      <c r="E351" s="39">
        <f t="shared" si="30"/>
        <v>0</v>
      </c>
      <c r="F351" s="39">
        <f t="shared" si="31"/>
        <v>0</v>
      </c>
      <c r="G351" s="39">
        <f t="shared" si="32"/>
        <v>0</v>
      </c>
      <c r="H351" s="39">
        <f t="shared" si="29"/>
        <v>17504.600561382507</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7944.9303317056656</v>
      </c>
      <c r="D356" s="39">
        <f t="shared" si="28"/>
        <v>12683.548576874993</v>
      </c>
      <c r="E356" s="39">
        <f t="shared" si="30"/>
        <v>11426.788101450555</v>
      </c>
      <c r="F356" s="39">
        <f t="shared" si="31"/>
        <v>38990.410508977438</v>
      </c>
      <c r="G356" s="39">
        <f t="shared" si="32"/>
        <v>0</v>
      </c>
      <c r="H356" s="39">
        <f t="shared" si="29"/>
        <v>14131.772064341978</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15504.984875253325</v>
      </c>
      <c r="D358" s="39">
        <f t="shared" si="28"/>
        <v>24994.107743308621</v>
      </c>
      <c r="E358" s="39">
        <f t="shared" si="30"/>
        <v>9314.7173062531583</v>
      </c>
      <c r="F358" s="39">
        <f t="shared" si="31"/>
        <v>0</v>
      </c>
      <c r="G358" s="39">
        <f t="shared" si="32"/>
        <v>0</v>
      </c>
      <c r="H358" s="39">
        <f t="shared" si="29"/>
        <v>15170.76689231242</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7774.6796792983678</v>
      </c>
      <c r="E360" s="39">
        <f t="shared" si="30"/>
        <v>0</v>
      </c>
      <c r="F360" s="39">
        <f t="shared" si="31"/>
        <v>0</v>
      </c>
      <c r="G360" s="39">
        <f t="shared" si="32"/>
        <v>0</v>
      </c>
      <c r="H360" s="39">
        <f t="shared" si="29"/>
        <v>7774.6796792983678</v>
      </c>
      <c r="I360" s="1"/>
    </row>
    <row r="361" spans="2:9" x14ac:dyDescent="0.2">
      <c r="B361" s="9" t="str">
        <f>$B$50</f>
        <v>Technology</v>
      </c>
      <c r="C361" s="39">
        <f t="shared" si="33"/>
        <v>16470.547287017842</v>
      </c>
      <c r="D361" s="39">
        <f t="shared" si="33"/>
        <v>20462.31028517813</v>
      </c>
      <c r="E361" s="39">
        <f t="shared" si="30"/>
        <v>9654.7230732990938</v>
      </c>
      <c r="F361" s="39">
        <f t="shared" si="31"/>
        <v>2778.3836258200135</v>
      </c>
      <c r="G361" s="39">
        <f t="shared" si="32"/>
        <v>0</v>
      </c>
      <c r="H361" s="39">
        <f t="shared" si="29"/>
        <v>16410.232283250181</v>
      </c>
      <c r="I361" s="1"/>
    </row>
    <row r="362" spans="2:9" x14ac:dyDescent="0.2">
      <c r="B362" s="9" t="str">
        <f>$B$51</f>
        <v>Nursing</v>
      </c>
      <c r="C362" s="39">
        <f t="shared" si="33"/>
        <v>10541.323379280764</v>
      </c>
      <c r="D362" s="39">
        <f t="shared" si="33"/>
        <v>17555.350704753368</v>
      </c>
      <c r="E362" s="39">
        <f t="shared" si="30"/>
        <v>23264.642111792451</v>
      </c>
      <c r="F362" s="39">
        <f t="shared" si="31"/>
        <v>17464.627443110574</v>
      </c>
      <c r="G362" s="39">
        <f t="shared" si="32"/>
        <v>0</v>
      </c>
      <c r="H362" s="39">
        <f t="shared" si="29"/>
        <v>18508.021156031878</v>
      </c>
      <c r="I362" s="1"/>
    </row>
    <row r="363" spans="2:9" x14ac:dyDescent="0.2">
      <c r="B363" s="35" t="str">
        <f>$B$52</f>
        <v>Totals</v>
      </c>
      <c r="C363" s="38">
        <f t="shared" si="33"/>
        <v>12537.629795693068</v>
      </c>
      <c r="D363" s="38">
        <f t="shared" si="33"/>
        <v>21723.690021247618</v>
      </c>
      <c r="E363" s="38">
        <f t="shared" si="30"/>
        <v>14548.880110034483</v>
      </c>
      <c r="F363" s="38">
        <f t="shared" si="31"/>
        <v>29136.246940707235</v>
      </c>
      <c r="G363" s="38">
        <f t="shared" si="32"/>
        <v>0</v>
      </c>
      <c r="H363" s="38">
        <f t="shared" si="29"/>
        <v>16678.234548187746</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89" priority="6" stopIfTrue="1">
      <formula>C32=0</formula>
    </cfRule>
  </conditionalFormatting>
  <conditionalFormatting sqref="C91:G110">
    <cfRule type="expression" dxfId="188" priority="5" stopIfTrue="1">
      <formula>C32=0</formula>
    </cfRule>
  </conditionalFormatting>
  <conditionalFormatting sqref="C143:H162">
    <cfRule type="expression" dxfId="187" priority="3" stopIfTrue="1">
      <formula>C32=0</formula>
    </cfRule>
  </conditionalFormatting>
  <conditionalFormatting sqref="H143:H162">
    <cfRule type="expression" dxfId="186" priority="4" stopIfTrue="1">
      <formula>OR(AND(#REF!&gt;0,H143&gt;0,H61=0),AND(#REF!&gt;0,H143&gt;0,H32=0))</formula>
    </cfRule>
  </conditionalFormatting>
  <conditionalFormatting sqref="H143:H162">
    <cfRule type="expression" dxfId="185" priority="2" stopIfTrue="1">
      <formula>OR(AND(#REF!&gt;0,H143&gt;0,H61=0),AND(#REF!&gt;0,H143&gt;0,H32=0))</formula>
    </cfRule>
  </conditionalFormatting>
  <conditionalFormatting sqref="H143:H162">
    <cfRule type="expression" dxfId="18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FFC000"/>
    <pageSetUpPr fitToPage="1"/>
  </sheetPr>
  <dimension ref="B1:W363"/>
  <sheetViews>
    <sheetView showGridLines="0" showZeros="0" zoomScale="70" zoomScaleNormal="70" workbookViewId="0">
      <selection activeCell="S22" sqref="S2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110</v>
      </c>
      <c r="C3" s="6"/>
      <c r="D3" s="6"/>
      <c r="E3" s="6"/>
      <c r="F3" s="6"/>
      <c r="G3" s="6"/>
      <c r="H3" s="6"/>
    </row>
    <row r="4" spans="2:8" x14ac:dyDescent="0.2">
      <c r="B4" s="83" t="s">
        <v>148</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Data!$G16</f>
        <v>42347298</v>
      </c>
    </row>
    <row r="14" spans="2:8" x14ac:dyDescent="0.2">
      <c r="B14" s="371" t="s">
        <v>14</v>
      </c>
      <c r="C14" s="371"/>
      <c r="D14" s="371"/>
      <c r="E14" s="371"/>
      <c r="F14" s="335"/>
      <c r="G14" s="333"/>
      <c r="H14" s="339">
        <f>Data!$H16</f>
        <v>19625718</v>
      </c>
    </row>
    <row r="15" spans="2:8" x14ac:dyDescent="0.2">
      <c r="B15" s="371" t="s">
        <v>15</v>
      </c>
      <c r="C15" s="371"/>
      <c r="D15" s="371"/>
      <c r="E15" s="371"/>
      <c r="F15" s="335"/>
      <c r="G15" s="333"/>
      <c r="H15" s="339">
        <f>Data!$I16</f>
        <v>12662491</v>
      </c>
    </row>
    <row r="16" spans="2:8" x14ac:dyDescent="0.2">
      <c r="B16" s="371" t="s">
        <v>19</v>
      </c>
      <c r="C16" s="371"/>
      <c r="D16" s="371"/>
      <c r="E16" s="371"/>
      <c r="F16" s="335"/>
      <c r="G16" s="333"/>
      <c r="H16" s="339">
        <f>Data!$J16</f>
        <v>13268502</v>
      </c>
    </row>
    <row r="17" spans="2:23" x14ac:dyDescent="0.2">
      <c r="B17" s="371" t="s">
        <v>16</v>
      </c>
      <c r="C17" s="371"/>
      <c r="D17" s="371"/>
      <c r="E17" s="371"/>
      <c r="F17" s="335"/>
      <c r="G17" s="333"/>
      <c r="H17" s="339">
        <f>Data!$K16</f>
        <v>11482967</v>
      </c>
    </row>
    <row r="18" spans="2:23" x14ac:dyDescent="0.2">
      <c r="B18" s="371" t="s">
        <v>1</v>
      </c>
      <c r="C18" s="371"/>
      <c r="D18" s="371"/>
      <c r="E18" s="371"/>
      <c r="F18" s="336"/>
      <c r="G18" s="333"/>
      <c r="H18" s="337">
        <f>SUM(H13:H17)</f>
        <v>99386976</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Data!L16</f>
        <v>Monica Poehl</v>
      </c>
      <c r="E21" s="384"/>
      <c r="F21" s="384"/>
      <c r="G21" s="87" t="str">
        <f>Data!M16</f>
        <v>979-458-6090</v>
      </c>
      <c r="H21" s="78" t="str">
        <f>Data!N16</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Data!O16</f>
        <v>2835</v>
      </c>
      <c r="D25" s="80">
        <f>Data!P16</f>
        <v>2839</v>
      </c>
      <c r="E25" s="80">
        <f>Data!Q16</f>
        <v>1062</v>
      </c>
      <c r="F25" s="80">
        <f>Data!R16</f>
        <v>179</v>
      </c>
      <c r="G25" s="80">
        <f>Data!S16</f>
        <v>0</v>
      </c>
      <c r="H25" s="68">
        <f>SUM(C25:G25)</f>
        <v>6915</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Data!T16</f>
        <v>Weir, George W.</v>
      </c>
      <c r="E28" s="384"/>
      <c r="F28" s="384"/>
      <c r="G28" s="87" t="str">
        <f>Data!U16</f>
        <v>(361) 593-2315</v>
      </c>
      <c r="H28" s="78" t="str">
        <f>Data!V16</f>
        <v>kagww00@tamuk.edu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Data!W16</f>
        <v>44695</v>
      </c>
      <c r="D32" s="81">
        <f>Data!AQ16</f>
        <v>11257</v>
      </c>
      <c r="E32" s="81">
        <f>Data!BK16</f>
        <v>2254</v>
      </c>
      <c r="F32" s="81">
        <f>Data!CE16</f>
        <v>132</v>
      </c>
      <c r="G32" s="81">
        <f>Data!CY16</f>
        <v>0</v>
      </c>
      <c r="H32" s="22">
        <f>SUM(C32:G32)</f>
        <v>58338</v>
      </c>
      <c r="I32" s="1"/>
      <c r="W32" s="18"/>
    </row>
    <row r="33" spans="2:23" x14ac:dyDescent="0.2">
      <c r="B33" s="7" t="s">
        <v>46</v>
      </c>
      <c r="C33" s="81">
        <f>Data!X16</f>
        <v>15190</v>
      </c>
      <c r="D33" s="81">
        <f>Data!AR16</f>
        <v>8140</v>
      </c>
      <c r="E33" s="81">
        <f>Data!BL16</f>
        <v>1383</v>
      </c>
      <c r="F33" s="81">
        <f>Data!CF16</f>
        <v>0</v>
      </c>
      <c r="G33" s="81">
        <f>Data!CZ16</f>
        <v>0</v>
      </c>
      <c r="H33" s="22">
        <f t="shared" ref="H33:H52" si="0">SUM(C33:G33)</f>
        <v>24713</v>
      </c>
      <c r="I33" s="1"/>
      <c r="W33" s="18"/>
    </row>
    <row r="34" spans="2:23" x14ac:dyDescent="0.2">
      <c r="B34" s="7" t="s">
        <v>47</v>
      </c>
      <c r="C34" s="81">
        <f>Data!Y16</f>
        <v>6617</v>
      </c>
      <c r="D34" s="81">
        <f>Data!AS16</f>
        <v>2198</v>
      </c>
      <c r="E34" s="81">
        <f>Data!BM16</f>
        <v>319</v>
      </c>
      <c r="F34" s="81">
        <f>Data!CG16</f>
        <v>0</v>
      </c>
      <c r="G34" s="81">
        <f>Data!DA16</f>
        <v>0</v>
      </c>
      <c r="H34" s="22">
        <f t="shared" si="0"/>
        <v>9134</v>
      </c>
      <c r="I34" s="1"/>
      <c r="W34" s="18"/>
    </row>
    <row r="35" spans="2:23" x14ac:dyDescent="0.2">
      <c r="B35" s="7" t="s">
        <v>48</v>
      </c>
      <c r="C35" s="81">
        <f>Data!Z16</f>
        <v>682</v>
      </c>
      <c r="D35" s="81">
        <f>Data!AT16</f>
        <v>5090</v>
      </c>
      <c r="E35" s="81">
        <f>Data!BN16</f>
        <v>3618</v>
      </c>
      <c r="F35" s="81">
        <f>Data!CH16</f>
        <v>1641</v>
      </c>
      <c r="G35" s="81">
        <f>Data!DB16</f>
        <v>0</v>
      </c>
      <c r="H35" s="22">
        <f t="shared" si="0"/>
        <v>11031</v>
      </c>
      <c r="I35" s="1"/>
      <c r="W35" s="18"/>
    </row>
    <row r="36" spans="2:23" x14ac:dyDescent="0.2">
      <c r="B36" s="7" t="s">
        <v>49</v>
      </c>
      <c r="C36" s="81">
        <f>Data!AA16</f>
        <v>3179</v>
      </c>
      <c r="D36" s="81">
        <f>Data!AU16</f>
        <v>6262</v>
      </c>
      <c r="E36" s="81">
        <f>Data!BO16</f>
        <v>1327</v>
      </c>
      <c r="F36" s="81">
        <f>Data!CI16</f>
        <v>288</v>
      </c>
      <c r="G36" s="81">
        <f>Data!DC16</f>
        <v>0</v>
      </c>
      <c r="H36" s="22">
        <f t="shared" si="0"/>
        <v>11056</v>
      </c>
      <c r="I36" s="1"/>
      <c r="W36" s="18"/>
    </row>
    <row r="37" spans="2:23" x14ac:dyDescent="0.2">
      <c r="B37" s="7" t="s">
        <v>50</v>
      </c>
      <c r="C37" s="81">
        <f>Data!AB16</f>
        <v>3794</v>
      </c>
      <c r="D37" s="81">
        <f>Data!AV16</f>
        <v>11042</v>
      </c>
      <c r="E37" s="81">
        <f>Data!BP16</f>
        <v>6090</v>
      </c>
      <c r="F37" s="81">
        <f>Data!CJ16</f>
        <v>473</v>
      </c>
      <c r="G37" s="81">
        <f>Data!DD16</f>
        <v>0</v>
      </c>
      <c r="H37" s="22">
        <f t="shared" si="0"/>
        <v>21399</v>
      </c>
      <c r="I37" s="1"/>
      <c r="W37" s="18"/>
    </row>
    <row r="38" spans="2:23" x14ac:dyDescent="0.2">
      <c r="B38" s="7" t="s">
        <v>51</v>
      </c>
      <c r="C38" s="81">
        <f>Data!AC16</f>
        <v>448</v>
      </c>
      <c r="D38" s="81">
        <f>Data!AW16</f>
        <v>618</v>
      </c>
      <c r="E38" s="81">
        <f>Data!BQ16</f>
        <v>137</v>
      </c>
      <c r="F38" s="81">
        <f>Data!CK16</f>
        <v>0</v>
      </c>
      <c r="G38" s="81">
        <f>Data!DE16</f>
        <v>0</v>
      </c>
      <c r="H38" s="22">
        <f t="shared" si="0"/>
        <v>1203</v>
      </c>
      <c r="I38" s="1"/>
      <c r="W38" s="18"/>
    </row>
    <row r="39" spans="2:23" x14ac:dyDescent="0.2">
      <c r="B39" s="7" t="s">
        <v>52</v>
      </c>
      <c r="C39" s="81">
        <f>Data!AD16</f>
        <v>0</v>
      </c>
      <c r="D39" s="81">
        <f>Data!AX16</f>
        <v>0</v>
      </c>
      <c r="E39" s="81">
        <f>Data!BR16</f>
        <v>0</v>
      </c>
      <c r="F39" s="81">
        <f>Data!CL16</f>
        <v>0</v>
      </c>
      <c r="G39" s="81">
        <f>Data!DF16</f>
        <v>0</v>
      </c>
      <c r="H39" s="22">
        <f t="shared" si="0"/>
        <v>0</v>
      </c>
      <c r="I39" s="1"/>
      <c r="W39" s="18"/>
    </row>
    <row r="40" spans="2:23" x14ac:dyDescent="0.2">
      <c r="B40" s="7" t="s">
        <v>53</v>
      </c>
      <c r="C40" s="81">
        <f>Data!AE16</f>
        <v>75</v>
      </c>
      <c r="D40" s="81">
        <f>Data!AY16</f>
        <v>804</v>
      </c>
      <c r="E40" s="81">
        <f>Data!BS16</f>
        <v>1519</v>
      </c>
      <c r="F40" s="81">
        <f>Data!CM16</f>
        <v>0</v>
      </c>
      <c r="G40" s="81">
        <f>Data!DG16</f>
        <v>0</v>
      </c>
      <c r="H40" s="22">
        <f t="shared" si="0"/>
        <v>2398</v>
      </c>
      <c r="I40" s="1"/>
      <c r="W40" s="18"/>
    </row>
    <row r="41" spans="2:23" x14ac:dyDescent="0.2">
      <c r="B41" s="7" t="s">
        <v>54</v>
      </c>
      <c r="C41" s="81">
        <f>Data!AF16</f>
        <v>70</v>
      </c>
      <c r="D41" s="81">
        <f>Data!AZ16</f>
        <v>0</v>
      </c>
      <c r="E41" s="81">
        <f>Data!BT16</f>
        <v>0</v>
      </c>
      <c r="F41" s="81">
        <f>Data!CN16</f>
        <v>0</v>
      </c>
      <c r="G41" s="81">
        <f>Data!DH16</f>
        <v>0</v>
      </c>
      <c r="H41" s="22">
        <f t="shared" si="0"/>
        <v>70</v>
      </c>
      <c r="I41" s="1"/>
      <c r="W41" s="18"/>
    </row>
    <row r="42" spans="2:23" x14ac:dyDescent="0.2">
      <c r="B42" s="7" t="s">
        <v>55</v>
      </c>
      <c r="C42" s="81">
        <f>Data!AG16</f>
        <v>0</v>
      </c>
      <c r="D42" s="81">
        <f>Data!BA16</f>
        <v>0</v>
      </c>
      <c r="E42" s="81">
        <f>Data!BU16</f>
        <v>0</v>
      </c>
      <c r="F42" s="81">
        <f>Data!CO16</f>
        <v>0</v>
      </c>
      <c r="G42" s="81">
        <f>Data!DI16</f>
        <v>0</v>
      </c>
      <c r="H42" s="22">
        <f t="shared" si="0"/>
        <v>0</v>
      </c>
      <c r="I42" s="1"/>
      <c r="W42" s="18"/>
    </row>
    <row r="43" spans="2:23" x14ac:dyDescent="0.2">
      <c r="B43" s="7" t="s">
        <v>56</v>
      </c>
      <c r="C43" s="81">
        <f>Data!AH16</f>
        <v>105</v>
      </c>
      <c r="D43" s="81">
        <f>Data!BB16</f>
        <v>78</v>
      </c>
      <c r="E43" s="81">
        <f>Data!BV16</f>
        <v>0</v>
      </c>
      <c r="F43" s="81">
        <f>Data!CP16</f>
        <v>0</v>
      </c>
      <c r="G43" s="81">
        <f>Data!DJ16</f>
        <v>0</v>
      </c>
      <c r="H43" s="22">
        <f t="shared" si="0"/>
        <v>183</v>
      </c>
      <c r="I43" s="1"/>
      <c r="W43" s="18"/>
    </row>
    <row r="44" spans="2:23" x14ac:dyDescent="0.2">
      <c r="B44" s="7" t="s">
        <v>57</v>
      </c>
      <c r="C44" s="81">
        <f>Data!AI16</f>
        <v>0</v>
      </c>
      <c r="D44" s="81">
        <f>Data!BC16</f>
        <v>0</v>
      </c>
      <c r="E44" s="81">
        <f>Data!BW16</f>
        <v>0</v>
      </c>
      <c r="F44" s="81">
        <f>Data!CQ16</f>
        <v>0</v>
      </c>
      <c r="G44" s="81">
        <f>Data!DK16</f>
        <v>0</v>
      </c>
      <c r="H44" s="22">
        <f t="shared" si="0"/>
        <v>0</v>
      </c>
      <c r="I44" s="1"/>
      <c r="W44" s="18"/>
    </row>
    <row r="45" spans="2:23" x14ac:dyDescent="0.2">
      <c r="B45" s="7" t="s">
        <v>58</v>
      </c>
      <c r="C45" s="81">
        <f>Data!AJ16</f>
        <v>1441</v>
      </c>
      <c r="D45" s="81">
        <f>Data!BD16</f>
        <v>1527</v>
      </c>
      <c r="E45" s="81">
        <f>Data!BX16</f>
        <v>2004</v>
      </c>
      <c r="F45" s="81">
        <f>Data!CR16</f>
        <v>0</v>
      </c>
      <c r="G45" s="81">
        <f>Data!DL16</f>
        <v>0</v>
      </c>
      <c r="H45" s="22">
        <f t="shared" si="0"/>
        <v>4972</v>
      </c>
      <c r="I45" s="1"/>
      <c r="W45" s="18"/>
    </row>
    <row r="46" spans="2:23" x14ac:dyDescent="0.2">
      <c r="B46" s="7" t="s">
        <v>59</v>
      </c>
      <c r="C46" s="81">
        <f>Data!AK16</f>
        <v>0</v>
      </c>
      <c r="D46" s="81">
        <f>Data!BE16</f>
        <v>0</v>
      </c>
      <c r="E46" s="81">
        <f>Data!BY16</f>
        <v>0</v>
      </c>
      <c r="F46" s="81">
        <f>Data!CS16</f>
        <v>0</v>
      </c>
      <c r="G46" s="81">
        <f>Data!DM16</f>
        <v>0</v>
      </c>
      <c r="H46" s="22">
        <f t="shared" si="0"/>
        <v>0</v>
      </c>
      <c r="I46" s="1"/>
      <c r="W46" s="18"/>
    </row>
    <row r="47" spans="2:23" x14ac:dyDescent="0.2">
      <c r="B47" s="7" t="s">
        <v>60</v>
      </c>
      <c r="C47" s="81">
        <f>Data!AL16</f>
        <v>4020</v>
      </c>
      <c r="D47" s="81">
        <f>Data!BF16</f>
        <v>5100</v>
      </c>
      <c r="E47" s="81">
        <f>Data!BZ16</f>
        <v>2997</v>
      </c>
      <c r="F47" s="81">
        <f>Data!CT16</f>
        <v>0</v>
      </c>
      <c r="G47" s="81">
        <f>Data!DN16</f>
        <v>0</v>
      </c>
      <c r="H47" s="22">
        <f t="shared" si="0"/>
        <v>12117</v>
      </c>
      <c r="I47" s="1"/>
      <c r="W47" s="18"/>
    </row>
    <row r="48" spans="2:23" x14ac:dyDescent="0.2">
      <c r="B48" s="7" t="s">
        <v>61</v>
      </c>
      <c r="C48" s="81">
        <f>Data!AM16</f>
        <v>0</v>
      </c>
      <c r="D48" s="81">
        <f>Data!BG16</f>
        <v>0</v>
      </c>
      <c r="E48" s="81">
        <f>Data!CA16</f>
        <v>0</v>
      </c>
      <c r="F48" s="81">
        <f>Data!CU16</f>
        <v>0</v>
      </c>
      <c r="G48" s="81">
        <f>Data!DO16</f>
        <v>0</v>
      </c>
      <c r="H48" s="22">
        <f t="shared" si="0"/>
        <v>0</v>
      </c>
      <c r="I48" s="1"/>
      <c r="W48" s="18"/>
    </row>
    <row r="49" spans="2:23" x14ac:dyDescent="0.2">
      <c r="B49" s="7" t="s">
        <v>62</v>
      </c>
      <c r="C49" s="81">
        <f>Data!AN16</f>
        <v>0</v>
      </c>
      <c r="D49" s="81">
        <f>Data!BH16</f>
        <v>1230</v>
      </c>
      <c r="E49" s="81">
        <f>Data!CB16</f>
        <v>0</v>
      </c>
      <c r="F49" s="81">
        <f>Data!CV16</f>
        <v>0</v>
      </c>
      <c r="G49" s="81">
        <f>Data!DP16</f>
        <v>0</v>
      </c>
      <c r="H49" s="22">
        <f t="shared" si="0"/>
        <v>1230</v>
      </c>
      <c r="I49" s="1"/>
      <c r="W49" s="18"/>
    </row>
    <row r="50" spans="2:23" x14ac:dyDescent="0.2">
      <c r="B50" s="7" t="s">
        <v>63</v>
      </c>
      <c r="C50" s="81">
        <f>Data!AO16</f>
        <v>633</v>
      </c>
      <c r="D50" s="81">
        <f>Data!BI16</f>
        <v>1464</v>
      </c>
      <c r="E50" s="81">
        <f>Data!CC16</f>
        <v>480</v>
      </c>
      <c r="F50" s="81">
        <f>Data!CW16</f>
        <v>0</v>
      </c>
      <c r="G50" s="81">
        <f>Data!DQ16</f>
        <v>0</v>
      </c>
      <c r="H50" s="22">
        <f t="shared" si="0"/>
        <v>2577</v>
      </c>
      <c r="I50" s="1"/>
      <c r="W50" s="18"/>
    </row>
    <row r="51" spans="2:23" x14ac:dyDescent="0.2">
      <c r="B51" s="7" t="s">
        <v>0</v>
      </c>
      <c r="C51" s="81">
        <f>Data!AP16</f>
        <v>0</v>
      </c>
      <c r="D51" s="81">
        <f>Data!BJ16</f>
        <v>0</v>
      </c>
      <c r="E51" s="81">
        <f>Data!CD16</f>
        <v>0</v>
      </c>
      <c r="F51" s="81">
        <f>Data!CX16</f>
        <v>0</v>
      </c>
      <c r="G51" s="81">
        <f>Data!DR16</f>
        <v>0</v>
      </c>
      <c r="H51" s="22">
        <f t="shared" si="0"/>
        <v>0</v>
      </c>
      <c r="I51" s="1"/>
      <c r="W51" s="18"/>
    </row>
    <row r="52" spans="2:23" x14ac:dyDescent="0.2">
      <c r="B52" s="8" t="s">
        <v>34</v>
      </c>
      <c r="C52" s="22">
        <f>SUM(C32:C51)</f>
        <v>80949</v>
      </c>
      <c r="D52" s="22">
        <f>SUM(D32:D51)</f>
        <v>54810</v>
      </c>
      <c r="E52" s="22">
        <f>SUM(E32:E51)</f>
        <v>22128</v>
      </c>
      <c r="F52" s="22">
        <f>SUM(F32:F51)</f>
        <v>2534</v>
      </c>
      <c r="G52" s="22">
        <f>SUM(G32:G51)</f>
        <v>0</v>
      </c>
      <c r="H52" s="22">
        <f t="shared" si="0"/>
        <v>160421</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Data!T16</f>
        <v>Weir, George W.</v>
      </c>
      <c r="E55" s="384"/>
      <c r="F55" s="384"/>
      <c r="G55" s="87" t="str">
        <f>Data!U16</f>
        <v>(361) 593-2315</v>
      </c>
      <c r="H55" s="78" t="str">
        <f>Data!V16</f>
        <v>kagww00@tamuk.edu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Data!DS16</f>
        <v>3256071.67892189</v>
      </c>
      <c r="D61" s="82">
        <f>Data!EM16</f>
        <v>802015.107007524</v>
      </c>
      <c r="E61" s="82">
        <f>Data!FG16</f>
        <v>447097.86840490799</v>
      </c>
      <c r="F61" s="82">
        <f>Data!GA16</f>
        <v>61564</v>
      </c>
      <c r="G61" s="82">
        <f>Data!GU16</f>
        <v>0</v>
      </c>
      <c r="H61" s="21">
        <f>SUM(C61:G61)</f>
        <v>4566748.6543343216</v>
      </c>
      <c r="I61" s="1"/>
    </row>
    <row r="62" spans="2:23" x14ac:dyDescent="0.2">
      <c r="B62" s="9" t="str">
        <f>$B$33</f>
        <v>Science</v>
      </c>
      <c r="C62" s="82">
        <f>Data!DT16</f>
        <v>1361800.8308965301</v>
      </c>
      <c r="D62" s="82">
        <f>Data!EN16</f>
        <v>1029057.7951075101</v>
      </c>
      <c r="E62" s="82">
        <f>Data!FH16</f>
        <v>499073.05558159901</v>
      </c>
      <c r="F62" s="82">
        <f>Data!GB16</f>
        <v>0</v>
      </c>
      <c r="G62" s="82">
        <f>Data!GV16</f>
        <v>0</v>
      </c>
      <c r="H62" s="22">
        <f t="shared" ref="H62:H81" si="1">SUM(C62:G62)</f>
        <v>2889931.6815856392</v>
      </c>
      <c r="I62" s="1"/>
    </row>
    <row r="63" spans="2:23" x14ac:dyDescent="0.2">
      <c r="B63" s="9" t="str">
        <f>$B$34</f>
        <v>Fine Arts</v>
      </c>
      <c r="C63" s="82">
        <f>Data!DU16</f>
        <v>1083244.9029582101</v>
      </c>
      <c r="D63" s="82">
        <f>Data!EO16</f>
        <v>781653.46003747801</v>
      </c>
      <c r="E63" s="82">
        <f>Data!FI16</f>
        <v>28428.5411764706</v>
      </c>
      <c r="F63" s="82">
        <f>Data!GC16</f>
        <v>0</v>
      </c>
      <c r="G63" s="82">
        <f>Data!GW16</f>
        <v>0</v>
      </c>
      <c r="H63" s="22">
        <f t="shared" si="1"/>
        <v>1893326.9041721588</v>
      </c>
      <c r="I63" s="1"/>
    </row>
    <row r="64" spans="2:23" x14ac:dyDescent="0.2">
      <c r="B64" s="9" t="str">
        <f>$B$35</f>
        <v>Teacher Education</v>
      </c>
      <c r="C64" s="82">
        <f>Data!DV16</f>
        <v>107977.730519912</v>
      </c>
      <c r="D64" s="82">
        <f>Data!EP16</f>
        <v>684964.419759018</v>
      </c>
      <c r="E64" s="82">
        <f>Data!FJ16</f>
        <v>614867.55036630097</v>
      </c>
      <c r="F64" s="82">
        <f>Data!GD16</f>
        <v>349934.90476190503</v>
      </c>
      <c r="G64" s="82">
        <f>Data!GX16</f>
        <v>0</v>
      </c>
      <c r="H64" s="22">
        <f t="shared" si="1"/>
        <v>1757744.605407136</v>
      </c>
      <c r="I64" s="1"/>
    </row>
    <row r="65" spans="2:9" x14ac:dyDescent="0.2">
      <c r="B65" s="9" t="str">
        <f>$B$36</f>
        <v>Agriculture</v>
      </c>
      <c r="C65" s="82">
        <f>Data!DW16</f>
        <v>219624.737303592</v>
      </c>
      <c r="D65" s="82">
        <f>Data!EQ16</f>
        <v>372514.06467234401</v>
      </c>
      <c r="E65" s="82">
        <f>Data!FK16</f>
        <v>605215.887007465</v>
      </c>
      <c r="F65" s="82">
        <f>Data!GE16</f>
        <v>10781.038811188801</v>
      </c>
      <c r="G65" s="82">
        <f>Data!GY16</f>
        <v>0</v>
      </c>
      <c r="H65" s="22">
        <f t="shared" si="1"/>
        <v>1208135.7277945899</v>
      </c>
      <c r="I65" s="1"/>
    </row>
    <row r="66" spans="2:9" x14ac:dyDescent="0.2">
      <c r="B66" s="9" t="str">
        <f>$B$37</f>
        <v>Engineering</v>
      </c>
      <c r="C66" s="82">
        <f>Data!DX16</f>
        <v>868680.72712331405</v>
      </c>
      <c r="D66" s="82">
        <f>Data!ER16</f>
        <v>2401909.2650166401</v>
      </c>
      <c r="E66" s="82">
        <f>Data!FL16</f>
        <v>2496278.3586278898</v>
      </c>
      <c r="F66" s="82">
        <f>Data!GF16</f>
        <v>54415.736363636403</v>
      </c>
      <c r="G66" s="82">
        <f>Data!GZ16</f>
        <v>0</v>
      </c>
      <c r="H66" s="22">
        <f t="shared" si="1"/>
        <v>5821284.0871314798</v>
      </c>
      <c r="I66" s="1"/>
    </row>
    <row r="67" spans="2:9" x14ac:dyDescent="0.2">
      <c r="B67" s="9" t="str">
        <f>$B$38</f>
        <v>Home Economics</v>
      </c>
      <c r="C67" s="82">
        <f>Data!DY16</f>
        <v>0</v>
      </c>
      <c r="D67" s="82">
        <f>Data!ES16</f>
        <v>0</v>
      </c>
      <c r="E67" s="82">
        <f>Data!FM16</f>
        <v>64861.666666666701</v>
      </c>
      <c r="F67" s="82">
        <f>Data!GG16</f>
        <v>0</v>
      </c>
      <c r="G67" s="82">
        <f>Data!HA16</f>
        <v>0</v>
      </c>
      <c r="H67" s="22">
        <f t="shared" si="1"/>
        <v>64861.666666666701</v>
      </c>
      <c r="I67" s="1"/>
    </row>
    <row r="68" spans="2:9" x14ac:dyDescent="0.2">
      <c r="B68" s="9" t="str">
        <f>$B$39</f>
        <v>Law</v>
      </c>
      <c r="C68" s="82">
        <f>Data!DZ16</f>
        <v>0</v>
      </c>
      <c r="D68" s="82">
        <f>Data!ET16</f>
        <v>0</v>
      </c>
      <c r="E68" s="82">
        <f>Data!FN16</f>
        <v>0</v>
      </c>
      <c r="F68" s="82">
        <f>Data!GH16</f>
        <v>0</v>
      </c>
      <c r="G68" s="82">
        <f>Data!HB16</f>
        <v>0</v>
      </c>
      <c r="H68" s="22">
        <f t="shared" si="1"/>
        <v>0</v>
      </c>
      <c r="I68" s="1"/>
    </row>
    <row r="69" spans="2:9" x14ac:dyDescent="0.2">
      <c r="B69" s="9" t="str">
        <f>$B$40</f>
        <v>Social Service</v>
      </c>
      <c r="C69" s="82">
        <f>Data!EA16</f>
        <v>0</v>
      </c>
      <c r="D69" s="82">
        <f>Data!EU16</f>
        <v>0</v>
      </c>
      <c r="E69" s="82">
        <f>Data!FO16</f>
        <v>0</v>
      </c>
      <c r="F69" s="82">
        <f>Data!GI16</f>
        <v>0</v>
      </c>
      <c r="G69" s="82">
        <f>Data!HC16</f>
        <v>0</v>
      </c>
      <c r="H69" s="22">
        <f t="shared" si="1"/>
        <v>0</v>
      </c>
      <c r="I69" s="1"/>
    </row>
    <row r="70" spans="2:9" x14ac:dyDescent="0.2">
      <c r="B70" s="9" t="str">
        <f>$B$41</f>
        <v>Library Science</v>
      </c>
      <c r="C70" s="82">
        <f>Data!EB16</f>
        <v>0</v>
      </c>
      <c r="D70" s="82">
        <f>Data!EV16</f>
        <v>0</v>
      </c>
      <c r="E70" s="82">
        <f>Data!FP16</f>
        <v>0</v>
      </c>
      <c r="F70" s="82">
        <f>Data!GJ16</f>
        <v>0</v>
      </c>
      <c r="G70" s="82">
        <f>Data!HD16</f>
        <v>0</v>
      </c>
      <c r="H70" s="22">
        <f t="shared" si="1"/>
        <v>0</v>
      </c>
      <c r="I70" s="1"/>
    </row>
    <row r="71" spans="2:9" x14ac:dyDescent="0.2">
      <c r="B71" s="9" t="str">
        <f>$B$42</f>
        <v>Veterinary Science</v>
      </c>
      <c r="C71" s="82">
        <f>Data!EC16</f>
        <v>0</v>
      </c>
      <c r="D71" s="82">
        <f>Data!EW16</f>
        <v>0</v>
      </c>
      <c r="E71" s="82">
        <f>Data!FQ16</f>
        <v>0</v>
      </c>
      <c r="F71" s="82">
        <f>Data!GK16</f>
        <v>0</v>
      </c>
      <c r="G71" s="82">
        <f>Data!HE16</f>
        <v>0</v>
      </c>
      <c r="H71" s="22">
        <f t="shared" si="1"/>
        <v>0</v>
      </c>
      <c r="I71" s="1"/>
    </row>
    <row r="72" spans="2:9" x14ac:dyDescent="0.2">
      <c r="B72" s="9" t="str">
        <f>$B$43</f>
        <v>Vocational Training</v>
      </c>
      <c r="C72" s="82">
        <f>Data!ED16</f>
        <v>24535.740817251299</v>
      </c>
      <c r="D72" s="82">
        <f>Data!EX16</f>
        <v>11971.792035398201</v>
      </c>
      <c r="E72" s="82">
        <f>Data!FR16</f>
        <v>0</v>
      </c>
      <c r="F72" s="82">
        <f>Data!GL16</f>
        <v>0</v>
      </c>
      <c r="G72" s="82">
        <f>Data!HF16</f>
        <v>0</v>
      </c>
      <c r="H72" s="22">
        <f t="shared" si="1"/>
        <v>36507.5328526495</v>
      </c>
      <c r="I72" s="1"/>
    </row>
    <row r="73" spans="2:9" x14ac:dyDescent="0.2">
      <c r="B73" s="9" t="str">
        <f>$B$44</f>
        <v>Physical Training</v>
      </c>
      <c r="C73" s="82">
        <f>Data!EE16</f>
        <v>0</v>
      </c>
      <c r="D73" s="82">
        <f>Data!EY16</f>
        <v>0</v>
      </c>
      <c r="E73" s="82">
        <f>Data!FS16</f>
        <v>0</v>
      </c>
      <c r="F73" s="82">
        <f>Data!GM16</f>
        <v>0</v>
      </c>
      <c r="G73" s="82">
        <f>Data!HG16</f>
        <v>0</v>
      </c>
      <c r="H73" s="22">
        <f t="shared" si="1"/>
        <v>0</v>
      </c>
      <c r="I73" s="1"/>
    </row>
    <row r="74" spans="2:9" x14ac:dyDescent="0.2">
      <c r="B74" s="9" t="str">
        <f>$B$45</f>
        <v>Health Services</v>
      </c>
      <c r="C74" s="82">
        <f>Data!EF16</f>
        <v>171567.39366674001</v>
      </c>
      <c r="D74" s="82">
        <f>Data!EZ16</f>
        <v>86367.283030443898</v>
      </c>
      <c r="E74" s="82">
        <f>Data!FT16</f>
        <v>394792.03333333298</v>
      </c>
      <c r="F74" s="82">
        <f>Data!GN16</f>
        <v>0</v>
      </c>
      <c r="G74" s="82">
        <f>Data!HH16</f>
        <v>0</v>
      </c>
      <c r="H74" s="22">
        <f t="shared" si="1"/>
        <v>652726.71003051684</v>
      </c>
      <c r="I74" s="1"/>
    </row>
    <row r="75" spans="2:9" x14ac:dyDescent="0.2">
      <c r="B75" s="9" t="str">
        <f>$B$46</f>
        <v>Pharmacy</v>
      </c>
      <c r="C75" s="82">
        <f>Data!EG16</f>
        <v>0</v>
      </c>
      <c r="D75" s="82">
        <f>Data!FA16</f>
        <v>0</v>
      </c>
      <c r="E75" s="82">
        <f>Data!FU16</f>
        <v>0</v>
      </c>
      <c r="F75" s="82">
        <f>Data!GO16</f>
        <v>0</v>
      </c>
      <c r="G75" s="82">
        <f>Data!HI16</f>
        <v>0</v>
      </c>
      <c r="H75" s="22">
        <f t="shared" si="1"/>
        <v>0</v>
      </c>
      <c r="I75" s="1"/>
    </row>
    <row r="76" spans="2:9" x14ac:dyDescent="0.2">
      <c r="B76" s="9" t="str">
        <f>$B$47</f>
        <v>Business Administration</v>
      </c>
      <c r="C76" s="82">
        <f>Data!EH16</f>
        <v>322206.64981351601</v>
      </c>
      <c r="D76" s="82">
        <f>Data!FB16</f>
        <v>439575.108519817</v>
      </c>
      <c r="E76" s="82">
        <f>Data!FV16</f>
        <v>297681.8</v>
      </c>
      <c r="F76" s="82">
        <f>Data!GP16</f>
        <v>0</v>
      </c>
      <c r="G76" s="82">
        <f>Data!HJ16</f>
        <v>0</v>
      </c>
      <c r="H76" s="22">
        <f t="shared" si="1"/>
        <v>1059463.5583333331</v>
      </c>
      <c r="I76" s="1"/>
    </row>
    <row r="77" spans="2:9" x14ac:dyDescent="0.2">
      <c r="B77" s="9" t="str">
        <f>$B$48</f>
        <v>Optometry</v>
      </c>
      <c r="C77" s="82">
        <f>Data!EI16</f>
        <v>0</v>
      </c>
      <c r="D77" s="82">
        <f>Data!FC16</f>
        <v>0</v>
      </c>
      <c r="E77" s="82">
        <f>Data!FW16</f>
        <v>0</v>
      </c>
      <c r="F77" s="82">
        <f>Data!GQ16</f>
        <v>0</v>
      </c>
      <c r="G77" s="82">
        <f>Data!HK16</f>
        <v>0</v>
      </c>
      <c r="H77" s="22">
        <f t="shared" si="1"/>
        <v>0</v>
      </c>
      <c r="I77" s="1"/>
    </row>
    <row r="78" spans="2:9" x14ac:dyDescent="0.2">
      <c r="B78" s="9" t="str">
        <f>$B$49</f>
        <v>Teacher Ed-Practice Teaching</v>
      </c>
      <c r="C78" s="82">
        <f>Data!EJ16</f>
        <v>0</v>
      </c>
      <c r="D78" s="82">
        <f>Data!FD16</f>
        <v>97380.033003300297</v>
      </c>
      <c r="E78" s="82">
        <f>Data!FX16</f>
        <v>0</v>
      </c>
      <c r="F78" s="82">
        <f>Data!GR16</f>
        <v>0</v>
      </c>
      <c r="G78" s="82">
        <f>Data!HL16</f>
        <v>0</v>
      </c>
      <c r="H78" s="22">
        <f t="shared" si="1"/>
        <v>97380.033003300297</v>
      </c>
      <c r="I78" s="1"/>
    </row>
    <row r="79" spans="2:9" x14ac:dyDescent="0.2">
      <c r="B79" s="9" t="str">
        <f>$B$50</f>
        <v>Technology</v>
      </c>
      <c r="C79" s="82">
        <f>Data!EK16</f>
        <v>61087.608389303001</v>
      </c>
      <c r="D79" s="82">
        <f>Data!FE16</f>
        <v>152345.61029450901</v>
      </c>
      <c r="E79" s="82">
        <f>Data!FY16</f>
        <v>0</v>
      </c>
      <c r="F79" s="82">
        <f>Data!GS16</f>
        <v>0</v>
      </c>
      <c r="G79" s="82">
        <f>Data!HM16</f>
        <v>0</v>
      </c>
      <c r="H79" s="22">
        <f t="shared" si="1"/>
        <v>213433.21868381201</v>
      </c>
      <c r="I79" s="1"/>
    </row>
    <row r="80" spans="2:9" x14ac:dyDescent="0.2">
      <c r="B80" s="9" t="str">
        <f>$B$51</f>
        <v>Nursing</v>
      </c>
      <c r="C80" s="82">
        <f>Data!EL16</f>
        <v>0</v>
      </c>
      <c r="D80" s="82">
        <f>Data!FF16</f>
        <v>0</v>
      </c>
      <c r="E80" s="82">
        <f>Data!FZ16</f>
        <v>0</v>
      </c>
      <c r="F80" s="82">
        <f>Data!GT16</f>
        <v>0</v>
      </c>
      <c r="G80" s="82">
        <f>Data!HN16</f>
        <v>0</v>
      </c>
      <c r="H80" s="22">
        <f t="shared" si="1"/>
        <v>0</v>
      </c>
      <c r="I80" s="1"/>
    </row>
    <row r="81" spans="2:9" x14ac:dyDescent="0.2">
      <c r="B81" s="35" t="str">
        <f>$B$52</f>
        <v>Totals</v>
      </c>
      <c r="C81" s="21">
        <f>SUM(C61:C80)</f>
        <v>7476798.0004102588</v>
      </c>
      <c r="D81" s="21">
        <f>SUM(D61:D80)</f>
        <v>6859753.9384839823</v>
      </c>
      <c r="E81" s="21">
        <f>SUM(E61:E80)</f>
        <v>5448296.7611646336</v>
      </c>
      <c r="F81" s="21">
        <f>SUM(F61:F80)</f>
        <v>476695.67993673019</v>
      </c>
      <c r="G81" s="21">
        <f>SUM(G61:G80)</f>
        <v>0</v>
      </c>
      <c r="H81" s="21">
        <f t="shared" si="1"/>
        <v>20261544.379995607</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Data!T16</f>
        <v>Weir, George W.</v>
      </c>
      <c r="E84" s="384"/>
      <c r="F84" s="384"/>
      <c r="G84" s="87" t="str">
        <f>Data!U16</f>
        <v>(361) 593-2315</v>
      </c>
      <c r="H84" s="78" t="str">
        <f>Data!V16</f>
        <v>kagww00@tamuk.edu</v>
      </c>
    </row>
    <row r="85" spans="2:9" ht="13.5" customHeight="1" x14ac:dyDescent="0.2">
      <c r="B85" s="27"/>
      <c r="C85" s="27"/>
      <c r="D85" s="27"/>
      <c r="E85" s="27"/>
      <c r="F85" s="27"/>
      <c r="G85" s="27"/>
      <c r="H85" s="5"/>
    </row>
    <row r="86" spans="2:9" x14ac:dyDescent="0.2">
      <c r="B86" s="28" t="s">
        <v>33</v>
      </c>
      <c r="C86" s="13"/>
      <c r="D86" s="13"/>
      <c r="E86" s="13"/>
      <c r="F86" s="13"/>
      <c r="G86" s="13"/>
      <c r="H86" s="17">
        <f>H13+H14</f>
        <v>61973016</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Data!HR16</f>
        <v>172251.16605494291</v>
      </c>
      <c r="D91" s="159">
        <f>Data!IL16</f>
        <v>43383.630747969408</v>
      </c>
      <c r="E91" s="159">
        <f>Data!JF16</f>
        <v>8686.7463539062828</v>
      </c>
      <c r="F91" s="159">
        <f>Data!JZ16</f>
        <v>508.71806509122865</v>
      </c>
      <c r="G91" s="159">
        <f>Data!KT16</f>
        <v>0</v>
      </c>
      <c r="H91" s="36">
        <f t="shared" ref="H91:H111" si="2">SUM(C91:G91)</f>
        <v>224830.26122190984</v>
      </c>
    </row>
    <row r="92" spans="2:9" x14ac:dyDescent="0.2">
      <c r="B92" s="9" t="str">
        <f>$B$33</f>
        <v>Science</v>
      </c>
      <c r="C92" s="159">
        <f>Data!HS16</f>
        <v>58541.116732846691</v>
      </c>
      <c r="D92" s="159">
        <f>Data!IM16</f>
        <v>31370.947347292433</v>
      </c>
      <c r="E92" s="159">
        <f>Data!JG16</f>
        <v>5329.9779092512817</v>
      </c>
      <c r="F92" s="159">
        <f>Data!KA16</f>
        <v>0</v>
      </c>
      <c r="G92" s="159">
        <f>Data!KU16</f>
        <v>0</v>
      </c>
      <c r="H92" s="69">
        <f t="shared" si="2"/>
        <v>95242.041989390404</v>
      </c>
    </row>
    <row r="93" spans="2:9" x14ac:dyDescent="0.2">
      <c r="B93" s="9" t="str">
        <f>$B$34</f>
        <v>Fine Arts</v>
      </c>
      <c r="C93" s="159">
        <f>Data!HT16</f>
        <v>25501.419975065604</v>
      </c>
      <c r="D93" s="159">
        <f>Data!IN16</f>
        <v>8470.926568716066</v>
      </c>
      <c r="E93" s="159">
        <f>Data!JH16</f>
        <v>1229.4019906371359</v>
      </c>
      <c r="F93" s="159">
        <f>Data!KB16</f>
        <v>0</v>
      </c>
      <c r="G93" s="159">
        <f>Data!KV16</f>
        <v>0</v>
      </c>
      <c r="H93" s="69">
        <f t="shared" si="2"/>
        <v>35201.748534418803</v>
      </c>
    </row>
    <row r="94" spans="2:9" x14ac:dyDescent="0.2">
      <c r="B94" s="9" t="str">
        <f>$B$35</f>
        <v>Teacher Education</v>
      </c>
      <c r="C94" s="159">
        <f>Data!HU16</f>
        <v>2628.3766696380148</v>
      </c>
      <c r="D94" s="159">
        <f>Data!IO16</f>
        <v>19616.476903896619</v>
      </c>
      <c r="E94" s="159">
        <f>Data!JI16</f>
        <v>13943.499693182313</v>
      </c>
      <c r="F94" s="159">
        <f>Data!KC16</f>
        <v>6324.2904910205016</v>
      </c>
      <c r="G94" s="159">
        <f>Data!KW16</f>
        <v>0</v>
      </c>
      <c r="H94" s="69">
        <f t="shared" si="2"/>
        <v>42512.643757737453</v>
      </c>
    </row>
    <row r="95" spans="2:9" x14ac:dyDescent="0.2">
      <c r="B95" s="9" t="str">
        <f>$B$36</f>
        <v>Agriculture</v>
      </c>
      <c r="C95" s="159">
        <f>Data!HV16</f>
        <v>12251.626734280424</v>
      </c>
      <c r="D95" s="159">
        <f>Data!IP16</f>
        <v>24133.276693949043</v>
      </c>
      <c r="E95" s="159">
        <f>Data!JJ16</f>
        <v>5114.158124061064</v>
      </c>
      <c r="F95" s="159">
        <f>Data!KD16</f>
        <v>1109.930323835408</v>
      </c>
      <c r="G95" s="159">
        <f>Data!KX16</f>
        <v>0</v>
      </c>
      <c r="H95" s="69">
        <f t="shared" si="2"/>
        <v>42608.99187612594</v>
      </c>
    </row>
    <row r="96" spans="2:9" x14ac:dyDescent="0.2">
      <c r="B96" s="9" t="str">
        <f>$B$37</f>
        <v>Engineering</v>
      </c>
      <c r="C96" s="159">
        <f>Data!HW16</f>
        <v>14621.790446637286</v>
      </c>
      <c r="D96" s="159">
        <f>Data!IQ16</f>
        <v>42555.036929828391</v>
      </c>
      <c r="E96" s="159">
        <f>Data!JK16</f>
        <v>23470.40163943623</v>
      </c>
      <c r="F96" s="159">
        <f>Data!KE16</f>
        <v>1822.9063999102359</v>
      </c>
      <c r="G96" s="159">
        <f>Data!KY16</f>
        <v>0</v>
      </c>
      <c r="H96" s="69">
        <f t="shared" si="2"/>
        <v>82470.135415812139</v>
      </c>
    </row>
    <row r="97" spans="2:8" x14ac:dyDescent="0.2">
      <c r="B97" s="9" t="str">
        <f>$B$38</f>
        <v>Home Economics</v>
      </c>
      <c r="C97" s="159">
        <f>Data!HX16</f>
        <v>1726.5582815217458</v>
      </c>
      <c r="D97" s="159">
        <f>Data!IR16</f>
        <v>2381.7254865634795</v>
      </c>
      <c r="E97" s="159">
        <f>Data!JL16</f>
        <v>527.98768876892677</v>
      </c>
      <c r="F97" s="159">
        <f>Data!KF16</f>
        <v>0</v>
      </c>
      <c r="G97" s="159">
        <f>Data!KZ16</f>
        <v>0</v>
      </c>
      <c r="H97" s="69">
        <f t="shared" si="2"/>
        <v>4636.2714568541523</v>
      </c>
    </row>
    <row r="98" spans="2:8" x14ac:dyDescent="0.2">
      <c r="B98" s="9" t="str">
        <f>$B$39</f>
        <v>Law</v>
      </c>
      <c r="C98" s="159">
        <f>Data!HY16</f>
        <v>0</v>
      </c>
      <c r="D98" s="159">
        <f>Data!IS16</f>
        <v>0</v>
      </c>
      <c r="E98" s="159">
        <f>Data!JM16</f>
        <v>0</v>
      </c>
      <c r="F98" s="159">
        <f>Data!KG16</f>
        <v>0</v>
      </c>
      <c r="G98" s="159">
        <f>Data!LA16</f>
        <v>0</v>
      </c>
      <c r="H98" s="69">
        <f t="shared" si="2"/>
        <v>0</v>
      </c>
    </row>
    <row r="99" spans="2:8" x14ac:dyDescent="0.2">
      <c r="B99" s="9" t="str">
        <f>$B$40</f>
        <v>Social Service</v>
      </c>
      <c r="C99" s="159">
        <f>Data!HZ16</f>
        <v>289.04435516547085</v>
      </c>
      <c r="D99" s="159">
        <f>Data!IT16</f>
        <v>3098.555487373847</v>
      </c>
      <c r="E99" s="159">
        <f>Data!JN16</f>
        <v>5854.1116732846685</v>
      </c>
      <c r="F99" s="159">
        <f>Data!KH16</f>
        <v>0</v>
      </c>
      <c r="G99" s="159">
        <f>Data!LB16</f>
        <v>0</v>
      </c>
      <c r="H99" s="69">
        <f t="shared" si="2"/>
        <v>9241.7115158239867</v>
      </c>
    </row>
    <row r="100" spans="2:8" x14ac:dyDescent="0.2">
      <c r="B100" s="9" t="str">
        <f>$B$41</f>
        <v>Library Science</v>
      </c>
      <c r="C100" s="159">
        <f>Data!IA16</f>
        <v>269.77473148777278</v>
      </c>
      <c r="D100" s="159">
        <f>Data!IU16</f>
        <v>0</v>
      </c>
      <c r="E100" s="159">
        <f>Data!JO16</f>
        <v>0</v>
      </c>
      <c r="F100" s="159">
        <f>Data!KI16</f>
        <v>0</v>
      </c>
      <c r="G100" s="159">
        <f>Data!LC16</f>
        <v>0</v>
      </c>
      <c r="H100" s="69">
        <f t="shared" si="2"/>
        <v>269.77473148777278</v>
      </c>
    </row>
    <row r="101" spans="2:8" x14ac:dyDescent="0.2">
      <c r="B101" s="9" t="str">
        <f>$B$42</f>
        <v>Veterinary Science</v>
      </c>
      <c r="C101" s="159">
        <f>Data!IB16</f>
        <v>0</v>
      </c>
      <c r="D101" s="159">
        <f>Data!IV16</f>
        <v>0</v>
      </c>
      <c r="E101" s="159">
        <f>Data!JP16</f>
        <v>0</v>
      </c>
      <c r="F101" s="159">
        <f>Data!KJ16</f>
        <v>0</v>
      </c>
      <c r="G101" s="159">
        <f>Data!LD16</f>
        <v>0</v>
      </c>
      <c r="H101" s="69">
        <f t="shared" si="2"/>
        <v>0</v>
      </c>
    </row>
    <row r="102" spans="2:8" x14ac:dyDescent="0.2">
      <c r="B102" s="9" t="str">
        <f>$B$43</f>
        <v>Vocational Training</v>
      </c>
      <c r="C102" s="159">
        <f>Data!IC16</f>
        <v>404.66209723165912</v>
      </c>
      <c r="D102" s="159">
        <f>Data!IW16</f>
        <v>300.6061293720897</v>
      </c>
      <c r="E102" s="159">
        <f>Data!JQ16</f>
        <v>0</v>
      </c>
      <c r="F102" s="159">
        <f>Data!KK16</f>
        <v>0</v>
      </c>
      <c r="G102" s="159">
        <f>Data!LE16</f>
        <v>0</v>
      </c>
      <c r="H102" s="69">
        <f t="shared" si="2"/>
        <v>705.26822660374887</v>
      </c>
    </row>
    <row r="103" spans="2:8" x14ac:dyDescent="0.2">
      <c r="B103" s="9" t="str">
        <f>$B$44</f>
        <v>Physical Training</v>
      </c>
      <c r="C103" s="159">
        <f>Data!ID16</f>
        <v>0</v>
      </c>
      <c r="D103" s="159">
        <f>Data!IX16</f>
        <v>0</v>
      </c>
      <c r="E103" s="159">
        <f>Data!JR16</f>
        <v>0</v>
      </c>
      <c r="F103" s="159">
        <f>Data!KL16</f>
        <v>0</v>
      </c>
      <c r="G103" s="159">
        <f>Data!LF16</f>
        <v>0</v>
      </c>
      <c r="H103" s="69">
        <f t="shared" si="2"/>
        <v>0</v>
      </c>
    </row>
    <row r="104" spans="2:8" x14ac:dyDescent="0.2">
      <c r="B104" s="9" t="str">
        <f>$B$45</f>
        <v>Health Services</v>
      </c>
      <c r="C104" s="159">
        <f>Data!IE16</f>
        <v>5553.5055439125799</v>
      </c>
      <c r="D104" s="159">
        <f>Data!IY16</f>
        <v>5884.9430711689856</v>
      </c>
      <c r="E104" s="159">
        <f>Data!JS16</f>
        <v>7723.265170021381</v>
      </c>
      <c r="F104" s="159">
        <f>Data!KM16</f>
        <v>0</v>
      </c>
      <c r="G104" s="159">
        <f>Data!LG16</f>
        <v>0</v>
      </c>
      <c r="H104" s="69">
        <f t="shared" si="2"/>
        <v>19161.713785102947</v>
      </c>
    </row>
    <row r="105" spans="2:8" x14ac:dyDescent="0.2">
      <c r="B105" s="9" t="str">
        <f>$B$46</f>
        <v>Pharmacy</v>
      </c>
      <c r="C105" s="159">
        <f>Data!IF16</f>
        <v>0</v>
      </c>
      <c r="D105" s="159">
        <f>Data!IZ16</f>
        <v>0</v>
      </c>
      <c r="E105" s="159">
        <f>Data!JT16</f>
        <v>0</v>
      </c>
      <c r="F105" s="159">
        <f>Data!KN16</f>
        <v>0</v>
      </c>
      <c r="G105" s="159">
        <f>Data!LH16</f>
        <v>0</v>
      </c>
      <c r="H105" s="69">
        <f t="shared" si="2"/>
        <v>0</v>
      </c>
    </row>
    <row r="106" spans="2:8" x14ac:dyDescent="0.2">
      <c r="B106" s="9" t="str">
        <f>$B$47</f>
        <v>Business Administration</v>
      </c>
      <c r="C106" s="159">
        <f>Data!IG16</f>
        <v>15492.777436869235</v>
      </c>
      <c r="D106" s="159">
        <f>Data!JA16</f>
        <v>19655.016151252017</v>
      </c>
      <c r="E106" s="159">
        <f>Data!JU16</f>
        <v>11550.212432412216</v>
      </c>
      <c r="F106" s="159">
        <f>Data!KO16</f>
        <v>0</v>
      </c>
      <c r="G106" s="159">
        <f>Data!LI16</f>
        <v>0</v>
      </c>
      <c r="H106" s="69">
        <f t="shared" si="2"/>
        <v>46698.006020533474</v>
      </c>
    </row>
    <row r="107" spans="2:8" x14ac:dyDescent="0.2">
      <c r="B107" s="9" t="str">
        <f>$B$48</f>
        <v>Optometry</v>
      </c>
      <c r="C107" s="159">
        <f>Data!IH16</f>
        <v>0</v>
      </c>
      <c r="D107" s="159">
        <f>Data!JB16</f>
        <v>0</v>
      </c>
      <c r="E107" s="159">
        <f>Data!JV16</f>
        <v>0</v>
      </c>
      <c r="F107" s="159">
        <f>Data!KP16</f>
        <v>0</v>
      </c>
      <c r="G107" s="159">
        <f>Data!LJ16</f>
        <v>0</v>
      </c>
      <c r="H107" s="69">
        <f t="shared" si="2"/>
        <v>0</v>
      </c>
    </row>
    <row r="108" spans="2:8" x14ac:dyDescent="0.2">
      <c r="B108" s="9" t="str">
        <f>$B$49</f>
        <v>Teacher Ed-Practice Teaching</v>
      </c>
      <c r="C108" s="159">
        <f>Data!II16</f>
        <v>0</v>
      </c>
      <c r="D108" s="159">
        <f>Data!JC16</f>
        <v>4740.3274247137215</v>
      </c>
      <c r="E108" s="159">
        <f>Data!JW16</f>
        <v>0</v>
      </c>
      <c r="F108" s="159">
        <f>Data!KQ16</f>
        <v>0</v>
      </c>
      <c r="G108" s="159">
        <f>Data!LK16</f>
        <v>0</v>
      </c>
      <c r="H108" s="69">
        <f t="shared" si="2"/>
        <v>4740.3274247137215</v>
      </c>
    </row>
    <row r="109" spans="2:8" x14ac:dyDescent="0.2">
      <c r="B109" s="9" t="str">
        <f>$B$50</f>
        <v>Technology</v>
      </c>
      <c r="C109" s="159">
        <f>Data!IJ16</f>
        <v>2439.534357596574</v>
      </c>
      <c r="D109" s="159">
        <f>Data!JD16</f>
        <v>5642.1458128299901</v>
      </c>
      <c r="E109" s="159">
        <f>Data!JX16</f>
        <v>1849.8838730590132</v>
      </c>
      <c r="F109" s="159">
        <f>Data!KR16</f>
        <v>0</v>
      </c>
      <c r="G109" s="159">
        <f>Data!LL16</f>
        <v>0</v>
      </c>
      <c r="H109" s="69">
        <f t="shared" si="2"/>
        <v>9931.5640434855777</v>
      </c>
    </row>
    <row r="110" spans="2:8" x14ac:dyDescent="0.2">
      <c r="B110" s="9" t="str">
        <f>$B$51</f>
        <v>Nursing</v>
      </c>
      <c r="C110" s="159">
        <f>Data!IK16</f>
        <v>0</v>
      </c>
      <c r="D110" s="159">
        <f>Data!JE16</f>
        <v>0</v>
      </c>
      <c r="E110" s="159">
        <f>Data!JY16</f>
        <v>0</v>
      </c>
      <c r="F110" s="159">
        <f>Data!KS16</f>
        <v>0</v>
      </c>
      <c r="G110" s="159">
        <f>Data!HPM16</f>
        <v>0</v>
      </c>
      <c r="H110" s="69">
        <f t="shared" si="2"/>
        <v>0</v>
      </c>
    </row>
    <row r="111" spans="2:8" x14ac:dyDescent="0.2">
      <c r="B111" s="35" t="str">
        <f>$B$52</f>
        <v>Totals</v>
      </c>
      <c r="C111" s="36">
        <f>SUM(C91:C110)</f>
        <v>311971.3534171959</v>
      </c>
      <c r="D111" s="36">
        <f>SUM(D91:D110)</f>
        <v>211233.61475492612</v>
      </c>
      <c r="E111" s="36">
        <f>SUM(E91:E110)</f>
        <v>85279.646548020508</v>
      </c>
      <c r="F111" s="36">
        <f>SUM(F91:F110)</f>
        <v>9765.8452798573744</v>
      </c>
      <c r="G111" s="36">
        <f>SUM(G91:G110)</f>
        <v>0</v>
      </c>
      <c r="H111" s="36">
        <f t="shared" si="2"/>
        <v>618250.46</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3428322.8449768331</v>
      </c>
      <c r="D116" s="21">
        <f t="shared" si="3"/>
        <v>845398.73775549338</v>
      </c>
      <c r="E116" s="21">
        <f t="shared" si="3"/>
        <v>455784.61475881428</v>
      </c>
      <c r="F116" s="21">
        <f t="shared" si="3"/>
        <v>62072.718065091227</v>
      </c>
      <c r="G116" s="21">
        <f t="shared" si="3"/>
        <v>0</v>
      </c>
      <c r="H116" s="36">
        <f t="shared" ref="H116:H136" si="4">SUM(C116:G116)</f>
        <v>4791578.9155562324</v>
      </c>
      <c r="I116" s="1"/>
    </row>
    <row r="117" spans="2:9" x14ac:dyDescent="0.2">
      <c r="B117" s="9" t="str">
        <f>$B$33</f>
        <v>Science</v>
      </c>
      <c r="C117" s="22">
        <f t="shared" si="3"/>
        <v>1420341.9476293768</v>
      </c>
      <c r="D117" s="22">
        <f t="shared" si="3"/>
        <v>1060428.7424548024</v>
      </c>
      <c r="E117" s="22">
        <f t="shared" si="3"/>
        <v>504403.0334908503</v>
      </c>
      <c r="F117" s="22">
        <f t="shared" si="3"/>
        <v>0</v>
      </c>
      <c r="G117" s="22">
        <f t="shared" si="3"/>
        <v>0</v>
      </c>
      <c r="H117" s="69">
        <f t="shared" si="4"/>
        <v>2985173.7235750291</v>
      </c>
      <c r="I117" s="1"/>
    </row>
    <row r="118" spans="2:9" x14ac:dyDescent="0.2">
      <c r="B118" s="9" t="str">
        <f>$B$34</f>
        <v>Fine Arts</v>
      </c>
      <c r="C118" s="22">
        <f t="shared" si="3"/>
        <v>1108746.3229332757</v>
      </c>
      <c r="D118" s="22">
        <f t="shared" si="3"/>
        <v>790124.38660619408</v>
      </c>
      <c r="E118" s="22">
        <f t="shared" si="3"/>
        <v>29657.943167107736</v>
      </c>
      <c r="F118" s="22">
        <f t="shared" si="3"/>
        <v>0</v>
      </c>
      <c r="G118" s="22">
        <f t="shared" si="3"/>
        <v>0</v>
      </c>
      <c r="H118" s="69">
        <f t="shared" si="4"/>
        <v>1928528.6527065774</v>
      </c>
      <c r="I118" s="1"/>
    </row>
    <row r="119" spans="2:9" x14ac:dyDescent="0.2">
      <c r="B119" s="9" t="str">
        <f>$B$35</f>
        <v>Teacher Education</v>
      </c>
      <c r="C119" s="22">
        <f t="shared" si="3"/>
        <v>110606.10718955002</v>
      </c>
      <c r="D119" s="22">
        <f t="shared" si="3"/>
        <v>704580.89666291466</v>
      </c>
      <c r="E119" s="22">
        <f t="shared" si="3"/>
        <v>628811.05005948327</v>
      </c>
      <c r="F119" s="22">
        <f t="shared" si="3"/>
        <v>356259.19525292551</v>
      </c>
      <c r="G119" s="22">
        <f t="shared" si="3"/>
        <v>0</v>
      </c>
      <c r="H119" s="69">
        <f t="shared" si="4"/>
        <v>1800257.2491648737</v>
      </c>
      <c r="I119" s="1"/>
    </row>
    <row r="120" spans="2:9" x14ac:dyDescent="0.2">
      <c r="B120" s="9" t="str">
        <f>$B$36</f>
        <v>Agriculture</v>
      </c>
      <c r="C120" s="22">
        <f t="shared" si="3"/>
        <v>231876.36403787244</v>
      </c>
      <c r="D120" s="22">
        <f t="shared" si="3"/>
        <v>396647.34136629308</v>
      </c>
      <c r="E120" s="22">
        <f t="shared" si="3"/>
        <v>610330.04513152607</v>
      </c>
      <c r="F120" s="22">
        <f t="shared" si="3"/>
        <v>11890.969135024208</v>
      </c>
      <c r="G120" s="22">
        <f t="shared" si="3"/>
        <v>0</v>
      </c>
      <c r="H120" s="69">
        <f t="shared" si="4"/>
        <v>1250744.7196707157</v>
      </c>
      <c r="I120" s="1"/>
    </row>
    <row r="121" spans="2:9" x14ac:dyDescent="0.2">
      <c r="B121" s="9" t="str">
        <f>$B$37</f>
        <v>Engineering</v>
      </c>
      <c r="C121" s="22">
        <f t="shared" si="3"/>
        <v>883302.51756995136</v>
      </c>
      <c r="D121" s="22">
        <f t="shared" si="3"/>
        <v>2444464.3019464687</v>
      </c>
      <c r="E121" s="22">
        <f t="shared" si="3"/>
        <v>2519748.7602673261</v>
      </c>
      <c r="F121" s="22">
        <f t="shared" si="3"/>
        <v>56238.642763546639</v>
      </c>
      <c r="G121" s="22">
        <f t="shared" si="3"/>
        <v>0</v>
      </c>
      <c r="H121" s="69">
        <f t="shared" si="4"/>
        <v>5903754.2225472927</v>
      </c>
      <c r="I121" s="1"/>
    </row>
    <row r="122" spans="2:9" x14ac:dyDescent="0.2">
      <c r="B122" s="9" t="str">
        <f>$B$38</f>
        <v>Home Economics</v>
      </c>
      <c r="C122" s="22">
        <f t="shared" si="3"/>
        <v>1726.5582815217458</v>
      </c>
      <c r="D122" s="22">
        <f t="shared" si="3"/>
        <v>2381.7254865634795</v>
      </c>
      <c r="E122" s="22">
        <f t="shared" si="3"/>
        <v>65389.654355435625</v>
      </c>
      <c r="F122" s="22">
        <f t="shared" si="3"/>
        <v>0</v>
      </c>
      <c r="G122" s="22">
        <f t="shared" si="3"/>
        <v>0</v>
      </c>
      <c r="H122" s="69">
        <f t="shared" si="4"/>
        <v>69497.938123520857</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289.04435516547085</v>
      </c>
      <c r="D124" s="22">
        <f t="shared" si="3"/>
        <v>3098.555487373847</v>
      </c>
      <c r="E124" s="22">
        <f t="shared" si="3"/>
        <v>5854.1116732846685</v>
      </c>
      <c r="F124" s="22">
        <f t="shared" si="3"/>
        <v>0</v>
      </c>
      <c r="G124" s="22">
        <f t="shared" si="3"/>
        <v>0</v>
      </c>
      <c r="H124" s="69">
        <f t="shared" si="4"/>
        <v>9241.7115158239867</v>
      </c>
      <c r="I124" s="1"/>
    </row>
    <row r="125" spans="2:9" x14ac:dyDescent="0.2">
      <c r="B125" s="9" t="str">
        <f>$B$41</f>
        <v>Library Science</v>
      </c>
      <c r="C125" s="22">
        <f t="shared" si="3"/>
        <v>269.77473148777278</v>
      </c>
      <c r="D125" s="22">
        <f t="shared" si="3"/>
        <v>0</v>
      </c>
      <c r="E125" s="22">
        <f t="shared" si="3"/>
        <v>0</v>
      </c>
      <c r="F125" s="22">
        <f t="shared" si="3"/>
        <v>0</v>
      </c>
      <c r="G125" s="22">
        <f t="shared" si="3"/>
        <v>0</v>
      </c>
      <c r="H125" s="69">
        <f t="shared" si="4"/>
        <v>269.77473148777278</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24940.402914482958</v>
      </c>
      <c r="D127" s="22">
        <f t="shared" si="3"/>
        <v>12272.398164770291</v>
      </c>
      <c r="E127" s="22">
        <f t="shared" si="3"/>
        <v>0</v>
      </c>
      <c r="F127" s="22">
        <f t="shared" si="3"/>
        <v>0</v>
      </c>
      <c r="G127" s="22">
        <f t="shared" si="3"/>
        <v>0</v>
      </c>
      <c r="H127" s="69">
        <f t="shared" si="4"/>
        <v>37212.801079253251</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177120.8992106526</v>
      </c>
      <c r="D129" s="22">
        <f t="shared" si="3"/>
        <v>92252.226101612876</v>
      </c>
      <c r="E129" s="22">
        <f t="shared" si="3"/>
        <v>402515.29850335437</v>
      </c>
      <c r="F129" s="22">
        <f t="shared" si="3"/>
        <v>0</v>
      </c>
      <c r="G129" s="22">
        <f t="shared" si="3"/>
        <v>0</v>
      </c>
      <c r="H129" s="69">
        <f t="shared" si="4"/>
        <v>671888.4238156199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337699.42725038523</v>
      </c>
      <c r="D131" s="22">
        <f t="shared" si="3"/>
        <v>459230.12467106903</v>
      </c>
      <c r="E131" s="22">
        <f t="shared" si="3"/>
        <v>309232.01243241219</v>
      </c>
      <c r="F131" s="22">
        <f t="shared" si="3"/>
        <v>0</v>
      </c>
      <c r="G131" s="22">
        <f t="shared" si="3"/>
        <v>0</v>
      </c>
      <c r="H131" s="69">
        <f t="shared" si="4"/>
        <v>1106161.5643538665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102120.36042801401</v>
      </c>
      <c r="E133" s="22">
        <f t="shared" si="5"/>
        <v>0</v>
      </c>
      <c r="F133" s="22">
        <f t="shared" si="5"/>
        <v>0</v>
      </c>
      <c r="G133" s="22">
        <f t="shared" si="5"/>
        <v>0</v>
      </c>
      <c r="H133" s="69">
        <f t="shared" si="4"/>
        <v>102120.36042801401</v>
      </c>
      <c r="I133" s="1"/>
    </row>
    <row r="134" spans="2:12" x14ac:dyDescent="0.2">
      <c r="B134" s="9" t="str">
        <f>$B$50</f>
        <v>Technology</v>
      </c>
      <c r="C134" s="22">
        <f t="shared" si="5"/>
        <v>63527.142746899575</v>
      </c>
      <c r="D134" s="22">
        <f t="shared" si="5"/>
        <v>157987.756107339</v>
      </c>
      <c r="E134" s="22">
        <f t="shared" si="5"/>
        <v>1849.8838730590132</v>
      </c>
      <c r="F134" s="22">
        <f t="shared" si="5"/>
        <v>0</v>
      </c>
      <c r="G134" s="22">
        <f t="shared" si="5"/>
        <v>0</v>
      </c>
      <c r="H134" s="69">
        <f t="shared" si="4"/>
        <v>223364.78272729757</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7788769.3538274541</v>
      </c>
      <c r="D136" s="36">
        <f>SUM(D116:D135)</f>
        <v>7070987.5532389078</v>
      </c>
      <c r="E136" s="36">
        <f>SUM(E116:E135)</f>
        <v>5533576.4077126542</v>
      </c>
      <c r="F136" s="36">
        <f>SUM(F116:F135)</f>
        <v>486461.52521658759</v>
      </c>
      <c r="G136" s="36">
        <f>SUM(G116:G135)</f>
        <v>0</v>
      </c>
      <c r="H136" s="36">
        <f t="shared" si="4"/>
        <v>20879794.839995604</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41093221.160004392</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Data!LN16</f>
        <v>5927375.9833960589</v>
      </c>
      <c r="D143" s="159">
        <f>Data!MH16</f>
        <v>1427322.2992591783</v>
      </c>
      <c r="E143" s="159">
        <f>Data!NB16</f>
        <v>436933.31326671358</v>
      </c>
      <c r="F143" s="159">
        <f>Data!NV16</f>
        <v>29303.925538658405</v>
      </c>
      <c r="G143" s="159">
        <f>Data!OP16</f>
        <v>0</v>
      </c>
      <c r="H143" s="160">
        <f>Data!PJ16</f>
        <v>0</v>
      </c>
      <c r="I143" s="70">
        <f t="shared" ref="I143:I162" si="6">SUM(C143:H143)</f>
        <v>7820935.5214606086</v>
      </c>
    </row>
    <row r="144" spans="2:12" x14ac:dyDescent="0.2">
      <c r="B144" s="9" t="str">
        <f>$B$33</f>
        <v>Science</v>
      </c>
      <c r="C144" s="159">
        <f>Data!LO16</f>
        <v>2161054.2079569022</v>
      </c>
      <c r="D144" s="159">
        <f>Data!MI16</f>
        <v>1698562.7991214606</v>
      </c>
      <c r="E144" s="159">
        <f>Data!NC16</f>
        <v>723186.36872075289</v>
      </c>
      <c r="F144" s="159">
        <f>Data!NW16</f>
        <v>0</v>
      </c>
      <c r="G144" s="159">
        <f>Data!OQ16</f>
        <v>0</v>
      </c>
      <c r="H144" s="160">
        <f>Data!PK16</f>
        <v>0</v>
      </c>
      <c r="I144" s="70">
        <f t="shared" si="6"/>
        <v>4582803.3757991157</v>
      </c>
    </row>
    <row r="145" spans="2:9" x14ac:dyDescent="0.2">
      <c r="B145" s="9" t="str">
        <f>$B$34</f>
        <v>Fine Arts</v>
      </c>
      <c r="C145" s="159">
        <f>Data!LP16</f>
        <v>1213253.7134213112</v>
      </c>
      <c r="D145" s="159">
        <f>Data!MJ16</f>
        <v>701653.98154142895</v>
      </c>
      <c r="E145" s="159">
        <f>Data!ND16</f>
        <v>45067.492854655371</v>
      </c>
      <c r="F145" s="159">
        <f>Data!NX16</f>
        <v>0</v>
      </c>
      <c r="G145" s="159">
        <f>Data!OR16</f>
        <v>0</v>
      </c>
      <c r="H145" s="160">
        <f>Data!PL16</f>
        <v>0</v>
      </c>
      <c r="I145" s="70">
        <f t="shared" si="6"/>
        <v>1959975.1878173957</v>
      </c>
    </row>
    <row r="146" spans="2:9" x14ac:dyDescent="0.2">
      <c r="B146" s="9" t="str">
        <f>$B$35</f>
        <v>Teacher Education</v>
      </c>
      <c r="C146" s="159">
        <f>Data!LQ16</f>
        <v>92487.165575253995</v>
      </c>
      <c r="D146" s="159">
        <f>Data!MK16</f>
        <v>656358.10099492874</v>
      </c>
      <c r="E146" s="159">
        <f>Data!NE16</f>
        <v>502433.83040342724</v>
      </c>
      <c r="F146" s="159">
        <f>Data!NY16</f>
        <v>249076.94761113648</v>
      </c>
      <c r="G146" s="159">
        <f>Data!OS16</f>
        <v>0</v>
      </c>
      <c r="H146" s="160">
        <f>Data!PN16</f>
        <v>0</v>
      </c>
      <c r="I146" s="70">
        <f t="shared" si="6"/>
        <v>1500356.0445847465</v>
      </c>
    </row>
    <row r="147" spans="2:9" x14ac:dyDescent="0.2">
      <c r="B147" s="9" t="str">
        <f>$B$36</f>
        <v>Agriculture</v>
      </c>
      <c r="C147" s="159">
        <f>Data!LR16</f>
        <v>2720216.3572032806</v>
      </c>
      <c r="D147" s="159">
        <f>Data!ML16</f>
        <v>4693219.2103760131</v>
      </c>
      <c r="E147" s="159">
        <f>Data!NF16</f>
        <v>6818023.9334933823</v>
      </c>
      <c r="F147" s="159">
        <f>Data!NZ16</f>
        <v>145566.7835713813</v>
      </c>
      <c r="G147" s="159">
        <f>Data!OT16</f>
        <v>0</v>
      </c>
      <c r="H147" s="160">
        <f>Data!PM16</f>
        <v>0</v>
      </c>
      <c r="I147" s="70">
        <f t="shared" si="6"/>
        <v>14377026.284644056</v>
      </c>
    </row>
    <row r="148" spans="2:9" x14ac:dyDescent="0.2">
      <c r="B148" s="9" t="str">
        <f>$B$37</f>
        <v>Engineering</v>
      </c>
      <c r="C148" s="159">
        <f>Data!LS16</f>
        <v>1068717.6694275578</v>
      </c>
      <c r="D148" s="159">
        <f>Data!MM16</f>
        <v>3032299.8406397561</v>
      </c>
      <c r="E148" s="159">
        <f>Data!NG16</f>
        <v>2675410.0499004568</v>
      </c>
      <c r="F148" s="159">
        <f>Data!OA16</f>
        <v>89369.811016589403</v>
      </c>
      <c r="G148" s="159">
        <f>Data!OU16</f>
        <v>0</v>
      </c>
      <c r="H148" s="160">
        <f>Data!PO16</f>
        <v>0</v>
      </c>
      <c r="I148" s="70">
        <f t="shared" si="6"/>
        <v>6865797.3709843606</v>
      </c>
    </row>
    <row r="149" spans="2:9" x14ac:dyDescent="0.2">
      <c r="B149" s="9" t="str">
        <f>$B$38</f>
        <v>Home Economics</v>
      </c>
      <c r="C149" s="159">
        <f>Data!LT16</f>
        <v>40864.147092961648</v>
      </c>
      <c r="D149" s="159">
        <f>Data!MN16</f>
        <v>56370.631480915828</v>
      </c>
      <c r="E149" s="159">
        <f>Data!NH16</f>
        <v>48933.123210689191</v>
      </c>
      <c r="F149" s="159">
        <f>Data!OB16</f>
        <v>0</v>
      </c>
      <c r="G149" s="159">
        <f>Data!OV16</f>
        <v>0</v>
      </c>
      <c r="H149" s="160">
        <f>Data!PP16</f>
        <v>0</v>
      </c>
      <c r="I149" s="70">
        <f t="shared" si="6"/>
        <v>146167.90178456667</v>
      </c>
    </row>
    <row r="150" spans="2:9" x14ac:dyDescent="0.2">
      <c r="B150" s="9" t="str">
        <f>$B$39</f>
        <v>Law</v>
      </c>
      <c r="C150" s="159">
        <f>Data!LU16</f>
        <v>0</v>
      </c>
      <c r="D150" s="159">
        <f>Data!MO16</f>
        <v>0</v>
      </c>
      <c r="E150" s="159">
        <f>Data!NI16</f>
        <v>0</v>
      </c>
      <c r="F150" s="159">
        <f>Data!OC16</f>
        <v>0</v>
      </c>
      <c r="G150" s="159">
        <f>Data!OW16</f>
        <v>0</v>
      </c>
      <c r="H150" s="160">
        <f>Data!PQ16</f>
        <v>0</v>
      </c>
      <c r="I150" s="70">
        <f t="shared" si="6"/>
        <v>0</v>
      </c>
    </row>
    <row r="151" spans="2:9" x14ac:dyDescent="0.2">
      <c r="B151" s="9" t="str">
        <f>$B$40</f>
        <v>Social Service</v>
      </c>
      <c r="C151" s="159">
        <f>Data!LV16</f>
        <v>6841.0960535092036</v>
      </c>
      <c r="D151" s="159">
        <f>Data!MP16</f>
        <v>73336.549693618654</v>
      </c>
      <c r="E151" s="159">
        <f>Data!NJ16</f>
        <v>138554.99873707304</v>
      </c>
      <c r="F151" s="159">
        <f>Data!OD16</f>
        <v>0</v>
      </c>
      <c r="G151" s="159">
        <f>Data!OX16</f>
        <v>0</v>
      </c>
      <c r="H151" s="160">
        <f>Data!PR16</f>
        <v>0</v>
      </c>
      <c r="I151" s="70">
        <f t="shared" si="6"/>
        <v>218732.64448420089</v>
      </c>
    </row>
    <row r="152" spans="2:9" x14ac:dyDescent="0.2">
      <c r="B152" s="9" t="str">
        <f>$B$41</f>
        <v>Library Science</v>
      </c>
      <c r="C152" s="159">
        <f>Data!LW16</f>
        <v>6385.0229832752566</v>
      </c>
      <c r="D152" s="159">
        <f>Data!MQ16</f>
        <v>0</v>
      </c>
      <c r="E152" s="159">
        <f>Data!NK16</f>
        <v>0</v>
      </c>
      <c r="F152" s="159">
        <f>Data!OE16</f>
        <v>0</v>
      </c>
      <c r="G152" s="159">
        <f>Data!OY16</f>
        <v>0</v>
      </c>
      <c r="H152" s="160">
        <f>Data!PS16</f>
        <v>0</v>
      </c>
      <c r="I152" s="70">
        <f t="shared" si="6"/>
        <v>6385.0229832752566</v>
      </c>
    </row>
    <row r="153" spans="2:9" x14ac:dyDescent="0.2">
      <c r="B153" s="9" t="str">
        <f>$B$42</f>
        <v>Veterinary Science</v>
      </c>
      <c r="C153" s="159">
        <f>Data!LX16</f>
        <v>0</v>
      </c>
      <c r="D153" s="159">
        <f>Data!MR16</f>
        <v>0</v>
      </c>
      <c r="E153" s="159">
        <f>Data!NL16</f>
        <v>0</v>
      </c>
      <c r="F153" s="159">
        <f>Data!OF16</f>
        <v>0</v>
      </c>
      <c r="G153" s="159">
        <f>Data!OZ16</f>
        <v>0</v>
      </c>
      <c r="H153" s="160">
        <f>Data!PT16</f>
        <v>0</v>
      </c>
      <c r="I153" s="70">
        <f t="shared" si="6"/>
        <v>0</v>
      </c>
    </row>
    <row r="154" spans="2:9" x14ac:dyDescent="0.2">
      <c r="B154" s="9" t="str">
        <f>$B$43</f>
        <v>Vocational Training</v>
      </c>
      <c r="C154" s="159">
        <f>Data!LY16</f>
        <v>281076.38568901864</v>
      </c>
      <c r="D154" s="159">
        <f>Data!MS16</f>
        <v>139587.92703032869</v>
      </c>
      <c r="E154" s="159">
        <f>Data!NM16</f>
        <v>0</v>
      </c>
      <c r="F154" s="159">
        <f>Data!OG16</f>
        <v>0</v>
      </c>
      <c r="G154" s="159">
        <f>Data!PA16</f>
        <v>0</v>
      </c>
      <c r="H154" s="160">
        <f>Data!PU16</f>
        <v>0</v>
      </c>
      <c r="I154" s="70">
        <f t="shared" si="6"/>
        <v>420664.3127193473</v>
      </c>
    </row>
    <row r="155" spans="2:9" x14ac:dyDescent="0.2">
      <c r="B155" s="9" t="str">
        <f>$B$44</f>
        <v>Physical Training</v>
      </c>
      <c r="C155" s="159">
        <f>Data!LZ16</f>
        <v>0</v>
      </c>
      <c r="D155" s="159">
        <f>Data!MT16</f>
        <v>0</v>
      </c>
      <c r="E155" s="159">
        <f>Data!NN16</f>
        <v>0</v>
      </c>
      <c r="F155" s="159">
        <f>Data!OH16</f>
        <v>0</v>
      </c>
      <c r="G155" s="159">
        <f>Data!PB16</f>
        <v>0</v>
      </c>
      <c r="H155" s="160">
        <f>Data!PV16</f>
        <v>0</v>
      </c>
      <c r="I155" s="70">
        <f t="shared" si="6"/>
        <v>0</v>
      </c>
    </row>
    <row r="156" spans="2:9" x14ac:dyDescent="0.2">
      <c r="B156" s="9" t="str">
        <f>$B$45</f>
        <v>Health Services</v>
      </c>
      <c r="C156" s="159">
        <f>Data!MA16</f>
        <v>186572.1099482172</v>
      </c>
      <c r="D156" s="159">
        <f>Data!MU16</f>
        <v>186880.22093815709</v>
      </c>
      <c r="E156" s="159">
        <f>Data!NO16</f>
        <v>404572.64921980147</v>
      </c>
      <c r="F156" s="159">
        <f>Data!OI16</f>
        <v>0</v>
      </c>
      <c r="G156" s="159">
        <f>Data!PC16</f>
        <v>0</v>
      </c>
      <c r="H156" s="160">
        <f>Data!PW16</f>
        <v>0</v>
      </c>
      <c r="I156" s="70">
        <f t="shared" si="6"/>
        <v>778024.98010617576</v>
      </c>
    </row>
    <row r="157" spans="2:9" x14ac:dyDescent="0.2">
      <c r="B157" s="9" t="str">
        <f>$B$46</f>
        <v>Pharmacy</v>
      </c>
      <c r="C157" s="159">
        <f>Data!MB16</f>
        <v>0</v>
      </c>
      <c r="D157" s="159">
        <f>Data!MV16</f>
        <v>0</v>
      </c>
      <c r="E157" s="159">
        <f>Data!NP16</f>
        <v>0</v>
      </c>
      <c r="F157" s="159">
        <f>Data!OJ16</f>
        <v>0</v>
      </c>
      <c r="G157" s="159">
        <f>Data!PD16</f>
        <v>0</v>
      </c>
      <c r="H157" s="160">
        <f>Data!PX16</f>
        <v>0</v>
      </c>
      <c r="I157" s="70">
        <f t="shared" si="6"/>
        <v>0</v>
      </c>
    </row>
    <row r="158" spans="2:9" x14ac:dyDescent="0.2">
      <c r="B158" s="9" t="str">
        <f>$B$47</f>
        <v>Business Administration</v>
      </c>
      <c r="C158" s="159">
        <f>Data!MC16</f>
        <v>588220.68466673396</v>
      </c>
      <c r="D158" s="159">
        <f>Data!MW16</f>
        <v>761146.57719690772</v>
      </c>
      <c r="E158" s="159">
        <f>Data!NQ16</f>
        <v>485427.17999464652</v>
      </c>
      <c r="F158" s="159">
        <f>Data!OK16</f>
        <v>0</v>
      </c>
      <c r="G158" s="159">
        <f>Data!PE16</f>
        <v>0</v>
      </c>
      <c r="H158" s="160">
        <f>Data!PY16</f>
        <v>0</v>
      </c>
      <c r="I158" s="70">
        <f t="shared" si="6"/>
        <v>1834794.4418582881</v>
      </c>
    </row>
    <row r="159" spans="2:9" x14ac:dyDescent="0.2">
      <c r="B159" s="9" t="str">
        <f>$B$48</f>
        <v>Optometry</v>
      </c>
      <c r="C159" s="159">
        <f>Data!MD16</f>
        <v>0</v>
      </c>
      <c r="D159" s="159">
        <f>Data!MX16</f>
        <v>0</v>
      </c>
      <c r="E159" s="159">
        <f>Data!NR16</f>
        <v>0</v>
      </c>
      <c r="F159" s="159">
        <f>Data!OL16</f>
        <v>0</v>
      </c>
      <c r="G159" s="159">
        <f>Data!PF16</f>
        <v>0</v>
      </c>
      <c r="H159" s="160">
        <f>Data!PZ16</f>
        <v>0</v>
      </c>
      <c r="I159" s="70">
        <f t="shared" si="6"/>
        <v>0</v>
      </c>
    </row>
    <row r="160" spans="2:9" x14ac:dyDescent="0.2">
      <c r="B160" s="9" t="str">
        <f>$B$49</f>
        <v>Teacher Ed-Practice Teaching</v>
      </c>
      <c r="C160" s="159">
        <f>Data!ME16</f>
        <v>0</v>
      </c>
      <c r="D160" s="159">
        <f>Data!MY16</f>
        <v>171944.74389520212</v>
      </c>
      <c r="E160" s="159">
        <f>Data!NS16</f>
        <v>0</v>
      </c>
      <c r="F160" s="159">
        <f>Data!OM16</f>
        <v>0</v>
      </c>
      <c r="G160" s="159">
        <f>Data!PG16</f>
        <v>0</v>
      </c>
      <c r="H160" s="160">
        <f>Data!QA16</f>
        <v>0</v>
      </c>
      <c r="I160" s="70">
        <f t="shared" si="6"/>
        <v>171944.74389520212</v>
      </c>
    </row>
    <row r="161" spans="2:10" x14ac:dyDescent="0.2">
      <c r="B161" s="9" t="str">
        <f>$B$50</f>
        <v>Technology</v>
      </c>
      <c r="C161" s="159">
        <f>Data!MF16</f>
        <v>106175.19687230041</v>
      </c>
      <c r="D161" s="159">
        <f>Data!MZ16</f>
        <v>259655.07526829652</v>
      </c>
      <c r="E161" s="159">
        <f>Data!NT16</f>
        <v>43783.014742458901</v>
      </c>
      <c r="F161" s="159">
        <f>Data!ON16</f>
        <v>0</v>
      </c>
      <c r="G161" s="159">
        <f>Data!PH16</f>
        <v>0</v>
      </c>
      <c r="H161" s="160">
        <f>Data!QB16</f>
        <v>0</v>
      </c>
      <c r="I161" s="70">
        <f t="shared" si="6"/>
        <v>409613.28688305581</v>
      </c>
    </row>
    <row r="162" spans="2:10" x14ac:dyDescent="0.2">
      <c r="B162" s="9" t="str">
        <f>$B$51</f>
        <v>Nursing</v>
      </c>
      <c r="C162" s="159">
        <f>Data!MG16</f>
        <v>0</v>
      </c>
      <c r="D162" s="159">
        <f>Data!NA16</f>
        <v>0</v>
      </c>
      <c r="E162" s="159">
        <f>Data!NU16</f>
        <v>0</v>
      </c>
      <c r="F162" s="159">
        <f>Data!OO16</f>
        <v>0</v>
      </c>
      <c r="G162" s="159">
        <f>Data!PI16</f>
        <v>0</v>
      </c>
      <c r="H162" s="160">
        <f>Data!QC16</f>
        <v>0</v>
      </c>
      <c r="I162" s="70">
        <f t="shared" si="6"/>
        <v>0</v>
      </c>
    </row>
    <row r="163" spans="2:10" ht="15" thickBot="1" x14ac:dyDescent="0.25">
      <c r="B163" s="35" t="str">
        <f>$B$52</f>
        <v>Totals</v>
      </c>
      <c r="C163" s="36">
        <f t="shared" ref="C163:H163" si="7">SUM(C143:C162)</f>
        <v>14399239.740286382</v>
      </c>
      <c r="D163" s="36">
        <f t="shared" si="7"/>
        <v>13858337.957436193</v>
      </c>
      <c r="E163" s="36">
        <f t="shared" si="7"/>
        <v>12322325.954544056</v>
      </c>
      <c r="F163" s="36">
        <f t="shared" si="7"/>
        <v>513317.46773776558</v>
      </c>
      <c r="G163" s="37">
        <f t="shared" si="7"/>
        <v>0</v>
      </c>
      <c r="H163" s="71">
        <f t="shared" si="7"/>
        <v>0</v>
      </c>
      <c r="I163" s="70">
        <f>SUM(I143:I162)</f>
        <v>41093221.120004401</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5927375.9833960589</v>
      </c>
      <c r="D168" s="21">
        <f t="shared" si="8"/>
        <v>1427322.2992591783</v>
      </c>
      <c r="E168" s="21">
        <f t="shared" si="8"/>
        <v>436933.31326671358</v>
      </c>
      <c r="F168" s="21">
        <f t="shared" si="8"/>
        <v>29303.925538658405</v>
      </c>
      <c r="G168" s="21">
        <f t="shared" si="8"/>
        <v>0</v>
      </c>
      <c r="H168" s="36">
        <f t="shared" ref="H168:H188" si="9">SUM(C168:G168)</f>
        <v>7820935.5214606086</v>
      </c>
      <c r="I168" s="52"/>
      <c r="J168" s="53"/>
    </row>
    <row r="169" spans="2:10" x14ac:dyDescent="0.2">
      <c r="B169" s="9" t="str">
        <f>$B$33</f>
        <v>Science</v>
      </c>
      <c r="C169" s="22">
        <f t="shared" si="8"/>
        <v>2161054.2079569022</v>
      </c>
      <c r="D169" s="22">
        <f t="shared" si="8"/>
        <v>1698562.7991214606</v>
      </c>
      <c r="E169" s="22">
        <f t="shared" si="8"/>
        <v>723186.36872075289</v>
      </c>
      <c r="F169" s="22">
        <f t="shared" si="8"/>
        <v>0</v>
      </c>
      <c r="G169" s="22">
        <f t="shared" si="8"/>
        <v>0</v>
      </c>
      <c r="H169" s="69">
        <f t="shared" si="9"/>
        <v>4582803.3757991157</v>
      </c>
      <c r="I169" s="52"/>
      <c r="J169" s="53"/>
    </row>
    <row r="170" spans="2:10" x14ac:dyDescent="0.2">
      <c r="B170" s="9" t="str">
        <f>$B$34</f>
        <v>Fine Arts</v>
      </c>
      <c r="C170" s="22">
        <f t="shared" si="8"/>
        <v>1213253.7134213112</v>
      </c>
      <c r="D170" s="22">
        <f t="shared" si="8"/>
        <v>701653.98154142895</v>
      </c>
      <c r="E170" s="22">
        <f t="shared" si="8"/>
        <v>45067.492854655371</v>
      </c>
      <c r="F170" s="22">
        <f t="shared" si="8"/>
        <v>0</v>
      </c>
      <c r="G170" s="22">
        <f t="shared" si="8"/>
        <v>0</v>
      </c>
      <c r="H170" s="69">
        <f t="shared" si="9"/>
        <v>1959975.1878173957</v>
      </c>
      <c r="I170" s="52"/>
      <c r="J170" s="53"/>
    </row>
    <row r="171" spans="2:10" x14ac:dyDescent="0.2">
      <c r="B171" s="9" t="str">
        <f>$B$35</f>
        <v>Teacher Education</v>
      </c>
      <c r="C171" s="22">
        <f t="shared" si="8"/>
        <v>92487.165575253995</v>
      </c>
      <c r="D171" s="22">
        <f t="shared" si="8"/>
        <v>656358.10099492874</v>
      </c>
      <c r="E171" s="22">
        <f t="shared" si="8"/>
        <v>502433.83040342724</v>
      </c>
      <c r="F171" s="22">
        <f t="shared" si="8"/>
        <v>249076.94761113648</v>
      </c>
      <c r="G171" s="22">
        <f t="shared" si="8"/>
        <v>0</v>
      </c>
      <c r="H171" s="69">
        <f t="shared" si="9"/>
        <v>1500356.0445847465</v>
      </c>
      <c r="I171" s="52"/>
      <c r="J171" s="53"/>
    </row>
    <row r="172" spans="2:10" x14ac:dyDescent="0.2">
      <c r="B172" s="9" t="str">
        <f>$B$36</f>
        <v>Agriculture</v>
      </c>
      <c r="C172" s="22">
        <f t="shared" si="8"/>
        <v>2720216.3572032806</v>
      </c>
      <c r="D172" s="22">
        <f t="shared" si="8"/>
        <v>4693219.2103760131</v>
      </c>
      <c r="E172" s="22">
        <f t="shared" si="8"/>
        <v>6818023.9334933823</v>
      </c>
      <c r="F172" s="22">
        <f t="shared" si="8"/>
        <v>145566.7835713813</v>
      </c>
      <c r="G172" s="22">
        <f t="shared" si="8"/>
        <v>0</v>
      </c>
      <c r="H172" s="69">
        <f t="shared" si="9"/>
        <v>14377026.284644056</v>
      </c>
      <c r="I172" s="52"/>
      <c r="J172" s="53"/>
    </row>
    <row r="173" spans="2:10" x14ac:dyDescent="0.2">
      <c r="B173" s="9" t="str">
        <f>$B$37</f>
        <v>Engineering</v>
      </c>
      <c r="C173" s="22">
        <f t="shared" si="8"/>
        <v>1068717.6694275578</v>
      </c>
      <c r="D173" s="22">
        <f t="shared" si="8"/>
        <v>3032299.8406397561</v>
      </c>
      <c r="E173" s="22">
        <f t="shared" si="8"/>
        <v>2675410.0499004568</v>
      </c>
      <c r="F173" s="22">
        <f t="shared" si="8"/>
        <v>89369.811016589403</v>
      </c>
      <c r="G173" s="22">
        <f t="shared" si="8"/>
        <v>0</v>
      </c>
      <c r="H173" s="69">
        <f t="shared" si="9"/>
        <v>6865797.3709843606</v>
      </c>
      <c r="I173" s="52"/>
      <c r="J173" s="53"/>
    </row>
    <row r="174" spans="2:10" x14ac:dyDescent="0.2">
      <c r="B174" s="9" t="str">
        <f>$B$38</f>
        <v>Home Economics</v>
      </c>
      <c r="C174" s="22">
        <f t="shared" si="8"/>
        <v>40864.147092961648</v>
      </c>
      <c r="D174" s="22">
        <f t="shared" si="8"/>
        <v>56370.631480915828</v>
      </c>
      <c r="E174" s="22">
        <f t="shared" si="8"/>
        <v>48933.123210689191</v>
      </c>
      <c r="F174" s="22">
        <f t="shared" si="8"/>
        <v>0</v>
      </c>
      <c r="G174" s="22">
        <f t="shared" si="8"/>
        <v>0</v>
      </c>
      <c r="H174" s="69">
        <f t="shared" si="9"/>
        <v>146167.90178456667</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6841.0960535092036</v>
      </c>
      <c r="D176" s="22">
        <f t="shared" si="8"/>
        <v>73336.549693618654</v>
      </c>
      <c r="E176" s="22">
        <f t="shared" si="8"/>
        <v>138554.99873707304</v>
      </c>
      <c r="F176" s="22">
        <f t="shared" si="8"/>
        <v>0</v>
      </c>
      <c r="G176" s="22">
        <f t="shared" si="8"/>
        <v>0</v>
      </c>
      <c r="H176" s="69">
        <f t="shared" si="9"/>
        <v>218732.64448420089</v>
      </c>
      <c r="I176" s="52"/>
      <c r="J176" s="53"/>
    </row>
    <row r="177" spans="2:10" x14ac:dyDescent="0.2">
      <c r="B177" s="9" t="str">
        <f>$B$41</f>
        <v>Library Science</v>
      </c>
      <c r="C177" s="22">
        <f t="shared" si="8"/>
        <v>6385.0229832752566</v>
      </c>
      <c r="D177" s="22">
        <f t="shared" si="8"/>
        <v>0</v>
      </c>
      <c r="E177" s="22">
        <f t="shared" si="8"/>
        <v>0</v>
      </c>
      <c r="F177" s="22">
        <f t="shared" si="8"/>
        <v>0</v>
      </c>
      <c r="G177" s="22">
        <f t="shared" si="8"/>
        <v>0</v>
      </c>
      <c r="H177" s="69">
        <f t="shared" si="9"/>
        <v>6385.0229832752566</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281076.38568901864</v>
      </c>
      <c r="D179" s="22">
        <f t="shared" si="8"/>
        <v>139587.92703032869</v>
      </c>
      <c r="E179" s="22">
        <f t="shared" si="8"/>
        <v>0</v>
      </c>
      <c r="F179" s="22">
        <f t="shared" si="8"/>
        <v>0</v>
      </c>
      <c r="G179" s="22">
        <f t="shared" si="8"/>
        <v>0</v>
      </c>
      <c r="H179" s="69">
        <f t="shared" si="9"/>
        <v>420664.3127193473</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186572.1099482172</v>
      </c>
      <c r="D181" s="22">
        <f t="shared" si="8"/>
        <v>186880.22093815709</v>
      </c>
      <c r="E181" s="22">
        <f t="shared" si="8"/>
        <v>404572.64921980147</v>
      </c>
      <c r="F181" s="22">
        <f t="shared" si="8"/>
        <v>0</v>
      </c>
      <c r="G181" s="22">
        <f t="shared" si="8"/>
        <v>0</v>
      </c>
      <c r="H181" s="69">
        <f t="shared" si="9"/>
        <v>778024.98010617576</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588220.68466673396</v>
      </c>
      <c r="D183" s="22">
        <f t="shared" si="8"/>
        <v>761146.57719690772</v>
      </c>
      <c r="E183" s="22">
        <f t="shared" si="8"/>
        <v>485427.17999464652</v>
      </c>
      <c r="F183" s="22">
        <f t="shared" si="8"/>
        <v>0</v>
      </c>
      <c r="G183" s="22">
        <f t="shared" si="8"/>
        <v>0</v>
      </c>
      <c r="H183" s="69">
        <f t="shared" si="9"/>
        <v>1834794.4418582881</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171944.74389520212</v>
      </c>
      <c r="E185" s="22">
        <f t="shared" si="10"/>
        <v>0</v>
      </c>
      <c r="F185" s="22">
        <f t="shared" si="10"/>
        <v>0</v>
      </c>
      <c r="G185" s="22">
        <f t="shared" si="10"/>
        <v>0</v>
      </c>
      <c r="H185" s="69">
        <f t="shared" si="9"/>
        <v>171944.74389520212</v>
      </c>
      <c r="I185" s="52"/>
      <c r="J185" s="53"/>
    </row>
    <row r="186" spans="2:10" x14ac:dyDescent="0.2">
      <c r="B186" s="9" t="str">
        <f>$B$50</f>
        <v>Technology</v>
      </c>
      <c r="C186" s="22">
        <f t="shared" si="10"/>
        <v>106175.19687230041</v>
      </c>
      <c r="D186" s="22">
        <f t="shared" si="10"/>
        <v>259655.07526829652</v>
      </c>
      <c r="E186" s="22">
        <f t="shared" si="10"/>
        <v>43783.014742458901</v>
      </c>
      <c r="F186" s="22">
        <f t="shared" si="10"/>
        <v>0</v>
      </c>
      <c r="G186" s="22">
        <f t="shared" si="10"/>
        <v>0</v>
      </c>
      <c r="H186" s="69">
        <f t="shared" si="9"/>
        <v>409613.28688305581</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14399239.740286382</v>
      </c>
      <c r="D188" s="36">
        <f>SUM(D168:D187)</f>
        <v>13858337.957436193</v>
      </c>
      <c r="E188" s="36">
        <f>SUM(E168:E187)</f>
        <v>12322325.954544056</v>
      </c>
      <c r="F188" s="36">
        <f>SUM(F168:F187)</f>
        <v>513317.46773776558</v>
      </c>
      <c r="G188" s="36">
        <f>SUM(G168:G187)</f>
        <v>0</v>
      </c>
      <c r="H188" s="36">
        <f t="shared" si="9"/>
        <v>41093221.120004401</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12662491</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2079096.4423873948</v>
      </c>
      <c r="D193" s="38">
        <f t="shared" si="11"/>
        <v>512689.61166873947</v>
      </c>
      <c r="E193" s="38">
        <f t="shared" si="11"/>
        <v>276409.25720528624</v>
      </c>
      <c r="F193" s="38">
        <f t="shared" si="11"/>
        <v>37643.819772556759</v>
      </c>
      <c r="G193" s="38">
        <f t="shared" si="11"/>
        <v>0</v>
      </c>
      <c r="H193" s="38">
        <f>SUM(C193:G193)</f>
        <v>2905839.131033977</v>
      </c>
      <c r="I193" s="1"/>
    </row>
    <row r="194" spans="2:9" x14ac:dyDescent="0.2">
      <c r="B194" s="9" t="str">
        <f>$B$33</f>
        <v>Science</v>
      </c>
      <c r="C194" s="39">
        <f t="shared" si="11"/>
        <v>861362.25315436302</v>
      </c>
      <c r="D194" s="39">
        <f t="shared" si="11"/>
        <v>643093.93412977038</v>
      </c>
      <c r="E194" s="39">
        <f t="shared" si="11"/>
        <v>305893.75618366635</v>
      </c>
      <c r="F194" s="39">
        <f t="shared" si="11"/>
        <v>0</v>
      </c>
      <c r="G194" s="39">
        <f t="shared" si="11"/>
        <v>0</v>
      </c>
      <c r="H194" s="39">
        <f t="shared" ref="H194:H213" si="12">SUM(C194:G194)</f>
        <v>1810349.9434677998</v>
      </c>
      <c r="I194" s="1"/>
    </row>
    <row r="195" spans="2:9" x14ac:dyDescent="0.2">
      <c r="B195" s="9" t="str">
        <f>$B$34</f>
        <v>Fine Arts</v>
      </c>
      <c r="C195" s="39">
        <f t="shared" si="11"/>
        <v>672395.9906221308</v>
      </c>
      <c r="D195" s="39">
        <f t="shared" si="11"/>
        <v>479168.64178745728</v>
      </c>
      <c r="E195" s="39">
        <f t="shared" si="11"/>
        <v>17985.973584024556</v>
      </c>
      <c r="F195" s="39">
        <f t="shared" si="11"/>
        <v>0</v>
      </c>
      <c r="G195" s="39">
        <f t="shared" si="11"/>
        <v>0</v>
      </c>
      <c r="H195" s="39">
        <f t="shared" si="12"/>
        <v>1169550.6059936124</v>
      </c>
      <c r="I195" s="1"/>
    </row>
    <row r="196" spans="2:9" x14ac:dyDescent="0.2">
      <c r="B196" s="9" t="str">
        <f>$B$35</f>
        <v>Teacher Education</v>
      </c>
      <c r="C196" s="39">
        <f t="shared" si="11"/>
        <v>67076.752792126921</v>
      </c>
      <c r="D196" s="39">
        <f t="shared" si="11"/>
        <v>427291.0405075592</v>
      </c>
      <c r="E196" s="39">
        <f t="shared" si="11"/>
        <v>381340.63687382633</v>
      </c>
      <c r="F196" s="39">
        <f t="shared" si="11"/>
        <v>216052.35530936674</v>
      </c>
      <c r="G196" s="39">
        <f t="shared" si="11"/>
        <v>0</v>
      </c>
      <c r="H196" s="39">
        <f t="shared" si="12"/>
        <v>1091760.7854828793</v>
      </c>
      <c r="I196" s="1"/>
    </row>
    <row r="197" spans="2:9" x14ac:dyDescent="0.2">
      <c r="B197" s="9" t="str">
        <f>$B$36</f>
        <v>Agriculture</v>
      </c>
      <c r="C197" s="39">
        <f t="shared" si="11"/>
        <v>140620.7482038124</v>
      </c>
      <c r="D197" s="39">
        <f t="shared" si="11"/>
        <v>240545.62933749935</v>
      </c>
      <c r="E197" s="39">
        <f t="shared" si="11"/>
        <v>370132.88505612395</v>
      </c>
      <c r="F197" s="39">
        <f t="shared" si="11"/>
        <v>7211.2437314328281</v>
      </c>
      <c r="G197" s="39">
        <f t="shared" si="11"/>
        <v>0</v>
      </c>
      <c r="H197" s="39">
        <f t="shared" si="12"/>
        <v>758510.50632886856</v>
      </c>
      <c r="I197" s="1"/>
    </row>
    <row r="198" spans="2:9" x14ac:dyDescent="0.2">
      <c r="B198" s="9" t="str">
        <f>$B$37</f>
        <v>Engineering</v>
      </c>
      <c r="C198" s="39">
        <f t="shared" si="11"/>
        <v>535676.24896304798</v>
      </c>
      <c r="D198" s="39">
        <f t="shared" si="11"/>
        <v>1482438.2835375101</v>
      </c>
      <c r="E198" s="39">
        <f t="shared" si="11"/>
        <v>1528094.3248555835</v>
      </c>
      <c r="F198" s="39">
        <f t="shared" si="11"/>
        <v>34105.76173294308</v>
      </c>
      <c r="G198" s="39">
        <f t="shared" si="11"/>
        <v>0</v>
      </c>
      <c r="H198" s="39">
        <f t="shared" si="12"/>
        <v>3580314.6190890842</v>
      </c>
      <c r="I198" s="1"/>
    </row>
    <row r="199" spans="2:9" x14ac:dyDescent="0.2">
      <c r="B199" s="9" t="str">
        <f>$B$38</f>
        <v>Home Economics</v>
      </c>
      <c r="C199" s="39">
        <f t="shared" si="11"/>
        <v>1047.0662603861665</v>
      </c>
      <c r="D199" s="39">
        <f t="shared" si="11"/>
        <v>1444.3905109791312</v>
      </c>
      <c r="E199" s="39">
        <f t="shared" si="11"/>
        <v>39655.366162064682</v>
      </c>
      <c r="F199" s="39">
        <f t="shared" si="11"/>
        <v>0</v>
      </c>
      <c r="G199" s="39">
        <f t="shared" si="11"/>
        <v>0</v>
      </c>
      <c r="H199" s="39">
        <f t="shared" si="12"/>
        <v>42146.822933429983</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175.29011055571985</v>
      </c>
      <c r="D201" s="39">
        <f t="shared" si="11"/>
        <v>1879.1099851573163</v>
      </c>
      <c r="E201" s="39">
        <f t="shared" si="11"/>
        <v>3550.2090391218449</v>
      </c>
      <c r="F201" s="39">
        <f t="shared" si="11"/>
        <v>0</v>
      </c>
      <c r="G201" s="39">
        <f t="shared" si="11"/>
        <v>0</v>
      </c>
      <c r="H201" s="39">
        <f t="shared" si="12"/>
        <v>5604.6091348348809</v>
      </c>
      <c r="I201" s="1"/>
    </row>
    <row r="202" spans="2:9" x14ac:dyDescent="0.2">
      <c r="B202" s="9" t="str">
        <f>$B$41</f>
        <v>Library Science</v>
      </c>
      <c r="C202" s="39">
        <f t="shared" si="11"/>
        <v>163.60410318533852</v>
      </c>
      <c r="D202" s="39">
        <f t="shared" si="11"/>
        <v>0</v>
      </c>
      <c r="E202" s="39">
        <f t="shared" si="11"/>
        <v>0</v>
      </c>
      <c r="F202" s="39">
        <f t="shared" si="11"/>
        <v>0</v>
      </c>
      <c r="G202" s="39">
        <f t="shared" si="11"/>
        <v>0</v>
      </c>
      <c r="H202" s="39">
        <f t="shared" si="12"/>
        <v>163.60410318533852</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15125.034985309305</v>
      </c>
      <c r="D204" s="39">
        <f t="shared" si="11"/>
        <v>7442.5602598427186</v>
      </c>
      <c r="E204" s="39">
        <f t="shared" si="11"/>
        <v>0</v>
      </c>
      <c r="F204" s="39">
        <f t="shared" si="11"/>
        <v>0</v>
      </c>
      <c r="G204" s="39">
        <f t="shared" si="11"/>
        <v>0</v>
      </c>
      <c r="H204" s="39">
        <f t="shared" si="12"/>
        <v>22567.595245152024</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107414.45542705666</v>
      </c>
      <c r="D206" s="39">
        <f t="shared" si="11"/>
        <v>55946.094858367105</v>
      </c>
      <c r="E206" s="39">
        <f t="shared" si="11"/>
        <v>244104.23491795725</v>
      </c>
      <c r="F206" s="39">
        <f t="shared" si="11"/>
        <v>0</v>
      </c>
      <c r="G206" s="39">
        <f t="shared" si="11"/>
        <v>0</v>
      </c>
      <c r="H206" s="39">
        <f t="shared" si="12"/>
        <v>407464.78520338098</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204796.83785360688</v>
      </c>
      <c r="D208" s="39">
        <f t="shared" si="11"/>
        <v>278498.77669475769</v>
      </c>
      <c r="E208" s="39">
        <f t="shared" si="11"/>
        <v>187532.85673271163</v>
      </c>
      <c r="F208" s="39">
        <f t="shared" si="11"/>
        <v>0</v>
      </c>
      <c r="G208" s="39">
        <f t="shared" si="11"/>
        <v>0</v>
      </c>
      <c r="H208" s="39">
        <f t="shared" si="12"/>
        <v>670828.4712810762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61930.596289171008</v>
      </c>
      <c r="E210" s="39">
        <f t="shared" si="13"/>
        <v>0</v>
      </c>
      <c r="F210" s="39">
        <f t="shared" si="13"/>
        <v>0</v>
      </c>
      <c r="G210" s="39">
        <f t="shared" si="13"/>
        <v>0</v>
      </c>
      <c r="H210" s="39">
        <f t="shared" si="12"/>
        <v>61930.596289171008</v>
      </c>
      <c r="I210" s="1"/>
    </row>
    <row r="211" spans="2:9" x14ac:dyDescent="0.2">
      <c r="B211" s="9" t="str">
        <f>$B$50</f>
        <v>Technology</v>
      </c>
      <c r="C211" s="39">
        <f t="shared" si="13"/>
        <v>38525.851400966181</v>
      </c>
      <c r="D211" s="39">
        <f t="shared" si="13"/>
        <v>95811.216305025548</v>
      </c>
      <c r="E211" s="39">
        <f t="shared" si="13"/>
        <v>1121.856707556607</v>
      </c>
      <c r="F211" s="39">
        <f t="shared" si="13"/>
        <v>0</v>
      </c>
      <c r="G211" s="39">
        <f t="shared" si="13"/>
        <v>0</v>
      </c>
      <c r="H211" s="39">
        <f t="shared" si="12"/>
        <v>135458.92441354835</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4723476.5762639418</v>
      </c>
      <c r="D213" s="38">
        <f>SUM(D193:D212)</f>
        <v>4288179.8858718369</v>
      </c>
      <c r="E213" s="38">
        <f>SUM(E193:E212)</f>
        <v>3355821.3573179226</v>
      </c>
      <c r="F213" s="38">
        <f>SUM(F193:F212)</f>
        <v>295013.18054629938</v>
      </c>
      <c r="G213" s="38">
        <f>SUM(G193:G212)</f>
        <v>0</v>
      </c>
      <c r="H213" s="38">
        <f t="shared" si="12"/>
        <v>12662491</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11482967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2599336.163863678</v>
      </c>
      <c r="D218" s="38">
        <f t="shared" si="14"/>
        <v>968255.98211145238</v>
      </c>
      <c r="E218" s="38">
        <f t="shared" si="14"/>
        <v>179637.99453489305</v>
      </c>
      <c r="F218" s="38">
        <f t="shared" si="14"/>
        <v>15483.9686711055</v>
      </c>
      <c r="G218" s="38">
        <f t="shared" si="14"/>
        <v>0</v>
      </c>
      <c r="H218" s="38">
        <f>SUM(C218:G218)</f>
        <v>3762714.1091811289</v>
      </c>
      <c r="I218" s="1"/>
    </row>
    <row r="219" spans="2:9" x14ac:dyDescent="0.2">
      <c r="B219" s="9" t="str">
        <f>$B$33</f>
        <v>Science</v>
      </c>
      <c r="C219" s="39">
        <f t="shared" si="14"/>
        <v>883407.90533816465</v>
      </c>
      <c r="D219" s="39">
        <f t="shared" si="14"/>
        <v>700151.34533065837</v>
      </c>
      <c r="E219" s="39">
        <f t="shared" si="14"/>
        <v>110221.53790672452</v>
      </c>
      <c r="F219" s="39">
        <f t="shared" si="14"/>
        <v>0</v>
      </c>
      <c r="G219" s="39">
        <f t="shared" si="14"/>
        <v>0</v>
      </c>
      <c r="H219" s="39">
        <f t="shared" ref="H219:H238" si="15">SUM(C219:G219)</f>
        <v>1693780.7885755475</v>
      </c>
      <c r="I219" s="1"/>
    </row>
    <row r="220" spans="2:9" x14ac:dyDescent="0.2">
      <c r="B220" s="9" t="str">
        <f>$B$34</f>
        <v>Fine Arts</v>
      </c>
      <c r="C220" s="39">
        <f t="shared" si="14"/>
        <v>384826.20866508462</v>
      </c>
      <c r="D220" s="39">
        <f t="shared" si="14"/>
        <v>189058.06597503528</v>
      </c>
      <c r="E220" s="39">
        <f t="shared" si="14"/>
        <v>25423.478374725324</v>
      </c>
      <c r="F220" s="39">
        <f t="shared" si="14"/>
        <v>0</v>
      </c>
      <c r="G220" s="39">
        <f t="shared" si="14"/>
        <v>0</v>
      </c>
      <c r="H220" s="39">
        <f t="shared" si="15"/>
        <v>599307.75301484519</v>
      </c>
      <c r="I220" s="1"/>
    </row>
    <row r="221" spans="2:9" x14ac:dyDescent="0.2">
      <c r="B221" s="9" t="str">
        <f>$B$35</f>
        <v>Teacher Education</v>
      </c>
      <c r="C221" s="39">
        <f t="shared" si="14"/>
        <v>39663.212076407392</v>
      </c>
      <c r="D221" s="39">
        <f t="shared" si="14"/>
        <v>437809.62502863037</v>
      </c>
      <c r="E221" s="39">
        <f t="shared" si="14"/>
        <v>288345.28137854615</v>
      </c>
      <c r="F221" s="39">
        <f t="shared" si="14"/>
        <v>192493.88325215247</v>
      </c>
      <c r="G221" s="39">
        <f t="shared" si="14"/>
        <v>0</v>
      </c>
      <c r="H221" s="39">
        <f t="shared" si="15"/>
        <v>958312.00173573638</v>
      </c>
      <c r="I221" s="1"/>
    </row>
    <row r="222" spans="2:9" x14ac:dyDescent="0.2">
      <c r="B222" s="9" t="str">
        <f>$B$36</f>
        <v>Agriculture</v>
      </c>
      <c r="C222" s="39">
        <f t="shared" si="14"/>
        <v>184881.74661422157</v>
      </c>
      <c r="D222" s="39">
        <f t="shared" si="14"/>
        <v>538617.65656763921</v>
      </c>
      <c r="E222" s="39">
        <f t="shared" si="14"/>
        <v>105758.48214188246</v>
      </c>
      <c r="F222" s="39">
        <f t="shared" si="14"/>
        <v>33783.204373321096</v>
      </c>
      <c r="G222" s="39">
        <f t="shared" si="14"/>
        <v>0</v>
      </c>
      <c r="H222" s="39">
        <f t="shared" si="15"/>
        <v>863041.08969706437</v>
      </c>
      <c r="I222" s="1"/>
    </row>
    <row r="223" spans="2:9" x14ac:dyDescent="0.2">
      <c r="B223" s="9" t="str">
        <f>$B$37</f>
        <v>Engineering</v>
      </c>
      <c r="C223" s="39">
        <f t="shared" si="14"/>
        <v>220648.4261259379</v>
      </c>
      <c r="D223" s="39">
        <f t="shared" si="14"/>
        <v>949763.0411721291</v>
      </c>
      <c r="E223" s="39">
        <f t="shared" si="14"/>
        <v>485357.31442657433</v>
      </c>
      <c r="F223" s="39">
        <f t="shared" si="14"/>
        <v>55484.221071461383</v>
      </c>
      <c r="G223" s="39">
        <f t="shared" si="14"/>
        <v>0</v>
      </c>
      <c r="H223" s="39">
        <f t="shared" si="15"/>
        <v>1711253.0027961028</v>
      </c>
      <c r="I223" s="1"/>
    </row>
    <row r="224" spans="2:9" x14ac:dyDescent="0.2">
      <c r="B224" s="9" t="str">
        <f>$B$38</f>
        <v>Home Economics</v>
      </c>
      <c r="C224" s="39">
        <f t="shared" si="14"/>
        <v>26054.426701217762</v>
      </c>
      <c r="D224" s="39">
        <f t="shared" si="14"/>
        <v>53156.453490706008</v>
      </c>
      <c r="E224" s="39">
        <f t="shared" si="14"/>
        <v>10918.547138988619</v>
      </c>
      <c r="F224" s="39">
        <f t="shared" si="14"/>
        <v>0</v>
      </c>
      <c r="G224" s="39">
        <f t="shared" si="14"/>
        <v>0</v>
      </c>
      <c r="H224" s="39">
        <f t="shared" si="15"/>
        <v>90129.427330912396</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4361.7901843556519</v>
      </c>
      <c r="D226" s="39">
        <f t="shared" si="14"/>
        <v>69154.99774519034</v>
      </c>
      <c r="E226" s="39">
        <f t="shared" si="14"/>
        <v>121060.38762134095</v>
      </c>
      <c r="F226" s="39">
        <f t="shared" si="14"/>
        <v>0</v>
      </c>
      <c r="G226" s="39">
        <f t="shared" si="14"/>
        <v>0</v>
      </c>
      <c r="H226" s="39">
        <f t="shared" si="15"/>
        <v>194577.17555088695</v>
      </c>
      <c r="I226" s="1"/>
    </row>
    <row r="227" spans="2:10" x14ac:dyDescent="0.2">
      <c r="B227" s="9" t="str">
        <f>$B$41</f>
        <v>Library Science</v>
      </c>
      <c r="C227" s="39">
        <f t="shared" si="14"/>
        <v>4071.0041720652753</v>
      </c>
      <c r="D227" s="39">
        <f t="shared" si="14"/>
        <v>0</v>
      </c>
      <c r="E227" s="39">
        <f t="shared" si="14"/>
        <v>0</v>
      </c>
      <c r="F227" s="39">
        <f t="shared" si="14"/>
        <v>0</v>
      </c>
      <c r="G227" s="39">
        <f t="shared" si="14"/>
        <v>0</v>
      </c>
      <c r="H227" s="39">
        <f t="shared" si="15"/>
        <v>4071.0041720652753</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6106.506258097912</v>
      </c>
      <c r="D229" s="39">
        <f t="shared" si="14"/>
        <v>6709.0669454289136</v>
      </c>
      <c r="E229" s="39">
        <f t="shared" si="14"/>
        <v>0</v>
      </c>
      <c r="F229" s="39">
        <f t="shared" si="14"/>
        <v>0</v>
      </c>
      <c r="G229" s="39">
        <f t="shared" si="14"/>
        <v>0</v>
      </c>
      <c r="H229" s="39">
        <f t="shared" si="15"/>
        <v>12815.573203526827</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83804.528742086593</v>
      </c>
      <c r="D231" s="39">
        <f t="shared" si="14"/>
        <v>131342.88750858913</v>
      </c>
      <c r="E231" s="39">
        <f t="shared" si="14"/>
        <v>159713.63844184813</v>
      </c>
      <c r="F231" s="39">
        <f t="shared" si="14"/>
        <v>0</v>
      </c>
      <c r="G231" s="39">
        <f t="shared" si="14"/>
        <v>0</v>
      </c>
      <c r="H231" s="39">
        <f t="shared" si="15"/>
        <v>374861.0546925239</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233791.95388146292</v>
      </c>
      <c r="D233" s="39">
        <f t="shared" si="14"/>
        <v>438669.76181650592</v>
      </c>
      <c r="E233" s="39">
        <f t="shared" si="14"/>
        <v>238853.18084342257</v>
      </c>
      <c r="F233" s="39">
        <f t="shared" si="14"/>
        <v>0</v>
      </c>
      <c r="G233" s="39">
        <f t="shared" si="14"/>
        <v>0</v>
      </c>
      <c r="H233" s="39">
        <f t="shared" si="15"/>
        <v>911314.89654139138</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105796.82490868673</v>
      </c>
      <c r="E235" s="39">
        <f t="shared" si="16"/>
        <v>0</v>
      </c>
      <c r="F235" s="39">
        <f t="shared" si="16"/>
        <v>0</v>
      </c>
      <c r="G235" s="39">
        <f t="shared" si="16"/>
        <v>0</v>
      </c>
      <c r="H235" s="39">
        <f t="shared" si="15"/>
        <v>105796.82490868673</v>
      </c>
      <c r="I235" s="1"/>
    </row>
    <row r="236" spans="2:10" x14ac:dyDescent="0.2">
      <c r="B236" s="9" t="str">
        <f>$B$50</f>
        <v>Technology</v>
      </c>
      <c r="C236" s="39">
        <f t="shared" si="16"/>
        <v>36813.509155961699</v>
      </c>
      <c r="D236" s="39">
        <f t="shared" si="16"/>
        <v>125924.02574497346</v>
      </c>
      <c r="E236" s="39">
        <f t="shared" si="16"/>
        <v>38254.763698646253</v>
      </c>
      <c r="F236" s="39">
        <f t="shared" si="16"/>
        <v>0</v>
      </c>
      <c r="G236" s="39">
        <f t="shared" si="16"/>
        <v>0</v>
      </c>
      <c r="H236" s="39">
        <f t="shared" si="15"/>
        <v>200992.29859958141</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4707767.3817787413</v>
      </c>
      <c r="D238" s="38">
        <f>SUM(D218:D237)</f>
        <v>4714409.7343456261</v>
      </c>
      <c r="E238" s="38">
        <f>SUM(E218:E237)</f>
        <v>1763544.6065075924</v>
      </c>
      <c r="F238" s="38">
        <f>SUM(F218:F237)</f>
        <v>297245.27736804046</v>
      </c>
      <c r="G238" s="38">
        <f>SUM(G218:G237)</f>
        <v>0</v>
      </c>
      <c r="H238" s="38">
        <f t="shared" si="15"/>
        <v>11482967</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13268502</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3003517.9138716972</v>
      </c>
      <c r="D243" s="38">
        <f t="shared" si="17"/>
        <v>1118814.1910673233</v>
      </c>
      <c r="E243" s="38">
        <f t="shared" si="17"/>
        <v>207570.66442516271</v>
      </c>
      <c r="F243" s="38">
        <f t="shared" si="17"/>
        <v>17891.636306235199</v>
      </c>
      <c r="G243" s="38">
        <f t="shared" si="17"/>
        <v>0</v>
      </c>
      <c r="H243" s="38">
        <f>SUM(C243:G243)</f>
        <v>4347794.4056704184</v>
      </c>
      <c r="I243" s="1"/>
    </row>
    <row r="244" spans="2:9" x14ac:dyDescent="0.2">
      <c r="B244" s="9" t="str">
        <f>$B$33</f>
        <v>Science</v>
      </c>
      <c r="C244" s="39">
        <f t="shared" si="17"/>
        <v>1020772.7287551421</v>
      </c>
      <c r="D244" s="39">
        <f t="shared" si="17"/>
        <v>809020.8328407224</v>
      </c>
      <c r="E244" s="39">
        <f t="shared" si="17"/>
        <v>127360.35</v>
      </c>
      <c r="F244" s="39">
        <f t="shared" si="17"/>
        <v>0</v>
      </c>
      <c r="G244" s="39">
        <f t="shared" si="17"/>
        <v>0</v>
      </c>
      <c r="H244" s="39">
        <f t="shared" ref="H244:H263" si="18">SUM(C244:G244)</f>
        <v>1957153.9115958647</v>
      </c>
      <c r="I244" s="1"/>
    </row>
    <row r="245" spans="2:9" x14ac:dyDescent="0.2">
      <c r="B245" s="9" t="str">
        <f>$B$34</f>
        <v>Fine Arts</v>
      </c>
      <c r="C245" s="39">
        <f t="shared" si="17"/>
        <v>444664.45991920837</v>
      </c>
      <c r="D245" s="39">
        <f t="shared" si="17"/>
        <v>218455.50252873561</v>
      </c>
      <c r="E245" s="39">
        <f t="shared" si="17"/>
        <v>29376.682321041215</v>
      </c>
      <c r="F245" s="39">
        <f t="shared" si="17"/>
        <v>0</v>
      </c>
      <c r="G245" s="39">
        <f t="shared" si="17"/>
        <v>0</v>
      </c>
      <c r="H245" s="39">
        <f t="shared" si="18"/>
        <v>692496.64476898522</v>
      </c>
      <c r="I245" s="1"/>
    </row>
    <row r="246" spans="2:9" x14ac:dyDescent="0.2">
      <c r="B246" s="9" t="str">
        <f>$B$35</f>
        <v>Teacher Education</v>
      </c>
      <c r="C246" s="39">
        <f t="shared" si="17"/>
        <v>45830.612311455363</v>
      </c>
      <c r="D246" s="39">
        <f t="shared" si="17"/>
        <v>505886.49129720847</v>
      </c>
      <c r="E246" s="39">
        <f t="shared" si="17"/>
        <v>333181.30607375276</v>
      </c>
      <c r="F246" s="39">
        <f t="shared" si="17"/>
        <v>222425.56953433307</v>
      </c>
      <c r="G246" s="39">
        <f t="shared" si="17"/>
        <v>0</v>
      </c>
      <c r="H246" s="39">
        <f t="shared" si="18"/>
        <v>1107323.9792167498</v>
      </c>
      <c r="I246" s="1"/>
    </row>
    <row r="247" spans="2:9" x14ac:dyDescent="0.2">
      <c r="B247" s="9" t="str">
        <f>$B$36</f>
        <v>Agriculture</v>
      </c>
      <c r="C247" s="39">
        <f t="shared" si="17"/>
        <v>213629.78964533223</v>
      </c>
      <c r="D247" s="39">
        <f t="shared" si="17"/>
        <v>622369.58909688005</v>
      </c>
      <c r="E247" s="39">
        <f t="shared" si="17"/>
        <v>122203.31485900217</v>
      </c>
      <c r="F247" s="39">
        <f t="shared" si="17"/>
        <v>39036.297395422262</v>
      </c>
      <c r="G247" s="39">
        <f t="shared" si="17"/>
        <v>0</v>
      </c>
      <c r="H247" s="39">
        <f t="shared" si="18"/>
        <v>997238.99099663668</v>
      </c>
      <c r="I247" s="1"/>
    </row>
    <row r="248" spans="2:9" x14ac:dyDescent="0.2">
      <c r="B248" s="9" t="str">
        <f>$B$37</f>
        <v>Engineering</v>
      </c>
      <c r="C248" s="39">
        <f t="shared" si="17"/>
        <v>254957.98109921062</v>
      </c>
      <c r="D248" s="39">
        <f t="shared" si="17"/>
        <v>1097445.7046962231</v>
      </c>
      <c r="E248" s="39">
        <f t="shared" si="17"/>
        <v>560827.5715835141</v>
      </c>
      <c r="F248" s="39">
        <f t="shared" si="17"/>
        <v>64111.696764009474</v>
      </c>
      <c r="G248" s="39">
        <f t="shared" si="17"/>
        <v>0</v>
      </c>
      <c r="H248" s="39">
        <f t="shared" si="18"/>
        <v>1977342.9541429575</v>
      </c>
      <c r="I248" s="1"/>
    </row>
    <row r="249" spans="2:9" x14ac:dyDescent="0.2">
      <c r="B249" s="9" t="str">
        <f>$B$38</f>
        <v>Home Economics</v>
      </c>
      <c r="C249" s="39">
        <f t="shared" si="17"/>
        <v>30105.739465589446</v>
      </c>
      <c r="D249" s="39">
        <f t="shared" si="17"/>
        <v>61421.974778325108</v>
      </c>
      <c r="E249" s="39">
        <f t="shared" si="17"/>
        <v>12616.318112798264</v>
      </c>
      <c r="F249" s="39">
        <f t="shared" si="17"/>
        <v>0</v>
      </c>
      <c r="G249" s="39">
        <f t="shared" si="17"/>
        <v>0</v>
      </c>
      <c r="H249" s="39">
        <f t="shared" si="18"/>
        <v>104144.03235671282</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5040.0233480339475</v>
      </c>
      <c r="D251" s="39">
        <f t="shared" si="17"/>
        <v>79908.200197044323</v>
      </c>
      <c r="E251" s="39">
        <f t="shared" si="17"/>
        <v>139884.57819956617</v>
      </c>
      <c r="F251" s="39">
        <f t="shared" si="17"/>
        <v>0</v>
      </c>
      <c r="G251" s="39">
        <f t="shared" si="17"/>
        <v>0</v>
      </c>
      <c r="H251" s="39">
        <f t="shared" si="18"/>
        <v>224832.80174464444</v>
      </c>
      <c r="I251" s="1"/>
    </row>
    <row r="252" spans="2:9" x14ac:dyDescent="0.2">
      <c r="B252" s="9" t="str">
        <f>$B$41</f>
        <v>Library Science</v>
      </c>
      <c r="C252" s="39">
        <f t="shared" si="17"/>
        <v>4704.0217914983514</v>
      </c>
      <c r="D252" s="39">
        <f t="shared" si="17"/>
        <v>0</v>
      </c>
      <c r="E252" s="39">
        <f t="shared" si="17"/>
        <v>0</v>
      </c>
      <c r="F252" s="39">
        <f t="shared" si="17"/>
        <v>0</v>
      </c>
      <c r="G252" s="39">
        <f t="shared" si="17"/>
        <v>0</v>
      </c>
      <c r="H252" s="39">
        <f t="shared" si="18"/>
        <v>4704.0217914983514</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7056.0326872475252</v>
      </c>
      <c r="D254" s="39">
        <f t="shared" si="17"/>
        <v>7752.2880788177326</v>
      </c>
      <c r="E254" s="39">
        <f t="shared" si="17"/>
        <v>0</v>
      </c>
      <c r="F254" s="39">
        <f t="shared" si="17"/>
        <v>0</v>
      </c>
      <c r="G254" s="39">
        <f t="shared" si="17"/>
        <v>0</v>
      </c>
      <c r="H254" s="39">
        <f t="shared" si="18"/>
        <v>14808.320766065259</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96835.648593558901</v>
      </c>
      <c r="D256" s="39">
        <f t="shared" si="17"/>
        <v>151765.94738916255</v>
      </c>
      <c r="E256" s="39">
        <f t="shared" si="17"/>
        <v>184548.18611713668</v>
      </c>
      <c r="F256" s="39">
        <f t="shared" si="17"/>
        <v>0</v>
      </c>
      <c r="G256" s="39">
        <f t="shared" si="17"/>
        <v>0</v>
      </c>
      <c r="H256" s="39">
        <f t="shared" si="18"/>
        <v>433149.78209985816</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270145.25145461957</v>
      </c>
      <c r="D258" s="39">
        <f t="shared" si="17"/>
        <v>506880.37438423641</v>
      </c>
      <c r="E258" s="39">
        <f t="shared" si="17"/>
        <v>275993.46995661606</v>
      </c>
      <c r="F258" s="39">
        <f t="shared" si="17"/>
        <v>0</v>
      </c>
      <c r="G258" s="39">
        <f t="shared" si="17"/>
        <v>0</v>
      </c>
      <c r="H258" s="39">
        <f t="shared" si="18"/>
        <v>1053019.0957954722</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122247.61970443348</v>
      </c>
      <c r="E260" s="39">
        <f t="shared" si="19"/>
        <v>0</v>
      </c>
      <c r="F260" s="39">
        <f t="shared" si="19"/>
        <v>0</v>
      </c>
      <c r="G260" s="39">
        <f t="shared" si="19"/>
        <v>0</v>
      </c>
      <c r="H260" s="39">
        <f t="shared" si="18"/>
        <v>122247.61970443348</v>
      </c>
      <c r="I260" s="1"/>
    </row>
    <row r="261" spans="2:10" x14ac:dyDescent="0.2">
      <c r="B261" s="9" t="str">
        <f>$B$50</f>
        <v>Technology</v>
      </c>
      <c r="C261" s="39">
        <f t="shared" si="19"/>
        <v>42537.797057406518</v>
      </c>
      <c r="D261" s="39">
        <f t="shared" si="19"/>
        <v>145504.48394088668</v>
      </c>
      <c r="E261" s="39">
        <f t="shared" si="19"/>
        <v>44203.158351409977</v>
      </c>
      <c r="F261" s="39">
        <f t="shared" si="19"/>
        <v>0</v>
      </c>
      <c r="G261" s="39">
        <f t="shared" si="19"/>
        <v>0</v>
      </c>
      <c r="H261" s="39">
        <f t="shared" si="18"/>
        <v>232245.43934970317</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5439798.0000000009</v>
      </c>
      <c r="D263" s="38">
        <f>SUM(D243:D262)</f>
        <v>5447473.1999999983</v>
      </c>
      <c r="E263" s="38">
        <f>SUM(E243:E262)</f>
        <v>2037765.5999999999</v>
      </c>
      <c r="F263" s="38">
        <f>SUM(F243:F262)</f>
        <v>343465.2</v>
      </c>
      <c r="G263" s="38">
        <f>SUM(G243:G262)</f>
        <v>0</v>
      </c>
      <c r="H263" s="38">
        <f t="shared" si="18"/>
        <v>13268501.999999998</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17037649.348495662</v>
      </c>
      <c r="D268" s="38">
        <f t="shared" si="20"/>
        <v>4872480.8218621872</v>
      </c>
      <c r="E268" s="38">
        <f t="shared" si="20"/>
        <v>1556335.8441908699</v>
      </c>
      <c r="F268" s="38">
        <f t="shared" si="20"/>
        <v>162396.0683536471</v>
      </c>
      <c r="G268" s="38">
        <f t="shared" si="20"/>
        <v>0</v>
      </c>
      <c r="H268" s="38">
        <f>SUM(C268:G268)</f>
        <v>23628862.082902364</v>
      </c>
      <c r="I268" s="1"/>
    </row>
    <row r="269" spans="2:10" x14ac:dyDescent="0.2">
      <c r="B269" s="9" t="str">
        <f>$B$33</f>
        <v>Science</v>
      </c>
      <c r="C269" s="39">
        <f t="shared" si="20"/>
        <v>6346939.0428339485</v>
      </c>
      <c r="D269" s="39">
        <f t="shared" si="20"/>
        <v>4911257.6538774148</v>
      </c>
      <c r="E269" s="39">
        <f t="shared" si="20"/>
        <v>1771065.0463019942</v>
      </c>
      <c r="F269" s="39">
        <f t="shared" si="20"/>
        <v>0</v>
      </c>
      <c r="G269" s="39">
        <f t="shared" si="20"/>
        <v>0</v>
      </c>
      <c r="H269" s="39">
        <f t="shared" ref="H269:H288" si="21">SUM(C269:G269)</f>
        <v>13029261.743013358</v>
      </c>
      <c r="I269" s="1"/>
    </row>
    <row r="270" spans="2:10" x14ac:dyDescent="0.2">
      <c r="B270" s="9" t="str">
        <f>$B$34</f>
        <v>Fine Arts</v>
      </c>
      <c r="C270" s="39">
        <f t="shared" si="20"/>
        <v>3823886.6955610109</v>
      </c>
      <c r="D270" s="39">
        <f t="shared" si="20"/>
        <v>2378460.5784388511</v>
      </c>
      <c r="E270" s="39">
        <f t="shared" si="20"/>
        <v>147511.57030155419</v>
      </c>
      <c r="F270" s="39">
        <f t="shared" si="20"/>
        <v>0</v>
      </c>
      <c r="G270" s="39">
        <f t="shared" si="20"/>
        <v>0</v>
      </c>
      <c r="H270" s="39">
        <f t="shared" si="21"/>
        <v>6349858.8443014165</v>
      </c>
      <c r="I270" s="1"/>
    </row>
    <row r="271" spans="2:10" x14ac:dyDescent="0.2">
      <c r="B271" s="9" t="str">
        <f>$B$35</f>
        <v>Teacher Education</v>
      </c>
      <c r="C271" s="39">
        <f t="shared" si="20"/>
        <v>355663.84994479368</v>
      </c>
      <c r="D271" s="39">
        <f t="shared" si="20"/>
        <v>2731926.1544912416</v>
      </c>
      <c r="E271" s="39">
        <f t="shared" si="20"/>
        <v>2134112.1047890359</v>
      </c>
      <c r="F271" s="39">
        <f t="shared" si="20"/>
        <v>1236307.9509599144</v>
      </c>
      <c r="G271" s="39">
        <f t="shared" si="20"/>
        <v>0</v>
      </c>
      <c r="H271" s="39">
        <f t="shared" si="21"/>
        <v>6458010.0601849854</v>
      </c>
      <c r="I271" s="1"/>
    </row>
    <row r="272" spans="2:10" x14ac:dyDescent="0.2">
      <c r="B272" s="9" t="str">
        <f>$B$36</f>
        <v>Agriculture</v>
      </c>
      <c r="C272" s="39">
        <f t="shared" si="20"/>
        <v>3491225.0057045193</v>
      </c>
      <c r="D272" s="39">
        <f t="shared" si="20"/>
        <v>6491399.4267443251</v>
      </c>
      <c r="E272" s="39">
        <f t="shared" si="20"/>
        <v>8026448.6606819173</v>
      </c>
      <c r="F272" s="39">
        <f t="shared" si="20"/>
        <v>237488.49820658169</v>
      </c>
      <c r="G272" s="39">
        <f t="shared" si="20"/>
        <v>0</v>
      </c>
      <c r="H272" s="39">
        <f t="shared" si="21"/>
        <v>18246561.591337346</v>
      </c>
      <c r="I272" s="1"/>
    </row>
    <row r="273" spans="2:10" x14ac:dyDescent="0.2">
      <c r="B273" s="9" t="str">
        <f>$B$37</f>
        <v>Engineering</v>
      </c>
      <c r="C273" s="39">
        <f t="shared" si="20"/>
        <v>2963302.8431857056</v>
      </c>
      <c r="D273" s="39">
        <f t="shared" si="20"/>
        <v>9006411.1719920859</v>
      </c>
      <c r="E273" s="39">
        <f t="shared" si="20"/>
        <v>7769438.0210334547</v>
      </c>
      <c r="F273" s="39">
        <f t="shared" si="20"/>
        <v>299310.13334854995</v>
      </c>
      <c r="G273" s="39">
        <f t="shared" si="20"/>
        <v>0</v>
      </c>
      <c r="H273" s="39">
        <f t="shared" si="21"/>
        <v>20038462.169559795</v>
      </c>
      <c r="I273" s="1"/>
    </row>
    <row r="274" spans="2:10" x14ac:dyDescent="0.2">
      <c r="B274" s="9" t="str">
        <f>$B$38</f>
        <v>Home Economics</v>
      </c>
      <c r="C274" s="39">
        <f t="shared" si="20"/>
        <v>99797.937801676773</v>
      </c>
      <c r="D274" s="39">
        <f t="shared" si="20"/>
        <v>174775.17574748956</v>
      </c>
      <c r="E274" s="39">
        <f t="shared" si="20"/>
        <v>177513.00897997638</v>
      </c>
      <c r="F274" s="39">
        <f t="shared" si="20"/>
        <v>0</v>
      </c>
      <c r="G274" s="39">
        <f t="shared" si="20"/>
        <v>0</v>
      </c>
      <c r="H274" s="39">
        <f t="shared" si="21"/>
        <v>452086.12252914277</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16707.244051619993</v>
      </c>
      <c r="D276" s="39">
        <f t="shared" si="20"/>
        <v>227377.41310838447</v>
      </c>
      <c r="E276" s="39">
        <f t="shared" si="20"/>
        <v>408904.28527038667</v>
      </c>
      <c r="F276" s="39">
        <f t="shared" si="20"/>
        <v>0</v>
      </c>
      <c r="G276" s="39">
        <f t="shared" si="20"/>
        <v>0</v>
      </c>
      <c r="H276" s="39">
        <f t="shared" si="21"/>
        <v>652988.94243039109</v>
      </c>
      <c r="I276" s="1"/>
    </row>
    <row r="277" spans="2:10" x14ac:dyDescent="0.2">
      <c r="B277" s="9" t="str">
        <f>$B$41</f>
        <v>Library Science</v>
      </c>
      <c r="C277" s="39">
        <f>C252+C227+C202+C177+C125</f>
        <v>15593.427781511995</v>
      </c>
      <c r="D277" s="39">
        <f t="shared" si="20"/>
        <v>0</v>
      </c>
      <c r="E277" s="39">
        <f t="shared" si="20"/>
        <v>0</v>
      </c>
      <c r="F277" s="39">
        <f t="shared" si="20"/>
        <v>0</v>
      </c>
      <c r="G277" s="39">
        <f t="shared" si="20"/>
        <v>0</v>
      </c>
      <c r="H277" s="39">
        <f t="shared" si="21"/>
        <v>15593.427781511995</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334304.36253415636</v>
      </c>
      <c r="D279" s="39">
        <f t="shared" si="20"/>
        <v>173764.24047918836</v>
      </c>
      <c r="E279" s="39">
        <f t="shared" si="20"/>
        <v>0</v>
      </c>
      <c r="F279" s="39">
        <f t="shared" si="20"/>
        <v>0</v>
      </c>
      <c r="G279" s="39">
        <f t="shared" si="20"/>
        <v>0</v>
      </c>
      <c r="H279" s="39">
        <f t="shared" si="21"/>
        <v>508068.60301334469</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651747.64192157192</v>
      </c>
      <c r="D281" s="39">
        <f t="shared" si="20"/>
        <v>618187.37679588876</v>
      </c>
      <c r="E281" s="39">
        <f t="shared" si="20"/>
        <v>1395454.0072000979</v>
      </c>
      <c r="F281" s="39">
        <f t="shared" si="20"/>
        <v>0</v>
      </c>
      <c r="G281" s="39">
        <f t="shared" si="20"/>
        <v>0</v>
      </c>
      <c r="H281" s="39">
        <f t="shared" si="21"/>
        <v>2665389.0259175589</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1634654.1551068085</v>
      </c>
      <c r="D283" s="39">
        <f t="shared" si="20"/>
        <v>2444425.6147634769</v>
      </c>
      <c r="E283" s="39">
        <f t="shared" si="20"/>
        <v>1497038.699959809</v>
      </c>
      <c r="F283" s="39">
        <f t="shared" si="20"/>
        <v>0</v>
      </c>
      <c r="G283" s="39">
        <f t="shared" si="20"/>
        <v>0</v>
      </c>
      <c r="H283" s="39">
        <f t="shared" si="21"/>
        <v>5576118.4698300939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564040.14522550744</v>
      </c>
      <c r="E285" s="39">
        <f t="shared" si="22"/>
        <v>0</v>
      </c>
      <c r="F285" s="39">
        <f t="shared" si="22"/>
        <v>0</v>
      </c>
      <c r="G285" s="39">
        <f t="shared" si="22"/>
        <v>0</v>
      </c>
      <c r="H285" s="39">
        <f t="shared" si="21"/>
        <v>564040.14522550744</v>
      </c>
      <c r="I285" s="1"/>
    </row>
    <row r="286" spans="2:10" x14ac:dyDescent="0.2">
      <c r="B286" s="9" t="str">
        <f>$B$50</f>
        <v>Technology</v>
      </c>
      <c r="C286" s="39">
        <f t="shared" si="22"/>
        <v>287579.49723353441</v>
      </c>
      <c r="D286" s="39">
        <f t="shared" si="22"/>
        <v>784882.5573665211</v>
      </c>
      <c r="E286" s="39">
        <f t="shared" si="22"/>
        <v>129212.67737313075</v>
      </c>
      <c r="F286" s="39">
        <f t="shared" si="22"/>
        <v>0</v>
      </c>
      <c r="G286" s="39">
        <f t="shared" si="22"/>
        <v>0</v>
      </c>
      <c r="H286" s="39">
        <f t="shared" si="21"/>
        <v>1201674.7319731864</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37059051.052156515</v>
      </c>
      <c r="D288" s="38">
        <f>SUM(D268:D287)</f>
        <v>35379388.33089257</v>
      </c>
      <c r="E288" s="38">
        <f>SUM(E268:E287)</f>
        <v>25013033.926082227</v>
      </c>
      <c r="F288" s="38">
        <f>SUM(F268:F287)</f>
        <v>1935502.6508686931</v>
      </c>
      <c r="G288" s="38">
        <f>SUM(G268:G287)</f>
        <v>0</v>
      </c>
      <c r="H288" s="38">
        <f t="shared" si="21"/>
        <v>99386975.960000008</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381.19810601847325</v>
      </c>
      <c r="D293" s="36">
        <f t="shared" si="23"/>
        <v>432.84008366902259</v>
      </c>
      <c r="E293" s="36">
        <f t="shared" si="23"/>
        <v>690.47730443250668</v>
      </c>
      <c r="F293" s="36">
        <f t="shared" si="23"/>
        <v>1230.2732451033871</v>
      </c>
      <c r="G293" s="37">
        <f t="shared" si="23"/>
        <v>0</v>
      </c>
      <c r="H293" s="38">
        <f t="shared" si="23"/>
        <v>405.03380443111462</v>
      </c>
      <c r="I293" s="1"/>
    </row>
    <row r="294" spans="2:10" x14ac:dyDescent="0.2">
      <c r="B294" s="9" t="str">
        <f>$B$33</f>
        <v>Science</v>
      </c>
      <c r="C294" s="69">
        <f t="shared" si="23"/>
        <v>417.83667168097094</v>
      </c>
      <c r="D294" s="69">
        <f t="shared" si="23"/>
        <v>603.34860612744649</v>
      </c>
      <c r="E294" s="69">
        <f t="shared" si="23"/>
        <v>1280.5965627635533</v>
      </c>
      <c r="F294" s="69">
        <f t="shared" si="23"/>
        <v>0</v>
      </c>
      <c r="G294" s="88">
        <f t="shared" si="23"/>
        <v>0</v>
      </c>
      <c r="H294" s="39">
        <f t="shared" si="23"/>
        <v>527.22298964162007</v>
      </c>
      <c r="I294" s="1"/>
    </row>
    <row r="295" spans="2:10" x14ac:dyDescent="0.2">
      <c r="B295" s="9" t="str">
        <f>$B$34</f>
        <v>Fine Arts</v>
      </c>
      <c r="C295" s="69">
        <f t="shared" si="23"/>
        <v>577.88827196025557</v>
      </c>
      <c r="D295" s="69">
        <f t="shared" si="23"/>
        <v>1082.1021739940177</v>
      </c>
      <c r="E295" s="69">
        <f t="shared" si="23"/>
        <v>462.41871567885329</v>
      </c>
      <c r="F295" s="69">
        <f t="shared" si="23"/>
        <v>0</v>
      </c>
      <c r="G295" s="88">
        <f t="shared" si="23"/>
        <v>0</v>
      </c>
      <c r="H295" s="39">
        <f t="shared" si="23"/>
        <v>695.18927570630797</v>
      </c>
      <c r="I295" s="1"/>
    </row>
    <row r="296" spans="2:10" x14ac:dyDescent="0.2">
      <c r="B296" s="9" t="str">
        <f>$B$35</f>
        <v>Teacher Education</v>
      </c>
      <c r="C296" s="69">
        <f t="shared" si="23"/>
        <v>521.50124625336321</v>
      </c>
      <c r="D296" s="69">
        <f t="shared" si="23"/>
        <v>536.72419538138342</v>
      </c>
      <c r="E296" s="69">
        <f t="shared" si="23"/>
        <v>589.85961989746704</v>
      </c>
      <c r="F296" s="69">
        <f t="shared" si="23"/>
        <v>753.38692928696787</v>
      </c>
      <c r="G296" s="88">
        <f t="shared" si="23"/>
        <v>0</v>
      </c>
      <c r="H296" s="39">
        <f t="shared" si="23"/>
        <v>585.44194181715034</v>
      </c>
      <c r="I296" s="1"/>
    </row>
    <row r="297" spans="2:10" x14ac:dyDescent="0.2">
      <c r="B297" s="9" t="str">
        <f>$B$36</f>
        <v>Agriculture</v>
      </c>
      <c r="C297" s="69">
        <f t="shared" si="23"/>
        <v>1098.214849230739</v>
      </c>
      <c r="D297" s="69">
        <f t="shared" si="23"/>
        <v>1036.6335718211953</v>
      </c>
      <c r="E297" s="69">
        <f t="shared" si="23"/>
        <v>6048.5671896623344</v>
      </c>
      <c r="F297" s="69">
        <f t="shared" si="23"/>
        <v>824.61284099507532</v>
      </c>
      <c r="G297" s="88">
        <f t="shared" si="23"/>
        <v>0</v>
      </c>
      <c r="H297" s="39">
        <f t="shared" si="23"/>
        <v>1650.3764102150276</v>
      </c>
      <c r="I297" s="1"/>
    </row>
    <row r="298" spans="2:10" x14ac:dyDescent="0.2">
      <c r="B298" s="9" t="str">
        <f>$B$37</f>
        <v>Engineering</v>
      </c>
      <c r="C298" s="69">
        <f t="shared" si="23"/>
        <v>781.0497741659741</v>
      </c>
      <c r="D298" s="69">
        <f t="shared" si="23"/>
        <v>815.65035066039536</v>
      </c>
      <c r="E298" s="69">
        <f t="shared" si="23"/>
        <v>1275.7697899890729</v>
      </c>
      <c r="F298" s="69">
        <f t="shared" si="23"/>
        <v>632.79097959524302</v>
      </c>
      <c r="G298" s="88">
        <f t="shared" si="23"/>
        <v>0</v>
      </c>
      <c r="H298" s="39">
        <f t="shared" si="23"/>
        <v>936.42049486236715</v>
      </c>
      <c r="I298" s="1"/>
    </row>
    <row r="299" spans="2:10" x14ac:dyDescent="0.2">
      <c r="B299" s="9" t="str">
        <f>$B$38</f>
        <v>Home Economics</v>
      </c>
      <c r="C299" s="69">
        <f t="shared" si="23"/>
        <v>222.76325402159995</v>
      </c>
      <c r="D299" s="69">
        <f t="shared" si="23"/>
        <v>282.80772774674688</v>
      </c>
      <c r="E299" s="69">
        <f t="shared" si="23"/>
        <v>1295.7153940144262</v>
      </c>
      <c r="F299" s="69">
        <f t="shared" si="23"/>
        <v>0</v>
      </c>
      <c r="G299" s="88">
        <f t="shared" si="23"/>
        <v>0</v>
      </c>
      <c r="H299" s="39">
        <f t="shared" si="23"/>
        <v>375.79893809571303</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222.76325402159992</v>
      </c>
      <c r="D301" s="69">
        <f t="shared" si="23"/>
        <v>282.80772774674688</v>
      </c>
      <c r="E301" s="69">
        <f t="shared" si="23"/>
        <v>269.19307786068907</v>
      </c>
      <c r="F301" s="69">
        <f t="shared" si="23"/>
        <v>0</v>
      </c>
      <c r="G301" s="88">
        <f t="shared" si="23"/>
        <v>0</v>
      </c>
      <c r="H301" s="39">
        <f t="shared" si="23"/>
        <v>272.30564738548418</v>
      </c>
      <c r="I301" s="1"/>
    </row>
    <row r="302" spans="2:10" x14ac:dyDescent="0.2">
      <c r="B302" s="9" t="str">
        <f>$B$41</f>
        <v>Library Science</v>
      </c>
      <c r="C302" s="69">
        <f t="shared" si="23"/>
        <v>222.76325402159992</v>
      </c>
      <c r="D302" s="69">
        <f t="shared" si="23"/>
        <v>0</v>
      </c>
      <c r="E302" s="69">
        <f t="shared" si="23"/>
        <v>0</v>
      </c>
      <c r="F302" s="69">
        <f t="shared" si="23"/>
        <v>0</v>
      </c>
      <c r="G302" s="88">
        <f t="shared" si="23"/>
        <v>0</v>
      </c>
      <c r="H302" s="39">
        <f t="shared" si="23"/>
        <v>222.76325402159992</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3183.8510717538702</v>
      </c>
      <c r="D304" s="69">
        <f t="shared" si="23"/>
        <v>2227.7466728101072</v>
      </c>
      <c r="E304" s="69">
        <f t="shared" si="23"/>
        <v>0</v>
      </c>
      <c r="F304" s="69">
        <f t="shared" si="23"/>
        <v>0</v>
      </c>
      <c r="G304" s="88">
        <f t="shared" si="23"/>
        <v>0</v>
      </c>
      <c r="H304" s="39">
        <f t="shared" si="23"/>
        <v>2776.331164007348</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452.28843991781537</v>
      </c>
      <c r="D306" s="69">
        <f t="shared" si="23"/>
        <v>404.83783680149884</v>
      </c>
      <c r="E306" s="69">
        <f t="shared" si="23"/>
        <v>696.33433493018856</v>
      </c>
      <c r="F306" s="69">
        <f t="shared" si="23"/>
        <v>0</v>
      </c>
      <c r="G306" s="88">
        <f t="shared" si="23"/>
        <v>0</v>
      </c>
      <c r="H306" s="39">
        <f t="shared" si="23"/>
        <v>536.07985235670935</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406.63038684248966</v>
      </c>
      <c r="D308" s="69">
        <f t="shared" si="23"/>
        <v>479.29914014970137</v>
      </c>
      <c r="E308" s="69">
        <f t="shared" si="23"/>
        <v>499.51241239900202</v>
      </c>
      <c r="F308" s="69">
        <f t="shared" si="23"/>
        <v>0</v>
      </c>
      <c r="G308" s="88">
        <f t="shared" si="23"/>
        <v>0</v>
      </c>
      <c r="H308" s="39">
        <f t="shared" si="23"/>
        <v>460.1896896781459</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458.56922376057514</v>
      </c>
      <c r="E310" s="69">
        <f t="shared" si="24"/>
        <v>0</v>
      </c>
      <c r="F310" s="69">
        <f t="shared" si="24"/>
        <v>0</v>
      </c>
      <c r="G310" s="88">
        <f t="shared" si="24"/>
        <v>0</v>
      </c>
      <c r="H310" s="39">
        <f t="shared" si="24"/>
        <v>458.56922376057514</v>
      </c>
      <c r="I310" s="1"/>
    </row>
    <row r="311" spans="2:10" x14ac:dyDescent="0.2">
      <c r="B311" s="9" t="str">
        <f>$B$50</f>
        <v>Technology</v>
      </c>
      <c r="C311" s="69">
        <f t="shared" si="24"/>
        <v>454.31200194871155</v>
      </c>
      <c r="D311" s="69">
        <f t="shared" si="24"/>
        <v>536.12196541429034</v>
      </c>
      <c r="E311" s="69">
        <f t="shared" si="24"/>
        <v>269.19307786068907</v>
      </c>
      <c r="F311" s="69">
        <f t="shared" si="24"/>
        <v>0</v>
      </c>
      <c r="G311" s="88">
        <f t="shared" si="24"/>
        <v>0</v>
      </c>
      <c r="H311" s="39">
        <f t="shared" si="24"/>
        <v>466.30761815024692</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457.80739789443373</v>
      </c>
      <c r="D313" s="38">
        <f t="shared" si="24"/>
        <v>645.49148569408078</v>
      </c>
      <c r="E313" s="38">
        <f t="shared" si="24"/>
        <v>1130.3793350543306</v>
      </c>
      <c r="F313" s="38">
        <f t="shared" si="24"/>
        <v>763.81320081637455</v>
      </c>
      <c r="G313" s="38">
        <f t="shared" si="24"/>
        <v>0</v>
      </c>
      <c r="H313" s="38">
        <f t="shared" si="24"/>
        <v>619.53843923177146</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1.1354728075381537</v>
      </c>
      <c r="E318" s="55">
        <f t="shared" si="25"/>
        <v>1.8113345620847483</v>
      </c>
      <c r="F318" s="55">
        <f t="shared" si="25"/>
        <v>3.2273855134100975</v>
      </c>
      <c r="G318" s="55">
        <f t="shared" si="25"/>
        <v>0</v>
      </c>
      <c r="H318" s="55">
        <f t="shared" si="25"/>
        <v>1.0625283757613588</v>
      </c>
      <c r="I318" s="1"/>
    </row>
    <row r="319" spans="2:10" x14ac:dyDescent="0.2">
      <c r="B319" s="9" t="str">
        <f>$B$33</f>
        <v>Science</v>
      </c>
      <c r="C319" s="55">
        <f t="shared" ref="C319:H334" si="26">IF($C$293=0,"",C294/$C$293)</f>
        <v>1.0961142384603615</v>
      </c>
      <c r="D319" s="55">
        <f t="shared" si="26"/>
        <v>1.5827691601862459</v>
      </c>
      <c r="E319" s="55">
        <f t="shared" si="26"/>
        <v>3.3593990697883851</v>
      </c>
      <c r="F319" s="55">
        <f t="shared" si="26"/>
        <v>0</v>
      </c>
      <c r="G319" s="55">
        <f t="shared" si="26"/>
        <v>0</v>
      </c>
      <c r="H319" s="55">
        <f t="shared" si="26"/>
        <v>1.3830682296623749</v>
      </c>
      <c r="I319" s="1"/>
    </row>
    <row r="320" spans="2:10" x14ac:dyDescent="0.2">
      <c r="B320" s="9" t="str">
        <f>$B$34</f>
        <v>Fine Arts</v>
      </c>
      <c r="C320" s="55">
        <f t="shared" si="26"/>
        <v>1.5159788646280696</v>
      </c>
      <c r="D320" s="55">
        <f t="shared" si="26"/>
        <v>2.8386871731770302</v>
      </c>
      <c r="E320" s="55">
        <f t="shared" si="26"/>
        <v>1.2130666663292498</v>
      </c>
      <c r="F320" s="55">
        <f t="shared" si="26"/>
        <v>0</v>
      </c>
      <c r="G320" s="55">
        <f t="shared" si="26"/>
        <v>0</v>
      </c>
      <c r="H320" s="55">
        <f t="shared" si="26"/>
        <v>1.8236955135150077</v>
      </c>
      <c r="I320" s="1"/>
    </row>
    <row r="321" spans="2:9" x14ac:dyDescent="0.2">
      <c r="B321" s="9" t="str">
        <f>$B$35</f>
        <v>Teacher Education</v>
      </c>
      <c r="C321" s="55">
        <f t="shared" si="26"/>
        <v>1.3680583350749669</v>
      </c>
      <c r="D321" s="55">
        <f t="shared" si="26"/>
        <v>1.4079928176646639</v>
      </c>
      <c r="E321" s="55">
        <f t="shared" si="26"/>
        <v>1.5473833961517161</v>
      </c>
      <c r="F321" s="55">
        <f t="shared" si="26"/>
        <v>1.976365877459155</v>
      </c>
      <c r="G321" s="55">
        <f t="shared" si="26"/>
        <v>0</v>
      </c>
      <c r="H321" s="55">
        <f t="shared" si="26"/>
        <v>1.5357944663785377</v>
      </c>
      <c r="I321" s="1"/>
    </row>
    <row r="322" spans="2:9" x14ac:dyDescent="0.2">
      <c r="B322" s="9" t="str">
        <f>$B$36</f>
        <v>Agriculture</v>
      </c>
      <c r="C322" s="55">
        <f t="shared" si="26"/>
        <v>2.880955681289556</v>
      </c>
      <c r="D322" s="55">
        <f t="shared" si="26"/>
        <v>2.7194090302509504</v>
      </c>
      <c r="E322" s="55">
        <f t="shared" si="26"/>
        <v>15.867254044985247</v>
      </c>
      <c r="F322" s="55">
        <f t="shared" si="26"/>
        <v>2.1632133737703141</v>
      </c>
      <c r="G322" s="55">
        <f t="shared" si="26"/>
        <v>0</v>
      </c>
      <c r="H322" s="55">
        <f t="shared" si="26"/>
        <v>4.3294454619746947</v>
      </c>
      <c r="I322" s="1"/>
    </row>
    <row r="323" spans="2:9" x14ac:dyDescent="0.2">
      <c r="B323" s="9" t="str">
        <f>$B$37</f>
        <v>Engineering</v>
      </c>
      <c r="C323" s="55">
        <f t="shared" si="26"/>
        <v>2.048934036750234</v>
      </c>
      <c r="D323" s="55">
        <f t="shared" si="26"/>
        <v>2.1397020021418158</v>
      </c>
      <c r="E323" s="55">
        <f t="shared" si="26"/>
        <v>3.3467369586753608</v>
      </c>
      <c r="F323" s="55">
        <f t="shared" si="26"/>
        <v>1.6600055708686479</v>
      </c>
      <c r="G323" s="55">
        <f t="shared" si="26"/>
        <v>0</v>
      </c>
      <c r="H323" s="55">
        <f t="shared" si="26"/>
        <v>2.4565192745658271</v>
      </c>
      <c r="I323" s="1"/>
    </row>
    <row r="324" spans="2:9" x14ac:dyDescent="0.2">
      <c r="B324" s="9" t="str">
        <f>$B$38</f>
        <v>Home Economics</v>
      </c>
      <c r="C324" s="55">
        <f t="shared" si="26"/>
        <v>0.58437660236120015</v>
      </c>
      <c r="D324" s="55">
        <f t="shared" si="26"/>
        <v>0.74189174416580583</v>
      </c>
      <c r="E324" s="55">
        <f t="shared" si="26"/>
        <v>3.3990604191292455</v>
      </c>
      <c r="F324" s="55">
        <f t="shared" si="26"/>
        <v>0</v>
      </c>
      <c r="G324" s="55">
        <f t="shared" si="26"/>
        <v>0</v>
      </c>
      <c r="H324" s="55">
        <f t="shared" si="26"/>
        <v>0.98583632017705103</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0.58437660236120004</v>
      </c>
      <c r="D326" s="55">
        <f t="shared" si="26"/>
        <v>0.74189174416580583</v>
      </c>
      <c r="E326" s="55">
        <f t="shared" si="26"/>
        <v>0.70617632567052602</v>
      </c>
      <c r="F326" s="55">
        <f t="shared" si="26"/>
        <v>0</v>
      </c>
      <c r="G326" s="55">
        <f t="shared" si="26"/>
        <v>0</v>
      </c>
      <c r="H326" s="55">
        <f t="shared" si="26"/>
        <v>0.71434155386986098</v>
      </c>
      <c r="I326" s="1"/>
    </row>
    <row r="327" spans="2:9" x14ac:dyDescent="0.2">
      <c r="B327" s="9" t="str">
        <f>$B$41</f>
        <v>Library Science</v>
      </c>
      <c r="C327" s="55">
        <f t="shared" si="26"/>
        <v>0.58437660236120004</v>
      </c>
      <c r="D327" s="55">
        <f t="shared" si="26"/>
        <v>0</v>
      </c>
      <c r="E327" s="55">
        <f t="shared" si="26"/>
        <v>0</v>
      </c>
      <c r="F327" s="55">
        <f t="shared" si="26"/>
        <v>0</v>
      </c>
      <c r="G327" s="55">
        <f t="shared" si="26"/>
        <v>0</v>
      </c>
      <c r="H327" s="55">
        <f t="shared" si="26"/>
        <v>0.58437660236120004</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8.3522216440382255</v>
      </c>
      <c r="D329" s="55">
        <f t="shared" si="26"/>
        <v>5.8440654285468785</v>
      </c>
      <c r="E329" s="55">
        <f t="shared" si="26"/>
        <v>0</v>
      </c>
      <c r="F329" s="55">
        <f t="shared" si="26"/>
        <v>0</v>
      </c>
      <c r="G329" s="55">
        <f t="shared" si="26"/>
        <v>0</v>
      </c>
      <c r="H329" s="55">
        <f t="shared" si="26"/>
        <v>7.2831714538287979</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1.1864918339754211</v>
      </c>
      <c r="D331" s="55">
        <f t="shared" si="26"/>
        <v>1.0620142923319771</v>
      </c>
      <c r="E331" s="55">
        <f t="shared" si="26"/>
        <v>1.8266993564140204</v>
      </c>
      <c r="F331" s="55">
        <f t="shared" si="26"/>
        <v>0</v>
      </c>
      <c r="G331" s="55">
        <f t="shared" si="26"/>
        <v>0</v>
      </c>
      <c r="H331" s="55">
        <f t="shared" si="26"/>
        <v>1.4063025075227691</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1.0667167030016249</v>
      </c>
      <c r="D333" s="55">
        <f t="shared" si="26"/>
        <v>1.2573492170668708</v>
      </c>
      <c r="E333" s="55">
        <f t="shared" si="26"/>
        <v>1.3103748536851207</v>
      </c>
      <c r="F333" s="55">
        <f t="shared" si="26"/>
        <v>0</v>
      </c>
      <c r="G333" s="55">
        <f t="shared" si="26"/>
        <v>0</v>
      </c>
      <c r="H333" s="55">
        <f t="shared" si="26"/>
        <v>1.2072192448297332</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1.2029682637991712</v>
      </c>
      <c r="E335" s="55">
        <f t="shared" si="27"/>
        <v>0</v>
      </c>
      <c r="F335" s="55">
        <f t="shared" si="27"/>
        <v>0</v>
      </c>
      <c r="G335" s="55">
        <f t="shared" si="27"/>
        <v>0</v>
      </c>
      <c r="H335" s="55">
        <f t="shared" si="27"/>
        <v>1.2029682637991712</v>
      </c>
      <c r="I335" s="1"/>
    </row>
    <row r="336" spans="2:9" x14ac:dyDescent="0.2">
      <c r="B336" s="9" t="str">
        <f>$B$50</f>
        <v>Technology</v>
      </c>
      <c r="C336" s="55">
        <f t="shared" si="27"/>
        <v>1.1918002602213746</v>
      </c>
      <c r="D336" s="55">
        <f t="shared" si="27"/>
        <v>1.406412983039085</v>
      </c>
      <c r="E336" s="55">
        <f t="shared" si="27"/>
        <v>0.70617632567052602</v>
      </c>
      <c r="F336" s="55">
        <f t="shared" si="27"/>
        <v>0</v>
      </c>
      <c r="G336" s="55">
        <f t="shared" si="27"/>
        <v>0</v>
      </c>
      <c r="H336" s="55">
        <f t="shared" si="27"/>
        <v>1.2232684548743513</v>
      </c>
      <c r="I336" s="1"/>
    </row>
    <row r="337" spans="2:10"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10" x14ac:dyDescent="0.2">
      <c r="B338" s="35" t="str">
        <f>$B$52</f>
        <v>Totals</v>
      </c>
      <c r="C338" s="55">
        <f t="shared" si="27"/>
        <v>1.2009697599920601</v>
      </c>
      <c r="D338" s="55">
        <f t="shared" si="27"/>
        <v>1.6933229087523316</v>
      </c>
      <c r="E338" s="55">
        <f t="shared" si="27"/>
        <v>2.9653330307982988</v>
      </c>
      <c r="F338" s="55">
        <f t="shared" si="27"/>
        <v>2.0037171978481956</v>
      </c>
      <c r="G338" s="55">
        <f t="shared" si="27"/>
        <v>0</v>
      </c>
      <c r="H338" s="55">
        <f t="shared" si="27"/>
        <v>1.6252400771417999</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11435.943180554197</v>
      </c>
      <c r="D343" s="38">
        <f t="shared" si="28"/>
        <v>12985.202510070678</v>
      </c>
      <c r="E343" s="38">
        <f>E293*24</f>
        <v>16571.455306380161</v>
      </c>
      <c r="F343" s="38">
        <f>F293*18</f>
        <v>22144.91841186097</v>
      </c>
      <c r="G343" s="38">
        <f>G293*24</f>
        <v>0</v>
      </c>
      <c r="H343" s="38">
        <f>IF((C32/30+D32/30+E32/24+F32/18+G32/24)=0,0,H268/(C32/30+D32/30+E32/24+F32/18+G32/24))</f>
        <v>12016.814220955779</v>
      </c>
      <c r="I343" s="1"/>
    </row>
    <row r="344" spans="2:10" x14ac:dyDescent="0.2">
      <c r="B344" s="9" t="str">
        <f>$B$33</f>
        <v>Science</v>
      </c>
      <c r="C344" s="39">
        <f t="shared" si="28"/>
        <v>12535.100150429129</v>
      </c>
      <c r="D344" s="39">
        <f t="shared" si="28"/>
        <v>18100.458183823393</v>
      </c>
      <c r="E344" s="39">
        <f>E294*24</f>
        <v>30734.317506325278</v>
      </c>
      <c r="F344" s="39">
        <f>F294*18</f>
        <v>0</v>
      </c>
      <c r="G344" s="39">
        <f>G294*24</f>
        <v>0</v>
      </c>
      <c r="H344" s="39">
        <f t="shared" ref="H344:H363" si="29">IF((C33/30+D33/30+E33/24+F33/18+G33/24)=0,0,H269/(C33/30+D33/30+E33/24+F33/18+G33/24))</f>
        <v>15598.457715983468</v>
      </c>
      <c r="I344" s="1"/>
    </row>
    <row r="345" spans="2:10" x14ac:dyDescent="0.2">
      <c r="B345" s="9" t="str">
        <f>$B$34</f>
        <v>Fine Arts</v>
      </c>
      <c r="C345" s="39">
        <f t="shared" si="28"/>
        <v>17336.648158807668</v>
      </c>
      <c r="D345" s="39">
        <f t="shared" si="28"/>
        <v>32463.065219820532</v>
      </c>
      <c r="E345" s="39">
        <f t="shared" ref="E345:E363" si="30">E295*24</f>
        <v>11098.049176292479</v>
      </c>
      <c r="F345" s="39">
        <f t="shared" ref="F345:F363" si="31">F295*18</f>
        <v>0</v>
      </c>
      <c r="G345" s="39">
        <f t="shared" ref="G345:G363" si="32">G295*24</f>
        <v>0</v>
      </c>
      <c r="H345" s="39">
        <f t="shared" si="29"/>
        <v>20675.161072206483</v>
      </c>
      <c r="I345" s="1"/>
    </row>
    <row r="346" spans="2:10" x14ac:dyDescent="0.2">
      <c r="B346" s="9" t="str">
        <f>$B$35</f>
        <v>Teacher Education</v>
      </c>
      <c r="C346" s="39">
        <f t="shared" si="28"/>
        <v>15645.037387600896</v>
      </c>
      <c r="D346" s="39">
        <f t="shared" si="28"/>
        <v>16101.725861441502</v>
      </c>
      <c r="E346" s="39">
        <f t="shared" si="30"/>
        <v>14156.63087753921</v>
      </c>
      <c r="F346" s="39">
        <f t="shared" si="31"/>
        <v>13560.964727165421</v>
      </c>
      <c r="G346" s="39">
        <f t="shared" si="32"/>
        <v>0</v>
      </c>
      <c r="H346" s="39">
        <f t="shared" si="29"/>
        <v>14869.358133892289</v>
      </c>
      <c r="I346" s="1"/>
    </row>
    <row r="347" spans="2:10" x14ac:dyDescent="0.2">
      <c r="B347" s="9" t="str">
        <f>$B$36</f>
        <v>Agriculture</v>
      </c>
      <c r="C347" s="39">
        <f t="shared" si="28"/>
        <v>32946.44547692217</v>
      </c>
      <c r="D347" s="39">
        <f t="shared" si="28"/>
        <v>31099.007154635859</v>
      </c>
      <c r="E347" s="39">
        <f t="shared" si="30"/>
        <v>145165.61255189602</v>
      </c>
      <c r="F347" s="39">
        <f t="shared" si="31"/>
        <v>14843.031137911355</v>
      </c>
      <c r="G347" s="39">
        <f t="shared" si="32"/>
        <v>0</v>
      </c>
      <c r="H347" s="39">
        <f t="shared" si="29"/>
        <v>47271.905502288078</v>
      </c>
      <c r="I347" s="1"/>
    </row>
    <row r="348" spans="2:10" x14ac:dyDescent="0.2">
      <c r="B348" s="9" t="str">
        <f>$B$37</f>
        <v>Engineering</v>
      </c>
      <c r="C348" s="39">
        <f t="shared" si="28"/>
        <v>23431.493224979222</v>
      </c>
      <c r="D348" s="39">
        <f t="shared" si="28"/>
        <v>24469.510519811862</v>
      </c>
      <c r="E348" s="39">
        <f t="shared" si="30"/>
        <v>30618.474959737752</v>
      </c>
      <c r="F348" s="39">
        <f t="shared" si="31"/>
        <v>11390.237632714374</v>
      </c>
      <c r="G348" s="39">
        <f t="shared" si="32"/>
        <v>0</v>
      </c>
      <c r="H348" s="39">
        <f t="shared" si="29"/>
        <v>25870.731027038702</v>
      </c>
      <c r="I348" s="1"/>
    </row>
    <row r="349" spans="2:10" x14ac:dyDescent="0.2">
      <c r="B349" s="9" t="str">
        <f>$B$38</f>
        <v>Home Economics</v>
      </c>
      <c r="C349" s="39">
        <f t="shared" si="28"/>
        <v>6682.8976206479983</v>
      </c>
      <c r="D349" s="39">
        <f t="shared" si="28"/>
        <v>8484.2318324024054</v>
      </c>
      <c r="E349" s="39">
        <f t="shared" si="30"/>
        <v>31097.16945634623</v>
      </c>
      <c r="F349" s="39">
        <f t="shared" si="31"/>
        <v>0</v>
      </c>
      <c r="G349" s="39">
        <f t="shared" si="32"/>
        <v>0</v>
      </c>
      <c r="H349" s="39">
        <f t="shared" si="29"/>
        <v>10961.878097291803</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6682.8976206479974</v>
      </c>
      <c r="D351" s="39">
        <f t="shared" si="28"/>
        <v>8484.2318324024054</v>
      </c>
      <c r="E351" s="39">
        <f t="shared" si="30"/>
        <v>6460.6338686565377</v>
      </c>
      <c r="F351" s="39">
        <f t="shared" si="31"/>
        <v>0</v>
      </c>
      <c r="G351" s="39">
        <f t="shared" si="32"/>
        <v>0</v>
      </c>
      <c r="H351" s="39">
        <f t="shared" si="29"/>
        <v>7052.3511017592409</v>
      </c>
      <c r="I351" s="1"/>
    </row>
    <row r="352" spans="2:10" x14ac:dyDescent="0.2">
      <c r="B352" s="9" t="str">
        <f>$B$41</f>
        <v>Library Science</v>
      </c>
      <c r="C352" s="39">
        <f t="shared" si="28"/>
        <v>6682.8976206479974</v>
      </c>
      <c r="D352" s="39">
        <f t="shared" si="28"/>
        <v>0</v>
      </c>
      <c r="E352" s="39">
        <f t="shared" si="30"/>
        <v>0</v>
      </c>
      <c r="F352" s="39">
        <f t="shared" si="31"/>
        <v>0</v>
      </c>
      <c r="G352" s="39">
        <f t="shared" si="32"/>
        <v>0</v>
      </c>
      <c r="H352" s="39">
        <f t="shared" si="29"/>
        <v>6682.8976206479974</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95515.532152616099</v>
      </c>
      <c r="D354" s="39">
        <f t="shared" si="28"/>
        <v>66832.400184303217</v>
      </c>
      <c r="E354" s="39">
        <f t="shared" si="30"/>
        <v>0</v>
      </c>
      <c r="F354" s="39">
        <f t="shared" si="31"/>
        <v>0</v>
      </c>
      <c r="G354" s="39">
        <f t="shared" si="32"/>
        <v>0</v>
      </c>
      <c r="H354" s="39">
        <f t="shared" si="29"/>
        <v>83289.934920220447</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13568.653197534461</v>
      </c>
      <c r="D356" s="39">
        <f t="shared" si="28"/>
        <v>12145.135104044964</v>
      </c>
      <c r="E356" s="39">
        <f t="shared" si="30"/>
        <v>16712.024038324525</v>
      </c>
      <c r="F356" s="39">
        <f t="shared" si="31"/>
        <v>0</v>
      </c>
      <c r="G356" s="39">
        <f t="shared" si="32"/>
        <v>0</v>
      </c>
      <c r="H356" s="39">
        <f t="shared" si="29"/>
        <v>14610.208437333595</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12198.91160527469</v>
      </c>
      <c r="D358" s="39">
        <f t="shared" si="28"/>
        <v>14378.974204491042</v>
      </c>
      <c r="E358" s="39">
        <f t="shared" si="30"/>
        <v>11988.297897576049</v>
      </c>
      <c r="F358" s="39">
        <f t="shared" si="31"/>
        <v>0</v>
      </c>
      <c r="G358" s="39">
        <f t="shared" si="32"/>
        <v>0</v>
      </c>
      <c r="H358" s="39">
        <f t="shared" si="29"/>
        <v>13001.733535016248</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13757.076712817254</v>
      </c>
      <c r="E360" s="39">
        <f t="shared" si="30"/>
        <v>0</v>
      </c>
      <c r="F360" s="39">
        <f t="shared" si="31"/>
        <v>0</v>
      </c>
      <c r="G360" s="39">
        <f t="shared" si="32"/>
        <v>0</v>
      </c>
      <c r="H360" s="39">
        <f t="shared" si="29"/>
        <v>13757.076712817254</v>
      </c>
      <c r="I360" s="1"/>
    </row>
    <row r="361" spans="2:9" x14ac:dyDescent="0.2">
      <c r="B361" s="9" t="str">
        <f>$B$50</f>
        <v>Technology</v>
      </c>
      <c r="C361" s="39">
        <f t="shared" si="33"/>
        <v>13629.360058461347</v>
      </c>
      <c r="D361" s="39">
        <f t="shared" si="33"/>
        <v>16083.65896242871</v>
      </c>
      <c r="E361" s="39">
        <f t="shared" si="30"/>
        <v>6460.6338686565377</v>
      </c>
      <c r="F361" s="39">
        <f t="shared" si="31"/>
        <v>0</v>
      </c>
      <c r="G361" s="39">
        <f t="shared" si="32"/>
        <v>0</v>
      </c>
      <c r="H361" s="39">
        <f t="shared" si="29"/>
        <v>13366.793459101071</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13734.221936833012</v>
      </c>
      <c r="D363" s="38">
        <f t="shared" si="33"/>
        <v>19364.744570822422</v>
      </c>
      <c r="E363" s="38">
        <f t="shared" si="30"/>
        <v>27129.104041303934</v>
      </c>
      <c r="F363" s="38">
        <f t="shared" si="31"/>
        <v>13748.637614694742</v>
      </c>
      <c r="G363" s="38">
        <f t="shared" si="32"/>
        <v>0</v>
      </c>
      <c r="H363" s="38">
        <f t="shared" si="29"/>
        <v>17785.539126751995</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83" priority="6" stopIfTrue="1">
      <formula>C32=0</formula>
    </cfRule>
  </conditionalFormatting>
  <conditionalFormatting sqref="C91:G110">
    <cfRule type="expression" dxfId="182" priority="5" stopIfTrue="1">
      <formula>C32=0</formula>
    </cfRule>
  </conditionalFormatting>
  <conditionalFormatting sqref="C143:H162">
    <cfRule type="expression" dxfId="181" priority="3" stopIfTrue="1">
      <formula>C32=0</formula>
    </cfRule>
  </conditionalFormatting>
  <conditionalFormatting sqref="H143:H162">
    <cfRule type="expression" dxfId="180" priority="4" stopIfTrue="1">
      <formula>OR(AND(#REF!&gt;0,H143&gt;0,H61=0),AND(#REF!&gt;0,H143&gt;0,H32=0))</formula>
    </cfRule>
  </conditionalFormatting>
  <conditionalFormatting sqref="H143:H162">
    <cfRule type="expression" dxfId="179" priority="2" stopIfTrue="1">
      <formula>OR(AND(#REF!&gt;0,H143&gt;0,H61=0),AND(#REF!&gt;0,H143&gt;0,H32=0))</formula>
    </cfRule>
  </conditionalFormatting>
  <conditionalFormatting sqref="H143:H162">
    <cfRule type="expression" dxfId="17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828</v>
      </c>
      <c r="C3" s="6"/>
      <c r="D3" s="6"/>
      <c r="E3" s="6"/>
      <c r="F3" s="6"/>
      <c r="G3" s="6"/>
      <c r="H3" s="6"/>
    </row>
    <row r="4" spans="2:8" x14ac:dyDescent="0.2">
      <c r="B4" s="83" t="s">
        <v>814</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275"/>
      <c r="G12" s="332"/>
      <c r="H12" s="58" t="s">
        <v>18</v>
      </c>
    </row>
    <row r="13" spans="2:8" x14ac:dyDescent="0.2">
      <c r="B13" s="369" t="s">
        <v>13</v>
      </c>
      <c r="C13" s="369"/>
      <c r="D13" s="369"/>
      <c r="E13" s="369"/>
      <c r="F13" s="334"/>
      <c r="G13" s="333"/>
      <c r="H13" s="338">
        <f>Data!$G17</f>
        <v>29538053</v>
      </c>
    </row>
    <row r="14" spans="2:8" x14ac:dyDescent="0.2">
      <c r="B14" s="371" t="s">
        <v>14</v>
      </c>
      <c r="C14" s="371"/>
      <c r="D14" s="371"/>
      <c r="E14" s="371"/>
      <c r="F14" s="335"/>
      <c r="G14" s="333"/>
      <c r="H14" s="339">
        <f>Data!$H17</f>
        <v>1305825</v>
      </c>
    </row>
    <row r="15" spans="2:8" x14ac:dyDescent="0.2">
      <c r="B15" s="371" t="s">
        <v>15</v>
      </c>
      <c r="C15" s="371"/>
      <c r="D15" s="371"/>
      <c r="E15" s="371"/>
      <c r="F15" s="335"/>
      <c r="G15" s="333"/>
      <c r="H15" s="339">
        <f>Data!$I17</f>
        <v>6219762</v>
      </c>
    </row>
    <row r="16" spans="2:8" x14ac:dyDescent="0.2">
      <c r="B16" s="371" t="s">
        <v>19</v>
      </c>
      <c r="C16" s="371"/>
      <c r="D16" s="371"/>
      <c r="E16" s="371"/>
      <c r="F16" s="335"/>
      <c r="G16" s="333"/>
      <c r="H16" s="339">
        <f>Data!$J17</f>
        <v>18164198</v>
      </c>
    </row>
    <row r="17" spans="2:23" x14ac:dyDescent="0.2">
      <c r="B17" s="371" t="s">
        <v>16</v>
      </c>
      <c r="C17" s="371"/>
      <c r="D17" s="371"/>
      <c r="E17" s="371"/>
      <c r="F17" s="335"/>
      <c r="G17" s="333"/>
      <c r="H17" s="339">
        <f>Data!$K17</f>
        <v>13775236</v>
      </c>
    </row>
    <row r="18" spans="2:23" x14ac:dyDescent="0.2">
      <c r="B18" s="371" t="s">
        <v>1</v>
      </c>
      <c r="C18" s="371"/>
      <c r="D18" s="371"/>
      <c r="E18" s="371"/>
      <c r="F18" s="336"/>
      <c r="G18" s="333"/>
      <c r="H18" s="337">
        <f>SUM(H13:H17)</f>
        <v>69003074</v>
      </c>
    </row>
    <row r="19" spans="2:23" ht="13.5" customHeight="1" x14ac:dyDescent="0.2">
      <c r="B19" s="27"/>
      <c r="D19" s="27"/>
      <c r="E19" s="27"/>
      <c r="F19" s="27"/>
      <c r="G19" s="27"/>
      <c r="H19" s="5"/>
    </row>
    <row r="20" spans="2:23" ht="13.5" customHeight="1" x14ac:dyDescent="0.2">
      <c r="B20" s="27"/>
      <c r="D20" s="373" t="s">
        <v>23</v>
      </c>
      <c r="E20" s="373"/>
      <c r="F20" s="373"/>
      <c r="G20" s="276" t="s">
        <v>24</v>
      </c>
      <c r="H20" s="276" t="s">
        <v>25</v>
      </c>
    </row>
    <row r="21" spans="2:23" x14ac:dyDescent="0.2">
      <c r="B21" s="385" t="s">
        <v>22</v>
      </c>
      <c r="C21" s="386"/>
      <c r="D21" s="384" t="str">
        <f>Data!L17</f>
        <v>Monica Poehl</v>
      </c>
      <c r="E21" s="384"/>
      <c r="F21" s="384"/>
      <c r="G21" s="278" t="str">
        <f>Data!M17</f>
        <v>979-458-6090</v>
      </c>
      <c r="H21" s="78" t="str">
        <f>Data!N17</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Data!O17</f>
        <v>1657</v>
      </c>
      <c r="D25" s="80">
        <f>Data!P17</f>
        <v>4441</v>
      </c>
      <c r="E25" s="80">
        <f>Data!Q17</f>
        <v>643</v>
      </c>
      <c r="F25" s="80">
        <f>Data!R17</f>
        <v>0</v>
      </c>
      <c r="G25" s="80">
        <f>Data!S17</f>
        <v>0</v>
      </c>
      <c r="H25" s="68">
        <f>SUM(C25:G25)</f>
        <v>6741</v>
      </c>
    </row>
    <row r="26" spans="2:23" x14ac:dyDescent="0.2">
      <c r="C26" s="2"/>
      <c r="D26" s="2"/>
      <c r="E26" s="2"/>
      <c r="F26" s="2"/>
      <c r="G26" s="2"/>
      <c r="H26" s="2"/>
      <c r="I26" s="2"/>
    </row>
    <row r="27" spans="2:23" ht="13.5" customHeight="1" x14ac:dyDescent="0.2">
      <c r="B27" s="27"/>
      <c r="D27" s="373" t="s">
        <v>23</v>
      </c>
      <c r="E27" s="373"/>
      <c r="F27" s="373"/>
      <c r="G27" s="276" t="s">
        <v>24</v>
      </c>
      <c r="H27" s="276" t="s">
        <v>25</v>
      </c>
    </row>
    <row r="28" spans="2:23" ht="28.5" x14ac:dyDescent="0.2">
      <c r="B28" s="385" t="s">
        <v>39</v>
      </c>
      <c r="C28" s="386"/>
      <c r="D28" s="384" t="str">
        <f>Data!T17</f>
        <v>Jane Mims</v>
      </c>
      <c r="E28" s="384"/>
      <c r="F28" s="384"/>
      <c r="G28" s="278" t="str">
        <f>Data!U17</f>
        <v>(210) 784-1205</v>
      </c>
      <c r="H28" s="78" t="str">
        <f>Data!V17</f>
        <v>Jane.Mims@tamusa.edu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Data!W17</f>
        <v>33140</v>
      </c>
      <c r="D32" s="81">
        <f>Data!AQ17</f>
        <v>22185</v>
      </c>
      <c r="E32" s="81">
        <f>Data!BK17</f>
        <v>966</v>
      </c>
      <c r="F32" s="81">
        <f>Data!CE17</f>
        <v>0</v>
      </c>
      <c r="G32" s="81">
        <f>Data!CY17</f>
        <v>0</v>
      </c>
      <c r="H32" s="22">
        <f>SUM(C32:G32)</f>
        <v>56291</v>
      </c>
      <c r="I32" s="1"/>
      <c r="W32" s="18"/>
    </row>
    <row r="33" spans="2:23" x14ac:dyDescent="0.2">
      <c r="B33" s="7" t="s">
        <v>46</v>
      </c>
      <c r="C33" s="81">
        <f>Data!X17</f>
        <v>11341</v>
      </c>
      <c r="D33" s="81">
        <f>Data!AR17</f>
        <v>5508</v>
      </c>
      <c r="E33" s="81">
        <f>Data!BL17</f>
        <v>333</v>
      </c>
      <c r="F33" s="81">
        <f>Data!CF17</f>
        <v>0</v>
      </c>
      <c r="G33" s="81">
        <f>Data!CZ17</f>
        <v>0</v>
      </c>
      <c r="H33" s="22">
        <f t="shared" ref="H33:H52" si="0">SUM(C33:G33)</f>
        <v>17182</v>
      </c>
      <c r="I33" s="1"/>
      <c r="W33" s="18"/>
    </row>
    <row r="34" spans="2:23" x14ac:dyDescent="0.2">
      <c r="B34" s="7" t="s">
        <v>47</v>
      </c>
      <c r="C34" s="81">
        <f>Data!Y17</f>
        <v>2160</v>
      </c>
      <c r="D34" s="81">
        <f>Data!AS17</f>
        <v>0</v>
      </c>
      <c r="E34" s="81">
        <f>Data!BM17</f>
        <v>0</v>
      </c>
      <c r="F34" s="81">
        <f>Data!CG17</f>
        <v>0</v>
      </c>
      <c r="G34" s="81">
        <f>Data!DA17</f>
        <v>0</v>
      </c>
      <c r="H34" s="22">
        <f t="shared" si="0"/>
        <v>2160</v>
      </c>
      <c r="I34" s="1"/>
      <c r="W34" s="18"/>
    </row>
    <row r="35" spans="2:23" x14ac:dyDescent="0.2">
      <c r="B35" s="7" t="s">
        <v>48</v>
      </c>
      <c r="C35" s="81">
        <f>Data!Z17</f>
        <v>1878</v>
      </c>
      <c r="D35" s="81">
        <f>Data!AT17</f>
        <v>17183</v>
      </c>
      <c r="E35" s="81">
        <f>Data!BN17</f>
        <v>4119</v>
      </c>
      <c r="F35" s="81">
        <f>Data!CH17</f>
        <v>0</v>
      </c>
      <c r="G35" s="81">
        <f>Data!DB17</f>
        <v>0</v>
      </c>
      <c r="H35" s="22">
        <f t="shared" si="0"/>
        <v>23180</v>
      </c>
      <c r="I35" s="1"/>
      <c r="W35" s="18"/>
    </row>
    <row r="36" spans="2:23" x14ac:dyDescent="0.2">
      <c r="B36" s="7" t="s">
        <v>49</v>
      </c>
      <c r="C36" s="81">
        <f>Data!AA17</f>
        <v>0</v>
      </c>
      <c r="D36" s="81">
        <f>Data!AU17</f>
        <v>0</v>
      </c>
      <c r="E36" s="81">
        <f>Data!BO17</f>
        <v>0</v>
      </c>
      <c r="F36" s="81">
        <f>Data!CI17</f>
        <v>0</v>
      </c>
      <c r="G36" s="81">
        <f>Data!DC17</f>
        <v>0</v>
      </c>
      <c r="H36" s="22">
        <f t="shared" si="0"/>
        <v>0</v>
      </c>
      <c r="I36" s="1"/>
      <c r="W36" s="18"/>
    </row>
    <row r="37" spans="2:23" x14ac:dyDescent="0.2">
      <c r="B37" s="7" t="s">
        <v>50</v>
      </c>
      <c r="C37" s="81">
        <f>Data!AB17</f>
        <v>3064</v>
      </c>
      <c r="D37" s="81">
        <f>Data!AV17</f>
        <v>2707</v>
      </c>
      <c r="E37" s="81">
        <f>Data!BP17</f>
        <v>444</v>
      </c>
      <c r="F37" s="81">
        <f>Data!CJ17</f>
        <v>0</v>
      </c>
      <c r="G37" s="81">
        <f>Data!DD17</f>
        <v>0</v>
      </c>
      <c r="H37" s="22">
        <f t="shared" si="0"/>
        <v>6215</v>
      </c>
      <c r="I37" s="1"/>
      <c r="W37" s="18"/>
    </row>
    <row r="38" spans="2:23" x14ac:dyDescent="0.2">
      <c r="B38" s="7" t="s">
        <v>51</v>
      </c>
      <c r="C38" s="81">
        <f>Data!AC17</f>
        <v>0</v>
      </c>
      <c r="D38" s="81">
        <f>Data!AW17</f>
        <v>0</v>
      </c>
      <c r="E38" s="81">
        <f>Data!BQ17</f>
        <v>171</v>
      </c>
      <c r="F38" s="81">
        <f>Data!CK17</f>
        <v>0</v>
      </c>
      <c r="G38" s="81">
        <f>Data!DE17</f>
        <v>0</v>
      </c>
      <c r="H38" s="22">
        <f t="shared" si="0"/>
        <v>171</v>
      </c>
      <c r="I38" s="1"/>
      <c r="W38" s="18"/>
    </row>
    <row r="39" spans="2:23" x14ac:dyDescent="0.2">
      <c r="B39" s="7" t="s">
        <v>52</v>
      </c>
      <c r="C39" s="81">
        <f>Data!AD17</f>
        <v>0</v>
      </c>
      <c r="D39" s="81">
        <f>Data!AX17</f>
        <v>0</v>
      </c>
      <c r="E39" s="81">
        <f>Data!BR17</f>
        <v>0</v>
      </c>
      <c r="F39" s="81">
        <f>Data!CL17</f>
        <v>0</v>
      </c>
      <c r="G39" s="81">
        <f>Data!DF17</f>
        <v>0</v>
      </c>
      <c r="H39" s="22">
        <f t="shared" si="0"/>
        <v>0</v>
      </c>
      <c r="I39" s="1"/>
      <c r="W39" s="18"/>
    </row>
    <row r="40" spans="2:23" x14ac:dyDescent="0.2">
      <c r="B40" s="7" t="s">
        <v>53</v>
      </c>
      <c r="C40" s="81">
        <f>Data!AE17</f>
        <v>0</v>
      </c>
      <c r="D40" s="81">
        <f>Data!AY17</f>
        <v>0</v>
      </c>
      <c r="E40" s="81">
        <f>Data!BS17</f>
        <v>0</v>
      </c>
      <c r="F40" s="81">
        <f>Data!CM17</f>
        <v>0</v>
      </c>
      <c r="G40" s="81">
        <f>Data!DG17</f>
        <v>0</v>
      </c>
      <c r="H40" s="22">
        <f t="shared" si="0"/>
        <v>0</v>
      </c>
      <c r="I40" s="1"/>
      <c r="W40" s="18"/>
    </row>
    <row r="41" spans="2:23" x14ac:dyDescent="0.2">
      <c r="B41" s="7" t="s">
        <v>54</v>
      </c>
      <c r="C41" s="81">
        <f>Data!AF17</f>
        <v>0</v>
      </c>
      <c r="D41" s="81">
        <f>Data!AZ17</f>
        <v>0</v>
      </c>
      <c r="E41" s="81">
        <f>Data!BT17</f>
        <v>0</v>
      </c>
      <c r="F41" s="81">
        <f>Data!CN17</f>
        <v>0</v>
      </c>
      <c r="G41" s="81">
        <f>Data!DH17</f>
        <v>0</v>
      </c>
      <c r="H41" s="22">
        <f t="shared" si="0"/>
        <v>0</v>
      </c>
      <c r="I41" s="1"/>
      <c r="W41" s="18"/>
    </row>
    <row r="42" spans="2:23" x14ac:dyDescent="0.2">
      <c r="B42" s="7" t="s">
        <v>55</v>
      </c>
      <c r="C42" s="81">
        <f>Data!AG17</f>
        <v>0</v>
      </c>
      <c r="D42" s="81">
        <f>Data!BA17</f>
        <v>0</v>
      </c>
      <c r="E42" s="81">
        <f>Data!BU17</f>
        <v>0</v>
      </c>
      <c r="F42" s="81">
        <f>Data!CO17</f>
        <v>0</v>
      </c>
      <c r="G42" s="81">
        <f>Data!DI17</f>
        <v>0</v>
      </c>
      <c r="H42" s="22">
        <f t="shared" si="0"/>
        <v>0</v>
      </c>
      <c r="I42" s="1"/>
      <c r="W42" s="18"/>
    </row>
    <row r="43" spans="2:23" x14ac:dyDescent="0.2">
      <c r="B43" s="7" t="s">
        <v>56</v>
      </c>
      <c r="C43" s="81">
        <f>Data!AH17</f>
        <v>0</v>
      </c>
      <c r="D43" s="81">
        <f>Data!BB17</f>
        <v>0</v>
      </c>
      <c r="E43" s="81">
        <f>Data!BV17</f>
        <v>0</v>
      </c>
      <c r="F43" s="81">
        <f>Data!CP17</f>
        <v>0</v>
      </c>
      <c r="G43" s="81">
        <f>Data!DJ17</f>
        <v>0</v>
      </c>
      <c r="H43" s="22">
        <f t="shared" si="0"/>
        <v>0</v>
      </c>
      <c r="I43" s="1"/>
      <c r="W43" s="18"/>
    </row>
    <row r="44" spans="2:23" x14ac:dyDescent="0.2">
      <c r="B44" s="7" t="s">
        <v>57</v>
      </c>
      <c r="C44" s="81">
        <f>Data!AI17</f>
        <v>0</v>
      </c>
      <c r="D44" s="81">
        <f>Data!BC17</f>
        <v>0</v>
      </c>
      <c r="E44" s="81">
        <f>Data!BW17</f>
        <v>0</v>
      </c>
      <c r="F44" s="81">
        <f>Data!CQ17</f>
        <v>0</v>
      </c>
      <c r="G44" s="81">
        <f>Data!DK17</f>
        <v>0</v>
      </c>
      <c r="H44" s="22">
        <f t="shared" si="0"/>
        <v>0</v>
      </c>
      <c r="I44" s="1"/>
      <c r="W44" s="18"/>
    </row>
    <row r="45" spans="2:23" x14ac:dyDescent="0.2">
      <c r="B45" s="7" t="s">
        <v>58</v>
      </c>
      <c r="C45" s="81">
        <f>Data!AJ17</f>
        <v>744</v>
      </c>
      <c r="D45" s="81">
        <f>Data!BD17</f>
        <v>435</v>
      </c>
      <c r="E45" s="81">
        <f>Data!BX17</f>
        <v>0</v>
      </c>
      <c r="F45" s="81">
        <f>Data!CR17</f>
        <v>0</v>
      </c>
      <c r="G45" s="81">
        <f>Data!DL17</f>
        <v>0</v>
      </c>
      <c r="H45" s="22">
        <f t="shared" si="0"/>
        <v>1179</v>
      </c>
      <c r="I45" s="1"/>
      <c r="W45" s="18"/>
    </row>
    <row r="46" spans="2:23" x14ac:dyDescent="0.2">
      <c r="B46" s="7" t="s">
        <v>59</v>
      </c>
      <c r="C46" s="81">
        <f>Data!AK17</f>
        <v>0</v>
      </c>
      <c r="D46" s="81">
        <f>Data!BE17</f>
        <v>0</v>
      </c>
      <c r="E46" s="81">
        <f>Data!BY17</f>
        <v>0</v>
      </c>
      <c r="F46" s="81">
        <f>Data!CS17</f>
        <v>0</v>
      </c>
      <c r="G46" s="81">
        <f>Data!DM17</f>
        <v>0</v>
      </c>
      <c r="H46" s="22">
        <f t="shared" si="0"/>
        <v>0</v>
      </c>
      <c r="I46" s="1"/>
      <c r="W46" s="18"/>
    </row>
    <row r="47" spans="2:23" x14ac:dyDescent="0.2">
      <c r="B47" s="7" t="s">
        <v>60</v>
      </c>
      <c r="C47" s="81">
        <f>Data!AL17</f>
        <v>6631</v>
      </c>
      <c r="D47" s="81">
        <f>Data!BF17</f>
        <v>20275</v>
      </c>
      <c r="E47" s="81">
        <f>Data!BZ17</f>
        <v>3381</v>
      </c>
      <c r="F47" s="81">
        <f>Data!CT17</f>
        <v>0</v>
      </c>
      <c r="G47" s="81">
        <f>Data!DN17</f>
        <v>0</v>
      </c>
      <c r="H47" s="22">
        <f t="shared" si="0"/>
        <v>30287</v>
      </c>
      <c r="I47" s="1"/>
      <c r="W47" s="18"/>
    </row>
    <row r="48" spans="2:23" x14ac:dyDescent="0.2">
      <c r="B48" s="7" t="s">
        <v>61</v>
      </c>
      <c r="C48" s="81">
        <f>Data!AM17</f>
        <v>0</v>
      </c>
      <c r="D48" s="81">
        <f>Data!BG17</f>
        <v>0</v>
      </c>
      <c r="E48" s="81">
        <f>Data!CA17</f>
        <v>0</v>
      </c>
      <c r="F48" s="81">
        <f>Data!CU17</f>
        <v>0</v>
      </c>
      <c r="G48" s="81">
        <f>Data!DO17</f>
        <v>0</v>
      </c>
      <c r="H48" s="22">
        <f t="shared" si="0"/>
        <v>0</v>
      </c>
      <c r="I48" s="1"/>
      <c r="W48" s="18"/>
    </row>
    <row r="49" spans="2:23" x14ac:dyDescent="0.2">
      <c r="B49" s="7" t="s">
        <v>62</v>
      </c>
      <c r="C49" s="81">
        <f>Data!AN17</f>
        <v>0</v>
      </c>
      <c r="D49" s="81">
        <f>Data!BH17</f>
        <v>938</v>
      </c>
      <c r="E49" s="81">
        <f>Data!CB17</f>
        <v>0</v>
      </c>
      <c r="F49" s="81">
        <f>Data!CV17</f>
        <v>0</v>
      </c>
      <c r="G49" s="81">
        <f>Data!DP17</f>
        <v>0</v>
      </c>
      <c r="H49" s="22">
        <f t="shared" si="0"/>
        <v>938</v>
      </c>
      <c r="I49" s="1"/>
      <c r="W49" s="18"/>
    </row>
    <row r="50" spans="2:23" x14ac:dyDescent="0.2">
      <c r="B50" s="7" t="s">
        <v>63</v>
      </c>
      <c r="C50" s="81">
        <f>Data!AO17</f>
        <v>42</v>
      </c>
      <c r="D50" s="81">
        <f>Data!BI17</f>
        <v>2554</v>
      </c>
      <c r="E50" s="81">
        <f>Data!CC17</f>
        <v>27</v>
      </c>
      <c r="F50" s="81">
        <f>Data!CW17</f>
        <v>0</v>
      </c>
      <c r="G50" s="81">
        <f>Data!DQ17</f>
        <v>0</v>
      </c>
      <c r="H50" s="22">
        <f t="shared" si="0"/>
        <v>2623</v>
      </c>
      <c r="I50" s="1"/>
      <c r="W50" s="18"/>
    </row>
    <row r="51" spans="2:23" x14ac:dyDescent="0.2">
      <c r="B51" s="7" t="s">
        <v>0</v>
      </c>
      <c r="C51" s="81">
        <f>Data!AP17</f>
        <v>0</v>
      </c>
      <c r="D51" s="81">
        <f>Data!BJ17</f>
        <v>0</v>
      </c>
      <c r="E51" s="81">
        <f>Data!CD17</f>
        <v>0</v>
      </c>
      <c r="F51" s="81">
        <f>Data!CX17</f>
        <v>0</v>
      </c>
      <c r="G51" s="81">
        <f>Data!DR17</f>
        <v>0</v>
      </c>
      <c r="H51" s="22">
        <f t="shared" si="0"/>
        <v>0</v>
      </c>
      <c r="I51" s="1"/>
      <c r="W51" s="18"/>
    </row>
    <row r="52" spans="2:23" x14ac:dyDescent="0.2">
      <c r="B52" s="8" t="s">
        <v>34</v>
      </c>
      <c r="C52" s="22">
        <f>SUM(C32:C51)</f>
        <v>59000</v>
      </c>
      <c r="D52" s="22">
        <f>SUM(D32:D51)</f>
        <v>71785</v>
      </c>
      <c r="E52" s="22">
        <f>SUM(E32:E51)</f>
        <v>9441</v>
      </c>
      <c r="F52" s="22">
        <f>SUM(F32:F51)</f>
        <v>0</v>
      </c>
      <c r="G52" s="22">
        <f>SUM(G32:G51)</f>
        <v>0</v>
      </c>
      <c r="H52" s="22">
        <f t="shared" si="0"/>
        <v>140226</v>
      </c>
      <c r="I52" s="1"/>
    </row>
    <row r="53" spans="2:23" x14ac:dyDescent="0.2">
      <c r="B53" s="14"/>
      <c r="C53" s="18"/>
      <c r="D53" s="18"/>
      <c r="E53" s="18"/>
      <c r="F53" s="18"/>
      <c r="G53" s="18"/>
      <c r="H53" s="18"/>
      <c r="I53" s="1"/>
    </row>
    <row r="54" spans="2:23" ht="13.5" customHeight="1" x14ac:dyDescent="0.2">
      <c r="B54" s="27"/>
      <c r="D54" s="373" t="s">
        <v>23</v>
      </c>
      <c r="E54" s="373"/>
      <c r="F54" s="373"/>
      <c r="G54" s="276" t="s">
        <v>24</v>
      </c>
      <c r="H54" s="276" t="s">
        <v>25</v>
      </c>
    </row>
    <row r="55" spans="2:23" ht="28.5" x14ac:dyDescent="0.2">
      <c r="B55" s="385" t="s">
        <v>40</v>
      </c>
      <c r="C55" s="386"/>
      <c r="D55" s="384" t="str">
        <f>Data!T17</f>
        <v>Jane Mims</v>
      </c>
      <c r="E55" s="384"/>
      <c r="F55" s="384"/>
      <c r="G55" s="278" t="str">
        <f>Data!U17</f>
        <v>(210) 784-1205</v>
      </c>
      <c r="H55" s="78" t="str">
        <f>Data!V17</f>
        <v>Jane.Mims@tamusa.edu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Data!DS17</f>
        <v>2993396.67498264</v>
      </c>
      <c r="D61" s="82">
        <f>Data!EM17</f>
        <v>2588966.1081961999</v>
      </c>
      <c r="E61" s="82">
        <f>Data!FG17</f>
        <v>331646.83288315299</v>
      </c>
      <c r="F61" s="82">
        <f>Data!GA17</f>
        <v>0</v>
      </c>
      <c r="G61" s="82">
        <f>Data!GU17</f>
        <v>0</v>
      </c>
      <c r="H61" s="21">
        <f>SUM(C61:G61)</f>
        <v>5914009.6160619929</v>
      </c>
      <c r="I61" s="1"/>
    </row>
    <row r="62" spans="2:23" x14ac:dyDescent="0.2">
      <c r="B62" s="9" t="str">
        <f>$B$33</f>
        <v>Science</v>
      </c>
      <c r="C62" s="82">
        <f>Data!DT17</f>
        <v>884825.34558165399</v>
      </c>
      <c r="D62" s="82">
        <f>Data!EN17</f>
        <v>777813.292377654</v>
      </c>
      <c r="E62" s="82">
        <f>Data!FH17</f>
        <v>164717.06155310999</v>
      </c>
      <c r="F62" s="82">
        <f>Data!GB17</f>
        <v>0</v>
      </c>
      <c r="G62" s="82">
        <f>Data!GV17</f>
        <v>0</v>
      </c>
      <c r="H62" s="22">
        <f t="shared" ref="H62:H81" si="1">SUM(C62:G62)</f>
        <v>1827355.6995124179</v>
      </c>
      <c r="I62" s="1"/>
    </row>
    <row r="63" spans="2:23" x14ac:dyDescent="0.2">
      <c r="B63" s="9" t="str">
        <f>$B$34</f>
        <v>Fine Arts</v>
      </c>
      <c r="C63" s="82">
        <f>Data!DU17</f>
        <v>139008</v>
      </c>
      <c r="D63" s="82">
        <f>Data!EO17</f>
        <v>0</v>
      </c>
      <c r="E63" s="82">
        <f>Data!FI17</f>
        <v>0</v>
      </c>
      <c r="F63" s="82">
        <f>Data!GC17</f>
        <v>0</v>
      </c>
      <c r="G63" s="82">
        <f>Data!GW17</f>
        <v>0</v>
      </c>
      <c r="H63" s="22">
        <f t="shared" si="1"/>
        <v>139008</v>
      </c>
      <c r="I63" s="1"/>
    </row>
    <row r="64" spans="2:23" x14ac:dyDescent="0.2">
      <c r="B64" s="9" t="str">
        <f>$B$35</f>
        <v>Teacher Education</v>
      </c>
      <c r="C64" s="82">
        <f>Data!DV17</f>
        <v>177275.630279729</v>
      </c>
      <c r="D64" s="82">
        <f>Data!EP17</f>
        <v>1921351.00437103</v>
      </c>
      <c r="E64" s="82">
        <f>Data!FJ17</f>
        <v>1141844.38591703</v>
      </c>
      <c r="F64" s="82">
        <f>Data!GD17</f>
        <v>0</v>
      </c>
      <c r="G64" s="82">
        <f>Data!GX17</f>
        <v>0</v>
      </c>
      <c r="H64" s="22">
        <f t="shared" si="1"/>
        <v>3240471.0205677887</v>
      </c>
      <c r="I64" s="1"/>
    </row>
    <row r="65" spans="2:9" x14ac:dyDescent="0.2">
      <c r="B65" s="9" t="str">
        <f>$B$36</f>
        <v>Agriculture</v>
      </c>
      <c r="C65" s="82">
        <f>Data!DW17</f>
        <v>0</v>
      </c>
      <c r="D65" s="82">
        <f>Data!EQ17</f>
        <v>0</v>
      </c>
      <c r="E65" s="82">
        <f>Data!FK17</f>
        <v>0</v>
      </c>
      <c r="F65" s="82">
        <f>Data!GE17</f>
        <v>0</v>
      </c>
      <c r="G65" s="82">
        <f>Data!GY17</f>
        <v>0</v>
      </c>
      <c r="H65" s="22">
        <f t="shared" si="1"/>
        <v>0</v>
      </c>
      <c r="I65" s="1"/>
    </row>
    <row r="66" spans="2:9" x14ac:dyDescent="0.2">
      <c r="B66" s="9" t="str">
        <f>$B$37</f>
        <v>Engineering</v>
      </c>
      <c r="C66" s="82">
        <f>Data!DX17</f>
        <v>336892.39982895099</v>
      </c>
      <c r="D66" s="82">
        <f>Data!ER17</f>
        <v>427849.19998909702</v>
      </c>
      <c r="E66" s="82">
        <f>Data!FL17</f>
        <v>103085.03933289601</v>
      </c>
      <c r="F66" s="82">
        <f>Data!GF17</f>
        <v>0</v>
      </c>
      <c r="G66" s="82">
        <f>Data!GZ17</f>
        <v>0</v>
      </c>
      <c r="H66" s="22">
        <f t="shared" si="1"/>
        <v>867826.63915094407</v>
      </c>
      <c r="I66" s="1"/>
    </row>
    <row r="67" spans="2:9" x14ac:dyDescent="0.2">
      <c r="B67" s="9" t="str">
        <f>$B$38</f>
        <v>Home Economics</v>
      </c>
      <c r="C67" s="82">
        <f>Data!DY17</f>
        <v>0</v>
      </c>
      <c r="D67" s="82">
        <f>Data!ES17</f>
        <v>0</v>
      </c>
      <c r="E67" s="82">
        <f>Data!FM17</f>
        <v>20587.5</v>
      </c>
      <c r="F67" s="82">
        <f>Data!GG17</f>
        <v>0</v>
      </c>
      <c r="G67" s="82">
        <f>Data!HA17</f>
        <v>0</v>
      </c>
      <c r="H67" s="22">
        <f t="shared" si="1"/>
        <v>20587.5</v>
      </c>
      <c r="I67" s="1"/>
    </row>
    <row r="68" spans="2:9" x14ac:dyDescent="0.2">
      <c r="B68" s="9" t="str">
        <f>$B$39</f>
        <v>Law</v>
      </c>
      <c r="C68" s="82">
        <f>Data!DZ17</f>
        <v>0</v>
      </c>
      <c r="D68" s="82">
        <f>Data!ET17</f>
        <v>0</v>
      </c>
      <c r="E68" s="82">
        <f>Data!FN17</f>
        <v>0</v>
      </c>
      <c r="F68" s="82">
        <f>Data!GH17</f>
        <v>0</v>
      </c>
      <c r="G68" s="82">
        <f>Data!HB17</f>
        <v>0</v>
      </c>
      <c r="H68" s="22">
        <f t="shared" si="1"/>
        <v>0</v>
      </c>
      <c r="I68" s="1"/>
    </row>
    <row r="69" spans="2:9" x14ac:dyDescent="0.2">
      <c r="B69" s="9" t="str">
        <f>$B$40</f>
        <v>Social Service</v>
      </c>
      <c r="C69" s="82">
        <f>Data!EA17</f>
        <v>0</v>
      </c>
      <c r="D69" s="82">
        <f>Data!EU17</f>
        <v>0</v>
      </c>
      <c r="E69" s="82">
        <f>Data!FO17</f>
        <v>0</v>
      </c>
      <c r="F69" s="82">
        <f>Data!GI17</f>
        <v>0</v>
      </c>
      <c r="G69" s="82">
        <f>Data!HC17</f>
        <v>0</v>
      </c>
      <c r="H69" s="22">
        <f t="shared" si="1"/>
        <v>0</v>
      </c>
      <c r="I69" s="1"/>
    </row>
    <row r="70" spans="2:9" x14ac:dyDescent="0.2">
      <c r="B70" s="9" t="str">
        <f>$B$41</f>
        <v>Library Science</v>
      </c>
      <c r="C70" s="82">
        <f>Data!EB17</f>
        <v>0</v>
      </c>
      <c r="D70" s="82">
        <f>Data!EV17</f>
        <v>0</v>
      </c>
      <c r="E70" s="82">
        <f>Data!FP17</f>
        <v>0</v>
      </c>
      <c r="F70" s="82">
        <f>Data!GJ17</f>
        <v>0</v>
      </c>
      <c r="G70" s="82">
        <f>Data!HD17</f>
        <v>0</v>
      </c>
      <c r="H70" s="22">
        <f t="shared" si="1"/>
        <v>0</v>
      </c>
      <c r="I70" s="1"/>
    </row>
    <row r="71" spans="2:9" x14ac:dyDescent="0.2">
      <c r="B71" s="9" t="str">
        <f>$B$42</f>
        <v>Veterinary Science</v>
      </c>
      <c r="C71" s="82">
        <f>Data!EC17</f>
        <v>0</v>
      </c>
      <c r="D71" s="82">
        <f>Data!EW17</f>
        <v>0</v>
      </c>
      <c r="E71" s="82">
        <f>Data!FQ17</f>
        <v>0</v>
      </c>
      <c r="F71" s="82">
        <f>Data!GK17</f>
        <v>0</v>
      </c>
      <c r="G71" s="82">
        <f>Data!HE17</f>
        <v>0</v>
      </c>
      <c r="H71" s="22">
        <f t="shared" si="1"/>
        <v>0</v>
      </c>
      <c r="I71" s="1"/>
    </row>
    <row r="72" spans="2:9" x14ac:dyDescent="0.2">
      <c r="B72" s="9" t="str">
        <f>$B$43</f>
        <v>Vocational Training</v>
      </c>
      <c r="C72" s="82">
        <f>Data!ED17</f>
        <v>0</v>
      </c>
      <c r="D72" s="82">
        <f>Data!EX17</f>
        <v>0</v>
      </c>
      <c r="E72" s="82">
        <f>Data!FR17</f>
        <v>0</v>
      </c>
      <c r="F72" s="82">
        <f>Data!GL17</f>
        <v>0</v>
      </c>
      <c r="G72" s="82">
        <f>Data!HF17</f>
        <v>0</v>
      </c>
      <c r="H72" s="22">
        <f t="shared" si="1"/>
        <v>0</v>
      </c>
      <c r="I72" s="1"/>
    </row>
    <row r="73" spans="2:9" x14ac:dyDescent="0.2">
      <c r="B73" s="9" t="str">
        <f>$B$44</f>
        <v>Physical Training</v>
      </c>
      <c r="C73" s="82">
        <f>Data!EE17</f>
        <v>0</v>
      </c>
      <c r="D73" s="82">
        <f>Data!EY17</f>
        <v>0</v>
      </c>
      <c r="E73" s="82">
        <f>Data!FS17</f>
        <v>0</v>
      </c>
      <c r="F73" s="82">
        <f>Data!GM17</f>
        <v>0</v>
      </c>
      <c r="G73" s="82">
        <f>Data!HG17</f>
        <v>0</v>
      </c>
      <c r="H73" s="22">
        <f t="shared" si="1"/>
        <v>0</v>
      </c>
      <c r="I73" s="1"/>
    </row>
    <row r="74" spans="2:9" x14ac:dyDescent="0.2">
      <c r="B74" s="9" t="str">
        <f>$B$45</f>
        <v>Health Services</v>
      </c>
      <c r="C74" s="82">
        <f>Data!EF17</f>
        <v>37442.550963187801</v>
      </c>
      <c r="D74" s="82">
        <f>Data!EZ17</f>
        <v>42178.827743809401</v>
      </c>
      <c r="E74" s="82">
        <f>Data!FT17</f>
        <v>0</v>
      </c>
      <c r="F74" s="82">
        <f>Data!GN17</f>
        <v>0</v>
      </c>
      <c r="G74" s="82">
        <f>Data!HH17</f>
        <v>0</v>
      </c>
      <c r="H74" s="22">
        <f t="shared" si="1"/>
        <v>79621.378706997202</v>
      </c>
      <c r="I74" s="1"/>
    </row>
    <row r="75" spans="2:9" x14ac:dyDescent="0.2">
      <c r="B75" s="9" t="str">
        <f>$B$46</f>
        <v>Pharmacy</v>
      </c>
      <c r="C75" s="82">
        <f>Data!EG17</f>
        <v>0</v>
      </c>
      <c r="D75" s="82">
        <f>Data!FA17</f>
        <v>0</v>
      </c>
      <c r="E75" s="82">
        <f>Data!FU17</f>
        <v>0</v>
      </c>
      <c r="F75" s="82">
        <f>Data!GO17</f>
        <v>0</v>
      </c>
      <c r="G75" s="82">
        <f>Data!HI17</f>
        <v>0</v>
      </c>
      <c r="H75" s="22">
        <f t="shared" si="1"/>
        <v>0</v>
      </c>
      <c r="I75" s="1"/>
    </row>
    <row r="76" spans="2:9" x14ac:dyDescent="0.2">
      <c r="B76" s="9" t="str">
        <f>$B$47</f>
        <v>Business Administration</v>
      </c>
      <c r="C76" s="82">
        <f>Data!EH17</f>
        <v>510178.30403611099</v>
      </c>
      <c r="D76" s="82">
        <f>Data!FB17</f>
        <v>2580166.8994833399</v>
      </c>
      <c r="E76" s="82">
        <f>Data!FV17</f>
        <v>990166.76576969295</v>
      </c>
      <c r="F76" s="82">
        <f>Data!GP17</f>
        <v>0</v>
      </c>
      <c r="G76" s="82">
        <f>Data!HJ17</f>
        <v>0</v>
      </c>
      <c r="H76" s="22">
        <f t="shared" si="1"/>
        <v>4080511.969289144</v>
      </c>
      <c r="I76" s="1"/>
    </row>
    <row r="77" spans="2:9" x14ac:dyDescent="0.2">
      <c r="B77" s="9" t="str">
        <f>$B$48</f>
        <v>Optometry</v>
      </c>
      <c r="C77" s="82">
        <f>Data!EI17</f>
        <v>0</v>
      </c>
      <c r="D77" s="82">
        <f>Data!FC17</f>
        <v>0</v>
      </c>
      <c r="E77" s="82">
        <f>Data!FW17</f>
        <v>0</v>
      </c>
      <c r="F77" s="82">
        <f>Data!GQ17</f>
        <v>0</v>
      </c>
      <c r="G77" s="82">
        <f>Data!HK17</f>
        <v>0</v>
      </c>
      <c r="H77" s="22">
        <f t="shared" si="1"/>
        <v>0</v>
      </c>
      <c r="I77" s="1"/>
    </row>
    <row r="78" spans="2:9" x14ac:dyDescent="0.2">
      <c r="B78" s="9" t="str">
        <f>$B$49</f>
        <v>Teacher Ed-Practice Teaching</v>
      </c>
      <c r="C78" s="82">
        <f>Data!EJ17</f>
        <v>0</v>
      </c>
      <c r="D78" s="82">
        <f>Data!FD17</f>
        <v>269116.80517082202</v>
      </c>
      <c r="E78" s="82">
        <f>Data!FX17</f>
        <v>0</v>
      </c>
      <c r="F78" s="82">
        <f>Data!GR17</f>
        <v>0</v>
      </c>
      <c r="G78" s="82">
        <f>Data!HL17</f>
        <v>0</v>
      </c>
      <c r="H78" s="22">
        <f t="shared" si="1"/>
        <v>269116.80517082202</v>
      </c>
      <c r="I78" s="1"/>
    </row>
    <row r="79" spans="2:9" x14ac:dyDescent="0.2">
      <c r="B79" s="9" t="str">
        <f>$B$50</f>
        <v>Technology</v>
      </c>
      <c r="C79" s="82">
        <f>Data!EK17</f>
        <v>2018.27871957105</v>
      </c>
      <c r="D79" s="82">
        <f>Data!FE17</f>
        <v>128359.400594358</v>
      </c>
      <c r="E79" s="82">
        <f>Data!FY17</f>
        <v>14491</v>
      </c>
      <c r="F79" s="82">
        <f>Data!GS17</f>
        <v>0</v>
      </c>
      <c r="G79" s="82">
        <f>Data!HM17</f>
        <v>0</v>
      </c>
      <c r="H79" s="22">
        <f t="shared" si="1"/>
        <v>144868.67931392905</v>
      </c>
      <c r="I79" s="1"/>
    </row>
    <row r="80" spans="2:9" x14ac:dyDescent="0.2">
      <c r="B80" s="9" t="str">
        <f>$B$51</f>
        <v>Nursing</v>
      </c>
      <c r="C80" s="82">
        <f>Data!EL17</f>
        <v>0</v>
      </c>
      <c r="D80" s="82">
        <f>Data!FF17</f>
        <v>0</v>
      </c>
      <c r="E80" s="82">
        <f>Data!FZ17</f>
        <v>0</v>
      </c>
      <c r="F80" s="82">
        <f>Data!GT17</f>
        <v>0</v>
      </c>
      <c r="G80" s="82">
        <f>Data!HN17</f>
        <v>0</v>
      </c>
      <c r="H80" s="22">
        <f t="shared" si="1"/>
        <v>0</v>
      </c>
      <c r="I80" s="1"/>
    </row>
    <row r="81" spans="2:9" x14ac:dyDescent="0.2">
      <c r="B81" s="35" t="str">
        <f>$B$52</f>
        <v>Totals</v>
      </c>
      <c r="C81" s="21">
        <f>SUM(C61:C80)</f>
        <v>5081037.1843918432</v>
      </c>
      <c r="D81" s="21">
        <f>SUM(D61:D80)</f>
        <v>8735801.5379263107</v>
      </c>
      <c r="E81" s="21">
        <f>SUM(E61:E80)</f>
        <v>2766538.5854558819</v>
      </c>
      <c r="F81" s="21">
        <f>SUM(F61:F80)</f>
        <v>0</v>
      </c>
      <c r="G81" s="21">
        <f>SUM(G61:G80)</f>
        <v>0</v>
      </c>
      <c r="H81" s="21">
        <f t="shared" si="1"/>
        <v>16583377.307774035</v>
      </c>
      <c r="I81" s="1"/>
    </row>
    <row r="82" spans="2:9" x14ac:dyDescent="0.2">
      <c r="B82" s="14"/>
      <c r="C82" s="15"/>
      <c r="D82" s="15"/>
      <c r="E82" s="15"/>
      <c r="F82" s="15"/>
      <c r="G82" s="15"/>
      <c r="H82" s="16"/>
      <c r="I82" s="1"/>
    </row>
    <row r="83" spans="2:9" ht="13.5" customHeight="1" x14ac:dyDescent="0.2">
      <c r="B83" s="27"/>
      <c r="D83" s="373" t="s">
        <v>23</v>
      </c>
      <c r="E83" s="373"/>
      <c r="F83" s="373"/>
      <c r="G83" s="276" t="s">
        <v>24</v>
      </c>
      <c r="H83" s="276" t="s">
        <v>25</v>
      </c>
    </row>
    <row r="84" spans="2:9" ht="28.5" x14ac:dyDescent="0.2">
      <c r="B84" s="385" t="s">
        <v>41</v>
      </c>
      <c r="C84" s="386"/>
      <c r="D84" s="384" t="str">
        <f>Data!T17</f>
        <v>Jane Mims</v>
      </c>
      <c r="E84" s="384"/>
      <c r="F84" s="384"/>
      <c r="G84" s="278" t="str">
        <f>Data!U17</f>
        <v>(210) 784-1205</v>
      </c>
      <c r="H84" s="78" t="str">
        <f>Data!V17</f>
        <v>Jane.Mims@tamusa.edu</v>
      </c>
    </row>
    <row r="85" spans="2:9" ht="13.5" customHeight="1" x14ac:dyDescent="0.2">
      <c r="B85" s="27"/>
      <c r="C85" s="27"/>
      <c r="D85" s="27"/>
      <c r="E85" s="27"/>
      <c r="F85" s="27"/>
      <c r="G85" s="27"/>
      <c r="H85" s="5"/>
    </row>
    <row r="86" spans="2:9" x14ac:dyDescent="0.2">
      <c r="B86" s="277" t="s">
        <v>33</v>
      </c>
      <c r="C86" s="13"/>
      <c r="D86" s="13"/>
      <c r="E86" s="13"/>
      <c r="F86" s="13"/>
      <c r="G86" s="13"/>
      <c r="H86" s="17">
        <f>H13+H14</f>
        <v>30843878</v>
      </c>
    </row>
    <row r="87" spans="2:9" ht="42.75" customHeight="1" x14ac:dyDescent="0.2">
      <c r="B87" s="364" t="s">
        <v>8</v>
      </c>
      <c r="C87" s="364"/>
      <c r="D87" s="364"/>
      <c r="E87" s="364"/>
      <c r="F87" s="364"/>
      <c r="G87" s="364"/>
      <c r="H87" s="34"/>
    </row>
    <row r="88" spans="2:9" x14ac:dyDescent="0.2">
      <c r="B88" s="277"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Data!HR17</f>
        <v>0</v>
      </c>
      <c r="D91" s="159">
        <f>Data!IL17</f>
        <v>0</v>
      </c>
      <c r="E91" s="159">
        <f>Data!JF17</f>
        <v>0</v>
      </c>
      <c r="F91" s="159">
        <f>Data!JZ17</f>
        <v>0</v>
      </c>
      <c r="G91" s="159">
        <f>Data!KT17</f>
        <v>0</v>
      </c>
      <c r="H91" s="36">
        <f t="shared" ref="H91:H111" si="2">SUM(C91:G91)</f>
        <v>0</v>
      </c>
    </row>
    <row r="92" spans="2:9" x14ac:dyDescent="0.2">
      <c r="B92" s="9" t="str">
        <f>$B$33</f>
        <v>Science</v>
      </c>
      <c r="C92" s="159">
        <f>Data!HS17</f>
        <v>0</v>
      </c>
      <c r="D92" s="159">
        <f>Data!IM17</f>
        <v>0</v>
      </c>
      <c r="E92" s="159">
        <f>Data!JG17</f>
        <v>0</v>
      </c>
      <c r="F92" s="159">
        <f>Data!KA17</f>
        <v>0</v>
      </c>
      <c r="G92" s="159">
        <f>Data!KU17</f>
        <v>0</v>
      </c>
      <c r="H92" s="69">
        <f t="shared" si="2"/>
        <v>0</v>
      </c>
    </row>
    <row r="93" spans="2:9" x14ac:dyDescent="0.2">
      <c r="B93" s="9" t="str">
        <f>$B$34</f>
        <v>Fine Arts</v>
      </c>
      <c r="C93" s="159">
        <f>Data!HT17</f>
        <v>0</v>
      </c>
      <c r="D93" s="159">
        <f>Data!IN17</f>
        <v>0</v>
      </c>
      <c r="E93" s="159">
        <f>Data!JH17</f>
        <v>0</v>
      </c>
      <c r="F93" s="159">
        <f>Data!KB17</f>
        <v>0</v>
      </c>
      <c r="G93" s="159">
        <f>Data!KV17</f>
        <v>0</v>
      </c>
      <c r="H93" s="69">
        <f t="shared" si="2"/>
        <v>0</v>
      </c>
    </row>
    <row r="94" spans="2:9" x14ac:dyDescent="0.2">
      <c r="B94" s="9" t="str">
        <f>$B$35</f>
        <v>Teacher Education</v>
      </c>
      <c r="C94" s="159">
        <f>Data!HU17</f>
        <v>0</v>
      </c>
      <c r="D94" s="159">
        <f>Data!IO17</f>
        <v>0</v>
      </c>
      <c r="E94" s="159">
        <f>Data!JI17</f>
        <v>0</v>
      </c>
      <c r="F94" s="159">
        <f>Data!KC17</f>
        <v>0</v>
      </c>
      <c r="G94" s="159">
        <f>Data!KW17</f>
        <v>0</v>
      </c>
      <c r="H94" s="69">
        <f t="shared" si="2"/>
        <v>0</v>
      </c>
    </row>
    <row r="95" spans="2:9" x14ac:dyDescent="0.2">
      <c r="B95" s="9" t="str">
        <f>$B$36</f>
        <v>Agriculture</v>
      </c>
      <c r="C95" s="159">
        <f>Data!HV17</f>
        <v>0</v>
      </c>
      <c r="D95" s="159">
        <f>Data!IP17</f>
        <v>0</v>
      </c>
      <c r="E95" s="159">
        <f>Data!JJ17</f>
        <v>0</v>
      </c>
      <c r="F95" s="159">
        <f>Data!KD17</f>
        <v>0</v>
      </c>
      <c r="G95" s="159">
        <f>Data!KX17</f>
        <v>0</v>
      </c>
      <c r="H95" s="69">
        <f t="shared" si="2"/>
        <v>0</v>
      </c>
    </row>
    <row r="96" spans="2:9" x14ac:dyDescent="0.2">
      <c r="B96" s="9" t="str">
        <f>$B$37</f>
        <v>Engineering</v>
      </c>
      <c r="C96" s="159">
        <f>Data!HW17</f>
        <v>0</v>
      </c>
      <c r="D96" s="159">
        <f>Data!IQ17</f>
        <v>0</v>
      </c>
      <c r="E96" s="159">
        <f>Data!JK17</f>
        <v>0</v>
      </c>
      <c r="F96" s="159">
        <f>Data!KE17</f>
        <v>0</v>
      </c>
      <c r="G96" s="159">
        <f>Data!KY17</f>
        <v>0</v>
      </c>
      <c r="H96" s="69">
        <f t="shared" si="2"/>
        <v>0</v>
      </c>
    </row>
    <row r="97" spans="2:8" x14ac:dyDescent="0.2">
      <c r="B97" s="9" t="str">
        <f>$B$38</f>
        <v>Home Economics</v>
      </c>
      <c r="C97" s="159">
        <f>Data!HX17</f>
        <v>0</v>
      </c>
      <c r="D97" s="159">
        <f>Data!IR17</f>
        <v>0</v>
      </c>
      <c r="E97" s="159">
        <f>Data!JL17</f>
        <v>0</v>
      </c>
      <c r="F97" s="159">
        <f>Data!KF17</f>
        <v>0</v>
      </c>
      <c r="G97" s="159">
        <f>Data!KZ17</f>
        <v>0</v>
      </c>
      <c r="H97" s="69">
        <f t="shared" si="2"/>
        <v>0</v>
      </c>
    </row>
    <row r="98" spans="2:8" x14ac:dyDescent="0.2">
      <c r="B98" s="9" t="str">
        <f>$B$39</f>
        <v>Law</v>
      </c>
      <c r="C98" s="159">
        <f>Data!HY17</f>
        <v>0</v>
      </c>
      <c r="D98" s="159">
        <f>Data!IS17</f>
        <v>0</v>
      </c>
      <c r="E98" s="159">
        <f>Data!JM17</f>
        <v>0</v>
      </c>
      <c r="F98" s="159">
        <f>Data!KG17</f>
        <v>0</v>
      </c>
      <c r="G98" s="159">
        <f>Data!LA17</f>
        <v>0</v>
      </c>
      <c r="H98" s="69">
        <f t="shared" si="2"/>
        <v>0</v>
      </c>
    </row>
    <row r="99" spans="2:8" x14ac:dyDescent="0.2">
      <c r="B99" s="9" t="str">
        <f>$B$40</f>
        <v>Social Service</v>
      </c>
      <c r="C99" s="159">
        <f>Data!HZ17</f>
        <v>0</v>
      </c>
      <c r="D99" s="159">
        <f>Data!IT17</f>
        <v>0</v>
      </c>
      <c r="E99" s="159">
        <f>Data!JN17</f>
        <v>0</v>
      </c>
      <c r="F99" s="159">
        <f>Data!KH17</f>
        <v>0</v>
      </c>
      <c r="G99" s="159">
        <f>Data!LB17</f>
        <v>0</v>
      </c>
      <c r="H99" s="69">
        <f t="shared" si="2"/>
        <v>0</v>
      </c>
    </row>
    <row r="100" spans="2:8" x14ac:dyDescent="0.2">
      <c r="B100" s="9" t="str">
        <f>$B$41</f>
        <v>Library Science</v>
      </c>
      <c r="C100" s="159">
        <f>Data!IA17</f>
        <v>0</v>
      </c>
      <c r="D100" s="159">
        <f>Data!IU17</f>
        <v>0</v>
      </c>
      <c r="E100" s="159">
        <f>Data!JO17</f>
        <v>0</v>
      </c>
      <c r="F100" s="159">
        <f>Data!KI17</f>
        <v>0</v>
      </c>
      <c r="G100" s="159">
        <f>Data!LC17</f>
        <v>0</v>
      </c>
      <c r="H100" s="69">
        <f t="shared" si="2"/>
        <v>0</v>
      </c>
    </row>
    <row r="101" spans="2:8" x14ac:dyDescent="0.2">
      <c r="B101" s="9" t="str">
        <f>$B$42</f>
        <v>Veterinary Science</v>
      </c>
      <c r="C101" s="159">
        <f>Data!IB17</f>
        <v>0</v>
      </c>
      <c r="D101" s="159">
        <f>Data!IV17</f>
        <v>0</v>
      </c>
      <c r="E101" s="159">
        <f>Data!JP17</f>
        <v>0</v>
      </c>
      <c r="F101" s="159">
        <f>Data!KJ17</f>
        <v>0</v>
      </c>
      <c r="G101" s="159">
        <f>Data!LD17</f>
        <v>0</v>
      </c>
      <c r="H101" s="69">
        <f t="shared" si="2"/>
        <v>0</v>
      </c>
    </row>
    <row r="102" spans="2:8" x14ac:dyDescent="0.2">
      <c r="B102" s="9" t="str">
        <f>$B$43</f>
        <v>Vocational Training</v>
      </c>
      <c r="C102" s="159">
        <f>Data!IC17</f>
        <v>0</v>
      </c>
      <c r="D102" s="159">
        <f>Data!IW17</f>
        <v>0</v>
      </c>
      <c r="E102" s="159">
        <f>Data!JQ17</f>
        <v>0</v>
      </c>
      <c r="F102" s="159">
        <f>Data!KK17</f>
        <v>0</v>
      </c>
      <c r="G102" s="159">
        <f>Data!LE17</f>
        <v>0</v>
      </c>
      <c r="H102" s="69">
        <f t="shared" si="2"/>
        <v>0</v>
      </c>
    </row>
    <row r="103" spans="2:8" x14ac:dyDescent="0.2">
      <c r="B103" s="9" t="str">
        <f>$B$44</f>
        <v>Physical Training</v>
      </c>
      <c r="C103" s="159">
        <f>Data!ID17</f>
        <v>0</v>
      </c>
      <c r="D103" s="159">
        <f>Data!IX17</f>
        <v>0</v>
      </c>
      <c r="E103" s="159">
        <f>Data!JR17</f>
        <v>0</v>
      </c>
      <c r="F103" s="159">
        <f>Data!KL17</f>
        <v>0</v>
      </c>
      <c r="G103" s="159">
        <f>Data!LF17</f>
        <v>0</v>
      </c>
      <c r="H103" s="69">
        <f t="shared" si="2"/>
        <v>0</v>
      </c>
    </row>
    <row r="104" spans="2:8" x14ac:dyDescent="0.2">
      <c r="B104" s="9" t="str">
        <f>$B$45</f>
        <v>Health Services</v>
      </c>
      <c r="C104" s="159">
        <f>Data!IE17</f>
        <v>0</v>
      </c>
      <c r="D104" s="159">
        <f>Data!IY17</f>
        <v>0</v>
      </c>
      <c r="E104" s="159">
        <f>Data!JS17</f>
        <v>0</v>
      </c>
      <c r="F104" s="159">
        <f>Data!KM17</f>
        <v>0</v>
      </c>
      <c r="G104" s="159">
        <f>Data!LG17</f>
        <v>0</v>
      </c>
      <c r="H104" s="69">
        <f t="shared" si="2"/>
        <v>0</v>
      </c>
    </row>
    <row r="105" spans="2:8" x14ac:dyDescent="0.2">
      <c r="B105" s="9" t="str">
        <f>$B$46</f>
        <v>Pharmacy</v>
      </c>
      <c r="C105" s="159">
        <f>Data!IF17</f>
        <v>0</v>
      </c>
      <c r="D105" s="159">
        <f>Data!IZ17</f>
        <v>0</v>
      </c>
      <c r="E105" s="159">
        <f>Data!JT17</f>
        <v>0</v>
      </c>
      <c r="F105" s="159">
        <f>Data!KN17</f>
        <v>0</v>
      </c>
      <c r="G105" s="159">
        <f>Data!LH17</f>
        <v>0</v>
      </c>
      <c r="H105" s="69">
        <f t="shared" si="2"/>
        <v>0</v>
      </c>
    </row>
    <row r="106" spans="2:8" x14ac:dyDescent="0.2">
      <c r="B106" s="9" t="str">
        <f>$B$47</f>
        <v>Business Administration</v>
      </c>
      <c r="C106" s="159">
        <f>Data!IG17</f>
        <v>0</v>
      </c>
      <c r="D106" s="159">
        <f>Data!JA17</f>
        <v>0</v>
      </c>
      <c r="E106" s="159">
        <f>Data!JU17</f>
        <v>0</v>
      </c>
      <c r="F106" s="159">
        <f>Data!KO17</f>
        <v>0</v>
      </c>
      <c r="G106" s="159">
        <f>Data!LI17</f>
        <v>0</v>
      </c>
      <c r="H106" s="69">
        <f t="shared" si="2"/>
        <v>0</v>
      </c>
    </row>
    <row r="107" spans="2:8" x14ac:dyDescent="0.2">
      <c r="B107" s="9" t="str">
        <f>$B$48</f>
        <v>Optometry</v>
      </c>
      <c r="C107" s="159">
        <f>Data!IH17</f>
        <v>0</v>
      </c>
      <c r="D107" s="159">
        <f>Data!JB17</f>
        <v>0</v>
      </c>
      <c r="E107" s="159">
        <f>Data!JV17</f>
        <v>0</v>
      </c>
      <c r="F107" s="159">
        <f>Data!KP17</f>
        <v>0</v>
      </c>
      <c r="G107" s="159">
        <f>Data!LJ17</f>
        <v>0</v>
      </c>
      <c r="H107" s="69">
        <f t="shared" si="2"/>
        <v>0</v>
      </c>
    </row>
    <row r="108" spans="2:8" x14ac:dyDescent="0.2">
      <c r="B108" s="9" t="str">
        <f>$B$49</f>
        <v>Teacher Ed-Practice Teaching</v>
      </c>
      <c r="C108" s="159">
        <f>Data!II17</f>
        <v>0</v>
      </c>
      <c r="D108" s="159">
        <f>Data!JC17</f>
        <v>0</v>
      </c>
      <c r="E108" s="159">
        <f>Data!JW17</f>
        <v>0</v>
      </c>
      <c r="F108" s="159">
        <f>Data!KQ17</f>
        <v>0</v>
      </c>
      <c r="G108" s="159">
        <f>Data!LK17</f>
        <v>0</v>
      </c>
      <c r="H108" s="69">
        <f t="shared" si="2"/>
        <v>0</v>
      </c>
    </row>
    <row r="109" spans="2:8" x14ac:dyDescent="0.2">
      <c r="B109" s="9" t="str">
        <f>$B$50</f>
        <v>Technology</v>
      </c>
      <c r="C109" s="159">
        <f>Data!IJ17</f>
        <v>0</v>
      </c>
      <c r="D109" s="159">
        <f>Data!JD17</f>
        <v>0</v>
      </c>
      <c r="E109" s="159">
        <f>Data!JX17</f>
        <v>0</v>
      </c>
      <c r="F109" s="159">
        <f>Data!KR17</f>
        <v>0</v>
      </c>
      <c r="G109" s="159">
        <f>Data!LL17</f>
        <v>0</v>
      </c>
      <c r="H109" s="69">
        <f t="shared" si="2"/>
        <v>0</v>
      </c>
    </row>
    <row r="110" spans="2:8" x14ac:dyDescent="0.2">
      <c r="B110" s="9" t="str">
        <f>$B$51</f>
        <v>Nursing</v>
      </c>
      <c r="C110" s="159">
        <f>Data!IK17</f>
        <v>0</v>
      </c>
      <c r="D110" s="159">
        <f>Data!JE17</f>
        <v>0</v>
      </c>
      <c r="E110" s="159">
        <f>Data!JY17</f>
        <v>0</v>
      </c>
      <c r="F110" s="159">
        <f>Data!KS17</f>
        <v>0</v>
      </c>
      <c r="G110" s="159">
        <f>Data!HPM17</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2993396.67498264</v>
      </c>
      <c r="D116" s="21">
        <f t="shared" si="3"/>
        <v>2588966.1081961999</v>
      </c>
      <c r="E116" s="21">
        <f t="shared" si="3"/>
        <v>331646.83288315299</v>
      </c>
      <c r="F116" s="21">
        <f t="shared" si="3"/>
        <v>0</v>
      </c>
      <c r="G116" s="21">
        <f t="shared" si="3"/>
        <v>0</v>
      </c>
      <c r="H116" s="36">
        <f t="shared" ref="H116:H136" si="4">SUM(C116:G116)</f>
        <v>5914009.6160619929</v>
      </c>
      <c r="I116" s="1"/>
    </row>
    <row r="117" spans="2:9" x14ac:dyDescent="0.2">
      <c r="B117" s="9" t="str">
        <f>$B$33</f>
        <v>Science</v>
      </c>
      <c r="C117" s="22">
        <f t="shared" si="3"/>
        <v>884825.34558165399</v>
      </c>
      <c r="D117" s="22">
        <f t="shared" si="3"/>
        <v>777813.292377654</v>
      </c>
      <c r="E117" s="22">
        <f t="shared" si="3"/>
        <v>164717.06155310999</v>
      </c>
      <c r="F117" s="22">
        <f t="shared" si="3"/>
        <v>0</v>
      </c>
      <c r="G117" s="22">
        <f t="shared" si="3"/>
        <v>0</v>
      </c>
      <c r="H117" s="69">
        <f t="shared" si="4"/>
        <v>1827355.6995124179</v>
      </c>
      <c r="I117" s="1"/>
    </row>
    <row r="118" spans="2:9" x14ac:dyDescent="0.2">
      <c r="B118" s="9" t="str">
        <f>$B$34</f>
        <v>Fine Arts</v>
      </c>
      <c r="C118" s="22">
        <f t="shared" si="3"/>
        <v>139008</v>
      </c>
      <c r="D118" s="22">
        <f t="shared" si="3"/>
        <v>0</v>
      </c>
      <c r="E118" s="22">
        <f t="shared" si="3"/>
        <v>0</v>
      </c>
      <c r="F118" s="22">
        <f t="shared" si="3"/>
        <v>0</v>
      </c>
      <c r="G118" s="22">
        <f t="shared" si="3"/>
        <v>0</v>
      </c>
      <c r="H118" s="69">
        <f t="shared" si="4"/>
        <v>139008</v>
      </c>
      <c r="I118" s="1"/>
    </row>
    <row r="119" spans="2:9" x14ac:dyDescent="0.2">
      <c r="B119" s="9" t="str">
        <f>$B$35</f>
        <v>Teacher Education</v>
      </c>
      <c r="C119" s="22">
        <f t="shared" si="3"/>
        <v>177275.630279729</v>
      </c>
      <c r="D119" s="22">
        <f t="shared" si="3"/>
        <v>1921351.00437103</v>
      </c>
      <c r="E119" s="22">
        <f t="shared" si="3"/>
        <v>1141844.38591703</v>
      </c>
      <c r="F119" s="22">
        <f t="shared" si="3"/>
        <v>0</v>
      </c>
      <c r="G119" s="22">
        <f t="shared" si="3"/>
        <v>0</v>
      </c>
      <c r="H119" s="69">
        <f t="shared" si="4"/>
        <v>3240471.0205677887</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336892.39982895099</v>
      </c>
      <c r="D121" s="22">
        <f t="shared" si="3"/>
        <v>427849.19998909702</v>
      </c>
      <c r="E121" s="22">
        <f t="shared" si="3"/>
        <v>103085.03933289601</v>
      </c>
      <c r="F121" s="22">
        <f t="shared" si="3"/>
        <v>0</v>
      </c>
      <c r="G121" s="22">
        <f t="shared" si="3"/>
        <v>0</v>
      </c>
      <c r="H121" s="69">
        <f t="shared" si="4"/>
        <v>867826.63915094407</v>
      </c>
      <c r="I121" s="1"/>
    </row>
    <row r="122" spans="2:9" x14ac:dyDescent="0.2">
      <c r="B122" s="9" t="str">
        <f>$B$38</f>
        <v>Home Economics</v>
      </c>
      <c r="C122" s="22">
        <f t="shared" si="3"/>
        <v>0</v>
      </c>
      <c r="D122" s="22">
        <f t="shared" si="3"/>
        <v>0</v>
      </c>
      <c r="E122" s="22">
        <f t="shared" si="3"/>
        <v>20587.5</v>
      </c>
      <c r="F122" s="22">
        <f t="shared" si="3"/>
        <v>0</v>
      </c>
      <c r="G122" s="22">
        <f t="shared" si="3"/>
        <v>0</v>
      </c>
      <c r="H122" s="69">
        <f t="shared" si="4"/>
        <v>20587.5</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37442.550963187801</v>
      </c>
      <c r="D129" s="22">
        <f t="shared" si="3"/>
        <v>42178.827743809401</v>
      </c>
      <c r="E129" s="22">
        <f t="shared" si="3"/>
        <v>0</v>
      </c>
      <c r="F129" s="22">
        <f t="shared" si="3"/>
        <v>0</v>
      </c>
      <c r="G129" s="22">
        <f t="shared" si="3"/>
        <v>0</v>
      </c>
      <c r="H129" s="69">
        <f t="shared" si="4"/>
        <v>79621.378706997202</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510178.30403611099</v>
      </c>
      <c r="D131" s="22">
        <f t="shared" si="3"/>
        <v>2580166.8994833399</v>
      </c>
      <c r="E131" s="22">
        <f t="shared" si="3"/>
        <v>990166.76576969295</v>
      </c>
      <c r="F131" s="22">
        <f t="shared" si="3"/>
        <v>0</v>
      </c>
      <c r="G131" s="22">
        <f t="shared" si="3"/>
        <v>0</v>
      </c>
      <c r="H131" s="69">
        <f t="shared" si="4"/>
        <v>4080511.969289144</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269116.80517082202</v>
      </c>
      <c r="E133" s="22">
        <f t="shared" si="5"/>
        <v>0</v>
      </c>
      <c r="F133" s="22">
        <f t="shared" si="5"/>
        <v>0</v>
      </c>
      <c r="G133" s="22">
        <f t="shared" si="5"/>
        <v>0</v>
      </c>
      <c r="H133" s="69">
        <f t="shared" si="4"/>
        <v>269116.80517082202</v>
      </c>
      <c r="I133" s="1"/>
    </row>
    <row r="134" spans="2:12" x14ac:dyDescent="0.2">
      <c r="B134" s="9" t="str">
        <f>$B$50</f>
        <v>Technology</v>
      </c>
      <c r="C134" s="22">
        <f t="shared" si="5"/>
        <v>2018.27871957105</v>
      </c>
      <c r="D134" s="22">
        <f t="shared" si="5"/>
        <v>128359.400594358</v>
      </c>
      <c r="E134" s="22">
        <f t="shared" si="5"/>
        <v>14491</v>
      </c>
      <c r="F134" s="22">
        <f t="shared" si="5"/>
        <v>0</v>
      </c>
      <c r="G134" s="22">
        <f t="shared" si="5"/>
        <v>0</v>
      </c>
      <c r="H134" s="69">
        <f t="shared" si="4"/>
        <v>144868.67931392905</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5081037.1843918432</v>
      </c>
      <c r="D136" s="36">
        <f>SUM(D116:D135)</f>
        <v>8735801.5379263107</v>
      </c>
      <c r="E136" s="36">
        <f>SUM(E116:E135)</f>
        <v>2766538.5854558819</v>
      </c>
      <c r="F136" s="36">
        <f>SUM(F116:F135)</f>
        <v>0</v>
      </c>
      <c r="G136" s="36">
        <f>SUM(G116:G135)</f>
        <v>0</v>
      </c>
      <c r="H136" s="36">
        <f t="shared" si="4"/>
        <v>16583377.307774035</v>
      </c>
      <c r="I136" s="1"/>
    </row>
    <row r="137" spans="2:12" x14ac:dyDescent="0.2">
      <c r="B137" s="46"/>
      <c r="C137" s="47"/>
      <c r="D137" s="47"/>
      <c r="E137" s="47"/>
      <c r="F137" s="47"/>
      <c r="G137" s="47"/>
      <c r="H137" s="48"/>
      <c r="I137" s="1"/>
    </row>
    <row r="138" spans="2:12" x14ac:dyDescent="0.2">
      <c r="B138" s="277" t="s">
        <v>4</v>
      </c>
      <c r="C138" s="12"/>
      <c r="D138" s="12"/>
      <c r="E138" s="12"/>
      <c r="F138" s="12"/>
      <c r="G138" s="12"/>
      <c r="H138" s="17">
        <f>H86-H81-H111</f>
        <v>14260500.692225965</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279" t="s">
        <v>26</v>
      </c>
      <c r="D142" s="279" t="s">
        <v>27</v>
      </c>
      <c r="E142" s="279" t="s">
        <v>28</v>
      </c>
      <c r="F142" s="279" t="s">
        <v>29</v>
      </c>
      <c r="G142" s="317" t="s">
        <v>30</v>
      </c>
      <c r="H142" s="73" t="s">
        <v>6</v>
      </c>
      <c r="I142" s="67" t="s">
        <v>7</v>
      </c>
    </row>
    <row r="143" spans="2:12" x14ac:dyDescent="0.2">
      <c r="B143" s="9" t="str">
        <f>$B$32</f>
        <v>Liberal Arts</v>
      </c>
      <c r="C143" s="159">
        <f>Data!LN17</f>
        <v>0</v>
      </c>
      <c r="D143" s="159">
        <f>Data!MH17</f>
        <v>0</v>
      </c>
      <c r="E143" s="159">
        <f>Data!NB17</f>
        <v>0</v>
      </c>
      <c r="F143" s="159">
        <f>Data!NV17</f>
        <v>0</v>
      </c>
      <c r="G143" s="159">
        <f>Data!OP17</f>
        <v>0</v>
      </c>
      <c r="H143" s="160">
        <f>Data!PJ17</f>
        <v>5085618.97</v>
      </c>
      <c r="I143" s="70">
        <f t="shared" ref="I143:I162" si="6">SUM(C143:H143)</f>
        <v>5085618.97</v>
      </c>
    </row>
    <row r="144" spans="2:12" x14ac:dyDescent="0.2">
      <c r="B144" s="9" t="str">
        <f>$B$33</f>
        <v>Science</v>
      </c>
      <c r="C144" s="159">
        <f>Data!LO17</f>
        <v>0</v>
      </c>
      <c r="D144" s="159">
        <f>Data!MI17</f>
        <v>0</v>
      </c>
      <c r="E144" s="159">
        <f>Data!NC17</f>
        <v>0</v>
      </c>
      <c r="F144" s="159">
        <f>Data!NW17</f>
        <v>0</v>
      </c>
      <c r="G144" s="159">
        <f>Data!OQ17</f>
        <v>0</v>
      </c>
      <c r="H144" s="160">
        <f>Data!PK17</f>
        <v>1571393.25</v>
      </c>
      <c r="I144" s="70">
        <f t="shared" si="6"/>
        <v>1571393.25</v>
      </c>
    </row>
    <row r="145" spans="2:9" x14ac:dyDescent="0.2">
      <c r="B145" s="9" t="str">
        <f>$B$34</f>
        <v>Fine Arts</v>
      </c>
      <c r="C145" s="159">
        <f>Data!LP17</f>
        <v>0</v>
      </c>
      <c r="D145" s="159">
        <f>Data!MJ17</f>
        <v>0</v>
      </c>
      <c r="E145" s="159">
        <f>Data!ND17</f>
        <v>0</v>
      </c>
      <c r="F145" s="159">
        <f>Data!NX17</f>
        <v>0</v>
      </c>
      <c r="G145" s="159">
        <f>Data!OR17</f>
        <v>0</v>
      </c>
      <c r="H145" s="160">
        <f>Data!PL17</f>
        <v>119536.79</v>
      </c>
      <c r="I145" s="70">
        <f t="shared" si="6"/>
        <v>119536.79</v>
      </c>
    </row>
    <row r="146" spans="2:9" x14ac:dyDescent="0.2">
      <c r="B146" s="9" t="str">
        <f>$B$35</f>
        <v>Teacher Education</v>
      </c>
      <c r="C146" s="159">
        <f>Data!LQ17</f>
        <v>0</v>
      </c>
      <c r="D146" s="159">
        <f>Data!MK17</f>
        <v>0</v>
      </c>
      <c r="E146" s="159">
        <f>Data!NE17</f>
        <v>0</v>
      </c>
      <c r="F146" s="159">
        <f>Data!NY17</f>
        <v>0</v>
      </c>
      <c r="G146" s="159">
        <f>Data!OS17</f>
        <v>0</v>
      </c>
      <c r="H146" s="160">
        <f>Data!PN17</f>
        <v>2786569.85</v>
      </c>
      <c r="I146" s="70">
        <f t="shared" si="6"/>
        <v>2786569.85</v>
      </c>
    </row>
    <row r="147" spans="2:9" x14ac:dyDescent="0.2">
      <c r="B147" s="9" t="str">
        <f>$B$36</f>
        <v>Agriculture</v>
      </c>
      <c r="C147" s="159">
        <f>Data!LR17</f>
        <v>0</v>
      </c>
      <c r="D147" s="159">
        <f>Data!ML17</f>
        <v>0</v>
      </c>
      <c r="E147" s="159">
        <f>Data!NF17</f>
        <v>0</v>
      </c>
      <c r="F147" s="159">
        <f>Data!NZ17</f>
        <v>0</v>
      </c>
      <c r="G147" s="159">
        <f>Data!OT17</f>
        <v>0</v>
      </c>
      <c r="H147" s="160">
        <f>Data!PM17</f>
        <v>0</v>
      </c>
      <c r="I147" s="70">
        <f t="shared" si="6"/>
        <v>0</v>
      </c>
    </row>
    <row r="148" spans="2:9" x14ac:dyDescent="0.2">
      <c r="B148" s="9" t="str">
        <f>$B$37</f>
        <v>Engineering</v>
      </c>
      <c r="C148" s="159">
        <f>Data!LS17</f>
        <v>0</v>
      </c>
      <c r="D148" s="159">
        <f>Data!MM17</f>
        <v>0</v>
      </c>
      <c r="E148" s="159">
        <f>Data!NG17</f>
        <v>0</v>
      </c>
      <c r="F148" s="159">
        <f>Data!OA17</f>
        <v>0</v>
      </c>
      <c r="G148" s="159">
        <f>Data!OU17</f>
        <v>0</v>
      </c>
      <c r="H148" s="160">
        <f>Data!PO17</f>
        <v>746267.91</v>
      </c>
      <c r="I148" s="70">
        <f t="shared" si="6"/>
        <v>746267.91</v>
      </c>
    </row>
    <row r="149" spans="2:9" x14ac:dyDescent="0.2">
      <c r="B149" s="9" t="str">
        <f>$B$38</f>
        <v>Home Economics</v>
      </c>
      <c r="C149" s="159">
        <f>Data!LT17</f>
        <v>0</v>
      </c>
      <c r="D149" s="159">
        <f>Data!MN17</f>
        <v>0</v>
      </c>
      <c r="E149" s="159">
        <f>Data!NH17</f>
        <v>0</v>
      </c>
      <c r="F149" s="159">
        <f>Data!OB17</f>
        <v>0</v>
      </c>
      <c r="G149" s="159">
        <f>Data!OV17</f>
        <v>0</v>
      </c>
      <c r="H149" s="160">
        <f>Data!PP17</f>
        <v>17703.759999999998</v>
      </c>
      <c r="I149" s="70">
        <f t="shared" si="6"/>
        <v>17703.759999999998</v>
      </c>
    </row>
    <row r="150" spans="2:9" x14ac:dyDescent="0.2">
      <c r="B150" s="9" t="str">
        <f>$B$39</f>
        <v>Law</v>
      </c>
      <c r="C150" s="159">
        <f>Data!LU17</f>
        <v>0</v>
      </c>
      <c r="D150" s="159">
        <f>Data!MO17</f>
        <v>0</v>
      </c>
      <c r="E150" s="159">
        <f>Data!NI17</f>
        <v>0</v>
      </c>
      <c r="F150" s="159">
        <f>Data!OC17</f>
        <v>0</v>
      </c>
      <c r="G150" s="159">
        <f>Data!OW17</f>
        <v>0</v>
      </c>
      <c r="H150" s="160">
        <f>Data!PQ17</f>
        <v>0</v>
      </c>
      <c r="I150" s="70">
        <f t="shared" si="6"/>
        <v>0</v>
      </c>
    </row>
    <row r="151" spans="2:9" x14ac:dyDescent="0.2">
      <c r="B151" s="9" t="str">
        <f>$B$40</f>
        <v>Social Service</v>
      </c>
      <c r="C151" s="159">
        <f>Data!LV17</f>
        <v>0</v>
      </c>
      <c r="D151" s="159">
        <f>Data!MP17</f>
        <v>0</v>
      </c>
      <c r="E151" s="159">
        <f>Data!NJ17</f>
        <v>0</v>
      </c>
      <c r="F151" s="159">
        <f>Data!OD17</f>
        <v>0</v>
      </c>
      <c r="G151" s="159">
        <f>Data!OX17</f>
        <v>0</v>
      </c>
      <c r="H151" s="160">
        <f>Data!PR17</f>
        <v>0</v>
      </c>
      <c r="I151" s="70">
        <f t="shared" si="6"/>
        <v>0</v>
      </c>
    </row>
    <row r="152" spans="2:9" x14ac:dyDescent="0.2">
      <c r="B152" s="9" t="str">
        <f>$B$41</f>
        <v>Library Science</v>
      </c>
      <c r="C152" s="159">
        <f>Data!LW17</f>
        <v>0</v>
      </c>
      <c r="D152" s="159">
        <f>Data!MQ17</f>
        <v>0</v>
      </c>
      <c r="E152" s="159">
        <f>Data!NK17</f>
        <v>0</v>
      </c>
      <c r="F152" s="159">
        <f>Data!OE17</f>
        <v>0</v>
      </c>
      <c r="G152" s="159">
        <f>Data!OY17</f>
        <v>0</v>
      </c>
      <c r="H152" s="160">
        <f>Data!PS17</f>
        <v>0</v>
      </c>
      <c r="I152" s="70">
        <f t="shared" si="6"/>
        <v>0</v>
      </c>
    </row>
    <row r="153" spans="2:9" x14ac:dyDescent="0.2">
      <c r="B153" s="9" t="str">
        <f>$B$42</f>
        <v>Veterinary Science</v>
      </c>
      <c r="C153" s="159">
        <f>Data!LX17</f>
        <v>0</v>
      </c>
      <c r="D153" s="159">
        <f>Data!MR17</f>
        <v>0</v>
      </c>
      <c r="E153" s="159">
        <f>Data!NL17</f>
        <v>0</v>
      </c>
      <c r="F153" s="159">
        <f>Data!OF17</f>
        <v>0</v>
      </c>
      <c r="G153" s="159">
        <f>Data!OZ17</f>
        <v>0</v>
      </c>
      <c r="H153" s="160">
        <f>Data!PT17</f>
        <v>0</v>
      </c>
      <c r="I153" s="70">
        <f t="shared" si="6"/>
        <v>0</v>
      </c>
    </row>
    <row r="154" spans="2:9" x14ac:dyDescent="0.2">
      <c r="B154" s="9" t="str">
        <f>$B$43</f>
        <v>Vocational Training</v>
      </c>
      <c r="C154" s="159">
        <f>Data!LY17</f>
        <v>0</v>
      </c>
      <c r="D154" s="159">
        <f>Data!MS17</f>
        <v>0</v>
      </c>
      <c r="E154" s="159">
        <f>Data!NM17</f>
        <v>0</v>
      </c>
      <c r="F154" s="159">
        <f>Data!OG17</f>
        <v>0</v>
      </c>
      <c r="G154" s="159">
        <f>Data!PA17</f>
        <v>0</v>
      </c>
      <c r="H154" s="160">
        <f>Data!PU17</f>
        <v>0</v>
      </c>
      <c r="I154" s="70">
        <f t="shared" si="6"/>
        <v>0</v>
      </c>
    </row>
    <row r="155" spans="2:9" x14ac:dyDescent="0.2">
      <c r="B155" s="9" t="str">
        <f>$B$44</f>
        <v>Physical Training</v>
      </c>
      <c r="C155" s="159">
        <f>Data!LZ17</f>
        <v>0</v>
      </c>
      <c r="D155" s="159">
        <f>Data!MT17</f>
        <v>0</v>
      </c>
      <c r="E155" s="159">
        <f>Data!NN17</f>
        <v>0</v>
      </c>
      <c r="F155" s="159">
        <f>Data!OH17</f>
        <v>0</v>
      </c>
      <c r="G155" s="159">
        <f>Data!PB17</f>
        <v>0</v>
      </c>
      <c r="H155" s="160">
        <f>Data!PV17</f>
        <v>0</v>
      </c>
      <c r="I155" s="70">
        <f t="shared" si="6"/>
        <v>0</v>
      </c>
    </row>
    <row r="156" spans="2:9" x14ac:dyDescent="0.2">
      <c r="B156" s="9" t="str">
        <f>$B$45</f>
        <v>Health Services</v>
      </c>
      <c r="C156" s="159">
        <f>Data!MA17</f>
        <v>0</v>
      </c>
      <c r="D156" s="159">
        <f>Data!MU17</f>
        <v>0</v>
      </c>
      <c r="E156" s="159">
        <f>Data!NO17</f>
        <v>0</v>
      </c>
      <c r="F156" s="159">
        <f>Data!OI17</f>
        <v>0</v>
      </c>
      <c r="G156" s="159">
        <f>Data!PC17</f>
        <v>0</v>
      </c>
      <c r="H156" s="160">
        <f>Data!PW17</f>
        <v>68468.61</v>
      </c>
      <c r="I156" s="70">
        <f t="shared" si="6"/>
        <v>68468.61</v>
      </c>
    </row>
    <row r="157" spans="2:9" x14ac:dyDescent="0.2">
      <c r="B157" s="9" t="str">
        <f>$B$46</f>
        <v>Pharmacy</v>
      </c>
      <c r="C157" s="159">
        <f>Data!MB17</f>
        <v>0</v>
      </c>
      <c r="D157" s="159">
        <f>Data!MV17</f>
        <v>0</v>
      </c>
      <c r="E157" s="159">
        <f>Data!NP17</f>
        <v>0</v>
      </c>
      <c r="F157" s="159">
        <f>Data!OJ17</f>
        <v>0</v>
      </c>
      <c r="G157" s="159">
        <f>Data!PD17</f>
        <v>0</v>
      </c>
      <c r="H157" s="160">
        <f>Data!PX17</f>
        <v>0</v>
      </c>
      <c r="I157" s="70">
        <f t="shared" si="6"/>
        <v>0</v>
      </c>
    </row>
    <row r="158" spans="2:9" x14ac:dyDescent="0.2">
      <c r="B158" s="9" t="str">
        <f>$B$47</f>
        <v>Business Administration</v>
      </c>
      <c r="C158" s="159">
        <f>Data!MC17</f>
        <v>0</v>
      </c>
      <c r="D158" s="159">
        <f>Data!MW17</f>
        <v>0</v>
      </c>
      <c r="E158" s="159">
        <f>Data!NQ17</f>
        <v>0</v>
      </c>
      <c r="F158" s="159">
        <f>Data!OK17</f>
        <v>0</v>
      </c>
      <c r="G158" s="159">
        <f>Data!PE17</f>
        <v>0</v>
      </c>
      <c r="H158" s="160">
        <f>Data!PY17</f>
        <v>3508944.09</v>
      </c>
      <c r="I158" s="70">
        <f t="shared" si="6"/>
        <v>3508944.09</v>
      </c>
    </row>
    <row r="159" spans="2:9" x14ac:dyDescent="0.2">
      <c r="B159" s="9" t="str">
        <f>$B$48</f>
        <v>Optometry</v>
      </c>
      <c r="C159" s="159">
        <f>Data!MD17</f>
        <v>0</v>
      </c>
      <c r="D159" s="159">
        <f>Data!MX17</f>
        <v>0</v>
      </c>
      <c r="E159" s="159">
        <f>Data!NR17</f>
        <v>0</v>
      </c>
      <c r="F159" s="159">
        <f>Data!OL17</f>
        <v>0</v>
      </c>
      <c r="G159" s="159">
        <f>Data!PF17</f>
        <v>0</v>
      </c>
      <c r="H159" s="160">
        <f>Data!PZ17</f>
        <v>0</v>
      </c>
      <c r="I159" s="70">
        <f t="shared" si="6"/>
        <v>0</v>
      </c>
    </row>
    <row r="160" spans="2:9" x14ac:dyDescent="0.2">
      <c r="B160" s="9" t="str">
        <f>$B$49</f>
        <v>Teacher Ed-Practice Teaching</v>
      </c>
      <c r="C160" s="159">
        <f>Data!ME17</f>
        <v>0</v>
      </c>
      <c r="D160" s="159">
        <f>Data!MY17</f>
        <v>0</v>
      </c>
      <c r="E160" s="159">
        <f>Data!NS17</f>
        <v>0</v>
      </c>
      <c r="F160" s="159">
        <f>Data!OM17</f>
        <v>0</v>
      </c>
      <c r="G160" s="159">
        <f>Data!PG17</f>
        <v>0</v>
      </c>
      <c r="H160" s="160">
        <f>Data!QA17</f>
        <v>231420.92</v>
      </c>
      <c r="I160" s="70">
        <f t="shared" si="6"/>
        <v>231420.92</v>
      </c>
    </row>
    <row r="161" spans="2:10" x14ac:dyDescent="0.2">
      <c r="B161" s="9" t="str">
        <f>$B$50</f>
        <v>Technology</v>
      </c>
      <c r="C161" s="159">
        <f>Data!MF17</f>
        <v>0</v>
      </c>
      <c r="D161" s="159">
        <f>Data!MZ17</f>
        <v>0</v>
      </c>
      <c r="E161" s="159">
        <f>Data!NT17</f>
        <v>0</v>
      </c>
      <c r="F161" s="159">
        <f>Data!ON17</f>
        <v>0</v>
      </c>
      <c r="G161" s="159">
        <f>Data!PH17</f>
        <v>0</v>
      </c>
      <c r="H161" s="160">
        <f>Data!QB17</f>
        <v>124576.55</v>
      </c>
      <c r="I161" s="70">
        <f t="shared" si="6"/>
        <v>124576.55</v>
      </c>
    </row>
    <row r="162" spans="2:10" x14ac:dyDescent="0.2">
      <c r="B162" s="9" t="str">
        <f>$B$51</f>
        <v>Nursing</v>
      </c>
      <c r="C162" s="159">
        <f>Data!MG17</f>
        <v>0</v>
      </c>
      <c r="D162" s="159">
        <f>Data!NA17</f>
        <v>0</v>
      </c>
      <c r="E162" s="159">
        <f>Data!NU17</f>
        <v>0</v>
      </c>
      <c r="F162" s="159">
        <f>Data!OO17</f>
        <v>0</v>
      </c>
      <c r="G162" s="159">
        <f>Data!PI17</f>
        <v>0</v>
      </c>
      <c r="H162" s="160">
        <f>Data!QC17</f>
        <v>0</v>
      </c>
      <c r="I162" s="70">
        <f t="shared" si="6"/>
        <v>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14260500.699999999</v>
      </c>
      <c r="I163" s="70">
        <f>SUM(I143:I162)</f>
        <v>14260500.699999999</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2574103.8488813746</v>
      </c>
      <c r="D168" s="21">
        <f t="shared" si="8"/>
        <v>2226322.9191867532</v>
      </c>
      <c r="E168" s="21">
        <f t="shared" si="8"/>
        <v>285192.20193187165</v>
      </c>
      <c r="F168" s="21">
        <f t="shared" si="8"/>
        <v>0</v>
      </c>
      <c r="G168" s="21">
        <f t="shared" si="8"/>
        <v>0</v>
      </c>
      <c r="H168" s="36">
        <f t="shared" ref="H168:H188" si="9">SUM(C168:G168)</f>
        <v>5085618.9699999988</v>
      </c>
      <c r="I168" s="52"/>
      <c r="J168" s="53"/>
    </row>
    <row r="169" spans="2:10" x14ac:dyDescent="0.2">
      <c r="B169" s="9" t="str">
        <f>$B$33</f>
        <v>Science</v>
      </c>
      <c r="C169" s="22">
        <f t="shared" si="8"/>
        <v>760885.56587364059</v>
      </c>
      <c r="D169" s="22">
        <f t="shared" si="8"/>
        <v>668862.9683474584</v>
      </c>
      <c r="E169" s="22">
        <f t="shared" si="8"/>
        <v>141644.71577890115</v>
      </c>
      <c r="F169" s="22">
        <f t="shared" si="8"/>
        <v>0</v>
      </c>
      <c r="G169" s="22">
        <f t="shared" si="8"/>
        <v>0</v>
      </c>
      <c r="H169" s="69">
        <f t="shared" si="9"/>
        <v>1571393.2500000002</v>
      </c>
      <c r="I169" s="52"/>
      <c r="J169" s="53"/>
    </row>
    <row r="170" spans="2:10" x14ac:dyDescent="0.2">
      <c r="B170" s="9" t="str">
        <f>$B$34</f>
        <v>Fine Arts</v>
      </c>
      <c r="C170" s="22">
        <f t="shared" si="8"/>
        <v>119536.79</v>
      </c>
      <c r="D170" s="22">
        <f t="shared" si="8"/>
        <v>0</v>
      </c>
      <c r="E170" s="22">
        <f t="shared" si="8"/>
        <v>0</v>
      </c>
      <c r="F170" s="22">
        <f t="shared" si="8"/>
        <v>0</v>
      </c>
      <c r="G170" s="22">
        <f t="shared" si="8"/>
        <v>0</v>
      </c>
      <c r="H170" s="69">
        <f t="shared" si="9"/>
        <v>119536.79</v>
      </c>
      <c r="I170" s="52"/>
      <c r="J170" s="53"/>
    </row>
    <row r="171" spans="2:10" x14ac:dyDescent="0.2">
      <c r="B171" s="9" t="str">
        <f>$B$35</f>
        <v>Teacher Education</v>
      </c>
      <c r="C171" s="22">
        <f t="shared" si="8"/>
        <v>152444.17349879089</v>
      </c>
      <c r="D171" s="22">
        <f t="shared" si="8"/>
        <v>1652222.391764953</v>
      </c>
      <c r="E171" s="22">
        <f t="shared" si="8"/>
        <v>981903.28473625635</v>
      </c>
      <c r="F171" s="22">
        <f t="shared" si="8"/>
        <v>0</v>
      </c>
      <c r="G171" s="22">
        <f t="shared" si="8"/>
        <v>0</v>
      </c>
      <c r="H171" s="69">
        <f t="shared" si="9"/>
        <v>2786569.8500000006</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289703.00722873601</v>
      </c>
      <c r="D173" s="22">
        <f t="shared" si="8"/>
        <v>367919.252379046</v>
      </c>
      <c r="E173" s="22">
        <f t="shared" si="8"/>
        <v>88645.650392217984</v>
      </c>
      <c r="F173" s="22">
        <f t="shared" si="8"/>
        <v>0</v>
      </c>
      <c r="G173" s="22">
        <f t="shared" si="8"/>
        <v>0</v>
      </c>
      <c r="H173" s="69">
        <f t="shared" si="9"/>
        <v>746267.91</v>
      </c>
      <c r="I173" s="52"/>
      <c r="J173" s="53"/>
    </row>
    <row r="174" spans="2:10" x14ac:dyDescent="0.2">
      <c r="B174" s="9" t="str">
        <f>$B$38</f>
        <v>Home Economics</v>
      </c>
      <c r="C174" s="22">
        <f t="shared" si="8"/>
        <v>0</v>
      </c>
      <c r="D174" s="22">
        <f t="shared" si="8"/>
        <v>0</v>
      </c>
      <c r="E174" s="22">
        <f t="shared" si="8"/>
        <v>17703.759999999998</v>
      </c>
      <c r="F174" s="22">
        <f t="shared" si="8"/>
        <v>0</v>
      </c>
      <c r="G174" s="22">
        <f t="shared" si="8"/>
        <v>0</v>
      </c>
      <c r="H174" s="69">
        <f t="shared" si="9"/>
        <v>17703.759999999998</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32197.877767699782</v>
      </c>
      <c r="D181" s="22">
        <f t="shared" si="8"/>
        <v>36270.732232300215</v>
      </c>
      <c r="E181" s="22">
        <f t="shared" si="8"/>
        <v>0</v>
      </c>
      <c r="F181" s="22">
        <f t="shared" si="8"/>
        <v>0</v>
      </c>
      <c r="G181" s="22">
        <f t="shared" si="8"/>
        <v>0</v>
      </c>
      <c r="H181" s="69">
        <f t="shared" si="9"/>
        <v>68468.61</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438716.30772488547</v>
      </c>
      <c r="D183" s="22">
        <f t="shared" si="8"/>
        <v>2218756.2397306007</v>
      </c>
      <c r="E183" s="22">
        <f t="shared" si="8"/>
        <v>851471.54254451348</v>
      </c>
      <c r="F183" s="22">
        <f t="shared" si="8"/>
        <v>0</v>
      </c>
      <c r="G183" s="22">
        <f t="shared" si="8"/>
        <v>0</v>
      </c>
      <c r="H183" s="69">
        <f t="shared" si="9"/>
        <v>3508944.09</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231420.92</v>
      </c>
      <c r="E185" s="22">
        <f t="shared" si="10"/>
        <v>0</v>
      </c>
      <c r="F185" s="22">
        <f t="shared" si="10"/>
        <v>0</v>
      </c>
      <c r="G185" s="22">
        <f t="shared" si="10"/>
        <v>0</v>
      </c>
      <c r="H185" s="69">
        <f t="shared" si="9"/>
        <v>231420.92</v>
      </c>
      <c r="I185" s="52"/>
      <c r="J185" s="53"/>
    </row>
    <row r="186" spans="2:10" x14ac:dyDescent="0.2">
      <c r="B186" s="9" t="str">
        <f>$B$50</f>
        <v>Technology</v>
      </c>
      <c r="C186" s="22">
        <f t="shared" si="10"/>
        <v>1735.5732171598806</v>
      </c>
      <c r="D186" s="22">
        <f t="shared" si="10"/>
        <v>110379.76850373333</v>
      </c>
      <c r="E186" s="22">
        <f t="shared" si="10"/>
        <v>12461.208279106795</v>
      </c>
      <c r="F186" s="22">
        <f t="shared" si="10"/>
        <v>0</v>
      </c>
      <c r="G186" s="22">
        <f t="shared" si="10"/>
        <v>0</v>
      </c>
      <c r="H186" s="69">
        <f t="shared" si="9"/>
        <v>124576.55</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4369323.1441922868</v>
      </c>
      <c r="D188" s="36">
        <f>SUM(D168:D187)</f>
        <v>7512155.1921448447</v>
      </c>
      <c r="E188" s="36">
        <f>SUM(E168:E187)</f>
        <v>2379022.3636628678</v>
      </c>
      <c r="F188" s="36">
        <f>SUM(F168:F187)</f>
        <v>0</v>
      </c>
      <c r="G188" s="36">
        <f>SUM(G168:G187)</f>
        <v>0</v>
      </c>
      <c r="H188" s="36">
        <f t="shared" si="9"/>
        <v>14260500.699999999</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6219762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1122703.4484257582</v>
      </c>
      <c r="D193" s="38">
        <f t="shared" si="11"/>
        <v>971017.70768357825</v>
      </c>
      <c r="E193" s="38">
        <f t="shared" si="11"/>
        <v>124387.47127944756</v>
      </c>
      <c r="F193" s="38">
        <f t="shared" si="11"/>
        <v>0</v>
      </c>
      <c r="G193" s="38">
        <f t="shared" si="11"/>
        <v>0</v>
      </c>
      <c r="H193" s="38">
        <f>SUM(C193:G193)</f>
        <v>2218108.6273887837</v>
      </c>
      <c r="I193" s="1"/>
    </row>
    <row r="194" spans="2:9" x14ac:dyDescent="0.2">
      <c r="B194" s="9" t="str">
        <f>$B$33</f>
        <v>Science</v>
      </c>
      <c r="C194" s="39">
        <f t="shared" si="11"/>
        <v>331862.62116256182</v>
      </c>
      <c r="D194" s="39">
        <f t="shared" si="11"/>
        <v>291726.67721656</v>
      </c>
      <c r="E194" s="39">
        <f t="shared" si="11"/>
        <v>61778.786141434779</v>
      </c>
      <c r="F194" s="39">
        <f t="shared" si="11"/>
        <v>0</v>
      </c>
      <c r="G194" s="39">
        <f t="shared" si="11"/>
        <v>0</v>
      </c>
      <c r="H194" s="39">
        <f t="shared" ref="H194:H213" si="12">SUM(C194:G194)</f>
        <v>685368.08452055661</v>
      </c>
      <c r="I194" s="1"/>
    </row>
    <row r="195" spans="2:9" x14ac:dyDescent="0.2">
      <c r="B195" s="9" t="str">
        <f>$B$34</f>
        <v>Fine Arts</v>
      </c>
      <c r="C195" s="39">
        <f t="shared" si="11"/>
        <v>52136.344729411067</v>
      </c>
      <c r="D195" s="39">
        <f t="shared" si="11"/>
        <v>0</v>
      </c>
      <c r="E195" s="39">
        <f t="shared" si="11"/>
        <v>0</v>
      </c>
      <c r="F195" s="39">
        <f t="shared" si="11"/>
        <v>0</v>
      </c>
      <c r="G195" s="39">
        <f t="shared" si="11"/>
        <v>0</v>
      </c>
      <c r="H195" s="39">
        <f t="shared" si="12"/>
        <v>52136.344729411067</v>
      </c>
      <c r="I195" s="1"/>
    </row>
    <row r="196" spans="2:9" x14ac:dyDescent="0.2">
      <c r="B196" s="9" t="str">
        <f>$B$35</f>
        <v>Teacher Education</v>
      </c>
      <c r="C196" s="39">
        <f t="shared" si="11"/>
        <v>66489.003311950204</v>
      </c>
      <c r="D196" s="39">
        <f t="shared" si="11"/>
        <v>720621.96643422125</v>
      </c>
      <c r="E196" s="39">
        <f t="shared" si="11"/>
        <v>428260.19028770272</v>
      </c>
      <c r="F196" s="39">
        <f t="shared" si="11"/>
        <v>0</v>
      </c>
      <c r="G196" s="39">
        <f t="shared" si="11"/>
        <v>0</v>
      </c>
      <c r="H196" s="39">
        <f t="shared" si="12"/>
        <v>1215371.1600338742</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126354.87377849316</v>
      </c>
      <c r="D198" s="39">
        <f t="shared" si="11"/>
        <v>160469.13402706536</v>
      </c>
      <c r="E198" s="39">
        <f t="shared" si="11"/>
        <v>38663.078003458548</v>
      </c>
      <c r="F198" s="39">
        <f t="shared" si="11"/>
        <v>0</v>
      </c>
      <c r="G198" s="39">
        <f t="shared" si="11"/>
        <v>0</v>
      </c>
      <c r="H198" s="39">
        <f t="shared" si="12"/>
        <v>325487.08580901707</v>
      </c>
      <c r="I198" s="1"/>
    </row>
    <row r="199" spans="2:9" x14ac:dyDescent="0.2">
      <c r="B199" s="9" t="str">
        <f>$B$38</f>
        <v>Home Economics</v>
      </c>
      <c r="C199" s="39">
        <f t="shared" si="11"/>
        <v>0</v>
      </c>
      <c r="D199" s="39">
        <f t="shared" si="11"/>
        <v>0</v>
      </c>
      <c r="E199" s="39">
        <f t="shared" si="11"/>
        <v>7721.5483793504727</v>
      </c>
      <c r="F199" s="39">
        <f t="shared" si="11"/>
        <v>0</v>
      </c>
      <c r="G199" s="39">
        <f t="shared" si="11"/>
        <v>0</v>
      </c>
      <c r="H199" s="39">
        <f t="shared" si="12"/>
        <v>7721.5483793504727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14043.2043088549</v>
      </c>
      <c r="D206" s="39">
        <f t="shared" si="11"/>
        <v>15819.592422980653</v>
      </c>
      <c r="E206" s="39">
        <f t="shared" si="11"/>
        <v>0</v>
      </c>
      <c r="F206" s="39">
        <f t="shared" si="11"/>
        <v>0</v>
      </c>
      <c r="G206" s="39">
        <f t="shared" si="11"/>
        <v>0</v>
      </c>
      <c r="H206" s="39">
        <f t="shared" si="12"/>
        <v>29862.796731835551</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191347.49030770155</v>
      </c>
      <c r="D208" s="39">
        <f t="shared" si="11"/>
        <v>967717.47619474516</v>
      </c>
      <c r="E208" s="39">
        <f t="shared" si="11"/>
        <v>371371.97743852681</v>
      </c>
      <c r="F208" s="39">
        <f t="shared" si="11"/>
        <v>0</v>
      </c>
      <c r="G208" s="39">
        <f t="shared" si="11"/>
        <v>0</v>
      </c>
      <c r="H208" s="39">
        <f t="shared" si="12"/>
        <v>1530436.9439409734</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100934.95717414633</v>
      </c>
      <c r="E210" s="39">
        <f t="shared" si="13"/>
        <v>0</v>
      </c>
      <c r="F210" s="39">
        <f t="shared" si="13"/>
        <v>0</v>
      </c>
      <c r="G210" s="39">
        <f t="shared" si="13"/>
        <v>0</v>
      </c>
      <c r="H210" s="39">
        <f t="shared" si="12"/>
        <v>100934.95717414633</v>
      </c>
      <c r="I210" s="1"/>
    </row>
    <row r="211" spans="2:9" x14ac:dyDescent="0.2">
      <c r="B211" s="9" t="str">
        <f>$B$50</f>
        <v>Technology</v>
      </c>
      <c r="C211" s="39">
        <f t="shared" si="13"/>
        <v>756.97567826017666</v>
      </c>
      <c r="D211" s="39">
        <f t="shared" si="13"/>
        <v>48142.480710808166</v>
      </c>
      <c r="E211" s="39">
        <f t="shared" si="13"/>
        <v>5434.9949029832524</v>
      </c>
      <c r="F211" s="39">
        <f t="shared" si="13"/>
        <v>0</v>
      </c>
      <c r="G211" s="39">
        <f t="shared" si="13"/>
        <v>0</v>
      </c>
      <c r="H211" s="39">
        <f t="shared" si="12"/>
        <v>54334.451292051592</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1905693.9617029908</v>
      </c>
      <c r="D213" s="38">
        <f>SUM(D193:D212)</f>
        <v>3276449.9918641057</v>
      </c>
      <c r="E213" s="38">
        <f>SUM(E193:E212)</f>
        <v>1037618.0464329042</v>
      </c>
      <c r="F213" s="38">
        <f>SUM(F193:F212)</f>
        <v>0</v>
      </c>
      <c r="G213" s="38">
        <f>SUM(G193:G212)</f>
        <v>0</v>
      </c>
      <c r="H213" s="38">
        <f t="shared" si="12"/>
        <v>6219762.0000000009</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13775236</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1901943.9829710927</v>
      </c>
      <c r="D218" s="38">
        <f t="shared" si="14"/>
        <v>2804666.4691291391</v>
      </c>
      <c r="E218" s="38">
        <f t="shared" si="14"/>
        <v>134445.05172738645</v>
      </c>
      <c r="F218" s="38">
        <f t="shared" si="14"/>
        <v>0</v>
      </c>
      <c r="G218" s="38">
        <f t="shared" si="14"/>
        <v>0</v>
      </c>
      <c r="H218" s="38">
        <f>SUM(C218:G218)</f>
        <v>4841055.5038276184</v>
      </c>
      <c r="I218" s="1"/>
    </row>
    <row r="219" spans="2:9" x14ac:dyDescent="0.2">
      <c r="B219" s="9" t="str">
        <f>$B$33</f>
        <v>Science</v>
      </c>
      <c r="C219" s="39">
        <f t="shared" si="14"/>
        <v>650873.46743739175</v>
      </c>
      <c r="D219" s="39">
        <f t="shared" si="14"/>
        <v>696330.98543895863</v>
      </c>
      <c r="E219" s="39">
        <f t="shared" si="14"/>
        <v>46345.965036459304</v>
      </c>
      <c r="F219" s="39">
        <f t="shared" si="14"/>
        <v>0</v>
      </c>
      <c r="G219" s="39">
        <f t="shared" si="14"/>
        <v>0</v>
      </c>
      <c r="H219" s="39">
        <f t="shared" ref="H219:H238" si="15">SUM(C219:G219)</f>
        <v>1393550.4179128096</v>
      </c>
      <c r="I219" s="1"/>
    </row>
    <row r="220" spans="2:9" x14ac:dyDescent="0.2">
      <c r="B220" s="9" t="str">
        <f>$B$34</f>
        <v>Fine Arts</v>
      </c>
      <c r="C220" s="39">
        <f t="shared" si="14"/>
        <v>123964.96690457332</v>
      </c>
      <c r="D220" s="39">
        <f t="shared" si="14"/>
        <v>0</v>
      </c>
      <c r="E220" s="39">
        <f t="shared" si="14"/>
        <v>0</v>
      </c>
      <c r="F220" s="39">
        <f t="shared" si="14"/>
        <v>0</v>
      </c>
      <c r="G220" s="39">
        <f t="shared" si="14"/>
        <v>0</v>
      </c>
      <c r="H220" s="39">
        <f t="shared" si="15"/>
        <v>123964.96690457332</v>
      </c>
      <c r="I220" s="1"/>
    </row>
    <row r="221" spans="2:9" x14ac:dyDescent="0.2">
      <c r="B221" s="9" t="str">
        <f>$B$35</f>
        <v>Teacher Education</v>
      </c>
      <c r="C221" s="39">
        <f t="shared" si="14"/>
        <v>107780.6517809207</v>
      </c>
      <c r="D221" s="39">
        <f t="shared" si="14"/>
        <v>2172304.8879443766</v>
      </c>
      <c r="E221" s="39">
        <f t="shared" si="14"/>
        <v>573270.36031584337</v>
      </c>
      <c r="F221" s="39">
        <f t="shared" si="14"/>
        <v>0</v>
      </c>
      <c r="G221" s="39">
        <f t="shared" si="14"/>
        <v>0</v>
      </c>
      <c r="H221" s="39">
        <f t="shared" si="15"/>
        <v>2853355.9000411406</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175846.60120167254</v>
      </c>
      <c r="D223" s="39">
        <f t="shared" si="14"/>
        <v>342223.67058519629</v>
      </c>
      <c r="E223" s="39">
        <f t="shared" si="14"/>
        <v>61794.6200486124</v>
      </c>
      <c r="F223" s="39">
        <f t="shared" si="14"/>
        <v>0</v>
      </c>
      <c r="G223" s="39">
        <f t="shared" si="14"/>
        <v>0</v>
      </c>
      <c r="H223" s="39">
        <f t="shared" si="15"/>
        <v>579864.89183548116</v>
      </c>
      <c r="I223" s="1"/>
    </row>
    <row r="224" spans="2:9" x14ac:dyDescent="0.2">
      <c r="B224" s="9" t="str">
        <f>$B$38</f>
        <v>Home Economics</v>
      </c>
      <c r="C224" s="39">
        <f t="shared" si="14"/>
        <v>0</v>
      </c>
      <c r="D224" s="39">
        <f t="shared" si="14"/>
        <v>0</v>
      </c>
      <c r="E224" s="39">
        <f t="shared" si="14"/>
        <v>23799.27934304667</v>
      </c>
      <c r="F224" s="39">
        <f t="shared" si="14"/>
        <v>0</v>
      </c>
      <c r="G224" s="39">
        <f t="shared" si="14"/>
        <v>0</v>
      </c>
      <c r="H224" s="39">
        <f t="shared" si="15"/>
        <v>23799.27934304667</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42699.0441560197</v>
      </c>
      <c r="D231" s="39">
        <f t="shared" si="14"/>
        <v>54993.460179002723</v>
      </c>
      <c r="E231" s="39">
        <f t="shared" si="14"/>
        <v>0</v>
      </c>
      <c r="F231" s="39">
        <f t="shared" si="14"/>
        <v>0</v>
      </c>
      <c r="G231" s="39">
        <f t="shared" si="14"/>
        <v>0</v>
      </c>
      <c r="H231" s="39">
        <f t="shared" si="15"/>
        <v>97692.504335022415</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380560.97015936376</v>
      </c>
      <c r="D233" s="39">
        <f t="shared" si="14"/>
        <v>2563200.9313316788</v>
      </c>
      <c r="E233" s="39">
        <f t="shared" si="14"/>
        <v>470557.68104585249</v>
      </c>
      <c r="F233" s="39">
        <f t="shared" si="14"/>
        <v>0</v>
      </c>
      <c r="G233" s="39">
        <f t="shared" si="14"/>
        <v>0</v>
      </c>
      <c r="H233" s="39">
        <f t="shared" si="15"/>
        <v>3414319.5825368953</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118583.59919058518</v>
      </c>
      <c r="E235" s="39">
        <f t="shared" si="16"/>
        <v>0</v>
      </c>
      <c r="F235" s="39">
        <f t="shared" si="16"/>
        <v>0</v>
      </c>
      <c r="G235" s="39">
        <f t="shared" si="16"/>
        <v>0</v>
      </c>
      <c r="H235" s="39">
        <f t="shared" si="15"/>
        <v>118583.59919058518</v>
      </c>
      <c r="I235" s="1"/>
    </row>
    <row r="236" spans="2:10" x14ac:dyDescent="0.2">
      <c r="B236" s="9" t="str">
        <f>$B$50</f>
        <v>Technology</v>
      </c>
      <c r="C236" s="39">
        <f t="shared" si="16"/>
        <v>2410.4299120333703</v>
      </c>
      <c r="D236" s="39">
        <f t="shared" si="16"/>
        <v>322881.14321189187</v>
      </c>
      <c r="E236" s="39">
        <f t="shared" si="16"/>
        <v>3757.7809489021051</v>
      </c>
      <c r="F236" s="39">
        <f t="shared" si="16"/>
        <v>0</v>
      </c>
      <c r="G236" s="39">
        <f t="shared" si="16"/>
        <v>0</v>
      </c>
      <c r="H236" s="39">
        <f t="shared" si="15"/>
        <v>329049.35407282738</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3386080.1145230676</v>
      </c>
      <c r="D238" s="38">
        <f>SUM(D218:D237)</f>
        <v>9075185.1470108293</v>
      </c>
      <c r="E238" s="38">
        <f>SUM(E218:E237)</f>
        <v>1313970.7384661026</v>
      </c>
      <c r="F238" s="38">
        <f>SUM(F218:F237)</f>
        <v>0</v>
      </c>
      <c r="G238" s="38">
        <f>SUM(G218:G237)</f>
        <v>0</v>
      </c>
      <c r="H238" s="38">
        <f t="shared" si="15"/>
        <v>13775236</v>
      </c>
      <c r="I238" s="1"/>
    </row>
    <row r="239" spans="2:10" x14ac:dyDescent="0.2">
      <c r="B239" s="40"/>
      <c r="C239" s="41"/>
      <c r="D239" s="41"/>
      <c r="E239" s="41"/>
      <c r="F239" s="41"/>
      <c r="G239" s="41"/>
      <c r="H239" s="41"/>
      <c r="I239" s="1"/>
    </row>
    <row r="240" spans="2:10" x14ac:dyDescent="0.2">
      <c r="B240" s="277" t="s">
        <v>12</v>
      </c>
      <c r="C240" s="11"/>
      <c r="D240" s="11"/>
      <c r="E240" s="11"/>
      <c r="F240" s="11"/>
      <c r="G240" s="11"/>
      <c r="H240" s="17">
        <f>H16</f>
        <v>18164198</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2507927.057772045</v>
      </c>
      <c r="D243" s="38">
        <f t="shared" si="17"/>
        <v>3698268.1871455833</v>
      </c>
      <c r="E243" s="38">
        <f t="shared" si="17"/>
        <v>177280.92206162488</v>
      </c>
      <c r="F243" s="38">
        <f t="shared" si="17"/>
        <v>0</v>
      </c>
      <c r="G243" s="38">
        <f t="shared" si="17"/>
        <v>0</v>
      </c>
      <c r="H243" s="38">
        <f>SUM(C243:G243)</f>
        <v>6383476.1669792533</v>
      </c>
      <c r="I243" s="1"/>
    </row>
    <row r="244" spans="2:9" x14ac:dyDescent="0.2">
      <c r="B244" s="9" t="str">
        <f>$B$33</f>
        <v>Science</v>
      </c>
      <c r="C244" s="39">
        <f t="shared" si="17"/>
        <v>858249.87212410278</v>
      </c>
      <c r="D244" s="39">
        <f t="shared" si="17"/>
        <v>918190.72232579987</v>
      </c>
      <c r="E244" s="39">
        <f t="shared" si="17"/>
        <v>61112.367542982494</v>
      </c>
      <c r="F244" s="39">
        <f t="shared" si="17"/>
        <v>0</v>
      </c>
      <c r="G244" s="39">
        <f t="shared" si="17"/>
        <v>0</v>
      </c>
      <c r="H244" s="39">
        <f t="shared" ref="H244:H263" si="18">SUM(C244:G244)</f>
        <v>1837552.9619928852</v>
      </c>
      <c r="I244" s="1"/>
    </row>
    <row r="245" spans="2:9" x14ac:dyDescent="0.2">
      <c r="B245" s="9" t="str">
        <f>$B$34</f>
        <v>Fine Arts</v>
      </c>
      <c r="C245" s="39">
        <f t="shared" si="17"/>
        <v>163461.75150234211</v>
      </c>
      <c r="D245" s="39">
        <f t="shared" si="17"/>
        <v>0</v>
      </c>
      <c r="E245" s="39">
        <f t="shared" si="17"/>
        <v>0</v>
      </c>
      <c r="F245" s="39">
        <f t="shared" si="17"/>
        <v>0</v>
      </c>
      <c r="G245" s="39">
        <f t="shared" si="17"/>
        <v>0</v>
      </c>
      <c r="H245" s="39">
        <f t="shared" si="18"/>
        <v>163461.75150234211</v>
      </c>
      <c r="I245" s="1"/>
    </row>
    <row r="246" spans="2:9" x14ac:dyDescent="0.2">
      <c r="B246" s="9" t="str">
        <f>$B$35</f>
        <v>Teacher Education</v>
      </c>
      <c r="C246" s="39">
        <f t="shared" si="17"/>
        <v>142120.91172286967</v>
      </c>
      <c r="D246" s="39">
        <f t="shared" si="17"/>
        <v>2864428.3191220439</v>
      </c>
      <c r="E246" s="39">
        <f t="shared" si="17"/>
        <v>755921.44717581046</v>
      </c>
      <c r="F246" s="39">
        <f t="shared" si="17"/>
        <v>0</v>
      </c>
      <c r="G246" s="39">
        <f t="shared" si="17"/>
        <v>0</v>
      </c>
      <c r="H246" s="39">
        <f t="shared" si="18"/>
        <v>3762470.6780207241</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231873.52157554455</v>
      </c>
      <c r="D248" s="39">
        <f t="shared" si="17"/>
        <v>451260.40038778877</v>
      </c>
      <c r="E248" s="39">
        <f t="shared" si="17"/>
        <v>81483.156723976659</v>
      </c>
      <c r="F248" s="39">
        <f t="shared" si="17"/>
        <v>0</v>
      </c>
      <c r="G248" s="39">
        <f t="shared" si="17"/>
        <v>0</v>
      </c>
      <c r="H248" s="39">
        <f t="shared" si="18"/>
        <v>764617.07868730999</v>
      </c>
      <c r="I248" s="1"/>
    </row>
    <row r="249" spans="2:9" x14ac:dyDescent="0.2">
      <c r="B249" s="9" t="str">
        <f>$B$38</f>
        <v>Home Economics</v>
      </c>
      <c r="C249" s="39">
        <f t="shared" si="17"/>
        <v>0</v>
      </c>
      <c r="D249" s="39">
        <f t="shared" si="17"/>
        <v>0</v>
      </c>
      <c r="E249" s="39">
        <f t="shared" si="17"/>
        <v>31382.026576126147</v>
      </c>
      <c r="F249" s="39">
        <f t="shared" si="17"/>
        <v>0</v>
      </c>
      <c r="G249" s="39">
        <f t="shared" si="17"/>
        <v>0</v>
      </c>
      <c r="H249" s="39">
        <f t="shared" si="18"/>
        <v>31382.026576126147</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56303.492184140057</v>
      </c>
      <c r="D256" s="39">
        <f t="shared" si="17"/>
        <v>72515.062493050646</v>
      </c>
      <c r="E256" s="39">
        <f t="shared" si="17"/>
        <v>0</v>
      </c>
      <c r="F256" s="39">
        <f t="shared" si="17"/>
        <v>0</v>
      </c>
      <c r="G256" s="39">
        <f t="shared" si="17"/>
        <v>0</v>
      </c>
      <c r="H256" s="39">
        <f t="shared" si="18"/>
        <v>128818.5546771907</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501812.44176482892</v>
      </c>
      <c r="D258" s="39">
        <f t="shared" si="17"/>
        <v>3379868.7173485099</v>
      </c>
      <c r="E258" s="39">
        <f t="shared" si="17"/>
        <v>620483.22721568705</v>
      </c>
      <c r="F258" s="39">
        <f t="shared" si="17"/>
        <v>0</v>
      </c>
      <c r="G258" s="39">
        <f t="shared" si="17"/>
        <v>0</v>
      </c>
      <c r="H258" s="39">
        <f t="shared" si="18"/>
        <v>4502164.386329026</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156365.81291604944</v>
      </c>
      <c r="E260" s="39">
        <f t="shared" si="19"/>
        <v>0</v>
      </c>
      <c r="F260" s="39">
        <f t="shared" si="19"/>
        <v>0</v>
      </c>
      <c r="G260" s="39">
        <f t="shared" si="19"/>
        <v>0</v>
      </c>
      <c r="H260" s="39">
        <f t="shared" si="18"/>
        <v>156365.81291604944</v>
      </c>
      <c r="I260" s="1"/>
    </row>
    <row r="261" spans="2:10" x14ac:dyDescent="0.2">
      <c r="B261" s="9" t="str">
        <f>$B$50</f>
        <v>Technology</v>
      </c>
      <c r="C261" s="39">
        <f t="shared" si="19"/>
        <v>3178.4229458788745</v>
      </c>
      <c r="D261" s="39">
        <f t="shared" si="19"/>
        <v>425755.10254540545</v>
      </c>
      <c r="E261" s="39">
        <f t="shared" si="19"/>
        <v>4955.0568278093915</v>
      </c>
      <c r="F261" s="39">
        <f t="shared" si="19"/>
        <v>0</v>
      </c>
      <c r="G261" s="39">
        <f t="shared" si="19"/>
        <v>0</v>
      </c>
      <c r="H261" s="39">
        <f t="shared" si="18"/>
        <v>433888.58231909369</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4464927.471591752</v>
      </c>
      <c r="D263" s="38">
        <f>SUM(D243:D262)</f>
        <v>11966652.324284231</v>
      </c>
      <c r="E263" s="38">
        <f>SUM(E243:E262)</f>
        <v>1732618.2041240172</v>
      </c>
      <c r="F263" s="38">
        <f>SUM(F243:F262)</f>
        <v>0</v>
      </c>
      <c r="G263" s="38">
        <f>SUM(G243:G262)</f>
        <v>0</v>
      </c>
      <c r="H263" s="38">
        <f t="shared" si="18"/>
        <v>18164198</v>
      </c>
      <c r="I263" s="50"/>
    </row>
    <row r="264" spans="2:10" x14ac:dyDescent="0.2">
      <c r="B264" s="374"/>
      <c r="C264" s="374"/>
      <c r="D264" s="374"/>
      <c r="E264" s="374"/>
      <c r="F264" s="374"/>
      <c r="G264" s="374"/>
      <c r="H264" s="375"/>
      <c r="I264" s="49"/>
    </row>
    <row r="265" spans="2:10" x14ac:dyDescent="0.2">
      <c r="B265" s="277"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11100075.013032909</v>
      </c>
      <c r="D268" s="38">
        <f t="shared" si="20"/>
        <v>12289241.391341254</v>
      </c>
      <c r="E268" s="38">
        <f t="shared" si="20"/>
        <v>1052952.4798834836</v>
      </c>
      <c r="F268" s="38">
        <f t="shared" si="20"/>
        <v>0</v>
      </c>
      <c r="G268" s="38">
        <f t="shared" si="20"/>
        <v>0</v>
      </c>
      <c r="H268" s="38">
        <f>SUM(C268:G268)</f>
        <v>24442268.884257648</v>
      </c>
      <c r="I268" s="1"/>
    </row>
    <row r="269" spans="2:10" x14ac:dyDescent="0.2">
      <c r="B269" s="9" t="str">
        <f>$B$33</f>
        <v>Science</v>
      </c>
      <c r="C269" s="39">
        <f t="shared" si="20"/>
        <v>3486696.8721793508</v>
      </c>
      <c r="D269" s="39">
        <f t="shared" si="20"/>
        <v>3352924.6457064305</v>
      </c>
      <c r="E269" s="39">
        <f t="shared" si="20"/>
        <v>475598.89605288778</v>
      </c>
      <c r="F269" s="39">
        <f t="shared" si="20"/>
        <v>0</v>
      </c>
      <c r="G269" s="39">
        <f t="shared" si="20"/>
        <v>0</v>
      </c>
      <c r="H269" s="39">
        <f t="shared" ref="H269:H288" si="21">SUM(C269:G269)</f>
        <v>7315220.4139386695</v>
      </c>
      <c r="I269" s="1"/>
    </row>
    <row r="270" spans="2:10" x14ac:dyDescent="0.2">
      <c r="B270" s="9" t="str">
        <f>$B$34</f>
        <v>Fine Arts</v>
      </c>
      <c r="C270" s="39">
        <f t="shared" si="20"/>
        <v>598107.85313632642</v>
      </c>
      <c r="D270" s="39">
        <f t="shared" si="20"/>
        <v>0</v>
      </c>
      <c r="E270" s="39">
        <f t="shared" si="20"/>
        <v>0</v>
      </c>
      <c r="F270" s="39">
        <f t="shared" si="20"/>
        <v>0</v>
      </c>
      <c r="G270" s="39">
        <f t="shared" si="20"/>
        <v>0</v>
      </c>
      <c r="H270" s="39">
        <f t="shared" si="21"/>
        <v>598107.85313632642</v>
      </c>
      <c r="I270" s="1"/>
    </row>
    <row r="271" spans="2:10" x14ac:dyDescent="0.2">
      <c r="B271" s="9" t="str">
        <f>$B$35</f>
        <v>Teacher Education</v>
      </c>
      <c r="C271" s="39">
        <f t="shared" si="20"/>
        <v>646110.3705942604</v>
      </c>
      <c r="D271" s="39">
        <f t="shared" si="20"/>
        <v>9330928.5696366243</v>
      </c>
      <c r="E271" s="39">
        <f t="shared" si="20"/>
        <v>3881199.6684326427</v>
      </c>
      <c r="F271" s="39">
        <f t="shared" si="20"/>
        <v>0</v>
      </c>
      <c r="G271" s="39">
        <f t="shared" si="20"/>
        <v>0</v>
      </c>
      <c r="H271" s="39">
        <f t="shared" si="21"/>
        <v>13858238.608663529</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1160670.4036133974</v>
      </c>
      <c r="D273" s="39">
        <f t="shared" si="20"/>
        <v>1749721.6573681934</v>
      </c>
      <c r="E273" s="39">
        <f t="shared" si="20"/>
        <v>373671.54450116161</v>
      </c>
      <c r="F273" s="39">
        <f t="shared" si="20"/>
        <v>0</v>
      </c>
      <c r="G273" s="39">
        <f t="shared" si="20"/>
        <v>0</v>
      </c>
      <c r="H273" s="39">
        <f t="shared" si="21"/>
        <v>3284063.6054827524</v>
      </c>
      <c r="I273" s="1"/>
    </row>
    <row r="274" spans="2:10" x14ac:dyDescent="0.2">
      <c r="B274" s="9" t="str">
        <f>$B$38</f>
        <v>Home Economics</v>
      </c>
      <c r="C274" s="39">
        <f t="shared" si="20"/>
        <v>0</v>
      </c>
      <c r="D274" s="39">
        <f t="shared" si="20"/>
        <v>0</v>
      </c>
      <c r="E274" s="39">
        <f t="shared" si="20"/>
        <v>101194.11429852329</v>
      </c>
      <c r="F274" s="39">
        <f t="shared" si="20"/>
        <v>0</v>
      </c>
      <c r="G274" s="39">
        <f t="shared" si="20"/>
        <v>0</v>
      </c>
      <c r="H274" s="39">
        <f t="shared" si="21"/>
        <v>101194.11429852329</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182686.16937990222</v>
      </c>
      <c r="D281" s="39">
        <f t="shared" si="20"/>
        <v>221777.67507114363</v>
      </c>
      <c r="E281" s="39">
        <f t="shared" si="20"/>
        <v>0</v>
      </c>
      <c r="F281" s="39">
        <f t="shared" si="20"/>
        <v>0</v>
      </c>
      <c r="G281" s="39">
        <f t="shared" si="20"/>
        <v>0</v>
      </c>
      <c r="H281" s="39">
        <f t="shared" si="21"/>
        <v>404463.84445104585</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2022615.5139928907</v>
      </c>
      <c r="D283" s="39">
        <f t="shared" si="20"/>
        <v>11709710.264088875</v>
      </c>
      <c r="E283" s="39">
        <f t="shared" si="20"/>
        <v>3304051.1940142727</v>
      </c>
      <c r="F283" s="39">
        <f t="shared" si="20"/>
        <v>0</v>
      </c>
      <c r="G283" s="39">
        <f t="shared" si="20"/>
        <v>0</v>
      </c>
      <c r="H283" s="39">
        <f t="shared" si="21"/>
        <v>17036376.972096037</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876422.09445160301</v>
      </c>
      <c r="E285" s="39">
        <f t="shared" si="22"/>
        <v>0</v>
      </c>
      <c r="F285" s="39">
        <f t="shared" si="22"/>
        <v>0</v>
      </c>
      <c r="G285" s="39">
        <f t="shared" si="22"/>
        <v>0</v>
      </c>
      <c r="H285" s="39">
        <f t="shared" si="21"/>
        <v>876422.09445160301</v>
      </c>
      <c r="I285" s="1"/>
    </row>
    <row r="286" spans="2:10" x14ac:dyDescent="0.2">
      <c r="B286" s="9" t="str">
        <f>$B$50</f>
        <v>Technology</v>
      </c>
      <c r="C286" s="39">
        <f t="shared" si="22"/>
        <v>10099.680472903352</v>
      </c>
      <c r="D286" s="39">
        <f t="shared" si="22"/>
        <v>1035517.8955661969</v>
      </c>
      <c r="E286" s="39">
        <f t="shared" si="22"/>
        <v>41100.040958801546</v>
      </c>
      <c r="F286" s="39">
        <f t="shared" si="22"/>
        <v>0</v>
      </c>
      <c r="G286" s="39">
        <f t="shared" si="22"/>
        <v>0</v>
      </c>
      <c r="H286" s="39">
        <f t="shared" si="21"/>
        <v>1086717.6169979018</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19207061.876401942</v>
      </c>
      <c r="D288" s="38">
        <f>SUM(D268:D287)</f>
        <v>40566244.193230323</v>
      </c>
      <c r="E288" s="38">
        <f>SUM(E268:E287)</f>
        <v>9229767.9381417725</v>
      </c>
      <c r="F288" s="38">
        <f>SUM(F268:F287)</f>
        <v>0</v>
      </c>
      <c r="G288" s="38">
        <f>SUM(G268:G287)</f>
        <v>0</v>
      </c>
      <c r="H288" s="38">
        <f t="shared" si="21"/>
        <v>69003074.00777404</v>
      </c>
      <c r="I288" s="85"/>
      <c r="J288" s="54"/>
    </row>
    <row r="289" spans="2:10" x14ac:dyDescent="0.2">
      <c r="H289" s="54"/>
    </row>
    <row r="290" spans="2:10" x14ac:dyDescent="0.2">
      <c r="B290" s="277"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334.94493099073355</v>
      </c>
      <c r="D293" s="36">
        <f t="shared" si="23"/>
        <v>553.94371833857349</v>
      </c>
      <c r="E293" s="36">
        <f t="shared" si="23"/>
        <v>1090.0129191340411</v>
      </c>
      <c r="F293" s="36">
        <f t="shared" si="23"/>
        <v>0</v>
      </c>
      <c r="G293" s="37">
        <f t="shared" si="23"/>
        <v>0</v>
      </c>
      <c r="H293" s="38">
        <f t="shared" si="23"/>
        <v>434.21273177342113</v>
      </c>
      <c r="I293" s="1"/>
    </row>
    <row r="294" spans="2:10" x14ac:dyDescent="0.2">
      <c r="B294" s="9" t="str">
        <f>$B$33</f>
        <v>Science</v>
      </c>
      <c r="C294" s="69">
        <f t="shared" si="23"/>
        <v>307.44174871522358</v>
      </c>
      <c r="D294" s="69">
        <f t="shared" si="23"/>
        <v>608.73722688933015</v>
      </c>
      <c r="E294" s="69">
        <f t="shared" si="23"/>
        <v>1428.224913071735</v>
      </c>
      <c r="F294" s="69">
        <f t="shared" si="23"/>
        <v>0</v>
      </c>
      <c r="G294" s="88">
        <f t="shared" si="23"/>
        <v>0</v>
      </c>
      <c r="H294" s="39">
        <f t="shared" si="23"/>
        <v>425.74906378411532</v>
      </c>
      <c r="I294" s="1"/>
    </row>
    <row r="295" spans="2:10" x14ac:dyDescent="0.2">
      <c r="B295" s="9" t="str">
        <f>$B$34</f>
        <v>Fine Arts</v>
      </c>
      <c r="C295" s="69">
        <f t="shared" si="23"/>
        <v>276.90178385941039</v>
      </c>
      <c r="D295" s="69">
        <f t="shared" si="23"/>
        <v>0</v>
      </c>
      <c r="E295" s="69">
        <f t="shared" si="23"/>
        <v>0</v>
      </c>
      <c r="F295" s="69">
        <f t="shared" si="23"/>
        <v>0</v>
      </c>
      <c r="G295" s="88">
        <f t="shared" si="23"/>
        <v>0</v>
      </c>
      <c r="H295" s="39">
        <f t="shared" si="23"/>
        <v>276.90178385941039</v>
      </c>
      <c r="I295" s="1"/>
    </row>
    <row r="296" spans="2:10" x14ac:dyDescent="0.2">
      <c r="B296" s="9" t="str">
        <f>$B$35</f>
        <v>Teacher Education</v>
      </c>
      <c r="C296" s="69">
        <f t="shared" si="23"/>
        <v>344.04173088086281</v>
      </c>
      <c r="D296" s="69">
        <f t="shared" si="23"/>
        <v>543.03256530504711</v>
      </c>
      <c r="E296" s="69">
        <f t="shared" si="23"/>
        <v>942.26746016815798</v>
      </c>
      <c r="F296" s="69">
        <f t="shared" si="23"/>
        <v>0</v>
      </c>
      <c r="G296" s="88">
        <f t="shared" si="23"/>
        <v>0</v>
      </c>
      <c r="H296" s="39">
        <f t="shared" si="23"/>
        <v>597.85326180601942</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378.80887846390254</v>
      </c>
      <c r="D298" s="69">
        <f t="shared" si="23"/>
        <v>646.36928606139395</v>
      </c>
      <c r="E298" s="69">
        <f t="shared" si="23"/>
        <v>841.60257770531894</v>
      </c>
      <c r="F298" s="69">
        <f t="shared" si="23"/>
        <v>0</v>
      </c>
      <c r="G298" s="88">
        <f t="shared" si="23"/>
        <v>0</v>
      </c>
      <c r="H298" s="39">
        <f t="shared" si="23"/>
        <v>528.40926878242192</v>
      </c>
      <c r="I298" s="1"/>
    </row>
    <row r="299" spans="2:10" x14ac:dyDescent="0.2">
      <c r="B299" s="9" t="str">
        <f>$B$38</f>
        <v>Home Economics</v>
      </c>
      <c r="C299" s="69">
        <f t="shared" si="23"/>
        <v>0</v>
      </c>
      <c r="D299" s="69">
        <f t="shared" si="23"/>
        <v>0</v>
      </c>
      <c r="E299" s="69">
        <f t="shared" si="23"/>
        <v>591.7784461901947</v>
      </c>
      <c r="F299" s="69">
        <f t="shared" si="23"/>
        <v>0</v>
      </c>
      <c r="G299" s="88">
        <f t="shared" si="23"/>
        <v>0</v>
      </c>
      <c r="H299" s="39">
        <f t="shared" si="23"/>
        <v>591.7784461901947</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245.54592658589007</v>
      </c>
      <c r="D306" s="69">
        <f t="shared" si="23"/>
        <v>509.83373579573248</v>
      </c>
      <c r="E306" s="69">
        <f t="shared" si="23"/>
        <v>0</v>
      </c>
      <c r="F306" s="69">
        <f t="shared" si="23"/>
        <v>0</v>
      </c>
      <c r="G306" s="88">
        <f t="shared" si="23"/>
        <v>0</v>
      </c>
      <c r="H306" s="39">
        <f t="shared" si="23"/>
        <v>343.0566958872314</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305.02420660426645</v>
      </c>
      <c r="D308" s="69">
        <f t="shared" si="23"/>
        <v>577.54427936319973</v>
      </c>
      <c r="E308" s="69">
        <f t="shared" si="23"/>
        <v>977.24081455612918</v>
      </c>
      <c r="F308" s="69">
        <f t="shared" si="23"/>
        <v>0</v>
      </c>
      <c r="G308" s="88">
        <f t="shared" si="23"/>
        <v>0</v>
      </c>
      <c r="H308" s="39">
        <f t="shared" si="23"/>
        <v>562.4980015219744</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934.35191306141041</v>
      </c>
      <c r="E310" s="69">
        <f t="shared" si="24"/>
        <v>0</v>
      </c>
      <c r="F310" s="69">
        <f t="shared" si="24"/>
        <v>0</v>
      </c>
      <c r="G310" s="88">
        <f t="shared" si="24"/>
        <v>0</v>
      </c>
      <c r="H310" s="39">
        <f t="shared" si="24"/>
        <v>934.35191306141041</v>
      </c>
      <c r="I310" s="1"/>
    </row>
    <row r="311" spans="2:10" x14ac:dyDescent="0.2">
      <c r="B311" s="9" t="str">
        <f>$B$50</f>
        <v>Technology</v>
      </c>
      <c r="C311" s="69">
        <f t="shared" si="24"/>
        <v>240.46858268817505</v>
      </c>
      <c r="D311" s="69">
        <f t="shared" si="24"/>
        <v>405.44945010422742</v>
      </c>
      <c r="E311" s="69">
        <f t="shared" si="24"/>
        <v>1522.223739214872</v>
      </c>
      <c r="F311" s="69">
        <f t="shared" si="24"/>
        <v>0</v>
      </c>
      <c r="G311" s="88">
        <f t="shared" si="24"/>
        <v>0</v>
      </c>
      <c r="H311" s="39">
        <f t="shared" si="24"/>
        <v>414.30332329313831</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325.54342163393125</v>
      </c>
      <c r="D313" s="38">
        <f t="shared" si="24"/>
        <v>565.10753211994597</v>
      </c>
      <c r="E313" s="38">
        <f t="shared" si="24"/>
        <v>977.62609237811387</v>
      </c>
      <c r="F313" s="38">
        <f t="shared" si="24"/>
        <v>0</v>
      </c>
      <c r="G313" s="38">
        <f t="shared" si="24"/>
        <v>0</v>
      </c>
      <c r="H313" s="38">
        <f t="shared" si="24"/>
        <v>492.08473469808769</v>
      </c>
      <c r="I313" s="50"/>
    </row>
    <row r="315" spans="2:10" x14ac:dyDescent="0.2">
      <c r="B315" s="277"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33" si="25">IF($C$293=0,"",C293/$C$293)</f>
        <v>1</v>
      </c>
      <c r="D318" s="55">
        <f t="shared" si="25"/>
        <v>1.6538352041933087</v>
      </c>
      <c r="E318" s="55">
        <f t="shared" si="25"/>
        <v>3.2543048671012635</v>
      </c>
      <c r="F318" s="55">
        <f t="shared" si="25"/>
        <v>0</v>
      </c>
      <c r="G318" s="55">
        <f t="shared" si="25"/>
        <v>0</v>
      </c>
      <c r="H318" s="55">
        <f t="shared" si="25"/>
        <v>1.2963705122781328</v>
      </c>
      <c r="I318" s="1"/>
    </row>
    <row r="319" spans="2:10" x14ac:dyDescent="0.2">
      <c r="B319" s="9" t="str">
        <f>$B$33</f>
        <v>Science</v>
      </c>
      <c r="C319" s="55">
        <f t="shared" si="25"/>
        <v>0.91788745035144037</v>
      </c>
      <c r="D319" s="55">
        <f t="shared" si="25"/>
        <v>1.8174248079788711</v>
      </c>
      <c r="E319" s="55">
        <f t="shared" si="25"/>
        <v>4.2640588972258477</v>
      </c>
      <c r="F319" s="55">
        <f t="shared" si="25"/>
        <v>0</v>
      </c>
      <c r="G319" s="55">
        <f t="shared" si="25"/>
        <v>0</v>
      </c>
      <c r="H319" s="55">
        <f t="shared" si="25"/>
        <v>1.2711016778931159</v>
      </c>
      <c r="I319" s="1"/>
    </row>
    <row r="320" spans="2:10" x14ac:dyDescent="0.2">
      <c r="B320" s="9" t="str">
        <f>$B$34</f>
        <v>Fine Arts</v>
      </c>
      <c r="C320" s="55">
        <f t="shared" si="25"/>
        <v>0.82670838767543864</v>
      </c>
      <c r="D320" s="55">
        <f t="shared" si="25"/>
        <v>0</v>
      </c>
      <c r="E320" s="55">
        <f t="shared" si="25"/>
        <v>0</v>
      </c>
      <c r="F320" s="55">
        <f t="shared" si="25"/>
        <v>0</v>
      </c>
      <c r="G320" s="55">
        <f t="shared" si="25"/>
        <v>0</v>
      </c>
      <c r="H320" s="55">
        <f t="shared" si="25"/>
        <v>0.82670838767543864</v>
      </c>
      <c r="I320" s="1"/>
    </row>
    <row r="321" spans="2:9" x14ac:dyDescent="0.2">
      <c r="B321" s="9" t="str">
        <f>$B$35</f>
        <v>Teacher Education</v>
      </c>
      <c r="C321" s="55">
        <f t="shared" si="25"/>
        <v>1.0271590910876658</v>
      </c>
      <c r="D321" s="55">
        <f t="shared" si="25"/>
        <v>1.6212592431203876</v>
      </c>
      <c r="E321" s="55">
        <f t="shared" si="25"/>
        <v>2.8132011354255315</v>
      </c>
      <c r="F321" s="55">
        <f t="shared" si="25"/>
        <v>0</v>
      </c>
      <c r="G321" s="55">
        <f t="shared" si="25"/>
        <v>0</v>
      </c>
      <c r="H321" s="55">
        <f t="shared" si="25"/>
        <v>1.7849300183096648</v>
      </c>
      <c r="I321" s="1"/>
    </row>
    <row r="322" spans="2:9" x14ac:dyDescent="0.2">
      <c r="B322" s="9" t="str">
        <f>$B$36</f>
        <v>Agriculture</v>
      </c>
      <c r="C322" s="55">
        <f t="shared" si="25"/>
        <v>0</v>
      </c>
      <c r="D322" s="55">
        <f t="shared" si="25"/>
        <v>0</v>
      </c>
      <c r="E322" s="55">
        <f t="shared" si="25"/>
        <v>0</v>
      </c>
      <c r="F322" s="55">
        <f t="shared" si="25"/>
        <v>0</v>
      </c>
      <c r="G322" s="55">
        <f t="shared" si="25"/>
        <v>0</v>
      </c>
      <c r="H322" s="55">
        <f t="shared" si="25"/>
        <v>0</v>
      </c>
      <c r="I322" s="1"/>
    </row>
    <row r="323" spans="2:9" x14ac:dyDescent="0.2">
      <c r="B323" s="9" t="str">
        <f>$B$37</f>
        <v>Engineering</v>
      </c>
      <c r="C323" s="55">
        <f t="shared" si="25"/>
        <v>1.1309586842930384</v>
      </c>
      <c r="D323" s="55">
        <f t="shared" si="25"/>
        <v>1.9297777821252537</v>
      </c>
      <c r="E323" s="55">
        <f t="shared" si="25"/>
        <v>2.5126595444091149</v>
      </c>
      <c r="F323" s="55">
        <f t="shared" si="25"/>
        <v>0</v>
      </c>
      <c r="G323" s="55">
        <f t="shared" si="25"/>
        <v>0</v>
      </c>
      <c r="H323" s="55">
        <f t="shared" si="25"/>
        <v>1.577600434851903</v>
      </c>
      <c r="I323" s="1"/>
    </row>
    <row r="324" spans="2:9" x14ac:dyDescent="0.2">
      <c r="B324" s="9" t="str">
        <f>$B$38</f>
        <v>Home Economics</v>
      </c>
      <c r="C324" s="55">
        <f t="shared" si="25"/>
        <v>0</v>
      </c>
      <c r="D324" s="55">
        <f t="shared" si="25"/>
        <v>0</v>
      </c>
      <c r="E324" s="55">
        <f t="shared" si="25"/>
        <v>1.7667932589389346</v>
      </c>
      <c r="F324" s="55">
        <f t="shared" si="25"/>
        <v>0</v>
      </c>
      <c r="G324" s="55">
        <f t="shared" si="25"/>
        <v>0</v>
      </c>
      <c r="H324" s="55">
        <f t="shared" si="25"/>
        <v>1.7667932589389346</v>
      </c>
      <c r="I324" s="1"/>
    </row>
    <row r="325" spans="2:9" x14ac:dyDescent="0.2">
      <c r="B325" s="9" t="str">
        <f>$B$39</f>
        <v>Law</v>
      </c>
      <c r="C325" s="55">
        <f t="shared" si="25"/>
        <v>0</v>
      </c>
      <c r="D325" s="55">
        <f t="shared" si="25"/>
        <v>0</v>
      </c>
      <c r="E325" s="55">
        <f t="shared" si="25"/>
        <v>0</v>
      </c>
      <c r="F325" s="55">
        <f t="shared" si="25"/>
        <v>0</v>
      </c>
      <c r="G325" s="55">
        <f t="shared" si="25"/>
        <v>0</v>
      </c>
      <c r="H325" s="55">
        <f t="shared" si="25"/>
        <v>0</v>
      </c>
      <c r="I325" s="1"/>
    </row>
    <row r="326" spans="2:9" x14ac:dyDescent="0.2">
      <c r="B326" s="9" t="str">
        <f>$B$40</f>
        <v>Social Service</v>
      </c>
      <c r="C326" s="55">
        <f t="shared" si="25"/>
        <v>0</v>
      </c>
      <c r="D326" s="55">
        <f t="shared" si="25"/>
        <v>0</v>
      </c>
      <c r="E326" s="55">
        <f t="shared" si="25"/>
        <v>0</v>
      </c>
      <c r="F326" s="55">
        <f t="shared" si="25"/>
        <v>0</v>
      </c>
      <c r="G326" s="55">
        <f t="shared" si="25"/>
        <v>0</v>
      </c>
      <c r="H326" s="55">
        <f t="shared" si="25"/>
        <v>0</v>
      </c>
      <c r="I326" s="1"/>
    </row>
    <row r="327" spans="2:9" x14ac:dyDescent="0.2">
      <c r="B327" s="9" t="str">
        <f>$B$41</f>
        <v>Library Science</v>
      </c>
      <c r="C327" s="55">
        <f t="shared" si="25"/>
        <v>0</v>
      </c>
      <c r="D327" s="55">
        <f t="shared" si="25"/>
        <v>0</v>
      </c>
      <c r="E327" s="55">
        <f t="shared" si="25"/>
        <v>0</v>
      </c>
      <c r="F327" s="55">
        <f t="shared" si="25"/>
        <v>0</v>
      </c>
      <c r="G327" s="55">
        <f t="shared" si="25"/>
        <v>0</v>
      </c>
      <c r="H327" s="55">
        <f t="shared" si="25"/>
        <v>0</v>
      </c>
      <c r="I327" s="1"/>
    </row>
    <row r="328" spans="2:9" x14ac:dyDescent="0.2">
      <c r="B328" s="9" t="str">
        <f>$B$42</f>
        <v>Veterinary Science</v>
      </c>
      <c r="C328" s="55">
        <f t="shared" si="25"/>
        <v>0</v>
      </c>
      <c r="D328" s="55">
        <f t="shared" si="25"/>
        <v>0</v>
      </c>
      <c r="E328" s="55">
        <f t="shared" si="25"/>
        <v>0</v>
      </c>
      <c r="F328" s="55">
        <f t="shared" si="25"/>
        <v>0</v>
      </c>
      <c r="G328" s="55">
        <f t="shared" si="25"/>
        <v>0</v>
      </c>
      <c r="H328" s="55">
        <f t="shared" si="25"/>
        <v>0</v>
      </c>
      <c r="I328" s="1"/>
    </row>
    <row r="329" spans="2:9" x14ac:dyDescent="0.2">
      <c r="B329" s="9" t="str">
        <f>$B$43</f>
        <v>Vocational Training</v>
      </c>
      <c r="C329" s="55">
        <f t="shared" si="25"/>
        <v>0</v>
      </c>
      <c r="D329" s="55">
        <f t="shared" si="25"/>
        <v>0</v>
      </c>
      <c r="E329" s="55">
        <f t="shared" si="25"/>
        <v>0</v>
      </c>
      <c r="F329" s="55">
        <f t="shared" si="25"/>
        <v>0</v>
      </c>
      <c r="G329" s="55">
        <f t="shared" si="25"/>
        <v>0</v>
      </c>
      <c r="H329" s="55">
        <f t="shared" si="25"/>
        <v>0</v>
      </c>
      <c r="I329" s="1"/>
    </row>
    <row r="330" spans="2:9" x14ac:dyDescent="0.2">
      <c r="B330" s="9" t="str">
        <f>$B$44</f>
        <v>Physical Training</v>
      </c>
      <c r="C330" s="55">
        <f t="shared" si="25"/>
        <v>0</v>
      </c>
      <c r="D330" s="55">
        <f t="shared" si="25"/>
        <v>0</v>
      </c>
      <c r="E330" s="55">
        <f t="shared" si="25"/>
        <v>0</v>
      </c>
      <c r="F330" s="55">
        <f t="shared" si="25"/>
        <v>0</v>
      </c>
      <c r="G330" s="55">
        <f t="shared" si="25"/>
        <v>0</v>
      </c>
      <c r="H330" s="55">
        <f t="shared" si="25"/>
        <v>0</v>
      </c>
      <c r="I330" s="1"/>
    </row>
    <row r="331" spans="2:9" x14ac:dyDescent="0.2">
      <c r="B331" s="9" t="str">
        <f>$B$45</f>
        <v>Health Services</v>
      </c>
      <c r="C331" s="55">
        <f t="shared" si="25"/>
        <v>0.73309342481938689</v>
      </c>
      <c r="D331" s="55">
        <f t="shared" si="25"/>
        <v>1.5221419661067728</v>
      </c>
      <c r="E331" s="55">
        <f t="shared" si="25"/>
        <v>0</v>
      </c>
      <c r="F331" s="55">
        <f t="shared" si="25"/>
        <v>0</v>
      </c>
      <c r="G331" s="55">
        <f t="shared" si="25"/>
        <v>0</v>
      </c>
      <c r="H331" s="55">
        <f t="shared" si="25"/>
        <v>1.0242182046836896</v>
      </c>
      <c r="I331" s="1"/>
    </row>
    <row r="332" spans="2:9" x14ac:dyDescent="0.2">
      <c r="B332" s="9" t="str">
        <f>$B$46</f>
        <v>Pharmacy</v>
      </c>
      <c r="C332" s="55">
        <f t="shared" si="25"/>
        <v>0</v>
      </c>
      <c r="D332" s="55">
        <f t="shared" si="25"/>
        <v>0</v>
      </c>
      <c r="E332" s="55">
        <f t="shared" si="25"/>
        <v>0</v>
      </c>
      <c r="F332" s="55">
        <f t="shared" si="25"/>
        <v>0</v>
      </c>
      <c r="G332" s="55">
        <f t="shared" si="25"/>
        <v>0</v>
      </c>
      <c r="H332" s="55">
        <f t="shared" si="25"/>
        <v>0</v>
      </c>
      <c r="I332" s="1"/>
    </row>
    <row r="333" spans="2:9" x14ac:dyDescent="0.2">
      <c r="B333" s="9" t="str">
        <f>$B$47</f>
        <v>Business Administration</v>
      </c>
      <c r="C333" s="55">
        <f t="shared" si="25"/>
        <v>0.9106697202493419</v>
      </c>
      <c r="D333" s="55">
        <f t="shared" si="25"/>
        <v>1.7242962228294711</v>
      </c>
      <c r="E333" s="55">
        <f t="shared" si="25"/>
        <v>2.9176163725348783</v>
      </c>
      <c r="F333" s="55">
        <f t="shared" si="25"/>
        <v>0</v>
      </c>
      <c r="G333" s="55">
        <f t="shared" si="25"/>
        <v>0</v>
      </c>
      <c r="H333" s="55">
        <f t="shared" si="25"/>
        <v>1.6793745761673766</v>
      </c>
      <c r="I333" s="1"/>
    </row>
    <row r="334" spans="2:9" x14ac:dyDescent="0.2">
      <c r="B334" s="9" t="str">
        <f>$B$48</f>
        <v>Optometry</v>
      </c>
      <c r="C334" s="55">
        <f t="shared" ref="C334:H338" si="26">IF($C$293=0,"",C309/$C$293)</f>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si="26"/>
        <v>0</v>
      </c>
      <c r="D335" s="55">
        <f t="shared" si="26"/>
        <v>2.789568751787618</v>
      </c>
      <c r="E335" s="55">
        <f t="shared" si="26"/>
        <v>0</v>
      </c>
      <c r="F335" s="55">
        <f t="shared" si="26"/>
        <v>0</v>
      </c>
      <c r="G335" s="55">
        <f t="shared" si="26"/>
        <v>0</v>
      </c>
      <c r="H335" s="55">
        <f t="shared" si="26"/>
        <v>2.789568751787618</v>
      </c>
      <c r="I335" s="1"/>
    </row>
    <row r="336" spans="2:9" x14ac:dyDescent="0.2">
      <c r="B336" s="9" t="str">
        <f>$B$50</f>
        <v>Technology</v>
      </c>
      <c r="C336" s="55">
        <f t="shared" si="26"/>
        <v>0.71793468250704096</v>
      </c>
      <c r="D336" s="55">
        <f t="shared" si="26"/>
        <v>1.2104958534674597</v>
      </c>
      <c r="E336" s="55">
        <f t="shared" si="26"/>
        <v>4.5446985410774445</v>
      </c>
      <c r="F336" s="55">
        <f t="shared" si="26"/>
        <v>0</v>
      </c>
      <c r="G336" s="55">
        <f t="shared" si="26"/>
        <v>0</v>
      </c>
      <c r="H336" s="55">
        <f t="shared" si="26"/>
        <v>1.2369296709989626</v>
      </c>
      <c r="I336" s="1"/>
    </row>
    <row r="337" spans="2:10" x14ac:dyDescent="0.2">
      <c r="B337" s="9" t="str">
        <f>$B$51</f>
        <v>Nursing</v>
      </c>
      <c r="C337" s="55">
        <f t="shared" si="26"/>
        <v>0</v>
      </c>
      <c r="D337" s="55">
        <f t="shared" si="26"/>
        <v>0</v>
      </c>
      <c r="E337" s="55">
        <f t="shared" si="26"/>
        <v>0</v>
      </c>
      <c r="F337" s="55">
        <f t="shared" si="26"/>
        <v>0</v>
      </c>
      <c r="G337" s="55">
        <f t="shared" si="26"/>
        <v>0</v>
      </c>
      <c r="H337" s="55">
        <f t="shared" si="26"/>
        <v>0</v>
      </c>
      <c r="I337" s="1"/>
    </row>
    <row r="338" spans="2:10" x14ac:dyDescent="0.2">
      <c r="B338" s="35" t="str">
        <f>$B$52</f>
        <v>Totals</v>
      </c>
      <c r="C338" s="55">
        <f t="shared" si="26"/>
        <v>0.97193117886873648</v>
      </c>
      <c r="D338" s="55">
        <f t="shared" si="26"/>
        <v>1.6871655004552972</v>
      </c>
      <c r="E338" s="55">
        <f t="shared" si="26"/>
        <v>2.9187666446731821</v>
      </c>
      <c r="F338" s="55">
        <f t="shared" si="26"/>
        <v>0</v>
      </c>
      <c r="G338" s="55">
        <f t="shared" si="26"/>
        <v>0</v>
      </c>
      <c r="H338" s="55">
        <f t="shared" si="26"/>
        <v>1.4691511623792912</v>
      </c>
      <c r="I338" s="50"/>
    </row>
    <row r="340" spans="2:10" x14ac:dyDescent="0.2">
      <c r="B340" s="277"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7">C293*30</f>
        <v>10048.347929722007</v>
      </c>
      <c r="D343" s="38">
        <f t="shared" si="27"/>
        <v>16618.311550157203</v>
      </c>
      <c r="E343" s="38">
        <f>E293*24</f>
        <v>26160.310059216987</v>
      </c>
      <c r="F343" s="38">
        <f>F293*18</f>
        <v>0</v>
      </c>
      <c r="G343" s="38">
        <f>G293*24</f>
        <v>0</v>
      </c>
      <c r="H343" s="38">
        <f>IF((C32/30+D32/30+E32/24+F32/18+G32/24)=0,0,H268/(C32/30+D32/30+E32/24+F32/18+G32/24))</f>
        <v>12970.734825591109</v>
      </c>
      <c r="I343" s="1"/>
    </row>
    <row r="344" spans="2:10" x14ac:dyDescent="0.2">
      <c r="B344" s="9" t="str">
        <f>$B$33</f>
        <v>Science</v>
      </c>
      <c r="C344" s="39">
        <f t="shared" si="27"/>
        <v>9223.2524614567083</v>
      </c>
      <c r="D344" s="39">
        <f t="shared" si="27"/>
        <v>18262.116806679904</v>
      </c>
      <c r="E344" s="39">
        <f>E294*24</f>
        <v>34277.397913721637</v>
      </c>
      <c r="F344" s="39">
        <f>F294*18</f>
        <v>0</v>
      </c>
      <c r="G344" s="39">
        <f>G294*24</f>
        <v>0</v>
      </c>
      <c r="H344" s="39">
        <f t="shared" ref="H344:H363" si="28">IF((C33/30+D33/30+E33/24+F33/18+G33/24)=0,0,H269/(C33/30+D33/30+E33/24+F33/18+G33/24))</f>
        <v>12710.88529955605</v>
      </c>
      <c r="I344" s="1"/>
    </row>
    <row r="345" spans="2:10" x14ac:dyDescent="0.2">
      <c r="B345" s="9" t="str">
        <f>$B$34</f>
        <v>Fine Arts</v>
      </c>
      <c r="C345" s="39">
        <f t="shared" si="27"/>
        <v>8307.0535157823124</v>
      </c>
      <c r="D345" s="39">
        <f t="shared" si="27"/>
        <v>0</v>
      </c>
      <c r="E345" s="39">
        <f t="shared" ref="E345:E363" si="29">E295*24</f>
        <v>0</v>
      </c>
      <c r="F345" s="39">
        <f t="shared" ref="F345:F363" si="30">F295*18</f>
        <v>0</v>
      </c>
      <c r="G345" s="39">
        <f t="shared" ref="G345:G363" si="31">G295*24</f>
        <v>0</v>
      </c>
      <c r="H345" s="39">
        <f t="shared" si="28"/>
        <v>8307.0535157823106</v>
      </c>
      <c r="I345" s="1"/>
    </row>
    <row r="346" spans="2:10" x14ac:dyDescent="0.2">
      <c r="B346" s="9" t="str">
        <f>$B$35</f>
        <v>Teacher Education</v>
      </c>
      <c r="C346" s="39">
        <f t="shared" si="27"/>
        <v>10321.251926425884</v>
      </c>
      <c r="D346" s="39">
        <f t="shared" si="27"/>
        <v>16290.976959151414</v>
      </c>
      <c r="E346" s="39">
        <f t="shared" si="29"/>
        <v>22614.419044035792</v>
      </c>
      <c r="F346" s="39">
        <f t="shared" si="30"/>
        <v>0</v>
      </c>
      <c r="G346" s="39">
        <f t="shared" si="31"/>
        <v>0</v>
      </c>
      <c r="H346" s="39">
        <f t="shared" si="28"/>
        <v>17172.715879342242</v>
      </c>
      <c r="I346" s="1"/>
    </row>
    <row r="347" spans="2:10" x14ac:dyDescent="0.2">
      <c r="B347" s="9" t="str">
        <f>$B$36</f>
        <v>Agriculture</v>
      </c>
      <c r="C347" s="39">
        <f t="shared" si="27"/>
        <v>0</v>
      </c>
      <c r="D347" s="39">
        <f t="shared" si="27"/>
        <v>0</v>
      </c>
      <c r="E347" s="39">
        <f t="shared" si="29"/>
        <v>0</v>
      </c>
      <c r="F347" s="39">
        <f t="shared" si="30"/>
        <v>0</v>
      </c>
      <c r="G347" s="39">
        <f t="shared" si="31"/>
        <v>0</v>
      </c>
      <c r="H347" s="39">
        <f t="shared" si="28"/>
        <v>0</v>
      </c>
      <c r="I347" s="1"/>
    </row>
    <row r="348" spans="2:10" x14ac:dyDescent="0.2">
      <c r="B348" s="9" t="str">
        <f>$B$37</f>
        <v>Engineering</v>
      </c>
      <c r="C348" s="39">
        <f t="shared" si="27"/>
        <v>11364.266353917077</v>
      </c>
      <c r="D348" s="39">
        <f t="shared" si="27"/>
        <v>19391.078581841819</v>
      </c>
      <c r="E348" s="39">
        <f t="shared" si="29"/>
        <v>20198.461864927653</v>
      </c>
      <c r="F348" s="39">
        <f t="shared" si="30"/>
        <v>0</v>
      </c>
      <c r="G348" s="39">
        <f t="shared" si="31"/>
        <v>0</v>
      </c>
      <c r="H348" s="39">
        <f t="shared" si="28"/>
        <v>15574.123958976063</v>
      </c>
      <c r="I348" s="1"/>
    </row>
    <row r="349" spans="2:10" x14ac:dyDescent="0.2">
      <c r="B349" s="9" t="str">
        <f>$B$38</f>
        <v>Home Economics</v>
      </c>
      <c r="C349" s="39">
        <f t="shared" si="27"/>
        <v>0</v>
      </c>
      <c r="D349" s="39">
        <f t="shared" si="27"/>
        <v>0</v>
      </c>
      <c r="E349" s="39">
        <f t="shared" si="29"/>
        <v>14202.682708564673</v>
      </c>
      <c r="F349" s="39">
        <f t="shared" si="30"/>
        <v>0</v>
      </c>
      <c r="G349" s="39">
        <f t="shared" si="31"/>
        <v>0</v>
      </c>
      <c r="H349" s="39">
        <f t="shared" si="28"/>
        <v>14202.682708564673</v>
      </c>
      <c r="I349" s="1"/>
    </row>
    <row r="350" spans="2:10" x14ac:dyDescent="0.2">
      <c r="B350" s="9" t="str">
        <f>$B$39</f>
        <v>Law</v>
      </c>
      <c r="C350" s="39">
        <f t="shared" si="27"/>
        <v>0</v>
      </c>
      <c r="D350" s="39">
        <f t="shared" si="27"/>
        <v>0</v>
      </c>
      <c r="E350" s="39">
        <f t="shared" si="29"/>
        <v>0</v>
      </c>
      <c r="F350" s="39">
        <f t="shared" si="30"/>
        <v>0</v>
      </c>
      <c r="G350" s="39">
        <f t="shared" si="31"/>
        <v>0</v>
      </c>
      <c r="H350" s="39">
        <f t="shared" si="28"/>
        <v>0</v>
      </c>
      <c r="I350" s="1"/>
    </row>
    <row r="351" spans="2:10" x14ac:dyDescent="0.2">
      <c r="B351" s="9" t="str">
        <f>$B$40</f>
        <v>Social Service</v>
      </c>
      <c r="C351" s="39">
        <f t="shared" si="27"/>
        <v>0</v>
      </c>
      <c r="D351" s="39">
        <f t="shared" si="27"/>
        <v>0</v>
      </c>
      <c r="E351" s="39">
        <f t="shared" si="29"/>
        <v>0</v>
      </c>
      <c r="F351" s="39">
        <f t="shared" si="30"/>
        <v>0</v>
      </c>
      <c r="G351" s="39">
        <f t="shared" si="31"/>
        <v>0</v>
      </c>
      <c r="H351" s="39">
        <f t="shared" si="28"/>
        <v>0</v>
      </c>
      <c r="I351" s="1"/>
    </row>
    <row r="352" spans="2:10" x14ac:dyDescent="0.2">
      <c r="B352" s="9" t="str">
        <f>$B$41</f>
        <v>Library Science</v>
      </c>
      <c r="C352" s="39">
        <f t="shared" si="27"/>
        <v>0</v>
      </c>
      <c r="D352" s="39">
        <f t="shared" si="27"/>
        <v>0</v>
      </c>
      <c r="E352" s="39">
        <f t="shared" si="29"/>
        <v>0</v>
      </c>
      <c r="F352" s="39">
        <f t="shared" si="30"/>
        <v>0</v>
      </c>
      <c r="G352" s="39">
        <f t="shared" si="31"/>
        <v>0</v>
      </c>
      <c r="H352" s="39">
        <f t="shared" si="28"/>
        <v>0</v>
      </c>
      <c r="I352" s="1"/>
    </row>
    <row r="353" spans="2:9" x14ac:dyDescent="0.2">
      <c r="B353" s="9" t="str">
        <f>$B$42</f>
        <v>Veterinary Science</v>
      </c>
      <c r="C353" s="39">
        <f t="shared" si="27"/>
        <v>0</v>
      </c>
      <c r="D353" s="39">
        <f t="shared" si="27"/>
        <v>0</v>
      </c>
      <c r="E353" s="39">
        <f t="shared" si="29"/>
        <v>0</v>
      </c>
      <c r="F353" s="39">
        <f t="shared" si="30"/>
        <v>0</v>
      </c>
      <c r="G353" s="39">
        <f t="shared" si="31"/>
        <v>0</v>
      </c>
      <c r="H353" s="39">
        <f t="shared" si="28"/>
        <v>0</v>
      </c>
      <c r="I353" s="1"/>
    </row>
    <row r="354" spans="2:9" x14ac:dyDescent="0.2">
      <c r="B354" s="9" t="str">
        <f>$B$43</f>
        <v>Vocational Training</v>
      </c>
      <c r="C354" s="39">
        <f t="shared" si="27"/>
        <v>0</v>
      </c>
      <c r="D354" s="39">
        <f t="shared" si="27"/>
        <v>0</v>
      </c>
      <c r="E354" s="39">
        <f t="shared" si="29"/>
        <v>0</v>
      </c>
      <c r="F354" s="39">
        <f t="shared" si="30"/>
        <v>0</v>
      </c>
      <c r="G354" s="39">
        <f t="shared" si="31"/>
        <v>0</v>
      </c>
      <c r="H354" s="39">
        <f t="shared" si="28"/>
        <v>0</v>
      </c>
      <c r="I354" s="1"/>
    </row>
    <row r="355" spans="2:9" x14ac:dyDescent="0.2">
      <c r="B355" s="9" t="str">
        <f>$B$44</f>
        <v>Physical Training</v>
      </c>
      <c r="C355" s="39">
        <f t="shared" si="27"/>
        <v>0</v>
      </c>
      <c r="D355" s="39">
        <f t="shared" si="27"/>
        <v>0</v>
      </c>
      <c r="E355" s="39">
        <f t="shared" si="29"/>
        <v>0</v>
      </c>
      <c r="F355" s="39">
        <f t="shared" si="30"/>
        <v>0</v>
      </c>
      <c r="G355" s="39">
        <f t="shared" si="31"/>
        <v>0</v>
      </c>
      <c r="H355" s="39">
        <f t="shared" si="28"/>
        <v>0</v>
      </c>
      <c r="I355" s="1"/>
    </row>
    <row r="356" spans="2:9" x14ac:dyDescent="0.2">
      <c r="B356" s="9" t="str">
        <f>$B$45</f>
        <v>Health Services</v>
      </c>
      <c r="C356" s="39">
        <f t="shared" si="27"/>
        <v>7366.3777975767025</v>
      </c>
      <c r="D356" s="39">
        <f t="shared" si="27"/>
        <v>15295.012073871974</v>
      </c>
      <c r="E356" s="39">
        <f t="shared" si="29"/>
        <v>0</v>
      </c>
      <c r="F356" s="39">
        <f t="shared" si="30"/>
        <v>0</v>
      </c>
      <c r="G356" s="39">
        <f t="shared" si="31"/>
        <v>0</v>
      </c>
      <c r="H356" s="39">
        <f t="shared" si="28"/>
        <v>10291.700876616944</v>
      </c>
      <c r="I356" s="1"/>
    </row>
    <row r="357" spans="2:9" x14ac:dyDescent="0.2">
      <c r="B357" s="9" t="str">
        <f>$B$46</f>
        <v>Pharmacy</v>
      </c>
      <c r="C357" s="39">
        <f t="shared" si="27"/>
        <v>0</v>
      </c>
      <c r="D357" s="39">
        <f t="shared" si="27"/>
        <v>0</v>
      </c>
      <c r="E357" s="39">
        <f t="shared" si="29"/>
        <v>0</v>
      </c>
      <c r="F357" s="39">
        <f t="shared" si="30"/>
        <v>0</v>
      </c>
      <c r="G357" s="39">
        <f t="shared" si="31"/>
        <v>0</v>
      </c>
      <c r="H357" s="39">
        <f t="shared" si="28"/>
        <v>0</v>
      </c>
      <c r="I357" s="1"/>
    </row>
    <row r="358" spans="2:9" x14ac:dyDescent="0.2">
      <c r="B358" s="9" t="str">
        <f>$B$47</f>
        <v>Business Administration</v>
      </c>
      <c r="C358" s="39">
        <f t="shared" si="27"/>
        <v>9150.7261981279935</v>
      </c>
      <c r="D358" s="39">
        <f t="shared" si="27"/>
        <v>17326.328380895993</v>
      </c>
      <c r="E358" s="39">
        <f t="shared" si="29"/>
        <v>23453.779549347099</v>
      </c>
      <c r="F358" s="39">
        <f t="shared" si="30"/>
        <v>0</v>
      </c>
      <c r="G358" s="39">
        <f t="shared" si="31"/>
        <v>0</v>
      </c>
      <c r="H358" s="39">
        <f t="shared" si="28"/>
        <v>16416.78032146347</v>
      </c>
      <c r="I358" s="1"/>
    </row>
    <row r="359" spans="2:9" x14ac:dyDescent="0.2">
      <c r="B359" s="9" t="str">
        <f>$B$48</f>
        <v>Optometry</v>
      </c>
      <c r="C359" s="39">
        <f t="shared" ref="C359:D363" si="32">C309*30</f>
        <v>0</v>
      </c>
      <c r="D359" s="39">
        <f t="shared" si="32"/>
        <v>0</v>
      </c>
      <c r="E359" s="39">
        <f t="shared" si="29"/>
        <v>0</v>
      </c>
      <c r="F359" s="39">
        <f t="shared" si="30"/>
        <v>0</v>
      </c>
      <c r="G359" s="39">
        <f t="shared" si="31"/>
        <v>0</v>
      </c>
      <c r="H359" s="39">
        <f t="shared" si="28"/>
        <v>0</v>
      </c>
      <c r="I359" s="1"/>
    </row>
    <row r="360" spans="2:9" x14ac:dyDescent="0.2">
      <c r="B360" s="9" t="str">
        <f>$B$49</f>
        <v>Teacher Ed-Practice Teaching</v>
      </c>
      <c r="C360" s="39">
        <f t="shared" si="32"/>
        <v>0</v>
      </c>
      <c r="D360" s="39">
        <f t="shared" si="32"/>
        <v>28030.557391842311</v>
      </c>
      <c r="E360" s="39">
        <f t="shared" si="29"/>
        <v>0</v>
      </c>
      <c r="F360" s="39">
        <f t="shared" si="30"/>
        <v>0</v>
      </c>
      <c r="G360" s="39">
        <f t="shared" si="31"/>
        <v>0</v>
      </c>
      <c r="H360" s="39">
        <f t="shared" si="28"/>
        <v>28030.557391842314</v>
      </c>
      <c r="I360" s="1"/>
    </row>
    <row r="361" spans="2:9" x14ac:dyDescent="0.2">
      <c r="B361" s="9" t="str">
        <f>$B$50</f>
        <v>Technology</v>
      </c>
      <c r="C361" s="39">
        <f t="shared" si="32"/>
        <v>7214.0574806452514</v>
      </c>
      <c r="D361" s="39">
        <f t="shared" si="32"/>
        <v>12163.483503126823</v>
      </c>
      <c r="E361" s="39">
        <f t="shared" si="29"/>
        <v>36533.36974115693</v>
      </c>
      <c r="F361" s="39">
        <f t="shared" si="30"/>
        <v>0</v>
      </c>
      <c r="G361" s="39">
        <f t="shared" si="31"/>
        <v>0</v>
      </c>
      <c r="H361" s="39">
        <f t="shared" si="28"/>
        <v>12397.196885611578</v>
      </c>
      <c r="I361" s="1"/>
    </row>
    <row r="362" spans="2:9" x14ac:dyDescent="0.2">
      <c r="B362" s="9" t="str">
        <f>$B$51</f>
        <v>Nursing</v>
      </c>
      <c r="C362" s="39">
        <f t="shared" si="32"/>
        <v>0</v>
      </c>
      <c r="D362" s="39">
        <f t="shared" si="32"/>
        <v>0</v>
      </c>
      <c r="E362" s="39">
        <f t="shared" si="29"/>
        <v>0</v>
      </c>
      <c r="F362" s="39">
        <f t="shared" si="30"/>
        <v>0</v>
      </c>
      <c r="G362" s="39">
        <f t="shared" si="31"/>
        <v>0</v>
      </c>
      <c r="H362" s="39">
        <f t="shared" si="28"/>
        <v>0</v>
      </c>
      <c r="I362" s="1"/>
    </row>
    <row r="363" spans="2:9" x14ac:dyDescent="0.2">
      <c r="B363" s="35" t="str">
        <f>$B$52</f>
        <v>Totals</v>
      </c>
      <c r="C363" s="38">
        <f t="shared" si="32"/>
        <v>9766.3026490179382</v>
      </c>
      <c r="D363" s="38">
        <f t="shared" si="32"/>
        <v>16953.225963598379</v>
      </c>
      <c r="E363" s="38">
        <f t="shared" si="29"/>
        <v>23463.026217074734</v>
      </c>
      <c r="F363" s="38">
        <f t="shared" si="30"/>
        <v>0</v>
      </c>
      <c r="G363" s="38">
        <f t="shared" si="31"/>
        <v>0</v>
      </c>
      <c r="H363" s="38">
        <f t="shared" si="28"/>
        <v>14518.17563217506</v>
      </c>
      <c r="I363" s="50"/>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77" priority="6" stopIfTrue="1">
      <formula>C32=0</formula>
    </cfRule>
  </conditionalFormatting>
  <conditionalFormatting sqref="C91:G110">
    <cfRule type="expression" dxfId="176" priority="5" stopIfTrue="1">
      <formula>C32=0</formula>
    </cfRule>
  </conditionalFormatting>
  <conditionalFormatting sqref="C143:H162">
    <cfRule type="expression" dxfId="175" priority="3" stopIfTrue="1">
      <formula>C32=0</formula>
    </cfRule>
  </conditionalFormatting>
  <conditionalFormatting sqref="H143:H162">
    <cfRule type="expression" dxfId="174" priority="4" stopIfTrue="1">
      <formula>OR(AND(#REF!&gt;0,H143&gt;0,H61=0),AND(#REF!&gt;0,H143&gt;0,H32=0))</formula>
    </cfRule>
  </conditionalFormatting>
  <conditionalFormatting sqref="H143:H162">
    <cfRule type="expression" dxfId="173" priority="2" stopIfTrue="1">
      <formula>OR(AND(#REF!&gt;0,H143&gt;0,H61=0),AND(#REF!&gt;0,H143&gt;0,H32=0))</formula>
    </cfRule>
  </conditionalFormatting>
  <conditionalFormatting sqref="H143:H162">
    <cfRule type="expression" dxfId="172"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128</v>
      </c>
      <c r="C3" s="6"/>
      <c r="D3" s="6"/>
      <c r="E3" s="6"/>
      <c r="F3" s="6"/>
      <c r="G3" s="6"/>
      <c r="H3" s="6"/>
    </row>
    <row r="4" spans="2:8" x14ac:dyDescent="0.2">
      <c r="B4" s="83" t="s">
        <v>149</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Data!$G18</f>
        <v>34403125</v>
      </c>
    </row>
    <row r="14" spans="2:8" x14ac:dyDescent="0.2">
      <c r="B14" s="371" t="s">
        <v>14</v>
      </c>
      <c r="C14" s="371"/>
      <c r="D14" s="371"/>
      <c r="E14" s="371"/>
      <c r="F14" s="335"/>
      <c r="G14" s="333"/>
      <c r="H14" s="339">
        <f>Data!$H18</f>
        <v>3071938</v>
      </c>
    </row>
    <row r="15" spans="2:8" x14ac:dyDescent="0.2">
      <c r="B15" s="371" t="s">
        <v>15</v>
      </c>
      <c r="C15" s="371"/>
      <c r="D15" s="371"/>
      <c r="E15" s="371"/>
      <c r="F15" s="335"/>
      <c r="G15" s="333"/>
      <c r="H15" s="339">
        <f>Data!$I18</f>
        <v>19661899</v>
      </c>
    </row>
    <row r="16" spans="2:8" x14ac:dyDescent="0.2">
      <c r="B16" s="371" t="s">
        <v>19</v>
      </c>
      <c r="C16" s="371"/>
      <c r="D16" s="371"/>
      <c r="E16" s="371"/>
      <c r="F16" s="335"/>
      <c r="G16" s="333"/>
      <c r="H16" s="339">
        <f>Data!$J18</f>
        <v>8129550</v>
      </c>
    </row>
    <row r="17" spans="2:23" x14ac:dyDescent="0.2">
      <c r="B17" s="371" t="s">
        <v>16</v>
      </c>
      <c r="C17" s="371"/>
      <c r="D17" s="371"/>
      <c r="E17" s="371"/>
      <c r="F17" s="335"/>
      <c r="G17" s="333"/>
      <c r="H17" s="339">
        <f>Data!$K18</f>
        <v>7069203</v>
      </c>
    </row>
    <row r="18" spans="2:23" x14ac:dyDescent="0.2">
      <c r="B18" s="371" t="s">
        <v>1</v>
      </c>
      <c r="C18" s="371"/>
      <c r="D18" s="371"/>
      <c r="E18" s="371"/>
      <c r="F18" s="336"/>
      <c r="G18" s="333"/>
      <c r="H18" s="337">
        <f>SUM(H13:H17)</f>
        <v>72335715</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Data!L18</f>
        <v>Monica Poehl</v>
      </c>
      <c r="E21" s="384"/>
      <c r="F21" s="384"/>
      <c r="G21" s="87" t="str">
        <f>Data!M18</f>
        <v>979-458-6090</v>
      </c>
      <c r="H21" s="78" t="str">
        <f>Data!N18</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Data!O18</f>
        <v>3077</v>
      </c>
      <c r="D25" s="80">
        <f>Data!P18</f>
        <v>3988</v>
      </c>
      <c r="E25" s="80">
        <f>Data!Q18</f>
        <v>1188</v>
      </c>
      <c r="F25" s="80">
        <f>Data!R18</f>
        <v>17</v>
      </c>
      <c r="G25" s="80">
        <f>Data!S18</f>
        <v>0</v>
      </c>
      <c r="H25" s="68">
        <f>SUM(C25:G25)</f>
        <v>8270</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Data!T18</f>
        <v>Wilkinson, Robert B</v>
      </c>
      <c r="E28" s="384"/>
      <c r="F28" s="384"/>
      <c r="G28" s="87" t="str">
        <f>Data!U18</f>
        <v>(956) 326-2276</v>
      </c>
      <c r="H28" s="78" t="str">
        <f>Data!V18</f>
        <v>robert.wilkinson@tamiu.edu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Data!W18</f>
        <v>60912</v>
      </c>
      <c r="D32" s="81">
        <f>Data!AQ18</f>
        <v>34598</v>
      </c>
      <c r="E32" s="81">
        <f>Data!BK18</f>
        <v>6762</v>
      </c>
      <c r="F32" s="81">
        <f>Data!CE18</f>
        <v>0</v>
      </c>
      <c r="G32" s="81">
        <f>Data!CY18</f>
        <v>0</v>
      </c>
      <c r="H32" s="22">
        <f>SUM(C32:G32)</f>
        <v>102272</v>
      </c>
      <c r="I32" s="1"/>
      <c r="W32" s="18"/>
    </row>
    <row r="33" spans="2:23" x14ac:dyDescent="0.2">
      <c r="B33" s="7" t="s">
        <v>46</v>
      </c>
      <c r="C33" s="81">
        <f>Data!X18</f>
        <v>20689</v>
      </c>
      <c r="D33" s="81">
        <f>Data!AR18</f>
        <v>9252</v>
      </c>
      <c r="E33" s="81">
        <f>Data!BL18</f>
        <v>588</v>
      </c>
      <c r="F33" s="81">
        <f>Data!CF18</f>
        <v>0</v>
      </c>
      <c r="G33" s="81">
        <f>Data!CZ18</f>
        <v>0</v>
      </c>
      <c r="H33" s="22">
        <f t="shared" ref="H33:H52" si="0">SUM(C33:G33)</f>
        <v>30529</v>
      </c>
      <c r="I33" s="1"/>
      <c r="W33" s="18"/>
    </row>
    <row r="34" spans="2:23" x14ac:dyDescent="0.2">
      <c r="B34" s="7" t="s">
        <v>47</v>
      </c>
      <c r="C34" s="81">
        <f>Data!Y18</f>
        <v>5695</v>
      </c>
      <c r="D34" s="81">
        <f>Data!AS18</f>
        <v>1862</v>
      </c>
      <c r="E34" s="81">
        <f>Data!BM18</f>
        <v>30</v>
      </c>
      <c r="F34" s="81">
        <f>Data!CG18</f>
        <v>0</v>
      </c>
      <c r="G34" s="81">
        <f>Data!DA18</f>
        <v>0</v>
      </c>
      <c r="H34" s="22">
        <f t="shared" si="0"/>
        <v>7587</v>
      </c>
      <c r="I34" s="1"/>
      <c r="W34" s="18"/>
    </row>
    <row r="35" spans="2:23" x14ac:dyDescent="0.2">
      <c r="B35" s="7" t="s">
        <v>48</v>
      </c>
      <c r="C35" s="81">
        <f>Data!Z18</f>
        <v>898</v>
      </c>
      <c r="D35" s="81">
        <f>Data!AT18</f>
        <v>5529</v>
      </c>
      <c r="E35" s="81">
        <f>Data!BN18</f>
        <v>5952</v>
      </c>
      <c r="F35" s="81">
        <f>Data!CH18</f>
        <v>0</v>
      </c>
      <c r="G35" s="81">
        <f>Data!DB18</f>
        <v>0</v>
      </c>
      <c r="H35" s="22">
        <f t="shared" si="0"/>
        <v>12379</v>
      </c>
      <c r="I35" s="1"/>
      <c r="W35" s="18"/>
    </row>
    <row r="36" spans="2:23" x14ac:dyDescent="0.2">
      <c r="B36" s="7" t="s">
        <v>49</v>
      </c>
      <c r="C36" s="81">
        <f>Data!AA18</f>
        <v>0</v>
      </c>
      <c r="D36" s="81">
        <f>Data!AU18</f>
        <v>0</v>
      </c>
      <c r="E36" s="81">
        <f>Data!BO18</f>
        <v>0</v>
      </c>
      <c r="F36" s="81">
        <f>Data!CI18</f>
        <v>0</v>
      </c>
      <c r="G36" s="81">
        <f>Data!DC18</f>
        <v>0</v>
      </c>
      <c r="H36" s="22">
        <f t="shared" si="0"/>
        <v>0</v>
      </c>
      <c r="I36" s="1"/>
      <c r="W36" s="18"/>
    </row>
    <row r="37" spans="2:23" x14ac:dyDescent="0.2">
      <c r="B37" s="7" t="s">
        <v>50</v>
      </c>
      <c r="C37" s="81">
        <f>Data!AB18</f>
        <v>1931</v>
      </c>
      <c r="D37" s="81">
        <f>Data!AV18</f>
        <v>1971</v>
      </c>
      <c r="E37" s="81">
        <f>Data!BP18</f>
        <v>99</v>
      </c>
      <c r="F37" s="81">
        <f>Data!CJ18</f>
        <v>0</v>
      </c>
      <c r="G37" s="81">
        <f>Data!DD18</f>
        <v>0</v>
      </c>
      <c r="H37" s="22">
        <f t="shared" si="0"/>
        <v>4001</v>
      </c>
      <c r="I37" s="1"/>
      <c r="W37" s="18"/>
    </row>
    <row r="38" spans="2:23" x14ac:dyDescent="0.2">
      <c r="B38" s="7" t="s">
        <v>51</v>
      </c>
      <c r="C38" s="81">
        <f>Data!AC18</f>
        <v>6</v>
      </c>
      <c r="D38" s="81">
        <f>Data!AW18</f>
        <v>783</v>
      </c>
      <c r="E38" s="81">
        <f>Data!BQ18</f>
        <v>0</v>
      </c>
      <c r="F38" s="81">
        <f>Data!CK18</f>
        <v>0</v>
      </c>
      <c r="G38" s="81">
        <f>Data!DE18</f>
        <v>0</v>
      </c>
      <c r="H38" s="22">
        <f t="shared" si="0"/>
        <v>789</v>
      </c>
      <c r="I38" s="1"/>
      <c r="W38" s="18"/>
    </row>
    <row r="39" spans="2:23" x14ac:dyDescent="0.2">
      <c r="B39" s="7" t="s">
        <v>52</v>
      </c>
      <c r="C39" s="81">
        <f>Data!AD18</f>
        <v>0</v>
      </c>
      <c r="D39" s="81">
        <f>Data!AX18</f>
        <v>0</v>
      </c>
      <c r="E39" s="81">
        <f>Data!BR18</f>
        <v>0</v>
      </c>
      <c r="F39" s="81">
        <f>Data!CL18</f>
        <v>0</v>
      </c>
      <c r="G39" s="81">
        <f>Data!DF18</f>
        <v>0</v>
      </c>
      <c r="H39" s="22">
        <f t="shared" si="0"/>
        <v>0</v>
      </c>
      <c r="I39" s="1"/>
      <c r="W39" s="18"/>
    </row>
    <row r="40" spans="2:23" x14ac:dyDescent="0.2">
      <c r="B40" s="7" t="s">
        <v>53</v>
      </c>
      <c r="C40" s="81">
        <f>Data!AE18</f>
        <v>21</v>
      </c>
      <c r="D40" s="81">
        <f>Data!AY18</f>
        <v>162</v>
      </c>
      <c r="E40" s="81">
        <f>Data!BS18</f>
        <v>0</v>
      </c>
      <c r="F40" s="81">
        <f>Data!CM18</f>
        <v>0</v>
      </c>
      <c r="G40" s="81">
        <f>Data!DG18</f>
        <v>0</v>
      </c>
      <c r="H40" s="22">
        <f t="shared" si="0"/>
        <v>183</v>
      </c>
      <c r="I40" s="1"/>
      <c r="W40" s="18"/>
    </row>
    <row r="41" spans="2:23" x14ac:dyDescent="0.2">
      <c r="B41" s="7" t="s">
        <v>54</v>
      </c>
      <c r="C41" s="81">
        <f>Data!AF18</f>
        <v>0</v>
      </c>
      <c r="D41" s="81">
        <f>Data!AZ18</f>
        <v>0</v>
      </c>
      <c r="E41" s="81">
        <f>Data!BT18</f>
        <v>0</v>
      </c>
      <c r="F41" s="81">
        <f>Data!CN18</f>
        <v>0</v>
      </c>
      <c r="G41" s="81">
        <f>Data!DH18</f>
        <v>0</v>
      </c>
      <c r="H41" s="22">
        <f t="shared" si="0"/>
        <v>0</v>
      </c>
      <c r="I41" s="1"/>
      <c r="W41" s="18"/>
    </row>
    <row r="42" spans="2:23" x14ac:dyDescent="0.2">
      <c r="B42" s="7" t="s">
        <v>55</v>
      </c>
      <c r="C42" s="81">
        <f>Data!AG18</f>
        <v>0</v>
      </c>
      <c r="D42" s="81">
        <f>Data!BA18</f>
        <v>0</v>
      </c>
      <c r="E42" s="81">
        <f>Data!BU18</f>
        <v>0</v>
      </c>
      <c r="F42" s="81">
        <f>Data!CO18</f>
        <v>0</v>
      </c>
      <c r="G42" s="81">
        <f>Data!DI18</f>
        <v>0</v>
      </c>
      <c r="H42" s="22">
        <f t="shared" si="0"/>
        <v>0</v>
      </c>
      <c r="I42" s="1"/>
      <c r="W42" s="18"/>
    </row>
    <row r="43" spans="2:23" x14ac:dyDescent="0.2">
      <c r="B43" s="7" t="s">
        <v>56</v>
      </c>
      <c r="C43" s="81">
        <f>Data!AH18</f>
        <v>0</v>
      </c>
      <c r="D43" s="81">
        <f>Data!BB18</f>
        <v>0</v>
      </c>
      <c r="E43" s="81">
        <f>Data!BV18</f>
        <v>0</v>
      </c>
      <c r="F43" s="81">
        <f>Data!CP18</f>
        <v>0</v>
      </c>
      <c r="G43" s="81">
        <f>Data!DJ18</f>
        <v>0</v>
      </c>
      <c r="H43" s="22">
        <f t="shared" si="0"/>
        <v>0</v>
      </c>
      <c r="I43" s="1"/>
      <c r="W43" s="18"/>
    </row>
    <row r="44" spans="2:23" x14ac:dyDescent="0.2">
      <c r="B44" s="7" t="s">
        <v>57</v>
      </c>
      <c r="C44" s="81">
        <f>Data!AI18</f>
        <v>0</v>
      </c>
      <c r="D44" s="81">
        <f>Data!BC18</f>
        <v>0</v>
      </c>
      <c r="E44" s="81">
        <f>Data!BW18</f>
        <v>0</v>
      </c>
      <c r="F44" s="81">
        <f>Data!CQ18</f>
        <v>0</v>
      </c>
      <c r="G44" s="81">
        <f>Data!DK18</f>
        <v>0</v>
      </c>
      <c r="H44" s="22">
        <f t="shared" si="0"/>
        <v>0</v>
      </c>
      <c r="I44" s="1"/>
      <c r="W44" s="18"/>
    </row>
    <row r="45" spans="2:23" x14ac:dyDescent="0.2">
      <c r="B45" s="7" t="s">
        <v>58</v>
      </c>
      <c r="C45" s="81">
        <f>Data!AJ18</f>
        <v>1143</v>
      </c>
      <c r="D45" s="81">
        <f>Data!BD18</f>
        <v>4080</v>
      </c>
      <c r="E45" s="81">
        <f>Data!BX18</f>
        <v>42</v>
      </c>
      <c r="F45" s="81">
        <f>Data!CR18</f>
        <v>0</v>
      </c>
      <c r="G45" s="81">
        <f>Data!DL18</f>
        <v>0</v>
      </c>
      <c r="H45" s="22">
        <f t="shared" si="0"/>
        <v>5265</v>
      </c>
      <c r="I45" s="1"/>
      <c r="W45" s="18"/>
    </row>
    <row r="46" spans="2:23" x14ac:dyDescent="0.2">
      <c r="B46" s="7" t="s">
        <v>59</v>
      </c>
      <c r="C46" s="81">
        <f>Data!AK18</f>
        <v>0</v>
      </c>
      <c r="D46" s="81">
        <f>Data!BE18</f>
        <v>0</v>
      </c>
      <c r="E46" s="81">
        <f>Data!BY18</f>
        <v>0</v>
      </c>
      <c r="F46" s="81">
        <f>Data!CS18</f>
        <v>0</v>
      </c>
      <c r="G46" s="81">
        <f>Data!DM18</f>
        <v>0</v>
      </c>
      <c r="H46" s="22">
        <f t="shared" si="0"/>
        <v>0</v>
      </c>
      <c r="I46" s="1"/>
      <c r="W46" s="18"/>
    </row>
    <row r="47" spans="2:23" x14ac:dyDescent="0.2">
      <c r="B47" s="7" t="s">
        <v>60</v>
      </c>
      <c r="C47" s="81">
        <f>Data!AL18</f>
        <v>2982</v>
      </c>
      <c r="D47" s="81">
        <f>Data!BF18</f>
        <v>15021</v>
      </c>
      <c r="E47" s="81">
        <f>Data!BZ18</f>
        <v>7777</v>
      </c>
      <c r="F47" s="81">
        <f>Data!CT18</f>
        <v>330</v>
      </c>
      <c r="G47" s="81">
        <f>Data!DN18</f>
        <v>0</v>
      </c>
      <c r="H47" s="22">
        <f t="shared" si="0"/>
        <v>26110</v>
      </c>
      <c r="I47" s="1"/>
      <c r="W47" s="18"/>
    </row>
    <row r="48" spans="2:23" x14ac:dyDescent="0.2">
      <c r="B48" s="7" t="s">
        <v>61</v>
      </c>
      <c r="C48" s="81">
        <f>Data!AM18</f>
        <v>0</v>
      </c>
      <c r="D48" s="81">
        <f>Data!BG18</f>
        <v>0</v>
      </c>
      <c r="E48" s="81">
        <f>Data!CA18</f>
        <v>0</v>
      </c>
      <c r="F48" s="81">
        <f>Data!CU18</f>
        <v>0</v>
      </c>
      <c r="G48" s="81">
        <f>Data!DO18</f>
        <v>0</v>
      </c>
      <c r="H48" s="22">
        <f t="shared" si="0"/>
        <v>0</v>
      </c>
      <c r="I48" s="1"/>
      <c r="W48" s="18"/>
    </row>
    <row r="49" spans="2:23" x14ac:dyDescent="0.2">
      <c r="B49" s="7" t="s">
        <v>62</v>
      </c>
      <c r="C49" s="81">
        <f>Data!AN18</f>
        <v>0</v>
      </c>
      <c r="D49" s="81">
        <f>Data!BH18</f>
        <v>498</v>
      </c>
      <c r="E49" s="81">
        <f>Data!CB18</f>
        <v>0</v>
      </c>
      <c r="F49" s="81">
        <f>Data!CV18</f>
        <v>0</v>
      </c>
      <c r="G49" s="81">
        <f>Data!DP18</f>
        <v>0</v>
      </c>
      <c r="H49" s="22">
        <f t="shared" si="0"/>
        <v>498</v>
      </c>
      <c r="I49" s="1"/>
      <c r="W49" s="18"/>
    </row>
    <row r="50" spans="2:23" x14ac:dyDescent="0.2">
      <c r="B50" s="7" t="s">
        <v>63</v>
      </c>
      <c r="C50" s="81">
        <f>Data!AO18</f>
        <v>120</v>
      </c>
      <c r="D50" s="81">
        <f>Data!BI18</f>
        <v>0</v>
      </c>
      <c r="E50" s="81">
        <f>Data!CC18</f>
        <v>174</v>
      </c>
      <c r="F50" s="81">
        <f>Data!CW18</f>
        <v>0</v>
      </c>
      <c r="G50" s="81">
        <f>Data!DQ18</f>
        <v>0</v>
      </c>
      <c r="H50" s="22">
        <f t="shared" si="0"/>
        <v>294</v>
      </c>
      <c r="I50" s="1"/>
      <c r="W50" s="18"/>
    </row>
    <row r="51" spans="2:23" x14ac:dyDescent="0.2">
      <c r="B51" s="7" t="s">
        <v>0</v>
      </c>
      <c r="C51" s="81">
        <f>Data!AP18</f>
        <v>2162</v>
      </c>
      <c r="D51" s="81">
        <f>Data!BJ18</f>
        <v>7196</v>
      </c>
      <c r="E51" s="81">
        <f>Data!CD18</f>
        <v>1949</v>
      </c>
      <c r="F51" s="81">
        <f>Data!CX18</f>
        <v>0</v>
      </c>
      <c r="G51" s="81">
        <f>Data!DR18</f>
        <v>0</v>
      </c>
      <c r="H51" s="22">
        <f t="shared" si="0"/>
        <v>11307</v>
      </c>
      <c r="I51" s="1"/>
      <c r="W51" s="18"/>
    </row>
    <row r="52" spans="2:23" x14ac:dyDescent="0.2">
      <c r="B52" s="8" t="s">
        <v>34</v>
      </c>
      <c r="C52" s="22">
        <f>SUM(C32:C51)</f>
        <v>96559</v>
      </c>
      <c r="D52" s="22">
        <f>SUM(D32:D51)</f>
        <v>80952</v>
      </c>
      <c r="E52" s="22">
        <f>SUM(E32:E51)</f>
        <v>23373</v>
      </c>
      <c r="F52" s="22">
        <f>SUM(F32:F51)</f>
        <v>330</v>
      </c>
      <c r="G52" s="22">
        <f>SUM(G32:G51)</f>
        <v>0</v>
      </c>
      <c r="H52" s="22">
        <f t="shared" si="0"/>
        <v>201214</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Data!T18</f>
        <v>Wilkinson, Robert B</v>
      </c>
      <c r="E55" s="384"/>
      <c r="F55" s="384"/>
      <c r="G55" s="87" t="str">
        <f>Data!U18</f>
        <v>(956) 326-2276</v>
      </c>
      <c r="H55" s="78" t="str">
        <f>Data!V18</f>
        <v>robert.wilkinson@tamiu.edu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Data!DS18</f>
        <v>2726476.7761024302</v>
      </c>
      <c r="D61" s="82">
        <f>Data!EM18</f>
        <v>1988663.11087775</v>
      </c>
      <c r="E61" s="82">
        <f>Data!FG18</f>
        <v>1173361.6757009099</v>
      </c>
      <c r="F61" s="82">
        <f>Data!GA18</f>
        <v>0</v>
      </c>
      <c r="G61" s="82">
        <f>Data!GU18</f>
        <v>0</v>
      </c>
      <c r="H61" s="21">
        <f>SUM(C61:G61)</f>
        <v>5888501.5626810901</v>
      </c>
      <c r="I61" s="1"/>
    </row>
    <row r="62" spans="2:23" x14ac:dyDescent="0.2">
      <c r="B62" s="9" t="str">
        <f>$B$33</f>
        <v>Science</v>
      </c>
      <c r="C62" s="82">
        <f>Data!DT18</f>
        <v>1104813.35899171</v>
      </c>
      <c r="D62" s="82">
        <f>Data!EN18</f>
        <v>693561.64794048399</v>
      </c>
      <c r="E62" s="82">
        <f>Data!FH18</f>
        <v>230927.623169667</v>
      </c>
      <c r="F62" s="82">
        <f>Data!GB18</f>
        <v>0</v>
      </c>
      <c r="G62" s="82">
        <f>Data!GV18</f>
        <v>0</v>
      </c>
      <c r="H62" s="22">
        <f t="shared" ref="H62:H81" si="1">SUM(C62:G62)</f>
        <v>2029302.630101861</v>
      </c>
      <c r="I62" s="1"/>
    </row>
    <row r="63" spans="2:23" x14ac:dyDescent="0.2">
      <c r="B63" s="9" t="str">
        <f>$B$34</f>
        <v>Fine Arts</v>
      </c>
      <c r="C63" s="82">
        <f>Data!DU18</f>
        <v>519138.26696696598</v>
      </c>
      <c r="D63" s="82">
        <f>Data!EO18</f>
        <v>497146.97704402299</v>
      </c>
      <c r="E63" s="82">
        <f>Data!FI18</f>
        <v>8753.5</v>
      </c>
      <c r="F63" s="82">
        <f>Data!GC18</f>
        <v>0</v>
      </c>
      <c r="G63" s="82">
        <f>Data!GW18</f>
        <v>0</v>
      </c>
      <c r="H63" s="22">
        <f t="shared" si="1"/>
        <v>1025038.744010989</v>
      </c>
      <c r="I63" s="1"/>
    </row>
    <row r="64" spans="2:23" x14ac:dyDescent="0.2">
      <c r="B64" s="9" t="str">
        <f>$B$35</f>
        <v>Teacher Education</v>
      </c>
      <c r="C64" s="82">
        <f>Data!DV18</f>
        <v>112136.22454489001</v>
      </c>
      <c r="D64" s="82">
        <f>Data!EP18</f>
        <v>389934.45402653801</v>
      </c>
      <c r="E64" s="82">
        <f>Data!FJ18</f>
        <v>533316.28809523804</v>
      </c>
      <c r="F64" s="82">
        <f>Data!GD18</f>
        <v>0</v>
      </c>
      <c r="G64" s="82">
        <f>Data!GX18</f>
        <v>0</v>
      </c>
      <c r="H64" s="22">
        <f t="shared" si="1"/>
        <v>1035386.9666666661</v>
      </c>
      <c r="I64" s="1"/>
    </row>
    <row r="65" spans="2:9" x14ac:dyDescent="0.2">
      <c r="B65" s="9" t="str">
        <f>$B$36</f>
        <v>Agriculture</v>
      </c>
      <c r="C65" s="82">
        <f>Data!DW18</f>
        <v>0</v>
      </c>
      <c r="D65" s="82">
        <f>Data!EQ18</f>
        <v>0</v>
      </c>
      <c r="E65" s="82">
        <f>Data!FK18</f>
        <v>0</v>
      </c>
      <c r="F65" s="82">
        <f>Data!GE18</f>
        <v>0</v>
      </c>
      <c r="G65" s="82">
        <f>Data!GY18</f>
        <v>0</v>
      </c>
      <c r="H65" s="22">
        <f t="shared" si="1"/>
        <v>0</v>
      </c>
      <c r="I65" s="1"/>
    </row>
    <row r="66" spans="2:9" x14ac:dyDescent="0.2">
      <c r="B66" s="9" t="str">
        <f>$B$37</f>
        <v>Engineering</v>
      </c>
      <c r="C66" s="82">
        <f>Data!DX18</f>
        <v>302270.53446115297</v>
      </c>
      <c r="D66" s="82">
        <f>Data!ER18</f>
        <v>501599.08458646602</v>
      </c>
      <c r="E66" s="82">
        <f>Data!FL18</f>
        <v>33637.333333333299</v>
      </c>
      <c r="F66" s="82">
        <f>Data!GF18</f>
        <v>0</v>
      </c>
      <c r="G66" s="82">
        <f>Data!GZ18</f>
        <v>0</v>
      </c>
      <c r="H66" s="22">
        <f t="shared" si="1"/>
        <v>837506.95238095219</v>
      </c>
      <c r="I66" s="1"/>
    </row>
    <row r="67" spans="2:9" x14ac:dyDescent="0.2">
      <c r="B67" s="9" t="str">
        <f>$B$38</f>
        <v>Home Economics</v>
      </c>
      <c r="C67" s="82">
        <f>Data!DY18</f>
        <v>100.08</v>
      </c>
      <c r="D67" s="82">
        <f>Data!ES18</f>
        <v>38443.919999999998</v>
      </c>
      <c r="E67" s="82">
        <f>Data!FM18</f>
        <v>0</v>
      </c>
      <c r="F67" s="82">
        <f>Data!GG18</f>
        <v>0</v>
      </c>
      <c r="G67" s="82">
        <f>Data!HA18</f>
        <v>0</v>
      </c>
      <c r="H67" s="22">
        <f t="shared" si="1"/>
        <v>38544</v>
      </c>
      <c r="I67" s="1"/>
    </row>
    <row r="68" spans="2:9" x14ac:dyDescent="0.2">
      <c r="B68" s="9" t="str">
        <f>$B$39</f>
        <v>Law</v>
      </c>
      <c r="C68" s="82">
        <f>Data!DZ18</f>
        <v>0</v>
      </c>
      <c r="D68" s="82">
        <f>Data!ET18</f>
        <v>0</v>
      </c>
      <c r="E68" s="82">
        <f>Data!FN18</f>
        <v>0</v>
      </c>
      <c r="F68" s="82">
        <f>Data!GH18</f>
        <v>0</v>
      </c>
      <c r="G68" s="82">
        <f>Data!HB18</f>
        <v>0</v>
      </c>
      <c r="H68" s="22">
        <f t="shared" si="1"/>
        <v>0</v>
      </c>
      <c r="I68" s="1"/>
    </row>
    <row r="69" spans="2:9" x14ac:dyDescent="0.2">
      <c r="B69" s="9" t="str">
        <f>$B$40</f>
        <v>Social Service</v>
      </c>
      <c r="C69" s="82">
        <f>Data!EA18</f>
        <v>1476.5409836065601</v>
      </c>
      <c r="D69" s="82">
        <f>Data!EU18</f>
        <v>11390.459016393401</v>
      </c>
      <c r="E69" s="82">
        <f>Data!FO18</f>
        <v>0</v>
      </c>
      <c r="F69" s="82">
        <f>Data!GI18</f>
        <v>0</v>
      </c>
      <c r="G69" s="82">
        <f>Data!HC18</f>
        <v>0</v>
      </c>
      <c r="H69" s="22">
        <f t="shared" si="1"/>
        <v>12866.99999999996</v>
      </c>
      <c r="I69" s="1"/>
    </row>
    <row r="70" spans="2:9" x14ac:dyDescent="0.2">
      <c r="B70" s="9" t="str">
        <f>$B$41</f>
        <v>Library Science</v>
      </c>
      <c r="C70" s="82">
        <f>Data!EB18</f>
        <v>0</v>
      </c>
      <c r="D70" s="82">
        <f>Data!EV18</f>
        <v>0</v>
      </c>
      <c r="E70" s="82">
        <f>Data!FP18</f>
        <v>0</v>
      </c>
      <c r="F70" s="82">
        <f>Data!GJ18</f>
        <v>0</v>
      </c>
      <c r="G70" s="82">
        <f>Data!HD18</f>
        <v>0</v>
      </c>
      <c r="H70" s="22">
        <f t="shared" si="1"/>
        <v>0</v>
      </c>
      <c r="I70" s="1"/>
    </row>
    <row r="71" spans="2:9" x14ac:dyDescent="0.2">
      <c r="B71" s="9" t="str">
        <f>$B$42</f>
        <v>Veterinary Science</v>
      </c>
      <c r="C71" s="82">
        <f>Data!EC18</f>
        <v>0</v>
      </c>
      <c r="D71" s="82">
        <f>Data!EW18</f>
        <v>0</v>
      </c>
      <c r="E71" s="82">
        <f>Data!FQ18</f>
        <v>0</v>
      </c>
      <c r="F71" s="82">
        <f>Data!GK18</f>
        <v>0</v>
      </c>
      <c r="G71" s="82">
        <f>Data!HE18</f>
        <v>0</v>
      </c>
      <c r="H71" s="22">
        <f t="shared" si="1"/>
        <v>0</v>
      </c>
      <c r="I71" s="1"/>
    </row>
    <row r="72" spans="2:9" x14ac:dyDescent="0.2">
      <c r="B72" s="9" t="str">
        <f>$B$43</f>
        <v>Vocational Training</v>
      </c>
      <c r="C72" s="82">
        <f>Data!ED18</f>
        <v>0</v>
      </c>
      <c r="D72" s="82">
        <f>Data!EX18</f>
        <v>0</v>
      </c>
      <c r="E72" s="82">
        <f>Data!FR18</f>
        <v>0</v>
      </c>
      <c r="F72" s="82">
        <f>Data!GL18</f>
        <v>0</v>
      </c>
      <c r="G72" s="82">
        <f>Data!HF18</f>
        <v>0</v>
      </c>
      <c r="H72" s="22">
        <f t="shared" si="1"/>
        <v>0</v>
      </c>
      <c r="I72" s="1"/>
    </row>
    <row r="73" spans="2:9" x14ac:dyDescent="0.2">
      <c r="B73" s="9" t="str">
        <f>$B$44</f>
        <v>Physical Training</v>
      </c>
      <c r="C73" s="82">
        <f>Data!EE18</f>
        <v>0</v>
      </c>
      <c r="D73" s="82">
        <f>Data!EY18</f>
        <v>0</v>
      </c>
      <c r="E73" s="82">
        <f>Data!FS18</f>
        <v>0</v>
      </c>
      <c r="F73" s="82">
        <f>Data!GM18</f>
        <v>0</v>
      </c>
      <c r="G73" s="82">
        <f>Data!HG18</f>
        <v>0</v>
      </c>
      <c r="H73" s="22">
        <f t="shared" si="1"/>
        <v>0</v>
      </c>
      <c r="I73" s="1"/>
    </row>
    <row r="74" spans="2:9" x14ac:dyDescent="0.2">
      <c r="B74" s="9" t="str">
        <f>$B$45</f>
        <v>Health Services</v>
      </c>
      <c r="C74" s="82">
        <f>Data!EF18</f>
        <v>64529.350368868501</v>
      </c>
      <c r="D74" s="82">
        <f>Data!EZ18</f>
        <v>461503.89227819</v>
      </c>
      <c r="E74" s="82">
        <f>Data!FT18</f>
        <v>3000</v>
      </c>
      <c r="F74" s="82">
        <f>Data!GN18</f>
        <v>0</v>
      </c>
      <c r="G74" s="82">
        <f>Data!HH18</f>
        <v>0</v>
      </c>
      <c r="H74" s="22">
        <f t="shared" si="1"/>
        <v>529033.24264705856</v>
      </c>
      <c r="I74" s="1"/>
    </row>
    <row r="75" spans="2:9" x14ac:dyDescent="0.2">
      <c r="B75" s="9" t="str">
        <f>$B$46</f>
        <v>Pharmacy</v>
      </c>
      <c r="C75" s="82">
        <f>Data!EG18</f>
        <v>0</v>
      </c>
      <c r="D75" s="82">
        <f>Data!FA18</f>
        <v>0</v>
      </c>
      <c r="E75" s="82">
        <f>Data!FU18</f>
        <v>0</v>
      </c>
      <c r="F75" s="82">
        <f>Data!GO18</f>
        <v>0</v>
      </c>
      <c r="G75" s="82">
        <f>Data!HI18</f>
        <v>0</v>
      </c>
      <c r="H75" s="22">
        <f t="shared" si="1"/>
        <v>0</v>
      </c>
      <c r="I75" s="1"/>
    </row>
    <row r="76" spans="2:9" x14ac:dyDescent="0.2">
      <c r="B76" s="9" t="str">
        <f>$B$47</f>
        <v>Business Administration</v>
      </c>
      <c r="C76" s="82">
        <f>Data!EH18</f>
        <v>328710.09201251302</v>
      </c>
      <c r="D76" s="82">
        <f>Data!FB18</f>
        <v>1535217.33201174</v>
      </c>
      <c r="E76" s="82">
        <f>Data!FV18</f>
        <v>681136.10439189803</v>
      </c>
      <c r="F76" s="82">
        <f>Data!GP18</f>
        <v>448350.626190476</v>
      </c>
      <c r="G76" s="82">
        <f>Data!HJ18</f>
        <v>0</v>
      </c>
      <c r="H76" s="22">
        <f t="shared" si="1"/>
        <v>2993414.1546066273</v>
      </c>
      <c r="I76" s="1"/>
    </row>
    <row r="77" spans="2:9" x14ac:dyDescent="0.2">
      <c r="B77" s="9" t="str">
        <f>$B$48</f>
        <v>Optometry</v>
      </c>
      <c r="C77" s="82">
        <f>Data!EI18</f>
        <v>0</v>
      </c>
      <c r="D77" s="82">
        <f>Data!FC18</f>
        <v>0</v>
      </c>
      <c r="E77" s="82">
        <f>Data!FW18</f>
        <v>0</v>
      </c>
      <c r="F77" s="82">
        <f>Data!GQ18</f>
        <v>0</v>
      </c>
      <c r="G77" s="82">
        <f>Data!HK18</f>
        <v>0</v>
      </c>
      <c r="H77" s="22">
        <f t="shared" si="1"/>
        <v>0</v>
      </c>
      <c r="I77" s="1"/>
    </row>
    <row r="78" spans="2:9" x14ac:dyDescent="0.2">
      <c r="B78" s="9" t="str">
        <f>$B$49</f>
        <v>Teacher Ed-Practice Teaching</v>
      </c>
      <c r="C78" s="82">
        <f>Data!EJ18</f>
        <v>0</v>
      </c>
      <c r="D78" s="82">
        <f>Data!FD18</f>
        <v>27530.1</v>
      </c>
      <c r="E78" s="82">
        <f>Data!FX18</f>
        <v>0</v>
      </c>
      <c r="F78" s="82">
        <f>Data!GR18</f>
        <v>0</v>
      </c>
      <c r="G78" s="82">
        <f>Data!HL18</f>
        <v>0</v>
      </c>
      <c r="H78" s="22">
        <f t="shared" si="1"/>
        <v>27530.1</v>
      </c>
      <c r="I78" s="1"/>
    </row>
    <row r="79" spans="2:9" x14ac:dyDescent="0.2">
      <c r="B79" s="9" t="str">
        <f>$B$50</f>
        <v>Technology</v>
      </c>
      <c r="C79" s="82">
        <f>Data!EK18</f>
        <v>15035.714285714301</v>
      </c>
      <c r="D79" s="82">
        <f>Data!FE18</f>
        <v>0</v>
      </c>
      <c r="E79" s="82">
        <f>Data!FY18</f>
        <v>5500</v>
      </c>
      <c r="F79" s="82">
        <f>Data!GS18</f>
        <v>0</v>
      </c>
      <c r="G79" s="82">
        <f>Data!HM18</f>
        <v>0</v>
      </c>
      <c r="H79" s="22">
        <f t="shared" si="1"/>
        <v>20535.714285714301</v>
      </c>
      <c r="I79" s="1"/>
    </row>
    <row r="80" spans="2:9" x14ac:dyDescent="0.2">
      <c r="B80" s="9" t="str">
        <f>$B$51</f>
        <v>Nursing</v>
      </c>
      <c r="C80" s="82">
        <f>Data!EL18</f>
        <v>244728.773865745</v>
      </c>
      <c r="D80" s="82">
        <f>Data!FF18</f>
        <v>961430.22613425495</v>
      </c>
      <c r="E80" s="82">
        <f>Data!FZ18</f>
        <v>315600.76</v>
      </c>
      <c r="F80" s="82">
        <f>Data!GT18</f>
        <v>0</v>
      </c>
      <c r="G80" s="82">
        <f>Data!HN18</f>
        <v>0</v>
      </c>
      <c r="H80" s="22">
        <f t="shared" si="1"/>
        <v>1521759.76</v>
      </c>
      <c r="I80" s="1"/>
    </row>
    <row r="81" spans="2:9" x14ac:dyDescent="0.2">
      <c r="B81" s="35" t="str">
        <f>$B$52</f>
        <v>Totals</v>
      </c>
      <c r="C81" s="21">
        <f>SUM(C61:C80)</f>
        <v>5419415.7125835977</v>
      </c>
      <c r="D81" s="21">
        <f>SUM(D61:D80)</f>
        <v>7106421.2039158382</v>
      </c>
      <c r="E81" s="21">
        <f>SUM(E61:E80)</f>
        <v>2985233.284691046</v>
      </c>
      <c r="F81" s="21">
        <f>SUM(F61:F80)</f>
        <v>448350.626190476</v>
      </c>
      <c r="G81" s="21">
        <f>SUM(G61:G80)</f>
        <v>0</v>
      </c>
      <c r="H81" s="21">
        <f t="shared" si="1"/>
        <v>15959420.827380959</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Data!T18</f>
        <v>Wilkinson, Robert B</v>
      </c>
      <c r="E84" s="384"/>
      <c r="F84" s="384"/>
      <c r="G84" s="87" t="str">
        <f>Data!U18</f>
        <v>(956) 326-2276</v>
      </c>
      <c r="H84" s="78" t="str">
        <f>Data!V18</f>
        <v>robert.wilkinson@tamiu.edu</v>
      </c>
    </row>
    <row r="85" spans="2:9" ht="13.5" customHeight="1" x14ac:dyDescent="0.2">
      <c r="B85" s="27"/>
      <c r="C85" s="27"/>
      <c r="D85" s="27"/>
      <c r="E85" s="27"/>
      <c r="F85" s="27"/>
      <c r="G85" s="27"/>
      <c r="H85" s="5"/>
    </row>
    <row r="86" spans="2:9" x14ac:dyDescent="0.2">
      <c r="B86" s="28" t="s">
        <v>33</v>
      </c>
      <c r="C86" s="13"/>
      <c r="D86" s="13"/>
      <c r="E86" s="13"/>
      <c r="F86" s="13"/>
      <c r="G86" s="13"/>
      <c r="H86" s="17">
        <f>H13+H14</f>
        <v>37475063</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Data!HR18</f>
        <v>115850.80879</v>
      </c>
      <c r="D91" s="159">
        <f>Data!IL18</f>
        <v>0</v>
      </c>
      <c r="E91" s="159">
        <f>Data!JF18</f>
        <v>0</v>
      </c>
      <c r="F91" s="159">
        <f>Data!JZ18</f>
        <v>0</v>
      </c>
      <c r="G91" s="159">
        <f>Data!KT18</f>
        <v>0</v>
      </c>
      <c r="H91" s="36">
        <f t="shared" ref="H91:H111" si="2">SUM(C91:G91)</f>
        <v>115850.80879</v>
      </c>
    </row>
    <row r="92" spans="2:9" x14ac:dyDescent="0.2">
      <c r="B92" s="9" t="str">
        <f>$B$33</f>
        <v>Science</v>
      </c>
      <c r="C92" s="159">
        <f>Data!HS18</f>
        <v>13500</v>
      </c>
      <c r="D92" s="159">
        <f>Data!IM18</f>
        <v>0</v>
      </c>
      <c r="E92" s="159">
        <f>Data!JG18</f>
        <v>0</v>
      </c>
      <c r="F92" s="159">
        <f>Data!KA18</f>
        <v>0</v>
      </c>
      <c r="G92" s="159">
        <f>Data!KU18</f>
        <v>0</v>
      </c>
      <c r="H92" s="69">
        <f t="shared" si="2"/>
        <v>13500</v>
      </c>
    </row>
    <row r="93" spans="2:9" x14ac:dyDescent="0.2">
      <c r="B93" s="9" t="str">
        <f>$B$34</f>
        <v>Fine Arts</v>
      </c>
      <c r="C93" s="159">
        <f>Data!HT18</f>
        <v>0</v>
      </c>
      <c r="D93" s="159">
        <f>Data!IN18</f>
        <v>0</v>
      </c>
      <c r="E93" s="159">
        <f>Data!JH18</f>
        <v>0</v>
      </c>
      <c r="F93" s="159">
        <f>Data!KB18</f>
        <v>0</v>
      </c>
      <c r="G93" s="159">
        <f>Data!KV18</f>
        <v>0</v>
      </c>
      <c r="H93" s="69">
        <f t="shared" si="2"/>
        <v>0</v>
      </c>
    </row>
    <row r="94" spans="2:9" x14ac:dyDescent="0.2">
      <c r="B94" s="9" t="str">
        <f>$B$35</f>
        <v>Teacher Education</v>
      </c>
      <c r="C94" s="159">
        <f>Data!HU18</f>
        <v>0</v>
      </c>
      <c r="D94" s="159">
        <f>Data!IO18</f>
        <v>0</v>
      </c>
      <c r="E94" s="159">
        <f>Data!JI18</f>
        <v>0</v>
      </c>
      <c r="F94" s="159">
        <f>Data!KC18</f>
        <v>0</v>
      </c>
      <c r="G94" s="159">
        <f>Data!KW18</f>
        <v>0</v>
      </c>
      <c r="H94" s="69">
        <f t="shared" si="2"/>
        <v>0</v>
      </c>
    </row>
    <row r="95" spans="2:9" x14ac:dyDescent="0.2">
      <c r="B95" s="9" t="str">
        <f>$B$36</f>
        <v>Agriculture</v>
      </c>
      <c r="C95" s="159">
        <f>Data!HV18</f>
        <v>0</v>
      </c>
      <c r="D95" s="159">
        <f>Data!IP18</f>
        <v>0</v>
      </c>
      <c r="E95" s="159">
        <f>Data!JJ18</f>
        <v>0</v>
      </c>
      <c r="F95" s="159">
        <f>Data!KD18</f>
        <v>0</v>
      </c>
      <c r="G95" s="159">
        <f>Data!KX18</f>
        <v>0</v>
      </c>
      <c r="H95" s="69">
        <f t="shared" si="2"/>
        <v>0</v>
      </c>
    </row>
    <row r="96" spans="2:9" x14ac:dyDescent="0.2">
      <c r="B96" s="9" t="str">
        <f>$B$37</f>
        <v>Engineering</v>
      </c>
      <c r="C96" s="159">
        <f>Data!HW18</f>
        <v>0</v>
      </c>
      <c r="D96" s="159">
        <f>Data!IQ18</f>
        <v>0</v>
      </c>
      <c r="E96" s="159">
        <f>Data!JK18</f>
        <v>0</v>
      </c>
      <c r="F96" s="159">
        <f>Data!KE18</f>
        <v>0</v>
      </c>
      <c r="G96" s="159">
        <f>Data!KY18</f>
        <v>0</v>
      </c>
      <c r="H96" s="69">
        <f t="shared" si="2"/>
        <v>0</v>
      </c>
    </row>
    <row r="97" spans="2:8" x14ac:dyDescent="0.2">
      <c r="B97" s="9" t="str">
        <f>$B$38</f>
        <v>Home Economics</v>
      </c>
      <c r="C97" s="159">
        <f>Data!HX18</f>
        <v>0</v>
      </c>
      <c r="D97" s="159">
        <f>Data!IR18</f>
        <v>0</v>
      </c>
      <c r="E97" s="159">
        <f>Data!JL18</f>
        <v>0</v>
      </c>
      <c r="F97" s="159">
        <f>Data!KF18</f>
        <v>0</v>
      </c>
      <c r="G97" s="159">
        <f>Data!KZ18</f>
        <v>0</v>
      </c>
      <c r="H97" s="69">
        <f t="shared" si="2"/>
        <v>0</v>
      </c>
    </row>
    <row r="98" spans="2:8" x14ac:dyDescent="0.2">
      <c r="B98" s="9" t="str">
        <f>$B$39</f>
        <v>Law</v>
      </c>
      <c r="C98" s="159">
        <f>Data!HY18</f>
        <v>0</v>
      </c>
      <c r="D98" s="159">
        <f>Data!IS18</f>
        <v>0</v>
      </c>
      <c r="E98" s="159">
        <f>Data!JM18</f>
        <v>0</v>
      </c>
      <c r="F98" s="159">
        <f>Data!KG18</f>
        <v>0</v>
      </c>
      <c r="G98" s="159">
        <f>Data!LA18</f>
        <v>0</v>
      </c>
      <c r="H98" s="69">
        <f t="shared" si="2"/>
        <v>0</v>
      </c>
    </row>
    <row r="99" spans="2:8" x14ac:dyDescent="0.2">
      <c r="B99" s="9" t="str">
        <f>$B$40</f>
        <v>Social Service</v>
      </c>
      <c r="C99" s="159">
        <f>Data!HZ18</f>
        <v>0</v>
      </c>
      <c r="D99" s="159">
        <f>Data!IT18</f>
        <v>0</v>
      </c>
      <c r="E99" s="159">
        <f>Data!JN18</f>
        <v>0</v>
      </c>
      <c r="F99" s="159">
        <f>Data!KH18</f>
        <v>0</v>
      </c>
      <c r="G99" s="159">
        <f>Data!LB18</f>
        <v>0</v>
      </c>
      <c r="H99" s="69">
        <f t="shared" si="2"/>
        <v>0</v>
      </c>
    </row>
    <row r="100" spans="2:8" x14ac:dyDescent="0.2">
      <c r="B100" s="9" t="str">
        <f>$B$41</f>
        <v>Library Science</v>
      </c>
      <c r="C100" s="159">
        <f>Data!IA18</f>
        <v>0</v>
      </c>
      <c r="D100" s="159">
        <f>Data!IU18</f>
        <v>0</v>
      </c>
      <c r="E100" s="159">
        <f>Data!JO18</f>
        <v>0</v>
      </c>
      <c r="F100" s="159">
        <f>Data!KI18</f>
        <v>0</v>
      </c>
      <c r="G100" s="159">
        <f>Data!LC18</f>
        <v>0</v>
      </c>
      <c r="H100" s="69">
        <f t="shared" si="2"/>
        <v>0</v>
      </c>
    </row>
    <row r="101" spans="2:8" x14ac:dyDescent="0.2">
      <c r="B101" s="9" t="str">
        <f>$B$42</f>
        <v>Veterinary Science</v>
      </c>
      <c r="C101" s="159">
        <f>Data!IB18</f>
        <v>0</v>
      </c>
      <c r="D101" s="159">
        <f>Data!IV18</f>
        <v>0</v>
      </c>
      <c r="E101" s="159">
        <f>Data!JP18</f>
        <v>0</v>
      </c>
      <c r="F101" s="159">
        <f>Data!KJ18</f>
        <v>0</v>
      </c>
      <c r="G101" s="159">
        <f>Data!LD18</f>
        <v>0</v>
      </c>
      <c r="H101" s="69">
        <f t="shared" si="2"/>
        <v>0</v>
      </c>
    </row>
    <row r="102" spans="2:8" x14ac:dyDescent="0.2">
      <c r="B102" s="9" t="str">
        <f>$B$43</f>
        <v>Vocational Training</v>
      </c>
      <c r="C102" s="159">
        <f>Data!IC18</f>
        <v>0</v>
      </c>
      <c r="D102" s="159">
        <f>Data!IW18</f>
        <v>0</v>
      </c>
      <c r="E102" s="159">
        <f>Data!JQ18</f>
        <v>0</v>
      </c>
      <c r="F102" s="159">
        <f>Data!KK18</f>
        <v>0</v>
      </c>
      <c r="G102" s="159">
        <f>Data!LE18</f>
        <v>0</v>
      </c>
      <c r="H102" s="69">
        <f t="shared" si="2"/>
        <v>0</v>
      </c>
    </row>
    <row r="103" spans="2:8" x14ac:dyDescent="0.2">
      <c r="B103" s="9" t="str">
        <f>$B$44</f>
        <v>Physical Training</v>
      </c>
      <c r="C103" s="159">
        <f>Data!ID18</f>
        <v>0</v>
      </c>
      <c r="D103" s="159">
        <f>Data!IX18</f>
        <v>0</v>
      </c>
      <c r="E103" s="159">
        <f>Data!JR18</f>
        <v>0</v>
      </c>
      <c r="F103" s="159">
        <f>Data!KL18</f>
        <v>0</v>
      </c>
      <c r="G103" s="159">
        <f>Data!LF18</f>
        <v>0</v>
      </c>
      <c r="H103" s="69">
        <f t="shared" si="2"/>
        <v>0</v>
      </c>
    </row>
    <row r="104" spans="2:8" x14ac:dyDescent="0.2">
      <c r="B104" s="9" t="str">
        <f>$B$45</f>
        <v>Health Services</v>
      </c>
      <c r="C104" s="159">
        <f>Data!IE18</f>
        <v>0</v>
      </c>
      <c r="D104" s="159">
        <f>Data!IY18</f>
        <v>0</v>
      </c>
      <c r="E104" s="159">
        <f>Data!JS18</f>
        <v>0</v>
      </c>
      <c r="F104" s="159">
        <f>Data!KM18</f>
        <v>0</v>
      </c>
      <c r="G104" s="159">
        <f>Data!LG18</f>
        <v>0</v>
      </c>
      <c r="H104" s="69">
        <f t="shared" si="2"/>
        <v>0</v>
      </c>
    </row>
    <row r="105" spans="2:8" x14ac:dyDescent="0.2">
      <c r="B105" s="9" t="str">
        <f>$B$46</f>
        <v>Pharmacy</v>
      </c>
      <c r="C105" s="159">
        <f>Data!IF18</f>
        <v>0</v>
      </c>
      <c r="D105" s="159">
        <f>Data!IZ18</f>
        <v>0</v>
      </c>
      <c r="E105" s="159">
        <f>Data!JT18</f>
        <v>0</v>
      </c>
      <c r="F105" s="159">
        <f>Data!KN18</f>
        <v>0</v>
      </c>
      <c r="G105" s="159">
        <f>Data!LH18</f>
        <v>0</v>
      </c>
      <c r="H105" s="69">
        <f t="shared" si="2"/>
        <v>0</v>
      </c>
    </row>
    <row r="106" spans="2:8" x14ac:dyDescent="0.2">
      <c r="B106" s="9" t="str">
        <f>$B$47</f>
        <v>Business Administration</v>
      </c>
      <c r="C106" s="159">
        <f>Data!IG18</f>
        <v>30000</v>
      </c>
      <c r="D106" s="159">
        <f>Data!JA18</f>
        <v>36000</v>
      </c>
      <c r="E106" s="159">
        <f>Data!JU18</f>
        <v>0</v>
      </c>
      <c r="F106" s="159">
        <f>Data!KO18</f>
        <v>0</v>
      </c>
      <c r="G106" s="159">
        <f>Data!LI18</f>
        <v>0</v>
      </c>
      <c r="H106" s="69">
        <f t="shared" si="2"/>
        <v>66000</v>
      </c>
    </row>
    <row r="107" spans="2:8" x14ac:dyDescent="0.2">
      <c r="B107" s="9" t="str">
        <f>$B$48</f>
        <v>Optometry</v>
      </c>
      <c r="C107" s="159">
        <f>Data!IH18</f>
        <v>0</v>
      </c>
      <c r="D107" s="159">
        <f>Data!JB18</f>
        <v>0</v>
      </c>
      <c r="E107" s="159">
        <f>Data!JV18</f>
        <v>0</v>
      </c>
      <c r="F107" s="159">
        <f>Data!KP18</f>
        <v>0</v>
      </c>
      <c r="G107" s="159">
        <f>Data!LJ18</f>
        <v>0</v>
      </c>
      <c r="H107" s="69">
        <f t="shared" si="2"/>
        <v>0</v>
      </c>
    </row>
    <row r="108" spans="2:8" x14ac:dyDescent="0.2">
      <c r="B108" s="9" t="str">
        <f>$B$49</f>
        <v>Teacher Ed-Practice Teaching</v>
      </c>
      <c r="C108" s="159">
        <f>Data!II18</f>
        <v>0</v>
      </c>
      <c r="D108" s="159">
        <f>Data!JC18</f>
        <v>0</v>
      </c>
      <c r="E108" s="159">
        <f>Data!JW18</f>
        <v>0</v>
      </c>
      <c r="F108" s="159">
        <f>Data!KQ18</f>
        <v>0</v>
      </c>
      <c r="G108" s="159">
        <f>Data!LK18</f>
        <v>0</v>
      </c>
      <c r="H108" s="69">
        <f t="shared" si="2"/>
        <v>0</v>
      </c>
    </row>
    <row r="109" spans="2:8" x14ac:dyDescent="0.2">
      <c r="B109" s="9" t="str">
        <f>$B$50</f>
        <v>Technology</v>
      </c>
      <c r="C109" s="159">
        <f>Data!IJ18</f>
        <v>0</v>
      </c>
      <c r="D109" s="159">
        <f>Data!JD18</f>
        <v>0</v>
      </c>
      <c r="E109" s="159">
        <f>Data!JX18</f>
        <v>0</v>
      </c>
      <c r="F109" s="159">
        <f>Data!KR18</f>
        <v>0</v>
      </c>
      <c r="G109" s="159">
        <f>Data!LL18</f>
        <v>0</v>
      </c>
      <c r="H109" s="69">
        <f t="shared" si="2"/>
        <v>0</v>
      </c>
    </row>
    <row r="110" spans="2:8" x14ac:dyDescent="0.2">
      <c r="B110" s="9" t="str">
        <f>$B$51</f>
        <v>Nursing</v>
      </c>
      <c r="C110" s="159">
        <f>Data!IK18</f>
        <v>0</v>
      </c>
      <c r="D110" s="159">
        <f>Data!JE18</f>
        <v>0</v>
      </c>
      <c r="E110" s="159">
        <f>Data!JY18</f>
        <v>0</v>
      </c>
      <c r="F110" s="159">
        <f>Data!KS18</f>
        <v>0</v>
      </c>
      <c r="G110" s="159">
        <f>Data!HPM18</f>
        <v>0</v>
      </c>
      <c r="H110" s="69">
        <f t="shared" si="2"/>
        <v>0</v>
      </c>
    </row>
    <row r="111" spans="2:8" x14ac:dyDescent="0.2">
      <c r="B111" s="35" t="str">
        <f>$B$52</f>
        <v>Totals</v>
      </c>
      <c r="C111" s="36">
        <f>SUM(C91:C110)</f>
        <v>159350.80878999998</v>
      </c>
      <c r="D111" s="36">
        <f>SUM(D91:D110)</f>
        <v>36000</v>
      </c>
      <c r="E111" s="36">
        <f>SUM(E91:E110)</f>
        <v>0</v>
      </c>
      <c r="F111" s="36">
        <f>SUM(F91:F110)</f>
        <v>0</v>
      </c>
      <c r="G111" s="36">
        <f>SUM(G91:G110)</f>
        <v>0</v>
      </c>
      <c r="H111" s="36">
        <f t="shared" si="2"/>
        <v>195350.80878999998</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2842327.5848924303</v>
      </c>
      <c r="D116" s="21">
        <f t="shared" si="3"/>
        <v>1988663.11087775</v>
      </c>
      <c r="E116" s="21">
        <f t="shared" si="3"/>
        <v>1173361.6757009099</v>
      </c>
      <c r="F116" s="21">
        <f t="shared" si="3"/>
        <v>0</v>
      </c>
      <c r="G116" s="21">
        <f t="shared" si="3"/>
        <v>0</v>
      </c>
      <c r="H116" s="36">
        <f t="shared" ref="H116:H136" si="4">SUM(C116:G116)</f>
        <v>6004352.3714710902</v>
      </c>
      <c r="I116" s="1"/>
    </row>
    <row r="117" spans="2:9" x14ac:dyDescent="0.2">
      <c r="B117" s="9" t="str">
        <f>$B$33</f>
        <v>Science</v>
      </c>
      <c r="C117" s="22">
        <f t="shared" si="3"/>
        <v>1118313.35899171</v>
      </c>
      <c r="D117" s="22">
        <f t="shared" si="3"/>
        <v>693561.64794048399</v>
      </c>
      <c r="E117" s="22">
        <f t="shared" si="3"/>
        <v>230927.623169667</v>
      </c>
      <c r="F117" s="22">
        <f t="shared" si="3"/>
        <v>0</v>
      </c>
      <c r="G117" s="22">
        <f t="shared" si="3"/>
        <v>0</v>
      </c>
      <c r="H117" s="69">
        <f t="shared" si="4"/>
        <v>2042802.630101861</v>
      </c>
      <c r="I117" s="1"/>
    </row>
    <row r="118" spans="2:9" x14ac:dyDescent="0.2">
      <c r="B118" s="9" t="str">
        <f>$B$34</f>
        <v>Fine Arts</v>
      </c>
      <c r="C118" s="22">
        <f t="shared" si="3"/>
        <v>519138.26696696598</v>
      </c>
      <c r="D118" s="22">
        <f t="shared" si="3"/>
        <v>497146.97704402299</v>
      </c>
      <c r="E118" s="22">
        <f t="shared" si="3"/>
        <v>8753.5</v>
      </c>
      <c r="F118" s="22">
        <f t="shared" si="3"/>
        <v>0</v>
      </c>
      <c r="G118" s="22">
        <f t="shared" si="3"/>
        <v>0</v>
      </c>
      <c r="H118" s="69">
        <f t="shared" si="4"/>
        <v>1025038.744010989</v>
      </c>
      <c r="I118" s="1"/>
    </row>
    <row r="119" spans="2:9" x14ac:dyDescent="0.2">
      <c r="B119" s="9" t="str">
        <f>$B$35</f>
        <v>Teacher Education</v>
      </c>
      <c r="C119" s="22">
        <f t="shared" si="3"/>
        <v>112136.22454489001</v>
      </c>
      <c r="D119" s="22">
        <f t="shared" si="3"/>
        <v>389934.45402653801</v>
      </c>
      <c r="E119" s="22">
        <f t="shared" si="3"/>
        <v>533316.28809523804</v>
      </c>
      <c r="F119" s="22">
        <f t="shared" si="3"/>
        <v>0</v>
      </c>
      <c r="G119" s="22">
        <f t="shared" si="3"/>
        <v>0</v>
      </c>
      <c r="H119" s="69">
        <f t="shared" si="4"/>
        <v>1035386.9666666661</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302270.53446115297</v>
      </c>
      <c r="D121" s="22">
        <f t="shared" si="3"/>
        <v>501599.08458646602</v>
      </c>
      <c r="E121" s="22">
        <f t="shared" si="3"/>
        <v>33637.333333333299</v>
      </c>
      <c r="F121" s="22">
        <f t="shared" si="3"/>
        <v>0</v>
      </c>
      <c r="G121" s="22">
        <f t="shared" si="3"/>
        <v>0</v>
      </c>
      <c r="H121" s="69">
        <f t="shared" si="4"/>
        <v>837506.95238095219</v>
      </c>
      <c r="I121" s="1"/>
    </row>
    <row r="122" spans="2:9" x14ac:dyDescent="0.2">
      <c r="B122" s="9" t="str">
        <f>$B$38</f>
        <v>Home Economics</v>
      </c>
      <c r="C122" s="22">
        <f t="shared" si="3"/>
        <v>100.08</v>
      </c>
      <c r="D122" s="22">
        <f t="shared" si="3"/>
        <v>38443.919999999998</v>
      </c>
      <c r="E122" s="22">
        <f t="shared" si="3"/>
        <v>0</v>
      </c>
      <c r="F122" s="22">
        <f t="shared" si="3"/>
        <v>0</v>
      </c>
      <c r="G122" s="22">
        <f t="shared" si="3"/>
        <v>0</v>
      </c>
      <c r="H122" s="69">
        <f t="shared" si="4"/>
        <v>38544</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1476.5409836065601</v>
      </c>
      <c r="D124" s="22">
        <f t="shared" si="3"/>
        <v>11390.459016393401</v>
      </c>
      <c r="E124" s="22">
        <f t="shared" si="3"/>
        <v>0</v>
      </c>
      <c r="F124" s="22">
        <f t="shared" si="3"/>
        <v>0</v>
      </c>
      <c r="G124" s="22">
        <f t="shared" si="3"/>
        <v>0</v>
      </c>
      <c r="H124" s="69">
        <f t="shared" si="4"/>
        <v>12866.99999999996</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64529.350368868501</v>
      </c>
      <c r="D129" s="22">
        <f t="shared" si="3"/>
        <v>461503.89227819</v>
      </c>
      <c r="E129" s="22">
        <f t="shared" si="3"/>
        <v>3000</v>
      </c>
      <c r="F129" s="22">
        <f t="shared" si="3"/>
        <v>0</v>
      </c>
      <c r="G129" s="22">
        <f t="shared" si="3"/>
        <v>0</v>
      </c>
      <c r="H129" s="69">
        <f t="shared" si="4"/>
        <v>529033.24264705856</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358710.09201251302</v>
      </c>
      <c r="D131" s="22">
        <f t="shared" si="3"/>
        <v>1571217.33201174</v>
      </c>
      <c r="E131" s="22">
        <f t="shared" si="3"/>
        <v>681136.10439189803</v>
      </c>
      <c r="F131" s="22">
        <f t="shared" si="3"/>
        <v>448350.626190476</v>
      </c>
      <c r="G131" s="22">
        <f t="shared" si="3"/>
        <v>0</v>
      </c>
      <c r="H131" s="69">
        <f t="shared" si="4"/>
        <v>3059414.1546066273</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27530.1</v>
      </c>
      <c r="E133" s="22">
        <f t="shared" si="5"/>
        <v>0</v>
      </c>
      <c r="F133" s="22">
        <f t="shared" si="5"/>
        <v>0</v>
      </c>
      <c r="G133" s="22">
        <f t="shared" si="5"/>
        <v>0</v>
      </c>
      <c r="H133" s="69">
        <f t="shared" si="4"/>
        <v>27530.1</v>
      </c>
      <c r="I133" s="1"/>
    </row>
    <row r="134" spans="2:12" x14ac:dyDescent="0.2">
      <c r="B134" s="9" t="str">
        <f>$B$50</f>
        <v>Technology</v>
      </c>
      <c r="C134" s="22">
        <f t="shared" si="5"/>
        <v>15035.714285714301</v>
      </c>
      <c r="D134" s="22">
        <f t="shared" si="5"/>
        <v>0</v>
      </c>
      <c r="E134" s="22">
        <f t="shared" si="5"/>
        <v>5500</v>
      </c>
      <c r="F134" s="22">
        <f t="shared" si="5"/>
        <v>0</v>
      </c>
      <c r="G134" s="22">
        <f t="shared" si="5"/>
        <v>0</v>
      </c>
      <c r="H134" s="69">
        <f t="shared" si="4"/>
        <v>20535.714285714301</v>
      </c>
      <c r="I134" s="1"/>
    </row>
    <row r="135" spans="2:12" x14ac:dyDescent="0.2">
      <c r="B135" s="9" t="str">
        <f>$B$51</f>
        <v>Nursing</v>
      </c>
      <c r="C135" s="22">
        <f t="shared" si="5"/>
        <v>244728.773865745</v>
      </c>
      <c r="D135" s="22">
        <f t="shared" si="5"/>
        <v>961430.22613425495</v>
      </c>
      <c r="E135" s="22">
        <f t="shared" si="5"/>
        <v>315600.76</v>
      </c>
      <c r="F135" s="22">
        <f t="shared" si="5"/>
        <v>0</v>
      </c>
      <c r="G135" s="22">
        <f t="shared" si="5"/>
        <v>0</v>
      </c>
      <c r="H135" s="69">
        <f t="shared" si="4"/>
        <v>1521759.76</v>
      </c>
      <c r="I135" s="1"/>
    </row>
    <row r="136" spans="2:12" x14ac:dyDescent="0.2">
      <c r="B136" s="35" t="str">
        <f>$B$52</f>
        <v>Totals</v>
      </c>
      <c r="C136" s="36">
        <f>SUM(C116:C135)</f>
        <v>5578766.5213735979</v>
      </c>
      <c r="D136" s="36">
        <f>SUM(D116:D135)</f>
        <v>7142421.2039158382</v>
      </c>
      <c r="E136" s="36">
        <f>SUM(E116:E135)</f>
        <v>2985233.284691046</v>
      </c>
      <c r="F136" s="36">
        <f>SUM(F116:F135)</f>
        <v>448350.626190476</v>
      </c>
      <c r="G136" s="36">
        <f>SUM(G116:G135)</f>
        <v>0</v>
      </c>
      <c r="H136" s="36">
        <f t="shared" si="4"/>
        <v>16154771.636170957</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21320291.363829043</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Data!LN18</f>
        <v>3751167.371853888</v>
      </c>
      <c r="D143" s="159">
        <f>Data!MH18</f>
        <v>2624542.0178815834</v>
      </c>
      <c r="E143" s="159">
        <f>Data!NB18</f>
        <v>1548546.3592120162</v>
      </c>
      <c r="F143" s="159">
        <f>Data!NV18</f>
        <v>0</v>
      </c>
      <c r="G143" s="159">
        <f>Data!OP18</f>
        <v>0</v>
      </c>
      <c r="H143" s="160">
        <f>Data!PJ18</f>
        <v>0</v>
      </c>
      <c r="I143" s="70">
        <f t="shared" ref="I143:I162" si="6">SUM(C143:H143)</f>
        <v>7924255.7489474881</v>
      </c>
    </row>
    <row r="144" spans="2:12" x14ac:dyDescent="0.2">
      <c r="B144" s="9" t="str">
        <f>$B$33</f>
        <v>Science</v>
      </c>
      <c r="C144" s="159">
        <f>Data!LO18</f>
        <v>1475896.2359072301</v>
      </c>
      <c r="D144" s="159">
        <f>Data!MI18</f>
        <v>915329.33710806537</v>
      </c>
      <c r="E144" s="159">
        <f>Data!NC18</f>
        <v>304767.18091824325</v>
      </c>
      <c r="F144" s="159">
        <f>Data!NW18</f>
        <v>0</v>
      </c>
      <c r="G144" s="159">
        <f>Data!OQ18</f>
        <v>0</v>
      </c>
      <c r="H144" s="160">
        <f>Data!PK18</f>
        <v>0</v>
      </c>
      <c r="I144" s="70">
        <f t="shared" si="6"/>
        <v>2695992.7539335387</v>
      </c>
    </row>
    <row r="145" spans="2:9" x14ac:dyDescent="0.2">
      <c r="B145" s="9" t="str">
        <f>$B$34</f>
        <v>Fine Arts</v>
      </c>
      <c r="C145" s="159">
        <f>Data!LP18</f>
        <v>685133.73999463022</v>
      </c>
      <c r="D145" s="159">
        <f>Data!MJ18</f>
        <v>656110.69224236184</v>
      </c>
      <c r="E145" s="159">
        <f>Data!ND18</f>
        <v>11552.44869171746</v>
      </c>
      <c r="F145" s="159">
        <f>Data!NX18</f>
        <v>0</v>
      </c>
      <c r="G145" s="159">
        <f>Data!OR18</f>
        <v>0</v>
      </c>
      <c r="H145" s="160">
        <f>Data!PL18</f>
        <v>0</v>
      </c>
      <c r="I145" s="70">
        <f t="shared" si="6"/>
        <v>1352796.8809287094</v>
      </c>
    </row>
    <row r="146" spans="2:9" x14ac:dyDescent="0.2">
      <c r="B146" s="9" t="str">
        <f>$B$35</f>
        <v>Teacher Education</v>
      </c>
      <c r="C146" s="159">
        <f>Data!LQ18</f>
        <v>147992.00097535271</v>
      </c>
      <c r="D146" s="159">
        <f>Data!MK18</f>
        <v>514616.75595755316</v>
      </c>
      <c r="E146" s="159">
        <f>Data!NE18</f>
        <v>703845.21102158516</v>
      </c>
      <c r="F146" s="159">
        <f>Data!NY18</f>
        <v>0</v>
      </c>
      <c r="G146" s="159">
        <f>Data!OS18</f>
        <v>0</v>
      </c>
      <c r="H146" s="160">
        <f>Data!PN18</f>
        <v>0</v>
      </c>
      <c r="I146" s="70">
        <f t="shared" si="6"/>
        <v>1366453.967954491</v>
      </c>
    </row>
    <row r="147" spans="2:9" x14ac:dyDescent="0.2">
      <c r="B147" s="9" t="str">
        <f>$B$36</f>
        <v>Agriculture</v>
      </c>
      <c r="C147" s="159">
        <f>Data!LR18</f>
        <v>0</v>
      </c>
      <c r="D147" s="159">
        <f>Data!ML18</f>
        <v>0</v>
      </c>
      <c r="E147" s="159">
        <f>Data!NF18</f>
        <v>0</v>
      </c>
      <c r="F147" s="159">
        <f>Data!NZ18</f>
        <v>0</v>
      </c>
      <c r="G147" s="159">
        <f>Data!OT18</f>
        <v>0</v>
      </c>
      <c r="H147" s="160">
        <f>Data!PM18</f>
        <v>0</v>
      </c>
      <c r="I147" s="70">
        <f t="shared" si="6"/>
        <v>0</v>
      </c>
    </row>
    <row r="148" spans="2:9" x14ac:dyDescent="0.2">
      <c r="B148" s="9" t="str">
        <f>$B$37</f>
        <v>Engineering</v>
      </c>
      <c r="C148" s="159">
        <f>Data!LS18</f>
        <v>398922.12719260686</v>
      </c>
      <c r="D148" s="159">
        <f>Data!MM18</f>
        <v>661986.36985178443</v>
      </c>
      <c r="E148" s="159">
        <f>Data!NG18</f>
        <v>44392.936249446553</v>
      </c>
      <c r="F148" s="159">
        <f>Data!OA18</f>
        <v>0</v>
      </c>
      <c r="G148" s="159">
        <f>Data!OU18</f>
        <v>0</v>
      </c>
      <c r="H148" s="160">
        <f>Data!PO18</f>
        <v>0</v>
      </c>
      <c r="I148" s="70">
        <f t="shared" si="6"/>
        <v>1105301.4332938378</v>
      </c>
    </row>
    <row r="149" spans="2:9" x14ac:dyDescent="0.2">
      <c r="B149" s="9" t="str">
        <f>$B$38</f>
        <v>Home Economics</v>
      </c>
      <c r="C149" s="159">
        <f>Data!LT18</f>
        <v>132.08077512618763</v>
      </c>
      <c r="D149" s="159">
        <f>Data!MN18</f>
        <v>50736.438374192119</v>
      </c>
      <c r="E149" s="159">
        <f>Data!NH18</f>
        <v>0</v>
      </c>
      <c r="F149" s="159">
        <f>Data!OB18</f>
        <v>0</v>
      </c>
      <c r="G149" s="159">
        <f>Data!OV18</f>
        <v>0</v>
      </c>
      <c r="H149" s="160">
        <f>Data!PP18</f>
        <v>0</v>
      </c>
      <c r="I149" s="70">
        <f t="shared" si="6"/>
        <v>50868.519149318308</v>
      </c>
    </row>
    <row r="150" spans="2:9" x14ac:dyDescent="0.2">
      <c r="B150" s="9" t="str">
        <f>$B$39</f>
        <v>Law</v>
      </c>
      <c r="C150" s="159">
        <f>Data!LU18</f>
        <v>0</v>
      </c>
      <c r="D150" s="159">
        <f>Data!MO18</f>
        <v>0</v>
      </c>
      <c r="E150" s="159">
        <f>Data!NI18</f>
        <v>0</v>
      </c>
      <c r="F150" s="159">
        <f>Data!OC18</f>
        <v>0</v>
      </c>
      <c r="G150" s="159">
        <f>Data!OW18</f>
        <v>0</v>
      </c>
      <c r="H150" s="160">
        <f>Data!PQ18</f>
        <v>0</v>
      </c>
      <c r="I150" s="70">
        <f t="shared" si="6"/>
        <v>0</v>
      </c>
    </row>
    <row r="151" spans="2:9" x14ac:dyDescent="0.2">
      <c r="B151" s="9" t="str">
        <f>$B$40</f>
        <v>Social Service</v>
      </c>
      <c r="C151" s="159">
        <f>Data!LV18</f>
        <v>1948.667841929836</v>
      </c>
      <c r="D151" s="159">
        <f>Data!MP18</f>
        <v>15032.580494887223</v>
      </c>
      <c r="E151" s="159">
        <f>Data!NJ18</f>
        <v>0</v>
      </c>
      <c r="F151" s="159">
        <f>Data!OD18</f>
        <v>0</v>
      </c>
      <c r="G151" s="159">
        <f>Data!OX18</f>
        <v>0</v>
      </c>
      <c r="H151" s="160">
        <f>Data!PR18</f>
        <v>0</v>
      </c>
      <c r="I151" s="70">
        <f t="shared" si="6"/>
        <v>16981.248336817058</v>
      </c>
    </row>
    <row r="152" spans="2:9" x14ac:dyDescent="0.2">
      <c r="B152" s="9" t="str">
        <f>$B$41</f>
        <v>Library Science</v>
      </c>
      <c r="C152" s="159">
        <f>Data!LW18</f>
        <v>0</v>
      </c>
      <c r="D152" s="159">
        <f>Data!MQ18</f>
        <v>0</v>
      </c>
      <c r="E152" s="159">
        <f>Data!NK18</f>
        <v>0</v>
      </c>
      <c r="F152" s="159">
        <f>Data!OE18</f>
        <v>0</v>
      </c>
      <c r="G152" s="159">
        <f>Data!OY18</f>
        <v>0</v>
      </c>
      <c r="H152" s="160">
        <f>Data!PS18</f>
        <v>0</v>
      </c>
      <c r="I152" s="70">
        <f t="shared" si="6"/>
        <v>0</v>
      </c>
    </row>
    <row r="153" spans="2:9" x14ac:dyDescent="0.2">
      <c r="B153" s="9" t="str">
        <f>$B$42</f>
        <v>Veterinary Science</v>
      </c>
      <c r="C153" s="159">
        <f>Data!LX18</f>
        <v>0</v>
      </c>
      <c r="D153" s="159">
        <f>Data!MR18</f>
        <v>0</v>
      </c>
      <c r="E153" s="159">
        <f>Data!NL18</f>
        <v>0</v>
      </c>
      <c r="F153" s="159">
        <f>Data!OF18</f>
        <v>0</v>
      </c>
      <c r="G153" s="159">
        <f>Data!OZ18</f>
        <v>0</v>
      </c>
      <c r="H153" s="160">
        <f>Data!PT18</f>
        <v>0</v>
      </c>
      <c r="I153" s="70">
        <f t="shared" si="6"/>
        <v>0</v>
      </c>
    </row>
    <row r="154" spans="2:9" x14ac:dyDescent="0.2">
      <c r="B154" s="9" t="str">
        <f>$B$43</f>
        <v>Vocational Training</v>
      </c>
      <c r="C154" s="159">
        <f>Data!LY18</f>
        <v>0</v>
      </c>
      <c r="D154" s="159">
        <f>Data!MS18</f>
        <v>0</v>
      </c>
      <c r="E154" s="159">
        <f>Data!NM18</f>
        <v>0</v>
      </c>
      <c r="F154" s="159">
        <f>Data!OG18</f>
        <v>0</v>
      </c>
      <c r="G154" s="159">
        <f>Data!PA18</f>
        <v>0</v>
      </c>
      <c r="H154" s="160">
        <f>Data!PU18</f>
        <v>0</v>
      </c>
      <c r="I154" s="70">
        <f t="shared" si="6"/>
        <v>0</v>
      </c>
    </row>
    <row r="155" spans="2:9" x14ac:dyDescent="0.2">
      <c r="B155" s="9" t="str">
        <f>$B$44</f>
        <v>Physical Training</v>
      </c>
      <c r="C155" s="159">
        <f>Data!LZ18</f>
        <v>0</v>
      </c>
      <c r="D155" s="159">
        <f>Data!MT18</f>
        <v>0</v>
      </c>
      <c r="E155" s="159">
        <f>Data!NN18</f>
        <v>0</v>
      </c>
      <c r="F155" s="159">
        <f>Data!OH18</f>
        <v>0</v>
      </c>
      <c r="G155" s="159">
        <f>Data!PB18</f>
        <v>0</v>
      </c>
      <c r="H155" s="160">
        <f>Data!PV18</f>
        <v>0</v>
      </c>
      <c r="I155" s="70">
        <f t="shared" si="6"/>
        <v>0</v>
      </c>
    </row>
    <row r="156" spans="2:9" x14ac:dyDescent="0.2">
      <c r="B156" s="9" t="str">
        <f>$B$45</f>
        <v>Health Services</v>
      </c>
      <c r="C156" s="159">
        <f>Data!MA18</f>
        <v>85162.735962325081</v>
      </c>
      <c r="D156" s="159">
        <f>Data!MU18</f>
        <v>609070.66162925598</v>
      </c>
      <c r="E156" s="159">
        <f>Data!NO18</f>
        <v>3959.2558491063442</v>
      </c>
      <c r="F156" s="159">
        <f>Data!OI18</f>
        <v>0</v>
      </c>
      <c r="G156" s="159">
        <f>Data!PC18</f>
        <v>0</v>
      </c>
      <c r="H156" s="160">
        <f>Data!PW18</f>
        <v>0</v>
      </c>
      <c r="I156" s="70">
        <f t="shared" si="6"/>
        <v>698192.65344068746</v>
      </c>
    </row>
    <row r="157" spans="2:9" x14ac:dyDescent="0.2">
      <c r="B157" s="9" t="str">
        <f>$B$46</f>
        <v>Pharmacy</v>
      </c>
      <c r="C157" s="159">
        <f>Data!MB18</f>
        <v>0</v>
      </c>
      <c r="D157" s="159">
        <f>Data!MV18</f>
        <v>0</v>
      </c>
      <c r="E157" s="159">
        <f>Data!NP18</f>
        <v>0</v>
      </c>
      <c r="F157" s="159">
        <f>Data!OJ18</f>
        <v>0</v>
      </c>
      <c r="G157" s="159">
        <f>Data!PD18</f>
        <v>0</v>
      </c>
      <c r="H157" s="160">
        <f>Data!PX18</f>
        <v>0</v>
      </c>
      <c r="I157" s="70">
        <f t="shared" si="6"/>
        <v>0</v>
      </c>
    </row>
    <row r="158" spans="2:9" x14ac:dyDescent="0.2">
      <c r="B158" s="9" t="str">
        <f>$B$47</f>
        <v>Business Administration</v>
      </c>
      <c r="C158" s="159">
        <f>Data!MC18</f>
        <v>473408.34331133903</v>
      </c>
      <c r="D158" s="159">
        <f>Data!MW18</f>
        <v>2073617.1373282487</v>
      </c>
      <c r="E158" s="159">
        <f>Data!NQ18</f>
        <v>898930.70178371063</v>
      </c>
      <c r="F158" s="159">
        <f>Data!OK18</f>
        <v>591711.61306504474</v>
      </c>
      <c r="G158" s="159">
        <f>Data!PE18</f>
        <v>0</v>
      </c>
      <c r="H158" s="160">
        <f>Data!PY18</f>
        <v>0</v>
      </c>
      <c r="I158" s="70">
        <f t="shared" si="6"/>
        <v>4037667.7954883431</v>
      </c>
    </row>
    <row r="159" spans="2:9" x14ac:dyDescent="0.2">
      <c r="B159" s="9" t="str">
        <f>$B$48</f>
        <v>Optometry</v>
      </c>
      <c r="C159" s="159">
        <f>Data!MD18</f>
        <v>0</v>
      </c>
      <c r="D159" s="159">
        <f>Data!MX18</f>
        <v>0</v>
      </c>
      <c r="E159" s="159">
        <f>Data!NR18</f>
        <v>0</v>
      </c>
      <c r="F159" s="159">
        <f>Data!OL18</f>
        <v>0</v>
      </c>
      <c r="G159" s="159">
        <f>Data!PF18</f>
        <v>0</v>
      </c>
      <c r="H159" s="160">
        <f>Data!PZ18</f>
        <v>0</v>
      </c>
      <c r="I159" s="70">
        <f t="shared" si="6"/>
        <v>0</v>
      </c>
    </row>
    <row r="160" spans="2:9" x14ac:dyDescent="0.2">
      <c r="B160" s="9" t="str">
        <f>$B$49</f>
        <v>Teacher Ed-Practice Teaching</v>
      </c>
      <c r="C160" s="159">
        <f>Data!ME18</f>
        <v>0</v>
      </c>
      <c r="D160" s="159">
        <f>Data!MY18</f>
        <v>36332.903150494189</v>
      </c>
      <c r="E160" s="159">
        <f>Data!NS18</f>
        <v>0</v>
      </c>
      <c r="F160" s="159">
        <f>Data!OM18</f>
        <v>0</v>
      </c>
      <c r="G160" s="159">
        <f>Data!PG18</f>
        <v>0</v>
      </c>
      <c r="H160" s="160">
        <f>Data!QA18</f>
        <v>0</v>
      </c>
      <c r="I160" s="70">
        <f t="shared" si="6"/>
        <v>36332.903150494189</v>
      </c>
    </row>
    <row r="161" spans="2:10" x14ac:dyDescent="0.2">
      <c r="B161" s="9" t="str">
        <f>$B$50</f>
        <v>Technology</v>
      </c>
      <c r="C161" s="159">
        <f>Data!MF18</f>
        <v>19843.413243735387</v>
      </c>
      <c r="D161" s="159">
        <f>Data!MZ18</f>
        <v>0</v>
      </c>
      <c r="E161" s="159">
        <f>Data!NT18</f>
        <v>7258.6357233616318</v>
      </c>
      <c r="F161" s="159">
        <f>Data!ON18</f>
        <v>0</v>
      </c>
      <c r="G161" s="159">
        <f>Data!PH18</f>
        <v>0</v>
      </c>
      <c r="H161" s="160">
        <f>Data!QB18</f>
        <v>0</v>
      </c>
      <c r="I161" s="70">
        <f t="shared" si="6"/>
        <v>27102.04896709702</v>
      </c>
    </row>
    <row r="162" spans="2:10" x14ac:dyDescent="0.2">
      <c r="B162" s="9" t="str">
        <f>$B$51</f>
        <v>Nursing</v>
      </c>
      <c r="C162" s="159">
        <f>Data!MG18</f>
        <v>322981.27645752492</v>
      </c>
      <c r="D162" s="159">
        <f>Data!NA18</f>
        <v>1268849.4154432281</v>
      </c>
      <c r="E162" s="159">
        <f>Data!NU18</f>
        <v>416514.71833746921</v>
      </c>
      <c r="F162" s="159">
        <f>Data!OO18</f>
        <v>0</v>
      </c>
      <c r="G162" s="159">
        <f>Data!PI18</f>
        <v>0</v>
      </c>
      <c r="H162" s="160">
        <f>Data!QC18</f>
        <v>0</v>
      </c>
      <c r="I162" s="70">
        <f t="shared" si="6"/>
        <v>2008345.4102382222</v>
      </c>
    </row>
    <row r="163" spans="2:10" ht="15" thickBot="1" x14ac:dyDescent="0.25">
      <c r="B163" s="35" t="str">
        <f>$B$52</f>
        <v>Totals</v>
      </c>
      <c r="C163" s="36">
        <f t="shared" ref="C163:H163" si="7">SUM(C143:C162)</f>
        <v>7362587.993515688</v>
      </c>
      <c r="D163" s="36">
        <f t="shared" si="7"/>
        <v>9426224.3094616551</v>
      </c>
      <c r="E163" s="36">
        <f t="shared" si="7"/>
        <v>3939767.4477866567</v>
      </c>
      <c r="F163" s="36">
        <f t="shared" si="7"/>
        <v>591711.61306504474</v>
      </c>
      <c r="G163" s="37">
        <f t="shared" si="7"/>
        <v>0</v>
      </c>
      <c r="H163" s="71">
        <f t="shared" si="7"/>
        <v>0</v>
      </c>
      <c r="I163" s="70">
        <f>SUM(I143:I162)</f>
        <v>21320291.363829046</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3751167.371853888</v>
      </c>
      <c r="D168" s="21">
        <f t="shared" si="8"/>
        <v>2624542.0178815834</v>
      </c>
      <c r="E168" s="21">
        <f t="shared" si="8"/>
        <v>1548546.3592120162</v>
      </c>
      <c r="F168" s="21">
        <f t="shared" si="8"/>
        <v>0</v>
      </c>
      <c r="G168" s="21">
        <f t="shared" si="8"/>
        <v>0</v>
      </c>
      <c r="H168" s="36">
        <f t="shared" ref="H168:H188" si="9">SUM(C168:G168)</f>
        <v>7924255.7489474881</v>
      </c>
      <c r="I168" s="52"/>
      <c r="J168" s="53"/>
    </row>
    <row r="169" spans="2:10" x14ac:dyDescent="0.2">
      <c r="B169" s="9" t="str">
        <f>$B$33</f>
        <v>Science</v>
      </c>
      <c r="C169" s="22">
        <f t="shared" si="8"/>
        <v>1475896.2359072301</v>
      </c>
      <c r="D169" s="22">
        <f t="shared" si="8"/>
        <v>915329.33710806537</v>
      </c>
      <c r="E169" s="22">
        <f t="shared" si="8"/>
        <v>304767.18091824325</v>
      </c>
      <c r="F169" s="22">
        <f t="shared" si="8"/>
        <v>0</v>
      </c>
      <c r="G169" s="22">
        <f t="shared" si="8"/>
        <v>0</v>
      </c>
      <c r="H169" s="69">
        <f t="shared" si="9"/>
        <v>2695992.7539335387</v>
      </c>
      <c r="I169" s="52"/>
      <c r="J169" s="53"/>
    </row>
    <row r="170" spans="2:10" x14ac:dyDescent="0.2">
      <c r="B170" s="9" t="str">
        <f>$B$34</f>
        <v>Fine Arts</v>
      </c>
      <c r="C170" s="22">
        <f t="shared" si="8"/>
        <v>685133.73999463022</v>
      </c>
      <c r="D170" s="22">
        <f t="shared" si="8"/>
        <v>656110.69224236184</v>
      </c>
      <c r="E170" s="22">
        <f t="shared" si="8"/>
        <v>11552.44869171746</v>
      </c>
      <c r="F170" s="22">
        <f t="shared" si="8"/>
        <v>0</v>
      </c>
      <c r="G170" s="22">
        <f t="shared" si="8"/>
        <v>0</v>
      </c>
      <c r="H170" s="69">
        <f t="shared" si="9"/>
        <v>1352796.8809287094</v>
      </c>
      <c r="I170" s="52"/>
      <c r="J170" s="53"/>
    </row>
    <row r="171" spans="2:10" x14ac:dyDescent="0.2">
      <c r="B171" s="9" t="str">
        <f>$B$35</f>
        <v>Teacher Education</v>
      </c>
      <c r="C171" s="22">
        <f t="shared" si="8"/>
        <v>147992.00097535271</v>
      </c>
      <c r="D171" s="22">
        <f t="shared" si="8"/>
        <v>514616.75595755316</v>
      </c>
      <c r="E171" s="22">
        <f t="shared" si="8"/>
        <v>703845.21102158516</v>
      </c>
      <c r="F171" s="22">
        <f t="shared" si="8"/>
        <v>0</v>
      </c>
      <c r="G171" s="22">
        <f t="shared" si="8"/>
        <v>0</v>
      </c>
      <c r="H171" s="69">
        <f t="shared" si="9"/>
        <v>1366453.967954491</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398922.12719260686</v>
      </c>
      <c r="D173" s="22">
        <f t="shared" si="8"/>
        <v>661986.36985178443</v>
      </c>
      <c r="E173" s="22">
        <f t="shared" si="8"/>
        <v>44392.936249446553</v>
      </c>
      <c r="F173" s="22">
        <f t="shared" si="8"/>
        <v>0</v>
      </c>
      <c r="G173" s="22">
        <f t="shared" si="8"/>
        <v>0</v>
      </c>
      <c r="H173" s="69">
        <f t="shared" si="9"/>
        <v>1105301.4332938378</v>
      </c>
      <c r="I173" s="52"/>
      <c r="J173" s="53"/>
    </row>
    <row r="174" spans="2:10" x14ac:dyDescent="0.2">
      <c r="B174" s="9" t="str">
        <f>$B$38</f>
        <v>Home Economics</v>
      </c>
      <c r="C174" s="22">
        <f t="shared" si="8"/>
        <v>132.08077512618763</v>
      </c>
      <c r="D174" s="22">
        <f t="shared" si="8"/>
        <v>50736.438374192119</v>
      </c>
      <c r="E174" s="22">
        <f t="shared" si="8"/>
        <v>0</v>
      </c>
      <c r="F174" s="22">
        <f t="shared" si="8"/>
        <v>0</v>
      </c>
      <c r="G174" s="22">
        <f t="shared" si="8"/>
        <v>0</v>
      </c>
      <c r="H174" s="69">
        <f t="shared" si="9"/>
        <v>50868.519149318308</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1948.667841929836</v>
      </c>
      <c r="D176" s="22">
        <f t="shared" si="8"/>
        <v>15032.580494887223</v>
      </c>
      <c r="E176" s="22">
        <f t="shared" si="8"/>
        <v>0</v>
      </c>
      <c r="F176" s="22">
        <f t="shared" si="8"/>
        <v>0</v>
      </c>
      <c r="G176" s="22">
        <f t="shared" si="8"/>
        <v>0</v>
      </c>
      <c r="H176" s="69">
        <f t="shared" si="9"/>
        <v>16981.248336817058</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85162.735962325081</v>
      </c>
      <c r="D181" s="22">
        <f t="shared" si="8"/>
        <v>609070.66162925598</v>
      </c>
      <c r="E181" s="22">
        <f t="shared" si="8"/>
        <v>3959.2558491063442</v>
      </c>
      <c r="F181" s="22">
        <f t="shared" si="8"/>
        <v>0</v>
      </c>
      <c r="G181" s="22">
        <f t="shared" si="8"/>
        <v>0</v>
      </c>
      <c r="H181" s="69">
        <f t="shared" si="9"/>
        <v>698192.65344068746</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473408.34331133903</v>
      </c>
      <c r="D183" s="22">
        <f t="shared" si="8"/>
        <v>2073617.1373282487</v>
      </c>
      <c r="E183" s="22">
        <f t="shared" si="8"/>
        <v>898930.70178371063</v>
      </c>
      <c r="F183" s="22">
        <f t="shared" si="8"/>
        <v>591711.61306504474</v>
      </c>
      <c r="G183" s="22">
        <f t="shared" si="8"/>
        <v>0</v>
      </c>
      <c r="H183" s="69">
        <f t="shared" si="9"/>
        <v>4037667.7954883431</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36332.903150494189</v>
      </c>
      <c r="E185" s="22">
        <f t="shared" si="10"/>
        <v>0</v>
      </c>
      <c r="F185" s="22">
        <f t="shared" si="10"/>
        <v>0</v>
      </c>
      <c r="G185" s="22">
        <f t="shared" si="10"/>
        <v>0</v>
      </c>
      <c r="H185" s="69">
        <f t="shared" si="9"/>
        <v>36332.903150494189</v>
      </c>
      <c r="I185" s="52"/>
      <c r="J185" s="53"/>
    </row>
    <row r="186" spans="2:10" x14ac:dyDescent="0.2">
      <c r="B186" s="9" t="str">
        <f>$B$50</f>
        <v>Technology</v>
      </c>
      <c r="C186" s="22">
        <f t="shared" si="10"/>
        <v>19843.413243735387</v>
      </c>
      <c r="D186" s="22">
        <f t="shared" si="10"/>
        <v>0</v>
      </c>
      <c r="E186" s="22">
        <f t="shared" si="10"/>
        <v>7258.6357233616318</v>
      </c>
      <c r="F186" s="22">
        <f t="shared" si="10"/>
        <v>0</v>
      </c>
      <c r="G186" s="22">
        <f t="shared" si="10"/>
        <v>0</v>
      </c>
      <c r="H186" s="69">
        <f t="shared" si="9"/>
        <v>27102.04896709702</v>
      </c>
      <c r="I186" s="52"/>
      <c r="J186" s="53"/>
    </row>
    <row r="187" spans="2:10" x14ac:dyDescent="0.2">
      <c r="B187" s="9" t="str">
        <f>$B$51</f>
        <v>Nursing</v>
      </c>
      <c r="C187" s="22">
        <f t="shared" si="10"/>
        <v>322981.27645752492</v>
      </c>
      <c r="D187" s="22">
        <f t="shared" si="10"/>
        <v>1268849.4154432281</v>
      </c>
      <c r="E187" s="22">
        <f t="shared" si="10"/>
        <v>416514.71833746921</v>
      </c>
      <c r="F187" s="22">
        <f t="shared" si="10"/>
        <v>0</v>
      </c>
      <c r="G187" s="22">
        <f t="shared" si="10"/>
        <v>0</v>
      </c>
      <c r="H187" s="69">
        <f t="shared" si="9"/>
        <v>2008345.4102382222</v>
      </c>
      <c r="I187" s="52"/>
      <c r="J187" s="53"/>
    </row>
    <row r="188" spans="2:10" x14ac:dyDescent="0.2">
      <c r="B188" s="35" t="str">
        <f>$B$52</f>
        <v>Totals</v>
      </c>
      <c r="C188" s="36">
        <f>SUM(C168:C187)</f>
        <v>7362587.993515688</v>
      </c>
      <c r="D188" s="36">
        <f>SUM(D168:D187)</f>
        <v>9426224.3094616551</v>
      </c>
      <c r="E188" s="36">
        <f>SUM(E168:E187)</f>
        <v>3939767.4477866567</v>
      </c>
      <c r="F188" s="36">
        <f>SUM(F168:F187)</f>
        <v>591711.61306504474</v>
      </c>
      <c r="G188" s="36">
        <f>SUM(G168:G187)</f>
        <v>0</v>
      </c>
      <c r="H188" s="36">
        <f t="shared" si="9"/>
        <v>21320291.363829043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19661899</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3459383.9614507249</v>
      </c>
      <c r="D193" s="38">
        <f t="shared" si="11"/>
        <v>2420392.8171634562</v>
      </c>
      <c r="E193" s="38">
        <f t="shared" si="11"/>
        <v>1428093.1527652515</v>
      </c>
      <c r="F193" s="38">
        <f t="shared" si="11"/>
        <v>0</v>
      </c>
      <c r="G193" s="38">
        <f t="shared" si="11"/>
        <v>0</v>
      </c>
      <c r="H193" s="38">
        <f>SUM(C193:G193)</f>
        <v>7307869.9313794328</v>
      </c>
      <c r="I193" s="1"/>
    </row>
    <row r="194" spans="2:9" x14ac:dyDescent="0.2">
      <c r="B194" s="9" t="str">
        <f>$B$33</f>
        <v>Science</v>
      </c>
      <c r="C194" s="39">
        <f t="shared" si="11"/>
        <v>1361094.0971529221</v>
      </c>
      <c r="D194" s="39">
        <f t="shared" si="11"/>
        <v>844130.72367710469</v>
      </c>
      <c r="E194" s="39">
        <f t="shared" si="11"/>
        <v>281060.95866473333</v>
      </c>
      <c r="F194" s="39">
        <f t="shared" si="11"/>
        <v>0</v>
      </c>
      <c r="G194" s="39">
        <f t="shared" si="11"/>
        <v>0</v>
      </c>
      <c r="H194" s="39">
        <f t="shared" ref="H194:H213" si="12">SUM(C194:G194)</f>
        <v>2486285.7794947601</v>
      </c>
      <c r="I194" s="1"/>
    </row>
    <row r="195" spans="2:9" x14ac:dyDescent="0.2">
      <c r="B195" s="9" t="str">
        <f>$B$34</f>
        <v>Fine Arts</v>
      </c>
      <c r="C195" s="39">
        <f t="shared" si="11"/>
        <v>631840.82090552326</v>
      </c>
      <c r="D195" s="39">
        <f t="shared" si="11"/>
        <v>605075.32207442319</v>
      </c>
      <c r="E195" s="39">
        <f t="shared" si="11"/>
        <v>10653.844992221382</v>
      </c>
      <c r="F195" s="39">
        <f t="shared" si="11"/>
        <v>0</v>
      </c>
      <c r="G195" s="39">
        <f t="shared" si="11"/>
        <v>0</v>
      </c>
      <c r="H195" s="39">
        <f t="shared" si="12"/>
        <v>1247569.9879721678</v>
      </c>
      <c r="I195" s="1"/>
    </row>
    <row r="196" spans="2:9" x14ac:dyDescent="0.2">
      <c r="B196" s="9" t="str">
        <f>$B$35</f>
        <v>Teacher Education</v>
      </c>
      <c r="C196" s="39">
        <f t="shared" si="11"/>
        <v>136480.48829773106</v>
      </c>
      <c r="D196" s="39">
        <f t="shared" si="11"/>
        <v>474587.4484863439</v>
      </c>
      <c r="E196" s="39">
        <f t="shared" si="11"/>
        <v>649096.82586320315</v>
      </c>
      <c r="F196" s="39">
        <f t="shared" si="11"/>
        <v>0</v>
      </c>
      <c r="G196" s="39">
        <f t="shared" si="11"/>
        <v>0</v>
      </c>
      <c r="H196" s="39">
        <f t="shared" si="12"/>
        <v>1260164.7626472781</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367892.09114811628</v>
      </c>
      <c r="D198" s="39">
        <f t="shared" si="11"/>
        <v>610493.96189231181</v>
      </c>
      <c r="E198" s="39">
        <f t="shared" si="11"/>
        <v>40939.845237335277</v>
      </c>
      <c r="F198" s="39">
        <f t="shared" si="11"/>
        <v>0</v>
      </c>
      <c r="G198" s="39">
        <f t="shared" si="11"/>
        <v>0</v>
      </c>
      <c r="H198" s="39">
        <f t="shared" si="12"/>
        <v>1019325.8982777634</v>
      </c>
      <c r="I198" s="1"/>
    </row>
    <row r="199" spans="2:9" x14ac:dyDescent="0.2">
      <c r="B199" s="9" t="str">
        <f>$B$38</f>
        <v>Home Economics</v>
      </c>
      <c r="C199" s="39">
        <f t="shared" si="11"/>
        <v>121.80691230039596</v>
      </c>
      <c r="D199" s="39">
        <f t="shared" si="11"/>
        <v>46789.919983247783</v>
      </c>
      <c r="E199" s="39">
        <f t="shared" si="11"/>
        <v>0</v>
      </c>
      <c r="F199" s="39">
        <f t="shared" si="11"/>
        <v>0</v>
      </c>
      <c r="G199" s="39">
        <f t="shared" si="11"/>
        <v>0</v>
      </c>
      <c r="H199" s="39">
        <f t="shared" si="12"/>
        <v>46911.726895548178</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1797.0913079346988</v>
      </c>
      <c r="D201" s="39">
        <f t="shared" si="11"/>
        <v>13863.2758040676</v>
      </c>
      <c r="E201" s="39">
        <f t="shared" si="11"/>
        <v>0</v>
      </c>
      <c r="F201" s="39">
        <f t="shared" si="11"/>
        <v>0</v>
      </c>
      <c r="G201" s="39">
        <f t="shared" si="11"/>
        <v>0</v>
      </c>
      <c r="H201" s="39">
        <f t="shared" si="12"/>
        <v>15660.367112002299</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78538.378509015689</v>
      </c>
      <c r="D206" s="39">
        <f t="shared" si="11"/>
        <v>561694.28590148757</v>
      </c>
      <c r="E206" s="39">
        <f t="shared" si="11"/>
        <v>3651.2863399399271</v>
      </c>
      <c r="F206" s="39">
        <f t="shared" si="11"/>
        <v>0</v>
      </c>
      <c r="G206" s="39">
        <f t="shared" si="11"/>
        <v>0</v>
      </c>
      <c r="H206" s="39">
        <f t="shared" si="12"/>
        <v>643883.95075044315</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436584.41965462768</v>
      </c>
      <c r="D208" s="39">
        <f t="shared" si="11"/>
        <v>1912321.4604837743</v>
      </c>
      <c r="E208" s="39">
        <f t="shared" si="11"/>
        <v>829007.65120201115</v>
      </c>
      <c r="F208" s="39">
        <f t="shared" si="11"/>
        <v>545685.50563759916</v>
      </c>
      <c r="G208" s="39">
        <f t="shared" si="11"/>
        <v>0</v>
      </c>
      <c r="H208" s="39">
        <f t="shared" si="12"/>
        <v>3723599.036978012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33506.759355726725</v>
      </c>
      <c r="E210" s="39">
        <f t="shared" si="13"/>
        <v>0</v>
      </c>
      <c r="F210" s="39">
        <f t="shared" si="13"/>
        <v>0</v>
      </c>
      <c r="G210" s="39">
        <f t="shared" si="13"/>
        <v>0</v>
      </c>
      <c r="H210" s="39">
        <f t="shared" si="12"/>
        <v>33506.759355726725</v>
      </c>
      <c r="I210" s="1"/>
    </row>
    <row r="211" spans="2:9" x14ac:dyDescent="0.2">
      <c r="B211" s="9" t="str">
        <f>$B$50</f>
        <v>Technology</v>
      </c>
      <c r="C211" s="39">
        <f t="shared" si="13"/>
        <v>18299.89939422275</v>
      </c>
      <c r="D211" s="39">
        <f t="shared" si="13"/>
        <v>0</v>
      </c>
      <c r="E211" s="39">
        <f t="shared" si="13"/>
        <v>6694.0249565565327</v>
      </c>
      <c r="F211" s="39">
        <f t="shared" si="13"/>
        <v>0</v>
      </c>
      <c r="G211" s="39">
        <f t="shared" si="13"/>
        <v>0</v>
      </c>
      <c r="H211" s="39">
        <f t="shared" si="12"/>
        <v>24993.924350779282</v>
      </c>
      <c r="I211" s="1"/>
    </row>
    <row r="212" spans="2:9" x14ac:dyDescent="0.2">
      <c r="B212" s="9" t="str">
        <f>$B$51</f>
        <v>Nursing</v>
      </c>
      <c r="C212" s="39">
        <f t="shared" si="13"/>
        <v>297858.27633541403</v>
      </c>
      <c r="D212" s="39">
        <f t="shared" si="13"/>
        <v>1170152.3504964535</v>
      </c>
      <c r="E212" s="39">
        <f t="shared" si="13"/>
        <v>384116.24795421981</v>
      </c>
      <c r="F212" s="39">
        <f t="shared" si="13"/>
        <v>0</v>
      </c>
      <c r="G212" s="39">
        <f t="shared" si="13"/>
        <v>0</v>
      </c>
      <c r="H212" s="39">
        <f t="shared" si="12"/>
        <v>1852126.8747860873</v>
      </c>
      <c r="I212" s="1"/>
    </row>
    <row r="213" spans="2:9" x14ac:dyDescent="0.2">
      <c r="B213" s="35" t="str">
        <f>$B$52</f>
        <v>Totals</v>
      </c>
      <c r="C213" s="38">
        <f>SUM(C193:C212)</f>
        <v>6789891.3310685325</v>
      </c>
      <c r="D213" s="38">
        <f>SUM(D193:D212)</f>
        <v>8693008.325318398</v>
      </c>
      <c r="E213" s="38">
        <f>SUM(E193:E212)</f>
        <v>3633313.8379754722</v>
      </c>
      <c r="F213" s="38">
        <f>SUM(F193:F212)</f>
        <v>545685.50563759916</v>
      </c>
      <c r="G213" s="38">
        <f>SUM(G193:G212)</f>
        <v>0</v>
      </c>
      <c r="H213" s="38">
        <f t="shared" si="12"/>
        <v>19661899</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7069203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1659214.5208517115</v>
      </c>
      <c r="D218" s="38">
        <f t="shared" si="14"/>
        <v>1456946.16492887</v>
      </c>
      <c r="E218" s="38">
        <f t="shared" si="14"/>
        <v>293793.43808719859</v>
      </c>
      <c r="F218" s="38">
        <f t="shared" si="14"/>
        <v>0</v>
      </c>
      <c r="G218" s="38">
        <f t="shared" si="14"/>
        <v>0</v>
      </c>
      <c r="H218" s="38">
        <f>SUM(C218:G218)</f>
        <v>3409954.12386778</v>
      </c>
      <c r="I218" s="1"/>
    </row>
    <row r="219" spans="2:9" x14ac:dyDescent="0.2">
      <c r="B219" s="9" t="str">
        <f>$B$33</f>
        <v>Science</v>
      </c>
      <c r="C219" s="39">
        <f t="shared" si="14"/>
        <v>563558.72770391812</v>
      </c>
      <c r="D219" s="39">
        <f t="shared" si="14"/>
        <v>389608.24087871861</v>
      </c>
      <c r="E219" s="39">
        <f t="shared" si="14"/>
        <v>25547.255485843354</v>
      </c>
      <c r="F219" s="39">
        <f t="shared" si="14"/>
        <v>0</v>
      </c>
      <c r="G219" s="39">
        <f t="shared" si="14"/>
        <v>0</v>
      </c>
      <c r="H219" s="39">
        <f t="shared" ref="H219:H238" si="15">SUM(C219:G219)</f>
        <v>978714.22406848008</v>
      </c>
      <c r="I219" s="1"/>
    </row>
    <row r="220" spans="2:9" x14ac:dyDescent="0.2">
      <c r="B220" s="9" t="str">
        <f>$B$34</f>
        <v>Fine Arts</v>
      </c>
      <c r="C220" s="39">
        <f t="shared" si="14"/>
        <v>155129.14854627164</v>
      </c>
      <c r="D220" s="39">
        <f t="shared" si="14"/>
        <v>78410.132351510372</v>
      </c>
      <c r="E220" s="39">
        <f t="shared" si="14"/>
        <v>1303.4314023389468</v>
      </c>
      <c r="F220" s="39">
        <f t="shared" si="14"/>
        <v>0</v>
      </c>
      <c r="G220" s="39">
        <f t="shared" si="14"/>
        <v>0</v>
      </c>
      <c r="H220" s="39">
        <f t="shared" si="15"/>
        <v>234842.71230012097</v>
      </c>
      <c r="I220" s="1"/>
    </row>
    <row r="221" spans="2:9" x14ac:dyDescent="0.2">
      <c r="B221" s="9" t="str">
        <f>$B$35</f>
        <v>Teacher Education</v>
      </c>
      <c r="C221" s="39">
        <f t="shared" si="14"/>
        <v>24461.101913002971</v>
      </c>
      <c r="D221" s="39">
        <f t="shared" si="14"/>
        <v>232830.08688050529</v>
      </c>
      <c r="E221" s="39">
        <f t="shared" si="14"/>
        <v>258600.79022404703</v>
      </c>
      <c r="F221" s="39">
        <f t="shared" si="14"/>
        <v>0</v>
      </c>
      <c r="G221" s="39">
        <f t="shared" si="14"/>
        <v>0</v>
      </c>
      <c r="H221" s="39">
        <f t="shared" si="15"/>
        <v>515891.97901755525</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52599.540973283671</v>
      </c>
      <c r="D223" s="39">
        <f t="shared" si="14"/>
        <v>83000.199175524685</v>
      </c>
      <c r="E223" s="39">
        <f t="shared" si="14"/>
        <v>4301.3236277185242</v>
      </c>
      <c r="F223" s="39">
        <f t="shared" si="14"/>
        <v>0</v>
      </c>
      <c r="G223" s="39">
        <f t="shared" si="14"/>
        <v>0</v>
      </c>
      <c r="H223" s="39">
        <f t="shared" si="15"/>
        <v>139901.06377652686</v>
      </c>
      <c r="I223" s="1"/>
    </row>
    <row r="224" spans="2:9" x14ac:dyDescent="0.2">
      <c r="B224" s="9" t="str">
        <f>$B$38</f>
        <v>Home Economics</v>
      </c>
      <c r="C224" s="39">
        <f t="shared" si="14"/>
        <v>163.43720654567687</v>
      </c>
      <c r="D224" s="39">
        <f t="shared" si="14"/>
        <v>32972.681864249527</v>
      </c>
      <c r="E224" s="39">
        <f t="shared" si="14"/>
        <v>0</v>
      </c>
      <c r="F224" s="39">
        <f t="shared" si="14"/>
        <v>0</v>
      </c>
      <c r="G224" s="39">
        <f t="shared" si="14"/>
        <v>0</v>
      </c>
      <c r="H224" s="39">
        <f t="shared" si="15"/>
        <v>33136.119070795205</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572.03022290986905</v>
      </c>
      <c r="D226" s="39">
        <f t="shared" si="14"/>
        <v>6821.9341788102474</v>
      </c>
      <c r="E226" s="39">
        <f t="shared" si="14"/>
        <v>0</v>
      </c>
      <c r="F226" s="39">
        <f t="shared" si="14"/>
        <v>0</v>
      </c>
      <c r="G226" s="39">
        <f t="shared" si="14"/>
        <v>0</v>
      </c>
      <c r="H226" s="39">
        <f t="shared" si="15"/>
        <v>7393.9644017201163</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31134.787846951447</v>
      </c>
      <c r="D231" s="39">
        <f t="shared" si="14"/>
        <v>171811.67561448031</v>
      </c>
      <c r="E231" s="39">
        <f t="shared" si="14"/>
        <v>1824.8039632745254</v>
      </c>
      <c r="F231" s="39">
        <f t="shared" si="14"/>
        <v>0</v>
      </c>
      <c r="G231" s="39">
        <f t="shared" si="14"/>
        <v>0</v>
      </c>
      <c r="H231" s="39">
        <f t="shared" si="15"/>
        <v>204771.26742470628</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81228.291653201406</v>
      </c>
      <c r="D233" s="39">
        <f t="shared" si="14"/>
        <v>632544.8969130168</v>
      </c>
      <c r="E233" s="39">
        <f t="shared" si="14"/>
        <v>337892.86719966627</v>
      </c>
      <c r="F233" s="39">
        <f t="shared" si="14"/>
        <v>14531.614389359129</v>
      </c>
      <c r="G233" s="39">
        <f t="shared" si="14"/>
        <v>0</v>
      </c>
      <c r="H233" s="39">
        <f t="shared" si="15"/>
        <v>1066197.6701552435</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20971.130994120391</v>
      </c>
      <c r="E235" s="39">
        <f t="shared" si="16"/>
        <v>0</v>
      </c>
      <c r="F235" s="39">
        <f t="shared" si="16"/>
        <v>0</v>
      </c>
      <c r="G235" s="39">
        <f t="shared" si="16"/>
        <v>0</v>
      </c>
      <c r="H235" s="39">
        <f t="shared" si="15"/>
        <v>20971.130994120391</v>
      </c>
      <c r="I235" s="1"/>
    </row>
    <row r="236" spans="2:10" x14ac:dyDescent="0.2">
      <c r="B236" s="9" t="str">
        <f>$B$50</f>
        <v>Technology</v>
      </c>
      <c r="C236" s="39">
        <f t="shared" si="16"/>
        <v>3268.7441309135374</v>
      </c>
      <c r="D236" s="39">
        <f t="shared" si="16"/>
        <v>0</v>
      </c>
      <c r="E236" s="39">
        <f t="shared" si="16"/>
        <v>7559.9021335658899</v>
      </c>
      <c r="F236" s="39">
        <f t="shared" si="16"/>
        <v>0</v>
      </c>
      <c r="G236" s="39">
        <f t="shared" si="16"/>
        <v>0</v>
      </c>
      <c r="H236" s="39">
        <f t="shared" si="15"/>
        <v>10828.646264479426</v>
      </c>
      <c r="I236" s="1"/>
    </row>
    <row r="237" spans="2:10" x14ac:dyDescent="0.2">
      <c r="B237" s="9" t="str">
        <f>$B$51</f>
        <v>Nursing</v>
      </c>
      <c r="C237" s="39">
        <f t="shared" si="16"/>
        <v>58891.87342529223</v>
      </c>
      <c r="D237" s="39">
        <f t="shared" si="16"/>
        <v>303028.6317945589</v>
      </c>
      <c r="E237" s="39">
        <f t="shared" si="16"/>
        <v>84679.593438620228</v>
      </c>
      <c r="F237" s="39">
        <f t="shared" si="16"/>
        <v>0</v>
      </c>
      <c r="G237" s="39">
        <f t="shared" si="16"/>
        <v>0</v>
      </c>
      <c r="H237" s="39">
        <f t="shared" si="15"/>
        <v>446600.09865847137</v>
      </c>
      <c r="I237" s="1"/>
    </row>
    <row r="238" spans="2:10" x14ac:dyDescent="0.2">
      <c r="B238" s="35" t="str">
        <f>$B$52</f>
        <v>Totals</v>
      </c>
      <c r="C238" s="38">
        <f>SUM(C218:C237)</f>
        <v>2630222.2044740021</v>
      </c>
      <c r="D238" s="38">
        <f>SUM(D218:D237)</f>
        <v>3408945.7755743652</v>
      </c>
      <c r="E238" s="38">
        <f>SUM(E218:E237)</f>
        <v>1015503.4055622732</v>
      </c>
      <c r="F238" s="38">
        <f>SUM(F218:F237)</f>
        <v>14531.614389359129</v>
      </c>
      <c r="G238" s="38">
        <f>SUM(G218:G237)</f>
        <v>0</v>
      </c>
      <c r="H238" s="38">
        <f t="shared" si="15"/>
        <v>7069203</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8129550</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1908088.8479210504</v>
      </c>
      <c r="D243" s="38">
        <f t="shared" si="17"/>
        <v>1675481.1957016222</v>
      </c>
      <c r="E243" s="38">
        <f t="shared" si="17"/>
        <v>337861.06363076367</v>
      </c>
      <c r="F243" s="38">
        <f t="shared" si="17"/>
        <v>0</v>
      </c>
      <c r="G243" s="38">
        <f t="shared" si="17"/>
        <v>0</v>
      </c>
      <c r="H243" s="38">
        <f>SUM(C243:G243)</f>
        <v>3921431.107253436</v>
      </c>
      <c r="I243" s="1"/>
    </row>
    <row r="244" spans="2:9" x14ac:dyDescent="0.2">
      <c r="B244" s="9" t="str">
        <f>$B$33</f>
        <v>Science</v>
      </c>
      <c r="C244" s="39">
        <f t="shared" si="17"/>
        <v>648089.87021668325</v>
      </c>
      <c r="D244" s="39">
        <f t="shared" si="17"/>
        <v>448047.63346526993</v>
      </c>
      <c r="E244" s="39">
        <f t="shared" si="17"/>
        <v>29379.222924414233</v>
      </c>
      <c r="F244" s="39">
        <f t="shared" si="17"/>
        <v>0</v>
      </c>
      <c r="G244" s="39">
        <f t="shared" si="17"/>
        <v>0</v>
      </c>
      <c r="H244" s="39">
        <f t="shared" ref="H244:H263" si="18">SUM(C244:G244)</f>
        <v>1125516.7266063674</v>
      </c>
      <c r="I244" s="1"/>
    </row>
    <row r="245" spans="2:9" x14ac:dyDescent="0.2">
      <c r="B245" s="9" t="str">
        <f>$B$34</f>
        <v>Fine Arts</v>
      </c>
      <c r="C245" s="39">
        <f t="shared" si="17"/>
        <v>178397.78678930888</v>
      </c>
      <c r="D245" s="39">
        <f t="shared" si="17"/>
        <v>90171.281183779996</v>
      </c>
      <c r="E245" s="39">
        <f t="shared" si="17"/>
        <v>1498.9399451231752</v>
      </c>
      <c r="F245" s="39">
        <f t="shared" si="17"/>
        <v>0</v>
      </c>
      <c r="G245" s="39">
        <f t="shared" si="17"/>
        <v>0</v>
      </c>
      <c r="H245" s="39">
        <f t="shared" si="18"/>
        <v>270068.00791821204</v>
      </c>
      <c r="I245" s="1"/>
    </row>
    <row r="246" spans="2:9" x14ac:dyDescent="0.2">
      <c r="B246" s="9" t="str">
        <f>$B$35</f>
        <v>Teacher Education</v>
      </c>
      <c r="C246" s="39">
        <f t="shared" si="17"/>
        <v>28130.151455100855</v>
      </c>
      <c r="D246" s="39">
        <f t="shared" si="17"/>
        <v>267753.49820897938</v>
      </c>
      <c r="E246" s="39">
        <f t="shared" si="17"/>
        <v>297389.68511243793</v>
      </c>
      <c r="F246" s="39">
        <f t="shared" si="17"/>
        <v>0</v>
      </c>
      <c r="G246" s="39">
        <f t="shared" si="17"/>
        <v>0</v>
      </c>
      <c r="H246" s="39">
        <f t="shared" si="18"/>
        <v>593273.33477651817</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60489.223229175666</v>
      </c>
      <c r="D248" s="39">
        <f t="shared" si="17"/>
        <v>95449.836312153813</v>
      </c>
      <c r="E248" s="39">
        <f t="shared" si="17"/>
        <v>4946.5018189064776</v>
      </c>
      <c r="F248" s="39">
        <f t="shared" si="17"/>
        <v>0</v>
      </c>
      <c r="G248" s="39">
        <f t="shared" si="17"/>
        <v>0</v>
      </c>
      <c r="H248" s="39">
        <f t="shared" si="18"/>
        <v>160885.56136023597</v>
      </c>
      <c r="I248" s="1"/>
    </row>
    <row r="249" spans="2:9" x14ac:dyDescent="0.2">
      <c r="B249" s="9" t="str">
        <f>$B$38</f>
        <v>Home Economics</v>
      </c>
      <c r="C249" s="39">
        <f t="shared" si="17"/>
        <v>187.95201417662042</v>
      </c>
      <c r="D249" s="39">
        <f t="shared" si="17"/>
        <v>37918.428124006306</v>
      </c>
      <c r="E249" s="39">
        <f t="shared" si="17"/>
        <v>0</v>
      </c>
      <c r="F249" s="39">
        <f t="shared" si="17"/>
        <v>0</v>
      </c>
      <c r="G249" s="39">
        <f t="shared" si="17"/>
        <v>0</v>
      </c>
      <c r="H249" s="39">
        <f t="shared" si="18"/>
        <v>38106.380138182925</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657.83204961817148</v>
      </c>
      <c r="D251" s="39">
        <f t="shared" si="17"/>
        <v>7845.1920256564772</v>
      </c>
      <c r="E251" s="39">
        <f t="shared" si="17"/>
        <v>0</v>
      </c>
      <c r="F251" s="39">
        <f t="shared" si="17"/>
        <v>0</v>
      </c>
      <c r="G251" s="39">
        <f t="shared" si="17"/>
        <v>0</v>
      </c>
      <c r="H251" s="39">
        <f t="shared" si="18"/>
        <v>8503.0240752746486</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35804.858700646189</v>
      </c>
      <c r="D256" s="39">
        <f t="shared" si="17"/>
        <v>197582.61397949647</v>
      </c>
      <c r="E256" s="39">
        <f t="shared" si="17"/>
        <v>2098.5159231724451</v>
      </c>
      <c r="F256" s="39">
        <f t="shared" si="17"/>
        <v>0</v>
      </c>
      <c r="G256" s="39">
        <f t="shared" si="17"/>
        <v>0</v>
      </c>
      <c r="H256" s="39">
        <f t="shared" si="18"/>
        <v>235485.98860331511</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93412.151045780352</v>
      </c>
      <c r="D258" s="39">
        <f t="shared" si="17"/>
        <v>727423.63837892551</v>
      </c>
      <c r="E258" s="39">
        <f t="shared" si="17"/>
        <v>388575.19844076445</v>
      </c>
      <c r="F258" s="39">
        <f t="shared" si="17"/>
        <v>16711.287787182588</v>
      </c>
      <c r="G258" s="39">
        <f t="shared" si="17"/>
        <v>0</v>
      </c>
      <c r="H258" s="39">
        <f t="shared" si="18"/>
        <v>1226122.2756526528</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24116.701412203245</v>
      </c>
      <c r="E260" s="39">
        <f t="shared" si="19"/>
        <v>0</v>
      </c>
      <c r="F260" s="39">
        <f t="shared" si="19"/>
        <v>0</v>
      </c>
      <c r="G260" s="39">
        <f t="shared" si="19"/>
        <v>0</v>
      </c>
      <c r="H260" s="39">
        <f t="shared" si="18"/>
        <v>24116.701412203245</v>
      </c>
      <c r="I260" s="1"/>
    </row>
    <row r="261" spans="2:10" x14ac:dyDescent="0.2">
      <c r="B261" s="9" t="str">
        <f>$B$50</f>
        <v>Technology</v>
      </c>
      <c r="C261" s="39">
        <f t="shared" si="19"/>
        <v>3759.0402835324085</v>
      </c>
      <c r="D261" s="39">
        <f t="shared" si="19"/>
        <v>0</v>
      </c>
      <c r="E261" s="39">
        <f t="shared" si="19"/>
        <v>8693.8516817144155</v>
      </c>
      <c r="F261" s="39">
        <f t="shared" si="19"/>
        <v>0</v>
      </c>
      <c r="G261" s="39">
        <f t="shared" si="19"/>
        <v>0</v>
      </c>
      <c r="H261" s="39">
        <f t="shared" si="18"/>
        <v>12452.891965246825</v>
      </c>
      <c r="I261" s="1"/>
    </row>
    <row r="262" spans="2:10" x14ac:dyDescent="0.2">
      <c r="B262" s="9" t="str">
        <f>$B$51</f>
        <v>Nursing</v>
      </c>
      <c r="C262" s="39">
        <f t="shared" si="19"/>
        <v>67725.37577497556</v>
      </c>
      <c r="D262" s="39">
        <f t="shared" si="19"/>
        <v>348481.49269520992</v>
      </c>
      <c r="E262" s="39">
        <f t="shared" si="19"/>
        <v>97381.13176816894</v>
      </c>
      <c r="F262" s="39">
        <f t="shared" si="19"/>
        <v>0</v>
      </c>
      <c r="G262" s="39">
        <f t="shared" si="19"/>
        <v>0</v>
      </c>
      <c r="H262" s="39">
        <f t="shared" si="18"/>
        <v>513588.00023835443</v>
      </c>
      <c r="I262" s="1"/>
    </row>
    <row r="263" spans="2:10" x14ac:dyDescent="0.2">
      <c r="B263" s="35" t="str">
        <f>$B$52</f>
        <v>Totals</v>
      </c>
      <c r="C263" s="38">
        <f>SUM(C243:C262)</f>
        <v>3024743.0894800476</v>
      </c>
      <c r="D263" s="38">
        <f>SUM(D243:D262)</f>
        <v>3920271.5114873033</v>
      </c>
      <c r="E263" s="38">
        <f>SUM(E243:E262)</f>
        <v>1167824.1112454657</v>
      </c>
      <c r="F263" s="38">
        <f>SUM(F243:F262)</f>
        <v>16711.287787182588</v>
      </c>
      <c r="G263" s="38">
        <f>SUM(G243:G262)</f>
        <v>0</v>
      </c>
      <c r="H263" s="38">
        <f t="shared" si="18"/>
        <v>8129549.9999999991</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13620182.286969803</v>
      </c>
      <c r="D268" s="38">
        <f t="shared" si="20"/>
        <v>10166025.306553282</v>
      </c>
      <c r="E268" s="38">
        <f t="shared" si="20"/>
        <v>4781655.6893961392</v>
      </c>
      <c r="F268" s="38">
        <f t="shared" si="20"/>
        <v>0</v>
      </c>
      <c r="G268" s="38">
        <f t="shared" si="20"/>
        <v>0</v>
      </c>
      <c r="H268" s="38">
        <f>SUM(C268:G268)</f>
        <v>28567863.282919224</v>
      </c>
      <c r="I268" s="1"/>
    </row>
    <row r="269" spans="2:10" x14ac:dyDescent="0.2">
      <c r="B269" s="9" t="str">
        <f>$B$33</f>
        <v>Science</v>
      </c>
      <c r="C269" s="39">
        <f t="shared" si="20"/>
        <v>5166952.2899724636</v>
      </c>
      <c r="D269" s="39">
        <f t="shared" si="20"/>
        <v>3290677.5830696425</v>
      </c>
      <c r="E269" s="39">
        <f t="shared" si="20"/>
        <v>871682.24116290116</v>
      </c>
      <c r="F269" s="39">
        <f t="shared" si="20"/>
        <v>0</v>
      </c>
      <c r="G269" s="39">
        <f t="shared" si="20"/>
        <v>0</v>
      </c>
      <c r="H269" s="39">
        <f t="shared" ref="H269:H288" si="21">SUM(C269:G269)</f>
        <v>9329312.1142050084</v>
      </c>
      <c r="I269" s="1"/>
    </row>
    <row r="270" spans="2:10" x14ac:dyDescent="0.2">
      <c r="B270" s="9" t="str">
        <f>$B$34</f>
        <v>Fine Arts</v>
      </c>
      <c r="C270" s="39">
        <f t="shared" si="20"/>
        <v>2169639.7632026998</v>
      </c>
      <c r="D270" s="39">
        <f t="shared" si="20"/>
        <v>1926914.4048960987</v>
      </c>
      <c r="E270" s="39">
        <f t="shared" si="20"/>
        <v>33762.16503140096</v>
      </c>
      <c r="F270" s="39">
        <f t="shared" si="20"/>
        <v>0</v>
      </c>
      <c r="G270" s="39">
        <f t="shared" si="20"/>
        <v>0</v>
      </c>
      <c r="H270" s="39">
        <f t="shared" si="21"/>
        <v>4130316.3331301995</v>
      </c>
      <c r="I270" s="1"/>
    </row>
    <row r="271" spans="2:10" x14ac:dyDescent="0.2">
      <c r="B271" s="9" t="str">
        <f>$B$35</f>
        <v>Teacher Education</v>
      </c>
      <c r="C271" s="39">
        <f t="shared" si="20"/>
        <v>449199.96718607761</v>
      </c>
      <c r="D271" s="39">
        <f t="shared" si="20"/>
        <v>1879722.2435599198</v>
      </c>
      <c r="E271" s="39">
        <f t="shared" si="20"/>
        <v>2442248.8003165112</v>
      </c>
      <c r="F271" s="39">
        <f t="shared" si="20"/>
        <v>0</v>
      </c>
      <c r="G271" s="39">
        <f t="shared" si="20"/>
        <v>0</v>
      </c>
      <c r="H271" s="39">
        <f t="shared" si="21"/>
        <v>4771171.0110625084</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1182173.5170043355</v>
      </c>
      <c r="D273" s="39">
        <f t="shared" si="20"/>
        <v>1952529.4518182406</v>
      </c>
      <c r="E273" s="39">
        <f t="shared" si="20"/>
        <v>128217.94026674013</v>
      </c>
      <c r="F273" s="39">
        <f t="shared" si="20"/>
        <v>0</v>
      </c>
      <c r="G273" s="39">
        <f t="shared" si="20"/>
        <v>0</v>
      </c>
      <c r="H273" s="39">
        <f t="shared" si="21"/>
        <v>3262920.9090893161</v>
      </c>
      <c r="I273" s="1"/>
    </row>
    <row r="274" spans="2:10" x14ac:dyDescent="0.2">
      <c r="B274" s="9" t="str">
        <f>$B$38</f>
        <v>Home Economics</v>
      </c>
      <c r="C274" s="39">
        <f t="shared" si="20"/>
        <v>705.35690814888096</v>
      </c>
      <c r="D274" s="39">
        <f t="shared" si="20"/>
        <v>206861.38834569574</v>
      </c>
      <c r="E274" s="39">
        <f t="shared" si="20"/>
        <v>0</v>
      </c>
      <c r="F274" s="39">
        <f t="shared" si="20"/>
        <v>0</v>
      </c>
      <c r="G274" s="39">
        <f t="shared" si="20"/>
        <v>0</v>
      </c>
      <c r="H274" s="39">
        <f t="shared" si="21"/>
        <v>207566.74525384462</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6452.1624059991354</v>
      </c>
      <c r="D276" s="39">
        <f t="shared" si="20"/>
        <v>54953.441519814951</v>
      </c>
      <c r="E276" s="39">
        <f t="shared" si="20"/>
        <v>0</v>
      </c>
      <c r="F276" s="39">
        <f t="shared" si="20"/>
        <v>0</v>
      </c>
      <c r="G276" s="39">
        <f t="shared" si="20"/>
        <v>0</v>
      </c>
      <c r="H276" s="39">
        <f t="shared" si="21"/>
        <v>61405.603925814088</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295170.11138780689</v>
      </c>
      <c r="D281" s="39">
        <f t="shared" si="20"/>
        <v>2001663.1294029104</v>
      </c>
      <c r="E281" s="39">
        <f t="shared" si="20"/>
        <v>14533.862075493242</v>
      </c>
      <c r="F281" s="39">
        <f t="shared" si="20"/>
        <v>0</v>
      </c>
      <c r="G281" s="39">
        <f t="shared" si="20"/>
        <v>0</v>
      </c>
      <c r="H281" s="39">
        <f t="shared" si="21"/>
        <v>2311367.1028662105</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1443343.2976774615</v>
      </c>
      <c r="D283" s="39">
        <f t="shared" si="20"/>
        <v>6917124.4651157046</v>
      </c>
      <c r="E283" s="39">
        <f t="shared" si="20"/>
        <v>3135542.5230180505</v>
      </c>
      <c r="F283" s="39">
        <f t="shared" si="20"/>
        <v>1616990.6470696619</v>
      </c>
      <c r="G283" s="39">
        <f t="shared" si="20"/>
        <v>0</v>
      </c>
      <c r="H283" s="39">
        <f t="shared" si="21"/>
        <v>13113000.932880878</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142457.59491254456</v>
      </c>
      <c r="E285" s="39">
        <f t="shared" si="22"/>
        <v>0</v>
      </c>
      <c r="F285" s="39">
        <f t="shared" si="22"/>
        <v>0</v>
      </c>
      <c r="G285" s="39">
        <f t="shared" si="22"/>
        <v>0</v>
      </c>
      <c r="H285" s="39">
        <f t="shared" si="21"/>
        <v>142457.59491254456</v>
      </c>
      <c r="I285" s="1"/>
    </row>
    <row r="286" spans="2:10" x14ac:dyDescent="0.2">
      <c r="B286" s="9" t="str">
        <f>$B$50</f>
        <v>Technology</v>
      </c>
      <c r="C286" s="39">
        <f t="shared" si="22"/>
        <v>60206.811338118379</v>
      </c>
      <c r="D286" s="39">
        <f t="shared" si="22"/>
        <v>0</v>
      </c>
      <c r="E286" s="39">
        <f t="shared" si="22"/>
        <v>35706.414495198471</v>
      </c>
      <c r="F286" s="39">
        <f t="shared" si="22"/>
        <v>0</v>
      </c>
      <c r="G286" s="39">
        <f t="shared" si="22"/>
        <v>0</v>
      </c>
      <c r="H286" s="39">
        <f t="shared" si="21"/>
        <v>95913.225833316857</v>
      </c>
      <c r="I286" s="1"/>
    </row>
    <row r="287" spans="2:10" x14ac:dyDescent="0.2">
      <c r="B287" s="9" t="str">
        <f>$B$51</f>
        <v>Nursing</v>
      </c>
      <c r="C287" s="39">
        <f t="shared" si="22"/>
        <v>992185.57585895178</v>
      </c>
      <c r="D287" s="39">
        <f t="shared" si="22"/>
        <v>4051942.1165637053</v>
      </c>
      <c r="E287" s="39">
        <f t="shared" si="22"/>
        <v>1298292.4514984782</v>
      </c>
      <c r="F287" s="39">
        <f t="shared" si="22"/>
        <v>0</v>
      </c>
      <c r="G287" s="39">
        <f t="shared" si="22"/>
        <v>0</v>
      </c>
      <c r="H287" s="39">
        <f t="shared" si="21"/>
        <v>6342420.143921135</v>
      </c>
      <c r="I287" s="1"/>
    </row>
    <row r="288" spans="2:10" x14ac:dyDescent="0.2">
      <c r="B288" s="35" t="str">
        <f>$B$52</f>
        <v>Totals</v>
      </c>
      <c r="C288" s="38">
        <f>SUM(C268:C287)</f>
        <v>25386211.139911868</v>
      </c>
      <c r="D288" s="38">
        <f>SUM(D268:D287)</f>
        <v>32590871.125757556</v>
      </c>
      <c r="E288" s="38">
        <f>SUM(E268:E287)</f>
        <v>12741642.087260913</v>
      </c>
      <c r="F288" s="38">
        <f>SUM(F268:F287)</f>
        <v>1616990.6470696619</v>
      </c>
      <c r="G288" s="38">
        <f>SUM(G268:G287)</f>
        <v>0</v>
      </c>
      <c r="H288" s="38">
        <f t="shared" si="21"/>
        <v>72335715</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223.60425346351792</v>
      </c>
      <c r="D293" s="36">
        <f t="shared" si="23"/>
        <v>293.832744856734</v>
      </c>
      <c r="E293" s="36">
        <f t="shared" si="23"/>
        <v>707.13630425852398</v>
      </c>
      <c r="F293" s="36">
        <f t="shared" si="23"/>
        <v>0</v>
      </c>
      <c r="G293" s="37">
        <f t="shared" si="23"/>
        <v>0</v>
      </c>
      <c r="H293" s="38">
        <f t="shared" si="23"/>
        <v>279.33220512866887</v>
      </c>
      <c r="I293" s="1"/>
    </row>
    <row r="294" spans="2:10" x14ac:dyDescent="0.2">
      <c r="B294" s="9" t="str">
        <f>$B$33</f>
        <v>Science</v>
      </c>
      <c r="C294" s="69">
        <f t="shared" si="23"/>
        <v>249.74393590663945</v>
      </c>
      <c r="D294" s="69">
        <f t="shared" si="23"/>
        <v>355.67202583977979</v>
      </c>
      <c r="E294" s="69">
        <f t="shared" si="23"/>
        <v>1482.4527910933693</v>
      </c>
      <c r="F294" s="69">
        <f t="shared" si="23"/>
        <v>0</v>
      </c>
      <c r="G294" s="88">
        <f t="shared" si="23"/>
        <v>0</v>
      </c>
      <c r="H294" s="39">
        <f t="shared" si="23"/>
        <v>305.5885261294182</v>
      </c>
      <c r="I294" s="1"/>
    </row>
    <row r="295" spans="2:10" x14ac:dyDescent="0.2">
      <c r="B295" s="9" t="str">
        <f>$B$34</f>
        <v>Fine Arts</v>
      </c>
      <c r="C295" s="69">
        <f t="shared" si="23"/>
        <v>380.97274156324846</v>
      </c>
      <c r="D295" s="69">
        <f t="shared" si="23"/>
        <v>1034.8627308786781</v>
      </c>
      <c r="E295" s="69">
        <f t="shared" si="23"/>
        <v>1125.4055010466986</v>
      </c>
      <c r="F295" s="69">
        <f t="shared" si="23"/>
        <v>0</v>
      </c>
      <c r="G295" s="88">
        <f t="shared" si="23"/>
        <v>0</v>
      </c>
      <c r="H295" s="39">
        <f t="shared" si="23"/>
        <v>544.39387546200066</v>
      </c>
      <c r="I295" s="1"/>
    </row>
    <row r="296" spans="2:10" x14ac:dyDescent="0.2">
      <c r="B296" s="9" t="str">
        <f>$B$35</f>
        <v>Teacher Education</v>
      </c>
      <c r="C296" s="69">
        <f t="shared" si="23"/>
        <v>500.22268060810427</v>
      </c>
      <c r="D296" s="69">
        <f t="shared" si="23"/>
        <v>339.97508474587084</v>
      </c>
      <c r="E296" s="69">
        <f t="shared" si="23"/>
        <v>410.32405919296224</v>
      </c>
      <c r="F296" s="69">
        <f t="shared" si="23"/>
        <v>0</v>
      </c>
      <c r="G296" s="88">
        <f t="shared" si="23"/>
        <v>0</v>
      </c>
      <c r="H296" s="39">
        <f t="shared" si="23"/>
        <v>385.42459092515617</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612.20793216174809</v>
      </c>
      <c r="D298" s="69">
        <f t="shared" si="23"/>
        <v>990.62884414928487</v>
      </c>
      <c r="E298" s="69">
        <f t="shared" si="23"/>
        <v>1295.1307097650517</v>
      </c>
      <c r="F298" s="69">
        <f t="shared" si="23"/>
        <v>0</v>
      </c>
      <c r="G298" s="88">
        <f t="shared" si="23"/>
        <v>0</v>
      </c>
      <c r="H298" s="39">
        <f t="shared" si="23"/>
        <v>815.52634568590759</v>
      </c>
      <c r="I298" s="1"/>
    </row>
    <row r="299" spans="2:10" x14ac:dyDescent="0.2">
      <c r="B299" s="9" t="str">
        <f>$B$38</f>
        <v>Home Economics</v>
      </c>
      <c r="C299" s="69">
        <f t="shared" si="23"/>
        <v>117.55948469148016</v>
      </c>
      <c r="D299" s="69">
        <f t="shared" si="23"/>
        <v>264.19078971353224</v>
      </c>
      <c r="E299" s="69">
        <f t="shared" si="23"/>
        <v>0</v>
      </c>
      <c r="F299" s="69">
        <f t="shared" si="23"/>
        <v>0</v>
      </c>
      <c r="G299" s="88">
        <f t="shared" si="23"/>
        <v>0</v>
      </c>
      <c r="H299" s="39">
        <f t="shared" si="23"/>
        <v>263.07572275518964</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307.24582885710169</v>
      </c>
      <c r="D301" s="69">
        <f t="shared" si="23"/>
        <v>339.21877481367255</v>
      </c>
      <c r="E301" s="69">
        <f t="shared" si="23"/>
        <v>0</v>
      </c>
      <c r="F301" s="69">
        <f t="shared" si="23"/>
        <v>0</v>
      </c>
      <c r="G301" s="88">
        <f t="shared" si="23"/>
        <v>0</v>
      </c>
      <c r="H301" s="39">
        <f t="shared" si="23"/>
        <v>335.54974822849226</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258.2415672684225</v>
      </c>
      <c r="D306" s="69">
        <f t="shared" si="23"/>
        <v>490.60370818698783</v>
      </c>
      <c r="E306" s="69">
        <f t="shared" si="23"/>
        <v>346.04433513079147</v>
      </c>
      <c r="F306" s="69">
        <f t="shared" si="23"/>
        <v>0</v>
      </c>
      <c r="G306" s="88">
        <f t="shared" si="23"/>
        <v>0</v>
      </c>
      <c r="H306" s="39">
        <f t="shared" si="23"/>
        <v>439.00609741048635</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484.01854382208637</v>
      </c>
      <c r="D308" s="69">
        <f t="shared" si="23"/>
        <v>460.49693529829602</v>
      </c>
      <c r="E308" s="69">
        <f t="shared" si="23"/>
        <v>403.18149968086027</v>
      </c>
      <c r="F308" s="69">
        <f t="shared" si="23"/>
        <v>4899.9716577868539</v>
      </c>
      <c r="G308" s="88">
        <f t="shared" si="23"/>
        <v>0</v>
      </c>
      <c r="H308" s="39">
        <f t="shared" si="23"/>
        <v>502.22140685104858</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286.05942753523004</v>
      </c>
      <c r="E310" s="69">
        <f t="shared" si="24"/>
        <v>0</v>
      </c>
      <c r="F310" s="69">
        <f t="shared" si="24"/>
        <v>0</v>
      </c>
      <c r="G310" s="88">
        <f t="shared" si="24"/>
        <v>0</v>
      </c>
      <c r="H310" s="39">
        <f t="shared" si="24"/>
        <v>286.05942753523004</v>
      </c>
      <c r="I310" s="1"/>
    </row>
    <row r="311" spans="2:10" x14ac:dyDescent="0.2">
      <c r="B311" s="9" t="str">
        <f>$B$50</f>
        <v>Technology</v>
      </c>
      <c r="C311" s="69">
        <f t="shared" si="24"/>
        <v>501.72342781765315</v>
      </c>
      <c r="D311" s="69">
        <f t="shared" si="24"/>
        <v>0</v>
      </c>
      <c r="E311" s="69">
        <f t="shared" si="24"/>
        <v>205.20927870803717</v>
      </c>
      <c r="F311" s="69">
        <f t="shared" si="24"/>
        <v>0</v>
      </c>
      <c r="G311" s="88">
        <f t="shared" si="24"/>
        <v>0</v>
      </c>
      <c r="H311" s="39">
        <f t="shared" si="24"/>
        <v>326.23546201808455</v>
      </c>
      <c r="I311" s="1"/>
    </row>
    <row r="312" spans="2:10" x14ac:dyDescent="0.2">
      <c r="B312" s="9" t="str">
        <f>$B$51</f>
        <v>Nursing</v>
      </c>
      <c r="C312" s="69">
        <f t="shared" si="24"/>
        <v>458.92024785335423</v>
      </c>
      <c r="D312" s="69">
        <f t="shared" si="24"/>
        <v>563.08256205721307</v>
      </c>
      <c r="E312" s="69">
        <f t="shared" si="24"/>
        <v>666.13260723369842</v>
      </c>
      <c r="F312" s="69">
        <f t="shared" si="24"/>
        <v>0</v>
      </c>
      <c r="G312" s="88">
        <f t="shared" si="24"/>
        <v>0</v>
      </c>
      <c r="H312" s="39">
        <f t="shared" si="24"/>
        <v>560.92864101186296</v>
      </c>
      <c r="I312" s="1"/>
    </row>
    <row r="313" spans="2:10" x14ac:dyDescent="0.2">
      <c r="B313" s="35" t="str">
        <f>$B$52</f>
        <v>Totals</v>
      </c>
      <c r="C313" s="38">
        <f t="shared" si="24"/>
        <v>262.90880332140836</v>
      </c>
      <c r="D313" s="38">
        <f t="shared" si="24"/>
        <v>402.5950084711626</v>
      </c>
      <c r="E313" s="38">
        <f t="shared" si="24"/>
        <v>545.14363099563229</v>
      </c>
      <c r="F313" s="38">
        <f t="shared" si="24"/>
        <v>4899.9716577868539</v>
      </c>
      <c r="G313" s="38">
        <f t="shared" si="24"/>
        <v>0</v>
      </c>
      <c r="H313" s="38">
        <f t="shared" si="24"/>
        <v>359.49643165982485</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1.3140749350936394</v>
      </c>
      <c r="E318" s="55">
        <f t="shared" si="25"/>
        <v>3.162445674916003</v>
      </c>
      <c r="F318" s="55">
        <f t="shared" si="25"/>
        <v>0</v>
      </c>
      <c r="G318" s="55">
        <f t="shared" si="25"/>
        <v>0</v>
      </c>
      <c r="H318" s="55">
        <f t="shared" si="25"/>
        <v>1.2492258121299256</v>
      </c>
      <c r="I318" s="1"/>
    </row>
    <row r="319" spans="2:10" x14ac:dyDescent="0.2">
      <c r="B319" s="9" t="str">
        <f>$B$33</f>
        <v>Science</v>
      </c>
      <c r="C319" s="55">
        <f t="shared" ref="C319:H334" si="26">IF($C$293=0,"",C294/$C$293)</f>
        <v>1.1169015438580927</v>
      </c>
      <c r="D319" s="55">
        <f t="shared" si="26"/>
        <v>1.5906317537819528</v>
      </c>
      <c r="E319" s="55">
        <f t="shared" si="26"/>
        <v>6.6298058651877945</v>
      </c>
      <c r="F319" s="55">
        <f t="shared" si="26"/>
        <v>0</v>
      </c>
      <c r="G319" s="55">
        <f t="shared" si="26"/>
        <v>0</v>
      </c>
      <c r="H319" s="55">
        <f t="shared" si="26"/>
        <v>1.3666489854106303</v>
      </c>
      <c r="I319" s="1"/>
    </row>
    <row r="320" spans="2:10" x14ac:dyDescent="0.2">
      <c r="B320" s="9" t="str">
        <f>$B$34</f>
        <v>Fine Arts</v>
      </c>
      <c r="C320" s="55">
        <f t="shared" si="26"/>
        <v>1.7037812817161189</v>
      </c>
      <c r="D320" s="55">
        <f t="shared" si="26"/>
        <v>4.6280994875954846</v>
      </c>
      <c r="E320" s="55">
        <f t="shared" si="26"/>
        <v>5.033023672916463</v>
      </c>
      <c r="F320" s="55">
        <f t="shared" si="26"/>
        <v>0</v>
      </c>
      <c r="G320" s="55">
        <f t="shared" si="26"/>
        <v>0</v>
      </c>
      <c r="H320" s="55">
        <f t="shared" si="26"/>
        <v>2.4346311263297191</v>
      </c>
      <c r="I320" s="1"/>
    </row>
    <row r="321" spans="2:9" x14ac:dyDescent="0.2">
      <c r="B321" s="9" t="str">
        <f>$B$35</f>
        <v>Teacher Education</v>
      </c>
      <c r="C321" s="55">
        <f t="shared" si="26"/>
        <v>2.2370892899392807</v>
      </c>
      <c r="D321" s="55">
        <f t="shared" si="26"/>
        <v>1.5204321003729895</v>
      </c>
      <c r="E321" s="55">
        <f t="shared" si="26"/>
        <v>1.8350458581947706</v>
      </c>
      <c r="F321" s="55">
        <f t="shared" si="26"/>
        <v>0</v>
      </c>
      <c r="G321" s="55">
        <f t="shared" si="26"/>
        <v>0</v>
      </c>
      <c r="H321" s="55">
        <f t="shared" si="26"/>
        <v>1.7236907838519271</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2.737908258358031</v>
      </c>
      <c r="D323" s="55">
        <f t="shared" si="26"/>
        <v>4.4302772814243925</v>
      </c>
      <c r="E323" s="55">
        <f t="shared" si="26"/>
        <v>5.7920665179849022</v>
      </c>
      <c r="F323" s="55">
        <f t="shared" si="26"/>
        <v>0</v>
      </c>
      <c r="G323" s="55">
        <f t="shared" si="26"/>
        <v>0</v>
      </c>
      <c r="H323" s="55">
        <f t="shared" si="26"/>
        <v>3.6471861919163562</v>
      </c>
      <c r="I323" s="1"/>
    </row>
    <row r="324" spans="2:9" x14ac:dyDescent="0.2">
      <c r="B324" s="9" t="str">
        <f>$B$38</f>
        <v>Home Economics</v>
      </c>
      <c r="C324" s="55">
        <f t="shared" si="26"/>
        <v>0.52574798050816396</v>
      </c>
      <c r="D324" s="55">
        <f t="shared" si="26"/>
        <v>1.1815105733515763</v>
      </c>
      <c r="E324" s="55">
        <f t="shared" si="26"/>
        <v>0</v>
      </c>
      <c r="F324" s="55">
        <f t="shared" si="26"/>
        <v>0</v>
      </c>
      <c r="G324" s="55">
        <f t="shared" si="26"/>
        <v>0</v>
      </c>
      <c r="H324" s="55">
        <f t="shared" si="26"/>
        <v>1.1765237855732993</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1.3740607528614399</v>
      </c>
      <c r="D326" s="55">
        <f t="shared" si="26"/>
        <v>1.5170497410462618</v>
      </c>
      <c r="E326" s="55">
        <f t="shared" si="26"/>
        <v>0</v>
      </c>
      <c r="F326" s="55">
        <f t="shared" si="26"/>
        <v>0</v>
      </c>
      <c r="G326" s="55">
        <f t="shared" si="26"/>
        <v>0</v>
      </c>
      <c r="H326" s="55">
        <f t="shared" si="26"/>
        <v>1.5006411686316099</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1.1549045390165433</v>
      </c>
      <c r="D331" s="55">
        <f t="shared" si="26"/>
        <v>2.1940714480506611</v>
      </c>
      <c r="E331" s="55">
        <f t="shared" si="26"/>
        <v>1.5475749220810338</v>
      </c>
      <c r="F331" s="55">
        <f t="shared" si="26"/>
        <v>0</v>
      </c>
      <c r="G331" s="55">
        <f t="shared" si="26"/>
        <v>0</v>
      </c>
      <c r="H331" s="55">
        <f t="shared" si="26"/>
        <v>1.9633172920930695</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2.1646213626300996</v>
      </c>
      <c r="D333" s="55">
        <f t="shared" si="26"/>
        <v>2.0594283345036111</v>
      </c>
      <c r="E333" s="55">
        <f t="shared" si="26"/>
        <v>1.8031029975314903</v>
      </c>
      <c r="F333" s="55">
        <f t="shared" si="26"/>
        <v>21.913588770735558</v>
      </c>
      <c r="G333" s="55">
        <f t="shared" si="26"/>
        <v>0</v>
      </c>
      <c r="H333" s="55">
        <f t="shared" si="26"/>
        <v>2.2460279671423531</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1.2793112076550994</v>
      </c>
      <c r="E335" s="55">
        <f t="shared" si="27"/>
        <v>0</v>
      </c>
      <c r="F335" s="55">
        <f t="shared" si="27"/>
        <v>0</v>
      </c>
      <c r="G335" s="55">
        <f t="shared" si="27"/>
        <v>0</v>
      </c>
      <c r="H335" s="55">
        <f t="shared" si="27"/>
        <v>1.2793112076550994</v>
      </c>
      <c r="I335" s="1"/>
    </row>
    <row r="336" spans="2:9" x14ac:dyDescent="0.2">
      <c r="B336" s="9" t="str">
        <f>$B$50</f>
        <v>Technology</v>
      </c>
      <c r="C336" s="55">
        <f t="shared" si="27"/>
        <v>2.2438009118619546</v>
      </c>
      <c r="D336" s="55">
        <f t="shared" si="27"/>
        <v>0</v>
      </c>
      <c r="E336" s="55">
        <f t="shared" si="27"/>
        <v>0.91773423595234971</v>
      </c>
      <c r="F336" s="55">
        <f t="shared" si="27"/>
        <v>0</v>
      </c>
      <c r="G336" s="55">
        <f t="shared" si="27"/>
        <v>0</v>
      </c>
      <c r="H336" s="55">
        <f t="shared" si="27"/>
        <v>1.4589859404052499</v>
      </c>
      <c r="I336" s="1"/>
    </row>
    <row r="337" spans="2:10" x14ac:dyDescent="0.2">
      <c r="B337" s="9" t="str">
        <f>$B$51</f>
        <v>Nursing</v>
      </c>
      <c r="C337" s="55">
        <f t="shared" si="27"/>
        <v>2.0523770936594872</v>
      </c>
      <c r="D337" s="55">
        <f t="shared" si="27"/>
        <v>2.5182104246021537</v>
      </c>
      <c r="E337" s="55">
        <f t="shared" si="27"/>
        <v>2.9790694806366065</v>
      </c>
      <c r="F337" s="55">
        <f t="shared" si="27"/>
        <v>0</v>
      </c>
      <c r="G337" s="55">
        <f t="shared" si="27"/>
        <v>0</v>
      </c>
      <c r="H337" s="55">
        <f t="shared" si="27"/>
        <v>2.5085776872459231</v>
      </c>
      <c r="I337" s="1"/>
    </row>
    <row r="338" spans="2:10" x14ac:dyDescent="0.2">
      <c r="B338" s="35" t="str">
        <f>$B$52</f>
        <v>Totals</v>
      </c>
      <c r="C338" s="55">
        <f t="shared" si="27"/>
        <v>1.1757772906779842</v>
      </c>
      <c r="D338" s="55">
        <f t="shared" si="27"/>
        <v>1.8004800992609375</v>
      </c>
      <c r="E338" s="55">
        <f t="shared" si="27"/>
        <v>2.4379841731614245</v>
      </c>
      <c r="F338" s="55">
        <f t="shared" si="27"/>
        <v>21.913588770735558</v>
      </c>
      <c r="G338" s="55">
        <f t="shared" si="27"/>
        <v>0</v>
      </c>
      <c r="H338" s="55">
        <f t="shared" si="27"/>
        <v>1.6077352111661793</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6708.1276039055374</v>
      </c>
      <c r="D343" s="38">
        <f t="shared" si="28"/>
        <v>8814.9823457020193</v>
      </c>
      <c r="E343" s="38">
        <f>E293*24</f>
        <v>16971.271302204575</v>
      </c>
      <c r="F343" s="38">
        <f>F293*18</f>
        <v>0</v>
      </c>
      <c r="G343" s="38">
        <f>G293*24</f>
        <v>0</v>
      </c>
      <c r="H343" s="38">
        <f>IF((C32/30+D32/30+E32/24+F32/18+G32/24)=0,0,H268/(C32/30+D32/30+E32/24+F32/18+G32/24))</f>
        <v>8243.7022819533649</v>
      </c>
      <c r="I343" s="1"/>
    </row>
    <row r="344" spans="2:10" x14ac:dyDescent="0.2">
      <c r="B344" s="9" t="str">
        <f>$B$33</f>
        <v>Science</v>
      </c>
      <c r="C344" s="39">
        <f t="shared" si="28"/>
        <v>7492.3180771991838</v>
      </c>
      <c r="D344" s="39">
        <f t="shared" si="28"/>
        <v>10670.160775193393</v>
      </c>
      <c r="E344" s="39">
        <f>E294*24</f>
        <v>35578.866986240864</v>
      </c>
      <c r="F344" s="39">
        <f>F294*18</f>
        <v>0</v>
      </c>
      <c r="G344" s="39">
        <f>G294*24</f>
        <v>0</v>
      </c>
      <c r="H344" s="39">
        <f t="shared" ref="H344:H363" si="29">IF((C33/30+D33/30+E33/24+F33/18+G33/24)=0,0,H269/(C33/30+D33/30+E33/24+F33/18+G33/24))</f>
        <v>9123.7241956627422</v>
      </c>
      <c r="I344" s="1"/>
    </row>
    <row r="345" spans="2:10" x14ac:dyDescent="0.2">
      <c r="B345" s="9" t="str">
        <f>$B$34</f>
        <v>Fine Arts</v>
      </c>
      <c r="C345" s="39">
        <f t="shared" si="28"/>
        <v>11429.182246897453</v>
      </c>
      <c r="D345" s="39">
        <f t="shared" si="28"/>
        <v>31045.881926360344</v>
      </c>
      <c r="E345" s="39">
        <f t="shared" ref="E345:E363" si="30">E295*24</f>
        <v>27009.732025120768</v>
      </c>
      <c r="F345" s="39">
        <f t="shared" ref="F345:F363" si="31">F295*18</f>
        <v>0</v>
      </c>
      <c r="G345" s="39">
        <f t="shared" ref="G345:G363" si="32">G295*24</f>
        <v>0</v>
      </c>
      <c r="H345" s="39">
        <f t="shared" si="29"/>
        <v>16315.687667905193</v>
      </c>
      <c r="I345" s="1"/>
    </row>
    <row r="346" spans="2:10" x14ac:dyDescent="0.2">
      <c r="B346" s="9" t="str">
        <f>$B$35</f>
        <v>Teacher Education</v>
      </c>
      <c r="C346" s="39">
        <f t="shared" si="28"/>
        <v>15006.680418243128</v>
      </c>
      <c r="D346" s="39">
        <f t="shared" si="28"/>
        <v>10199.252542376125</v>
      </c>
      <c r="E346" s="39">
        <f t="shared" si="30"/>
        <v>9847.7774206310933</v>
      </c>
      <c r="F346" s="39">
        <f t="shared" si="31"/>
        <v>0</v>
      </c>
      <c r="G346" s="39">
        <f t="shared" si="32"/>
        <v>0</v>
      </c>
      <c r="H346" s="39">
        <f t="shared" si="29"/>
        <v>10321.996850932086</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18366.237964852444</v>
      </c>
      <c r="D348" s="39">
        <f t="shared" si="28"/>
        <v>29718.865324478546</v>
      </c>
      <c r="E348" s="39">
        <f t="shared" si="30"/>
        <v>31083.137034361243</v>
      </c>
      <c r="F348" s="39">
        <f t="shared" si="31"/>
        <v>0</v>
      </c>
      <c r="G348" s="39">
        <f t="shared" si="32"/>
        <v>0</v>
      </c>
      <c r="H348" s="39">
        <f t="shared" si="29"/>
        <v>24315.376581426935</v>
      </c>
      <c r="I348" s="1"/>
    </row>
    <row r="349" spans="2:10" x14ac:dyDescent="0.2">
      <c r="B349" s="9" t="str">
        <f>$B$38</f>
        <v>Home Economics</v>
      </c>
      <c r="C349" s="39">
        <f t="shared" si="28"/>
        <v>3526.7845407444051</v>
      </c>
      <c r="D349" s="39">
        <f t="shared" si="28"/>
        <v>7925.7236914059667</v>
      </c>
      <c r="E349" s="39">
        <f t="shared" si="30"/>
        <v>0</v>
      </c>
      <c r="F349" s="39">
        <f t="shared" si="31"/>
        <v>0</v>
      </c>
      <c r="G349" s="39">
        <f t="shared" si="32"/>
        <v>0</v>
      </c>
      <c r="H349" s="39">
        <f t="shared" si="29"/>
        <v>7892.2716826556889</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9217.3748657130509</v>
      </c>
      <c r="D351" s="39">
        <f t="shared" si="28"/>
        <v>10176.563244410176</v>
      </c>
      <c r="E351" s="39">
        <f t="shared" si="30"/>
        <v>0</v>
      </c>
      <c r="F351" s="39">
        <f t="shared" si="31"/>
        <v>0</v>
      </c>
      <c r="G351" s="39">
        <f t="shared" si="32"/>
        <v>0</v>
      </c>
      <c r="H351" s="39">
        <f t="shared" si="29"/>
        <v>10066.492446854767</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7747.2470180526752</v>
      </c>
      <c r="D356" s="39">
        <f t="shared" si="28"/>
        <v>14718.111245609634</v>
      </c>
      <c r="E356" s="39">
        <f t="shared" si="30"/>
        <v>8305.0640431389947</v>
      </c>
      <c r="F356" s="39">
        <f t="shared" si="31"/>
        <v>0</v>
      </c>
      <c r="G356" s="39">
        <f t="shared" si="32"/>
        <v>0</v>
      </c>
      <c r="H356" s="39">
        <f t="shared" si="29"/>
        <v>13143.969876975892</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14520.556314662592</v>
      </c>
      <c r="D358" s="39">
        <f t="shared" si="28"/>
        <v>13814.90805894888</v>
      </c>
      <c r="E358" s="39">
        <f t="shared" si="30"/>
        <v>9676.3559923406465</v>
      </c>
      <c r="F358" s="39">
        <f t="shared" si="31"/>
        <v>88199.489840163369</v>
      </c>
      <c r="G358" s="39">
        <f t="shared" si="32"/>
        <v>0</v>
      </c>
      <c r="H358" s="39">
        <f t="shared" si="29"/>
        <v>13913.367392112128</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8581.7828260569004</v>
      </c>
      <c r="E360" s="39">
        <f t="shared" si="30"/>
        <v>0</v>
      </c>
      <c r="F360" s="39">
        <f t="shared" si="31"/>
        <v>0</v>
      </c>
      <c r="G360" s="39">
        <f t="shared" si="32"/>
        <v>0</v>
      </c>
      <c r="H360" s="39">
        <f t="shared" si="29"/>
        <v>8581.7828260569004</v>
      </c>
      <c r="I360" s="1"/>
    </row>
    <row r="361" spans="2:9" x14ac:dyDescent="0.2">
      <c r="B361" s="9" t="str">
        <f>$B$50</f>
        <v>Technology</v>
      </c>
      <c r="C361" s="39">
        <f t="shared" si="33"/>
        <v>15051.702834529595</v>
      </c>
      <c r="D361" s="39">
        <f t="shared" si="33"/>
        <v>0</v>
      </c>
      <c r="E361" s="39">
        <f t="shared" si="30"/>
        <v>4925.0226889928927</v>
      </c>
      <c r="F361" s="39">
        <f t="shared" si="31"/>
        <v>0</v>
      </c>
      <c r="G361" s="39">
        <f t="shared" si="32"/>
        <v>0</v>
      </c>
      <c r="H361" s="39">
        <f t="shared" si="29"/>
        <v>8525.620074072609</v>
      </c>
      <c r="I361" s="1"/>
    </row>
    <row r="362" spans="2:9" x14ac:dyDescent="0.2">
      <c r="B362" s="9" t="str">
        <f>$B$51</f>
        <v>Nursing</v>
      </c>
      <c r="C362" s="39">
        <f t="shared" si="33"/>
        <v>13767.607435600627</v>
      </c>
      <c r="D362" s="39">
        <f t="shared" si="33"/>
        <v>16892.476861716394</v>
      </c>
      <c r="E362" s="39">
        <f t="shared" si="30"/>
        <v>15987.182573608763</v>
      </c>
      <c r="F362" s="39">
        <f t="shared" si="31"/>
        <v>0</v>
      </c>
      <c r="G362" s="39">
        <f t="shared" si="32"/>
        <v>0</v>
      </c>
      <c r="H362" s="39">
        <f t="shared" si="29"/>
        <v>16132.658229021265</v>
      </c>
      <c r="I362" s="1"/>
    </row>
    <row r="363" spans="2:9" x14ac:dyDescent="0.2">
      <c r="B363" s="35" t="str">
        <f>$B$52</f>
        <v>Totals</v>
      </c>
      <c r="C363" s="38">
        <f t="shared" si="33"/>
        <v>7887.2640996422506</v>
      </c>
      <c r="D363" s="38">
        <f t="shared" si="33"/>
        <v>12077.850254134879</v>
      </c>
      <c r="E363" s="38">
        <f t="shared" si="30"/>
        <v>13083.447143895175</v>
      </c>
      <c r="F363" s="38">
        <f t="shared" si="31"/>
        <v>88199.489840163369</v>
      </c>
      <c r="G363" s="38">
        <f t="shared" si="32"/>
        <v>0</v>
      </c>
      <c r="H363" s="38">
        <f t="shared" si="29"/>
        <v>10469.414516064837</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71" priority="6" stopIfTrue="1">
      <formula>C32=0</formula>
    </cfRule>
  </conditionalFormatting>
  <conditionalFormatting sqref="C91:G110">
    <cfRule type="expression" dxfId="170" priority="5" stopIfTrue="1">
      <formula>C32=0</formula>
    </cfRule>
  </conditionalFormatting>
  <conditionalFormatting sqref="C143:H162">
    <cfRule type="expression" dxfId="169" priority="3" stopIfTrue="1">
      <formula>C32=0</formula>
    </cfRule>
  </conditionalFormatting>
  <conditionalFormatting sqref="H143:H162">
    <cfRule type="expression" dxfId="168" priority="4" stopIfTrue="1">
      <formula>OR(AND(#REF!&gt;0,H143&gt;0,H61=0),AND(#REF!&gt;0,H143&gt;0,H32=0))</formula>
    </cfRule>
  </conditionalFormatting>
  <conditionalFormatting sqref="H143:H162">
    <cfRule type="expression" dxfId="167" priority="2" stopIfTrue="1">
      <formula>OR(AND(#REF!&gt;0,H143&gt;0,H61=0),AND(#REF!&gt;0,H143&gt;0,H32=0))</formula>
    </cfRule>
  </conditionalFormatting>
  <conditionalFormatting sqref="H143:H162">
    <cfRule type="expression" dxfId="16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126</v>
      </c>
      <c r="C3" s="6"/>
      <c r="D3" s="6"/>
      <c r="E3" s="6"/>
      <c r="F3" s="6"/>
      <c r="G3" s="6"/>
      <c r="H3" s="6"/>
    </row>
    <row r="4" spans="2:8" x14ac:dyDescent="0.2">
      <c r="B4" s="83" t="s">
        <v>150</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Data!$G19</f>
        <v>42734290</v>
      </c>
    </row>
    <row r="14" spans="2:8" x14ac:dyDescent="0.2">
      <c r="B14" s="371" t="s">
        <v>14</v>
      </c>
      <c r="C14" s="371"/>
      <c r="D14" s="371"/>
      <c r="E14" s="371"/>
      <c r="F14" s="335"/>
      <c r="G14" s="333"/>
      <c r="H14" s="339">
        <f>Data!$H19</f>
        <v>9086522</v>
      </c>
    </row>
    <row r="15" spans="2:8" x14ac:dyDescent="0.2">
      <c r="B15" s="371" t="s">
        <v>15</v>
      </c>
      <c r="C15" s="371"/>
      <c r="D15" s="371"/>
      <c r="E15" s="371"/>
      <c r="F15" s="335"/>
      <c r="G15" s="333"/>
      <c r="H15" s="339">
        <f>Data!$I19</f>
        <v>17218637</v>
      </c>
    </row>
    <row r="16" spans="2:8" x14ac:dyDescent="0.2">
      <c r="B16" s="371" t="s">
        <v>19</v>
      </c>
      <c r="C16" s="371"/>
      <c r="D16" s="371"/>
      <c r="E16" s="371"/>
      <c r="F16" s="335"/>
      <c r="G16" s="333"/>
      <c r="H16" s="339">
        <f>Data!$J19</f>
        <v>11121315</v>
      </c>
    </row>
    <row r="17" spans="2:23" x14ac:dyDescent="0.2">
      <c r="B17" s="371" t="s">
        <v>16</v>
      </c>
      <c r="C17" s="371"/>
      <c r="D17" s="371"/>
      <c r="E17" s="371"/>
      <c r="F17" s="335"/>
      <c r="G17" s="333"/>
      <c r="H17" s="339">
        <f>Data!$K19</f>
        <v>13564015</v>
      </c>
    </row>
    <row r="18" spans="2:23" x14ac:dyDescent="0.2">
      <c r="B18" s="371" t="s">
        <v>1</v>
      </c>
      <c r="C18" s="371"/>
      <c r="D18" s="371"/>
      <c r="E18" s="371"/>
      <c r="F18" s="336"/>
      <c r="G18" s="333"/>
      <c r="H18" s="337">
        <f>SUM(H13:H17)</f>
        <v>93724779</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Data!L19</f>
        <v>Monica Poehl</v>
      </c>
      <c r="E21" s="384"/>
      <c r="F21" s="384"/>
      <c r="G21" s="87" t="str">
        <f>Data!M19</f>
        <v>979-458-6090</v>
      </c>
      <c r="H21" s="78" t="str">
        <f>Data!N19</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Data!O19</f>
        <v>2656</v>
      </c>
      <c r="D25" s="80">
        <f>Data!P19</f>
        <v>4853</v>
      </c>
      <c r="E25" s="80">
        <f>Data!Q19</f>
        <v>2492</v>
      </c>
      <c r="F25" s="80">
        <f>Data!R19</f>
        <v>50</v>
      </c>
      <c r="G25" s="80">
        <f>Data!S19</f>
        <v>0</v>
      </c>
      <c r="H25" s="68">
        <f>SUM(C25:G25)</f>
        <v>10051</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Data!T19</f>
        <v>Hampton, Jarvis</v>
      </c>
      <c r="E28" s="384"/>
      <c r="F28" s="384"/>
      <c r="G28" s="87" t="str">
        <f>Data!U19</f>
        <v>(806) 651-3451</v>
      </c>
      <c r="H28" s="78" t="str">
        <f>Data!V19</f>
        <v>jhampton@wtamu.edu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Data!W19</f>
        <v>46006</v>
      </c>
      <c r="D32" s="81">
        <f>Data!AQ19</f>
        <v>18985</v>
      </c>
      <c r="E32" s="81">
        <f>Data!BK19</f>
        <v>7244</v>
      </c>
      <c r="F32" s="81">
        <f>Data!CE19</f>
        <v>42</v>
      </c>
      <c r="G32" s="81">
        <f>Data!CY19</f>
        <v>0</v>
      </c>
      <c r="H32" s="22">
        <f>SUM(C32:G32)</f>
        <v>72277</v>
      </c>
      <c r="I32" s="1"/>
      <c r="W32" s="18"/>
    </row>
    <row r="33" spans="2:23" x14ac:dyDescent="0.2">
      <c r="B33" s="7" t="s">
        <v>46</v>
      </c>
      <c r="C33" s="81">
        <f>Data!X19</f>
        <v>20215</v>
      </c>
      <c r="D33" s="81">
        <f>Data!AR19</f>
        <v>9334</v>
      </c>
      <c r="E33" s="81">
        <f>Data!BL19</f>
        <v>1278</v>
      </c>
      <c r="F33" s="81">
        <f>Data!CF19</f>
        <v>3</v>
      </c>
      <c r="G33" s="81">
        <f>Data!CZ19</f>
        <v>0</v>
      </c>
      <c r="H33" s="22">
        <f t="shared" ref="H33:H52" si="0">SUM(C33:G33)</f>
        <v>30830</v>
      </c>
      <c r="I33" s="1"/>
      <c r="W33" s="18"/>
    </row>
    <row r="34" spans="2:23" x14ac:dyDescent="0.2">
      <c r="B34" s="7" t="s">
        <v>47</v>
      </c>
      <c r="C34" s="81">
        <f>Data!Y19</f>
        <v>8419</v>
      </c>
      <c r="D34" s="81">
        <f>Data!AS19</f>
        <v>4397</v>
      </c>
      <c r="E34" s="81">
        <f>Data!BM19</f>
        <v>480</v>
      </c>
      <c r="F34" s="81">
        <f>Data!CG19</f>
        <v>0</v>
      </c>
      <c r="G34" s="81">
        <f>Data!DA19</f>
        <v>0</v>
      </c>
      <c r="H34" s="22">
        <f t="shared" si="0"/>
        <v>13296</v>
      </c>
      <c r="I34" s="1"/>
      <c r="W34" s="18"/>
    </row>
    <row r="35" spans="2:23" x14ac:dyDescent="0.2">
      <c r="B35" s="7" t="s">
        <v>48</v>
      </c>
      <c r="C35" s="81">
        <f>Data!Z19</f>
        <v>2004</v>
      </c>
      <c r="D35" s="81">
        <f>Data!AT19</f>
        <v>6708</v>
      </c>
      <c r="E35" s="81">
        <f>Data!BN19</f>
        <v>5635</v>
      </c>
      <c r="F35" s="81">
        <f>Data!CH19</f>
        <v>721</v>
      </c>
      <c r="G35" s="81">
        <f>Data!DB19</f>
        <v>0</v>
      </c>
      <c r="H35" s="22">
        <f t="shared" si="0"/>
        <v>15068</v>
      </c>
      <c r="I35" s="1"/>
      <c r="W35" s="18"/>
    </row>
    <row r="36" spans="2:23" x14ac:dyDescent="0.2">
      <c r="B36" s="7" t="s">
        <v>49</v>
      </c>
      <c r="C36" s="81">
        <f>Data!AA19</f>
        <v>7668</v>
      </c>
      <c r="D36" s="81">
        <f>Data!AU19</f>
        <v>6639</v>
      </c>
      <c r="E36" s="81">
        <f>Data!BO19</f>
        <v>626</v>
      </c>
      <c r="F36" s="81">
        <f>Data!CI19</f>
        <v>141</v>
      </c>
      <c r="G36" s="81">
        <f>Data!DC19</f>
        <v>0</v>
      </c>
      <c r="H36" s="22">
        <f t="shared" si="0"/>
        <v>15074</v>
      </c>
      <c r="I36" s="1"/>
      <c r="W36" s="18"/>
    </row>
    <row r="37" spans="2:23" x14ac:dyDescent="0.2">
      <c r="B37" s="7" t="s">
        <v>50</v>
      </c>
      <c r="C37" s="81">
        <f>Data!AB19</f>
        <v>2441</v>
      </c>
      <c r="D37" s="81">
        <f>Data!AV19</f>
        <v>3266</v>
      </c>
      <c r="E37" s="81">
        <f>Data!BP19</f>
        <v>2574</v>
      </c>
      <c r="F37" s="81">
        <f>Data!CJ19</f>
        <v>0</v>
      </c>
      <c r="G37" s="81">
        <f>Data!DD19</f>
        <v>0</v>
      </c>
      <c r="H37" s="22">
        <f t="shared" si="0"/>
        <v>8281</v>
      </c>
      <c r="I37" s="1"/>
      <c r="W37" s="18"/>
    </row>
    <row r="38" spans="2:23" x14ac:dyDescent="0.2">
      <c r="B38" s="7" t="s">
        <v>51</v>
      </c>
      <c r="C38" s="81">
        <f>Data!AC19</f>
        <v>0</v>
      </c>
      <c r="D38" s="81">
        <f>Data!AW19</f>
        <v>0</v>
      </c>
      <c r="E38" s="81">
        <f>Data!BQ19</f>
        <v>0</v>
      </c>
      <c r="F38" s="81">
        <f>Data!CK19</f>
        <v>0</v>
      </c>
      <c r="G38" s="81">
        <f>Data!DE19</f>
        <v>0</v>
      </c>
      <c r="H38" s="22">
        <f t="shared" si="0"/>
        <v>0</v>
      </c>
      <c r="I38" s="1"/>
      <c r="W38" s="18"/>
    </row>
    <row r="39" spans="2:23" x14ac:dyDescent="0.2">
      <c r="B39" s="7" t="s">
        <v>52</v>
      </c>
      <c r="C39" s="81">
        <f>Data!AD19</f>
        <v>0</v>
      </c>
      <c r="D39" s="81">
        <f>Data!AX19</f>
        <v>0</v>
      </c>
      <c r="E39" s="81">
        <f>Data!BR19</f>
        <v>0</v>
      </c>
      <c r="F39" s="81">
        <f>Data!CL19</f>
        <v>0</v>
      </c>
      <c r="G39" s="81">
        <f>Data!DF19</f>
        <v>0</v>
      </c>
      <c r="H39" s="22">
        <f t="shared" si="0"/>
        <v>0</v>
      </c>
      <c r="I39" s="1"/>
      <c r="W39" s="18"/>
    </row>
    <row r="40" spans="2:23" x14ac:dyDescent="0.2">
      <c r="B40" s="7" t="s">
        <v>53</v>
      </c>
      <c r="C40" s="81">
        <f>Data!AE19</f>
        <v>285</v>
      </c>
      <c r="D40" s="81">
        <f>Data!AY19</f>
        <v>1977</v>
      </c>
      <c r="E40" s="81">
        <f>Data!BS19</f>
        <v>601</v>
      </c>
      <c r="F40" s="81">
        <f>Data!CM19</f>
        <v>0</v>
      </c>
      <c r="G40" s="81">
        <f>Data!DG19</f>
        <v>0</v>
      </c>
      <c r="H40" s="22">
        <f t="shared" si="0"/>
        <v>2863</v>
      </c>
      <c r="I40" s="1"/>
      <c r="W40" s="18"/>
    </row>
    <row r="41" spans="2:23" x14ac:dyDescent="0.2">
      <c r="B41" s="7" t="s">
        <v>54</v>
      </c>
      <c r="C41" s="81">
        <f>Data!AF19</f>
        <v>0</v>
      </c>
      <c r="D41" s="81">
        <f>Data!AZ19</f>
        <v>0</v>
      </c>
      <c r="E41" s="81">
        <f>Data!BT19</f>
        <v>0</v>
      </c>
      <c r="F41" s="81">
        <f>Data!CN19</f>
        <v>0</v>
      </c>
      <c r="G41" s="81">
        <f>Data!DH19</f>
        <v>0</v>
      </c>
      <c r="H41" s="22">
        <f t="shared" si="0"/>
        <v>0</v>
      </c>
      <c r="I41" s="1"/>
      <c r="W41" s="18"/>
    </row>
    <row r="42" spans="2:23" x14ac:dyDescent="0.2">
      <c r="B42" s="7" t="s">
        <v>55</v>
      </c>
      <c r="C42" s="81">
        <f>Data!AG19</f>
        <v>0</v>
      </c>
      <c r="D42" s="81">
        <f>Data!BA19</f>
        <v>0</v>
      </c>
      <c r="E42" s="81">
        <f>Data!BU19</f>
        <v>0</v>
      </c>
      <c r="F42" s="81">
        <f>Data!CO19</f>
        <v>0</v>
      </c>
      <c r="G42" s="81">
        <f>Data!DI19</f>
        <v>0</v>
      </c>
      <c r="H42" s="22">
        <f t="shared" si="0"/>
        <v>0</v>
      </c>
      <c r="I42" s="1"/>
      <c r="W42" s="18"/>
    </row>
    <row r="43" spans="2:23" x14ac:dyDescent="0.2">
      <c r="B43" s="7" t="s">
        <v>56</v>
      </c>
      <c r="C43" s="81">
        <f>Data!AH19</f>
        <v>0</v>
      </c>
      <c r="D43" s="81">
        <f>Data!BB19</f>
        <v>48</v>
      </c>
      <c r="E43" s="81">
        <f>Data!BV19</f>
        <v>0</v>
      </c>
      <c r="F43" s="81">
        <f>Data!CP19</f>
        <v>0</v>
      </c>
      <c r="G43" s="81">
        <f>Data!DJ19</f>
        <v>0</v>
      </c>
      <c r="H43" s="22">
        <f t="shared" si="0"/>
        <v>48</v>
      </c>
      <c r="I43" s="1"/>
      <c r="W43" s="18"/>
    </row>
    <row r="44" spans="2:23" x14ac:dyDescent="0.2">
      <c r="B44" s="7" t="s">
        <v>57</v>
      </c>
      <c r="C44" s="81">
        <f>Data!AI19</f>
        <v>0</v>
      </c>
      <c r="D44" s="81">
        <f>Data!BC19</f>
        <v>0</v>
      </c>
      <c r="E44" s="81">
        <f>Data!BW19</f>
        <v>0</v>
      </c>
      <c r="F44" s="81">
        <f>Data!CQ19</f>
        <v>0</v>
      </c>
      <c r="G44" s="81">
        <f>Data!DK19</f>
        <v>0</v>
      </c>
      <c r="H44" s="22">
        <f t="shared" si="0"/>
        <v>0</v>
      </c>
      <c r="I44" s="1"/>
      <c r="W44" s="18"/>
    </row>
    <row r="45" spans="2:23" x14ac:dyDescent="0.2">
      <c r="B45" s="7" t="s">
        <v>58</v>
      </c>
      <c r="C45" s="81">
        <f>Data!AJ19</f>
        <v>1126</v>
      </c>
      <c r="D45" s="81">
        <f>Data!BD19</f>
        <v>2583</v>
      </c>
      <c r="E45" s="81">
        <f>Data!BX19</f>
        <v>1517</v>
      </c>
      <c r="F45" s="81">
        <f>Data!CR19</f>
        <v>0</v>
      </c>
      <c r="G45" s="81">
        <f>Data!DL19</f>
        <v>0</v>
      </c>
      <c r="H45" s="22">
        <f t="shared" si="0"/>
        <v>5226</v>
      </c>
      <c r="I45" s="1"/>
      <c r="W45" s="18"/>
    </row>
    <row r="46" spans="2:23" x14ac:dyDescent="0.2">
      <c r="B46" s="7" t="s">
        <v>59</v>
      </c>
      <c r="C46" s="81">
        <f>Data!AK19</f>
        <v>0</v>
      </c>
      <c r="D46" s="81">
        <f>Data!BE19</f>
        <v>0</v>
      </c>
      <c r="E46" s="81">
        <f>Data!BY19</f>
        <v>0</v>
      </c>
      <c r="F46" s="81">
        <f>Data!CS19</f>
        <v>0</v>
      </c>
      <c r="G46" s="81">
        <f>Data!DM19</f>
        <v>0</v>
      </c>
      <c r="H46" s="22">
        <f t="shared" si="0"/>
        <v>0</v>
      </c>
      <c r="I46" s="1"/>
      <c r="W46" s="18"/>
    </row>
    <row r="47" spans="2:23" x14ac:dyDescent="0.2">
      <c r="B47" s="7" t="s">
        <v>60</v>
      </c>
      <c r="C47" s="81">
        <f>Data!AL19</f>
        <v>6546</v>
      </c>
      <c r="D47" s="81">
        <f>Data!BF19</f>
        <v>20925</v>
      </c>
      <c r="E47" s="81">
        <f>Data!BZ19</f>
        <v>16390</v>
      </c>
      <c r="F47" s="81">
        <f>Data!CT19</f>
        <v>0</v>
      </c>
      <c r="G47" s="81">
        <f>Data!DN19</f>
        <v>0</v>
      </c>
      <c r="H47" s="22">
        <f t="shared" si="0"/>
        <v>43861</v>
      </c>
      <c r="I47" s="1"/>
      <c r="W47" s="18"/>
    </row>
    <row r="48" spans="2:23" x14ac:dyDescent="0.2">
      <c r="B48" s="7" t="s">
        <v>61</v>
      </c>
      <c r="C48" s="81">
        <f>Data!AM19</f>
        <v>0</v>
      </c>
      <c r="D48" s="81">
        <f>Data!BG19</f>
        <v>0</v>
      </c>
      <c r="E48" s="81">
        <f>Data!CA19</f>
        <v>0</v>
      </c>
      <c r="F48" s="81">
        <f>Data!CU19</f>
        <v>0</v>
      </c>
      <c r="G48" s="81">
        <f>Data!DO19</f>
        <v>0</v>
      </c>
      <c r="H48" s="22">
        <f t="shared" si="0"/>
        <v>0</v>
      </c>
      <c r="I48" s="1"/>
      <c r="W48" s="18"/>
    </row>
    <row r="49" spans="2:23" x14ac:dyDescent="0.2">
      <c r="B49" s="7" t="s">
        <v>62</v>
      </c>
      <c r="C49" s="81">
        <f>Data!AN19</f>
        <v>0</v>
      </c>
      <c r="D49" s="81">
        <f>Data!BH19</f>
        <v>876</v>
      </c>
      <c r="E49" s="81">
        <f>Data!CB19</f>
        <v>0</v>
      </c>
      <c r="F49" s="81">
        <f>Data!CV19</f>
        <v>0</v>
      </c>
      <c r="G49" s="81">
        <f>Data!DP19</f>
        <v>0</v>
      </c>
      <c r="H49" s="22">
        <f t="shared" si="0"/>
        <v>876</v>
      </c>
      <c r="I49" s="1"/>
      <c r="W49" s="18"/>
    </row>
    <row r="50" spans="2:23" x14ac:dyDescent="0.2">
      <c r="B50" s="7" t="s">
        <v>63</v>
      </c>
      <c r="C50" s="81">
        <f>Data!AO19</f>
        <v>1998</v>
      </c>
      <c r="D50" s="81">
        <f>Data!BI19</f>
        <v>2264</v>
      </c>
      <c r="E50" s="81">
        <f>Data!CC19</f>
        <v>147</v>
      </c>
      <c r="F50" s="81">
        <f>Data!CW19</f>
        <v>51</v>
      </c>
      <c r="G50" s="81">
        <f>Data!DQ19</f>
        <v>0</v>
      </c>
      <c r="H50" s="22">
        <f t="shared" si="0"/>
        <v>4460</v>
      </c>
      <c r="I50" s="1"/>
      <c r="W50" s="18"/>
    </row>
    <row r="51" spans="2:23" x14ac:dyDescent="0.2">
      <c r="B51" s="7" t="s">
        <v>0</v>
      </c>
      <c r="C51" s="81">
        <f>Data!AP19</f>
        <v>669</v>
      </c>
      <c r="D51" s="81">
        <f>Data!BJ19</f>
        <v>7206</v>
      </c>
      <c r="E51" s="81">
        <f>Data!CD19</f>
        <v>1561</v>
      </c>
      <c r="F51" s="81">
        <f>Data!CX19</f>
        <v>0</v>
      </c>
      <c r="G51" s="81">
        <f>Data!DR19</f>
        <v>0</v>
      </c>
      <c r="H51" s="22">
        <f t="shared" si="0"/>
        <v>9436</v>
      </c>
      <c r="I51" s="1"/>
      <c r="W51" s="18"/>
    </row>
    <row r="52" spans="2:23" x14ac:dyDescent="0.2">
      <c r="B52" s="8" t="s">
        <v>34</v>
      </c>
      <c r="C52" s="22">
        <f>SUM(C32:C51)</f>
        <v>97377</v>
      </c>
      <c r="D52" s="22">
        <f>SUM(D32:D51)</f>
        <v>85208</v>
      </c>
      <c r="E52" s="22">
        <f>SUM(E32:E51)</f>
        <v>38053</v>
      </c>
      <c r="F52" s="22">
        <f>SUM(F32:F51)</f>
        <v>958</v>
      </c>
      <c r="G52" s="22">
        <f>SUM(G32:G51)</f>
        <v>0</v>
      </c>
      <c r="H52" s="22">
        <f t="shared" si="0"/>
        <v>221596</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Data!T19</f>
        <v>Hampton, Jarvis</v>
      </c>
      <c r="E55" s="384"/>
      <c r="F55" s="384"/>
      <c r="G55" s="87" t="str">
        <f>Data!U19</f>
        <v>(806) 651-3451</v>
      </c>
      <c r="H55" s="78" t="str">
        <f>Data!V19</f>
        <v>jhampton@wtamu.edu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Data!DS19</f>
        <v>3580858.5185753498</v>
      </c>
      <c r="D61" s="82">
        <f>Data!EM19</f>
        <v>2349343.54268345</v>
      </c>
      <c r="E61" s="82">
        <f>Data!FG19</f>
        <v>1247718.7419927199</v>
      </c>
      <c r="F61" s="82">
        <f>Data!GA19</f>
        <v>2026.825</v>
      </c>
      <c r="G61" s="82">
        <f>Data!GU19</f>
        <v>0</v>
      </c>
      <c r="H61" s="21">
        <f>SUM(C61:G61)</f>
        <v>7179947.62825152</v>
      </c>
      <c r="I61" s="1"/>
    </row>
    <row r="62" spans="2:23" x14ac:dyDescent="0.2">
      <c r="B62" s="9" t="str">
        <f>$B$33</f>
        <v>Science</v>
      </c>
      <c r="C62" s="82">
        <f>Data!DT19</f>
        <v>1418655.97767364</v>
      </c>
      <c r="D62" s="82">
        <f>Data!EN19</f>
        <v>1044729.0936146399</v>
      </c>
      <c r="E62" s="82">
        <f>Data!FH19</f>
        <v>490958.12470398803</v>
      </c>
      <c r="F62" s="82">
        <f>Data!GB19</f>
        <v>1011.43654822335</v>
      </c>
      <c r="G62" s="82">
        <f>Data!GV19</f>
        <v>0</v>
      </c>
      <c r="H62" s="22">
        <f t="shared" ref="H62:H81" si="1">SUM(C62:G62)</f>
        <v>2955354.6325404914</v>
      </c>
      <c r="I62" s="1"/>
    </row>
    <row r="63" spans="2:23" x14ac:dyDescent="0.2">
      <c r="B63" s="9" t="str">
        <f>$B$34</f>
        <v>Fine Arts</v>
      </c>
      <c r="C63" s="82">
        <f>Data!DU19</f>
        <v>1575022.2137267799</v>
      </c>
      <c r="D63" s="82">
        <f>Data!EO19</f>
        <v>1238888.10959355</v>
      </c>
      <c r="E63" s="82">
        <f>Data!FI19</f>
        <v>292200.10954552703</v>
      </c>
      <c r="F63" s="82">
        <f>Data!GC19</f>
        <v>0</v>
      </c>
      <c r="G63" s="82">
        <f>Data!GW19</f>
        <v>0</v>
      </c>
      <c r="H63" s="22">
        <f t="shared" si="1"/>
        <v>3106110.4328658571</v>
      </c>
      <c r="I63" s="1"/>
    </row>
    <row r="64" spans="2:23" x14ac:dyDescent="0.2">
      <c r="B64" s="9" t="str">
        <f>$B$35</f>
        <v>Teacher Education</v>
      </c>
      <c r="C64" s="82">
        <f>Data!DV19</f>
        <v>123484.236643297</v>
      </c>
      <c r="D64" s="82">
        <f>Data!EP19</f>
        <v>622339.33633352304</v>
      </c>
      <c r="E64" s="82">
        <f>Data!FJ19</f>
        <v>679465.04024138104</v>
      </c>
      <c r="F64" s="82">
        <f>Data!GD19</f>
        <v>523684.406354759</v>
      </c>
      <c r="G64" s="82">
        <f>Data!GX19</f>
        <v>0</v>
      </c>
      <c r="H64" s="22">
        <f t="shared" si="1"/>
        <v>1948973.0195729602</v>
      </c>
      <c r="I64" s="1"/>
    </row>
    <row r="65" spans="2:9" x14ac:dyDescent="0.2">
      <c r="B65" s="9" t="str">
        <f>$B$36</f>
        <v>Agriculture</v>
      </c>
      <c r="C65" s="82">
        <f>Data!DW19</f>
        <v>650603.29347379995</v>
      </c>
      <c r="D65" s="82">
        <f>Data!EQ19</f>
        <v>990422.48115525395</v>
      </c>
      <c r="E65" s="82">
        <f>Data!FK19</f>
        <v>475840.617933748</v>
      </c>
      <c r="F65" s="82">
        <f>Data!GE19</f>
        <v>85710.116651094504</v>
      </c>
      <c r="G65" s="82">
        <f>Data!GY19</f>
        <v>0</v>
      </c>
      <c r="H65" s="22">
        <f t="shared" si="1"/>
        <v>2202576.5092138965</v>
      </c>
      <c r="I65" s="1"/>
    </row>
    <row r="66" spans="2:9" x14ac:dyDescent="0.2">
      <c r="B66" s="9" t="str">
        <f>$B$37</f>
        <v>Engineering</v>
      </c>
      <c r="C66" s="82">
        <f>Data!DX19</f>
        <v>407184.16201840498</v>
      </c>
      <c r="D66" s="82">
        <f>Data!ER19</f>
        <v>981615.90960149595</v>
      </c>
      <c r="E66" s="82">
        <f>Data!FL19</f>
        <v>582723.540339606</v>
      </c>
      <c r="F66" s="82">
        <f>Data!GF19</f>
        <v>0</v>
      </c>
      <c r="G66" s="82">
        <f>Data!GZ19</f>
        <v>0</v>
      </c>
      <c r="H66" s="22">
        <f t="shared" si="1"/>
        <v>1971523.6119595068</v>
      </c>
      <c r="I66" s="1"/>
    </row>
    <row r="67" spans="2:9" x14ac:dyDescent="0.2">
      <c r="B67" s="9" t="str">
        <f>$B$38</f>
        <v>Home Economics</v>
      </c>
      <c r="C67" s="82">
        <f>Data!DY19</f>
        <v>0</v>
      </c>
      <c r="D67" s="82">
        <f>Data!ES19</f>
        <v>0</v>
      </c>
      <c r="E67" s="82">
        <f>Data!FM19</f>
        <v>0</v>
      </c>
      <c r="F67" s="82">
        <f>Data!GG19</f>
        <v>0</v>
      </c>
      <c r="G67" s="82">
        <f>Data!HA19</f>
        <v>0</v>
      </c>
      <c r="H67" s="22">
        <f t="shared" si="1"/>
        <v>0</v>
      </c>
      <c r="I67" s="1"/>
    </row>
    <row r="68" spans="2:9" x14ac:dyDescent="0.2">
      <c r="B68" s="9" t="str">
        <f>$B$39</f>
        <v>Law</v>
      </c>
      <c r="C68" s="82">
        <f>Data!DZ19</f>
        <v>0</v>
      </c>
      <c r="D68" s="82">
        <f>Data!ET19</f>
        <v>0</v>
      </c>
      <c r="E68" s="82">
        <f>Data!FN19</f>
        <v>0</v>
      </c>
      <c r="F68" s="82">
        <f>Data!GH19</f>
        <v>0</v>
      </c>
      <c r="G68" s="82">
        <f>Data!HB19</f>
        <v>0</v>
      </c>
      <c r="H68" s="22">
        <f t="shared" si="1"/>
        <v>0</v>
      </c>
      <c r="I68" s="1"/>
    </row>
    <row r="69" spans="2:9" x14ac:dyDescent="0.2">
      <c r="B69" s="9" t="str">
        <f>$B$40</f>
        <v>Social Service</v>
      </c>
      <c r="C69" s="82">
        <f>Data!EA19</f>
        <v>26022.2097771558</v>
      </c>
      <c r="D69" s="82">
        <f>Data!EU19</f>
        <v>124911.827185738</v>
      </c>
      <c r="E69" s="82">
        <f>Data!FO19</f>
        <v>200673.60798048301</v>
      </c>
      <c r="F69" s="82">
        <f>Data!GI19</f>
        <v>0</v>
      </c>
      <c r="G69" s="82">
        <f>Data!HC19</f>
        <v>0</v>
      </c>
      <c r="H69" s="22">
        <f t="shared" si="1"/>
        <v>351607.64494337677</v>
      </c>
      <c r="I69" s="1"/>
    </row>
    <row r="70" spans="2:9" x14ac:dyDescent="0.2">
      <c r="B70" s="9" t="str">
        <f>$B$41</f>
        <v>Library Science</v>
      </c>
      <c r="C70" s="82">
        <f>Data!EB19</f>
        <v>0</v>
      </c>
      <c r="D70" s="82">
        <f>Data!EV19</f>
        <v>0</v>
      </c>
      <c r="E70" s="82">
        <f>Data!FP19</f>
        <v>0</v>
      </c>
      <c r="F70" s="82">
        <f>Data!GJ19</f>
        <v>0</v>
      </c>
      <c r="G70" s="82">
        <f>Data!HD19</f>
        <v>0</v>
      </c>
      <c r="H70" s="22">
        <f t="shared" si="1"/>
        <v>0</v>
      </c>
      <c r="I70" s="1"/>
    </row>
    <row r="71" spans="2:9" x14ac:dyDescent="0.2">
      <c r="B71" s="9" t="str">
        <f>$B$42</f>
        <v>Veterinary Science</v>
      </c>
      <c r="C71" s="82">
        <f>Data!EC19</f>
        <v>0</v>
      </c>
      <c r="D71" s="82">
        <f>Data!EW19</f>
        <v>0</v>
      </c>
      <c r="E71" s="82">
        <f>Data!FQ19</f>
        <v>0</v>
      </c>
      <c r="F71" s="82">
        <f>Data!GK19</f>
        <v>0</v>
      </c>
      <c r="G71" s="82">
        <f>Data!HE19</f>
        <v>0</v>
      </c>
      <c r="H71" s="22">
        <f t="shared" si="1"/>
        <v>0</v>
      </c>
      <c r="I71" s="1"/>
    </row>
    <row r="72" spans="2:9" x14ac:dyDescent="0.2">
      <c r="B72" s="9" t="str">
        <f>$B$43</f>
        <v>Vocational Training</v>
      </c>
      <c r="C72" s="82">
        <f>Data!ED19</f>
        <v>0</v>
      </c>
      <c r="D72" s="82">
        <f>Data!EX19</f>
        <v>39526.154891304403</v>
      </c>
      <c r="E72" s="82">
        <f>Data!FR19</f>
        <v>0</v>
      </c>
      <c r="F72" s="82">
        <f>Data!GL19</f>
        <v>0</v>
      </c>
      <c r="G72" s="82">
        <f>Data!HF19</f>
        <v>0</v>
      </c>
      <c r="H72" s="22">
        <f t="shared" si="1"/>
        <v>39526.154891304403</v>
      </c>
      <c r="I72" s="1"/>
    </row>
    <row r="73" spans="2:9" x14ac:dyDescent="0.2">
      <c r="B73" s="9" t="str">
        <f>$B$44</f>
        <v>Physical Training</v>
      </c>
      <c r="C73" s="82">
        <f>Data!EE19</f>
        <v>0</v>
      </c>
      <c r="D73" s="82">
        <f>Data!EY19</f>
        <v>0</v>
      </c>
      <c r="E73" s="82">
        <f>Data!FS19</f>
        <v>0</v>
      </c>
      <c r="F73" s="82">
        <f>Data!GM19</f>
        <v>0</v>
      </c>
      <c r="G73" s="82">
        <f>Data!HG19</f>
        <v>0</v>
      </c>
      <c r="H73" s="22">
        <f t="shared" si="1"/>
        <v>0</v>
      </c>
      <c r="I73" s="1"/>
    </row>
    <row r="74" spans="2:9" x14ac:dyDescent="0.2">
      <c r="B74" s="9" t="str">
        <f>$B$45</f>
        <v>Health Services</v>
      </c>
      <c r="C74" s="82">
        <f>Data!EF19</f>
        <v>209622.36298956</v>
      </c>
      <c r="D74" s="82">
        <f>Data!EZ19</f>
        <v>300545.16162159701</v>
      </c>
      <c r="E74" s="82">
        <f>Data!FT19</f>
        <v>407542.35436032497</v>
      </c>
      <c r="F74" s="82">
        <f>Data!GN19</f>
        <v>0</v>
      </c>
      <c r="G74" s="82">
        <f>Data!HH19</f>
        <v>0</v>
      </c>
      <c r="H74" s="22">
        <f t="shared" si="1"/>
        <v>917709.87897148193</v>
      </c>
      <c r="I74" s="1"/>
    </row>
    <row r="75" spans="2:9" x14ac:dyDescent="0.2">
      <c r="B75" s="9" t="str">
        <f>$B$46</f>
        <v>Pharmacy</v>
      </c>
      <c r="C75" s="82">
        <f>Data!EG19</f>
        <v>0</v>
      </c>
      <c r="D75" s="82">
        <f>Data!FA19</f>
        <v>0</v>
      </c>
      <c r="E75" s="82">
        <f>Data!FU19</f>
        <v>0</v>
      </c>
      <c r="F75" s="82">
        <f>Data!GO19</f>
        <v>0</v>
      </c>
      <c r="G75" s="82">
        <f>Data!HI19</f>
        <v>0</v>
      </c>
      <c r="H75" s="22">
        <f t="shared" si="1"/>
        <v>0</v>
      </c>
      <c r="I75" s="1"/>
    </row>
    <row r="76" spans="2:9" x14ac:dyDescent="0.2">
      <c r="B76" s="9" t="str">
        <f>$B$47</f>
        <v>Business Administration</v>
      </c>
      <c r="C76" s="82">
        <f>Data!EH19</f>
        <v>501083.93158251903</v>
      </c>
      <c r="D76" s="82">
        <f>Data!FB19</f>
        <v>2317133.6107037701</v>
      </c>
      <c r="E76" s="82">
        <f>Data!FV19</f>
        <v>2281164.33098611</v>
      </c>
      <c r="F76" s="82">
        <f>Data!GP19</f>
        <v>0</v>
      </c>
      <c r="G76" s="82">
        <f>Data!HJ19</f>
        <v>0</v>
      </c>
      <c r="H76" s="22">
        <f t="shared" si="1"/>
        <v>5099381.8732723985</v>
      </c>
      <c r="I76" s="1"/>
    </row>
    <row r="77" spans="2:9" x14ac:dyDescent="0.2">
      <c r="B77" s="9" t="str">
        <f>$B$48</f>
        <v>Optometry</v>
      </c>
      <c r="C77" s="82">
        <f>Data!EI19</f>
        <v>0</v>
      </c>
      <c r="D77" s="82">
        <f>Data!FC19</f>
        <v>0</v>
      </c>
      <c r="E77" s="82">
        <f>Data!FW19</f>
        <v>0</v>
      </c>
      <c r="F77" s="82">
        <f>Data!GQ19</f>
        <v>0</v>
      </c>
      <c r="G77" s="82">
        <f>Data!HK19</f>
        <v>0</v>
      </c>
      <c r="H77" s="22">
        <f t="shared" si="1"/>
        <v>0</v>
      </c>
      <c r="I77" s="1"/>
    </row>
    <row r="78" spans="2:9" x14ac:dyDescent="0.2">
      <c r="B78" s="9" t="str">
        <f>$B$49</f>
        <v>Teacher Ed-Practice Teaching</v>
      </c>
      <c r="C78" s="82">
        <f>Data!EJ19</f>
        <v>0</v>
      </c>
      <c r="D78" s="82">
        <f>Data!FD19</f>
        <v>61041.1029258708</v>
      </c>
      <c r="E78" s="82">
        <f>Data!FX19</f>
        <v>0</v>
      </c>
      <c r="F78" s="82">
        <f>Data!GR19</f>
        <v>0</v>
      </c>
      <c r="G78" s="82">
        <f>Data!HL19</f>
        <v>0</v>
      </c>
      <c r="H78" s="22">
        <f t="shared" si="1"/>
        <v>61041.1029258708</v>
      </c>
      <c r="I78" s="1"/>
    </row>
    <row r="79" spans="2:9" x14ac:dyDescent="0.2">
      <c r="B79" s="9" t="str">
        <f>$B$50</f>
        <v>Technology</v>
      </c>
      <c r="C79" s="82">
        <f>Data!EK19</f>
        <v>278285.87899341399</v>
      </c>
      <c r="D79" s="82">
        <f>Data!FE19</f>
        <v>375458.21487891203</v>
      </c>
      <c r="E79" s="82">
        <f>Data!FY19</f>
        <v>59634.463834044604</v>
      </c>
      <c r="F79" s="82">
        <f>Data!GS19</f>
        <v>0</v>
      </c>
      <c r="G79" s="82">
        <f>Data!HM19</f>
        <v>0</v>
      </c>
      <c r="H79" s="22">
        <f t="shared" si="1"/>
        <v>713378.5577063706</v>
      </c>
      <c r="I79" s="1"/>
    </row>
    <row r="80" spans="2:9" x14ac:dyDescent="0.2">
      <c r="B80" s="9" t="str">
        <f>$B$51</f>
        <v>Nursing</v>
      </c>
      <c r="C80" s="82">
        <f>Data!EL19</f>
        <v>56920.615311855203</v>
      </c>
      <c r="D80" s="82">
        <f>Data!FF19</f>
        <v>1106971.7925809701</v>
      </c>
      <c r="E80" s="82">
        <f>Data!FZ19</f>
        <v>525753.07949667703</v>
      </c>
      <c r="F80" s="82">
        <f>Data!GT19</f>
        <v>0</v>
      </c>
      <c r="G80" s="82">
        <f>Data!HN19</f>
        <v>0</v>
      </c>
      <c r="H80" s="22">
        <f t="shared" si="1"/>
        <v>1689645.4873895023</v>
      </c>
      <c r="I80" s="1"/>
    </row>
    <row r="81" spans="2:9" x14ac:dyDescent="0.2">
      <c r="B81" s="35" t="str">
        <f>$B$52</f>
        <v>Totals</v>
      </c>
      <c r="C81" s="21">
        <f>SUM(C61:C80)</f>
        <v>8827743.4007657766</v>
      </c>
      <c r="D81" s="21">
        <f>SUM(D61:D80)</f>
        <v>11552926.337770073</v>
      </c>
      <c r="E81" s="21">
        <f>SUM(E61:E80)</f>
        <v>7243674.0114146098</v>
      </c>
      <c r="F81" s="21">
        <f>SUM(F61:F80)</f>
        <v>612432.78455407685</v>
      </c>
      <c r="G81" s="21">
        <f>SUM(G61:G80)</f>
        <v>0</v>
      </c>
      <c r="H81" s="21">
        <f t="shared" si="1"/>
        <v>28236776.534504537</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Data!T19</f>
        <v>Hampton, Jarvis</v>
      </c>
      <c r="E84" s="384"/>
      <c r="F84" s="384"/>
      <c r="G84" s="87" t="str">
        <f>Data!U19</f>
        <v>(806) 651-3451</v>
      </c>
      <c r="H84" s="78" t="str">
        <f>Data!V19</f>
        <v>jhampton@wtamu.edu</v>
      </c>
    </row>
    <row r="85" spans="2:9" ht="13.5" customHeight="1" x14ac:dyDescent="0.2">
      <c r="B85" s="27"/>
      <c r="C85" s="27"/>
      <c r="D85" s="27"/>
      <c r="E85" s="27"/>
      <c r="F85" s="27"/>
      <c r="G85" s="27"/>
      <c r="H85" s="5"/>
    </row>
    <row r="86" spans="2:9" x14ac:dyDescent="0.2">
      <c r="B86" s="28" t="s">
        <v>33</v>
      </c>
      <c r="C86" s="13"/>
      <c r="D86" s="13"/>
      <c r="E86" s="13"/>
      <c r="F86" s="13"/>
      <c r="G86" s="13"/>
      <c r="H86" s="17">
        <f>H13+H14</f>
        <v>51820812</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Data!HR19</f>
        <v>0</v>
      </c>
      <c r="D91" s="159">
        <f>Data!IL19</f>
        <v>0</v>
      </c>
      <c r="E91" s="159">
        <f>Data!JF19</f>
        <v>0</v>
      </c>
      <c r="F91" s="159">
        <f>Data!JZ19</f>
        <v>0</v>
      </c>
      <c r="G91" s="159">
        <f>Data!KT19</f>
        <v>0</v>
      </c>
      <c r="H91" s="36">
        <f t="shared" ref="H91:H111" si="2">SUM(C91:G91)</f>
        <v>0</v>
      </c>
    </row>
    <row r="92" spans="2:9" x14ac:dyDescent="0.2">
      <c r="B92" s="9" t="str">
        <f>$B$33</f>
        <v>Science</v>
      </c>
      <c r="C92" s="159">
        <f>Data!HS19</f>
        <v>0</v>
      </c>
      <c r="D92" s="159">
        <f>Data!IM19</f>
        <v>0</v>
      </c>
      <c r="E92" s="159">
        <f>Data!JG19</f>
        <v>0</v>
      </c>
      <c r="F92" s="159">
        <f>Data!KA19</f>
        <v>0</v>
      </c>
      <c r="G92" s="159">
        <f>Data!KU19</f>
        <v>0</v>
      </c>
      <c r="H92" s="69">
        <f t="shared" si="2"/>
        <v>0</v>
      </c>
    </row>
    <row r="93" spans="2:9" x14ac:dyDescent="0.2">
      <c r="B93" s="9" t="str">
        <f>$B$34</f>
        <v>Fine Arts</v>
      </c>
      <c r="C93" s="159">
        <f>Data!HT19</f>
        <v>0</v>
      </c>
      <c r="D93" s="159">
        <f>Data!IN19</f>
        <v>36915</v>
      </c>
      <c r="E93" s="159">
        <f>Data!JH19</f>
        <v>0</v>
      </c>
      <c r="F93" s="159">
        <f>Data!KB19</f>
        <v>0</v>
      </c>
      <c r="G93" s="159">
        <f>Data!KV19</f>
        <v>0</v>
      </c>
      <c r="H93" s="69">
        <f t="shared" si="2"/>
        <v>36915</v>
      </c>
    </row>
    <row r="94" spans="2:9" x14ac:dyDescent="0.2">
      <c r="B94" s="9" t="str">
        <f>$B$35</f>
        <v>Teacher Education</v>
      </c>
      <c r="C94" s="159">
        <f>Data!HU19</f>
        <v>0</v>
      </c>
      <c r="D94" s="159">
        <f>Data!IO19</f>
        <v>0</v>
      </c>
      <c r="E94" s="159">
        <f>Data!JI19</f>
        <v>0</v>
      </c>
      <c r="F94" s="159">
        <f>Data!KC19</f>
        <v>0</v>
      </c>
      <c r="G94" s="159">
        <f>Data!KW19</f>
        <v>0</v>
      </c>
      <c r="H94" s="69">
        <f t="shared" si="2"/>
        <v>0</v>
      </c>
    </row>
    <row r="95" spans="2:9" x14ac:dyDescent="0.2">
      <c r="B95" s="9" t="str">
        <f>$B$36</f>
        <v>Agriculture</v>
      </c>
      <c r="C95" s="159">
        <f>Data!HV19</f>
        <v>0</v>
      </c>
      <c r="D95" s="159">
        <f>Data!IP19</f>
        <v>0</v>
      </c>
      <c r="E95" s="159">
        <f>Data!JJ19</f>
        <v>0</v>
      </c>
      <c r="F95" s="159">
        <f>Data!KD19</f>
        <v>0</v>
      </c>
      <c r="G95" s="159">
        <f>Data!KX19</f>
        <v>0</v>
      </c>
      <c r="H95" s="69">
        <f t="shared" si="2"/>
        <v>0</v>
      </c>
    </row>
    <row r="96" spans="2:9" x14ac:dyDescent="0.2">
      <c r="B96" s="9" t="str">
        <f>$B$37</f>
        <v>Engineering</v>
      </c>
      <c r="C96" s="159">
        <f>Data!HW19</f>
        <v>0</v>
      </c>
      <c r="D96" s="159">
        <f>Data!IQ19</f>
        <v>56431</v>
      </c>
      <c r="E96" s="159">
        <f>Data!JK19</f>
        <v>0</v>
      </c>
      <c r="F96" s="159">
        <f>Data!KE19</f>
        <v>0</v>
      </c>
      <c r="G96" s="159">
        <f>Data!KY19</f>
        <v>0</v>
      </c>
      <c r="H96" s="69">
        <f t="shared" si="2"/>
        <v>56431</v>
      </c>
    </row>
    <row r="97" spans="2:8" x14ac:dyDescent="0.2">
      <c r="B97" s="9" t="str">
        <f>$B$38</f>
        <v>Home Economics</v>
      </c>
      <c r="C97" s="159">
        <f>Data!HX19</f>
        <v>0</v>
      </c>
      <c r="D97" s="159">
        <f>Data!IR19</f>
        <v>0</v>
      </c>
      <c r="E97" s="159">
        <f>Data!JL19</f>
        <v>0</v>
      </c>
      <c r="F97" s="159">
        <f>Data!KF19</f>
        <v>0</v>
      </c>
      <c r="G97" s="159">
        <f>Data!KZ19</f>
        <v>0</v>
      </c>
      <c r="H97" s="69">
        <f t="shared" si="2"/>
        <v>0</v>
      </c>
    </row>
    <row r="98" spans="2:8" x14ac:dyDescent="0.2">
      <c r="B98" s="9" t="str">
        <f>$B$39</f>
        <v>Law</v>
      </c>
      <c r="C98" s="159">
        <f>Data!HY19</f>
        <v>0</v>
      </c>
      <c r="D98" s="159">
        <f>Data!IS19</f>
        <v>0</v>
      </c>
      <c r="E98" s="159">
        <f>Data!JM19</f>
        <v>0</v>
      </c>
      <c r="F98" s="159">
        <f>Data!KG19</f>
        <v>0</v>
      </c>
      <c r="G98" s="159">
        <f>Data!LA19</f>
        <v>0</v>
      </c>
      <c r="H98" s="69">
        <f t="shared" si="2"/>
        <v>0</v>
      </c>
    </row>
    <row r="99" spans="2:8" x14ac:dyDescent="0.2">
      <c r="B99" s="9" t="str">
        <f>$B$40</f>
        <v>Social Service</v>
      </c>
      <c r="C99" s="159">
        <f>Data!HZ19</f>
        <v>0</v>
      </c>
      <c r="D99" s="159">
        <f>Data!IT19</f>
        <v>0</v>
      </c>
      <c r="E99" s="159">
        <f>Data!JN19</f>
        <v>0</v>
      </c>
      <c r="F99" s="159">
        <f>Data!KH19</f>
        <v>0</v>
      </c>
      <c r="G99" s="159">
        <f>Data!LB19</f>
        <v>0</v>
      </c>
      <c r="H99" s="69">
        <f t="shared" si="2"/>
        <v>0</v>
      </c>
    </row>
    <row r="100" spans="2:8" x14ac:dyDescent="0.2">
      <c r="B100" s="9" t="str">
        <f>$B$41</f>
        <v>Library Science</v>
      </c>
      <c r="C100" s="159">
        <f>Data!IA19</f>
        <v>0</v>
      </c>
      <c r="D100" s="159">
        <f>Data!IU19</f>
        <v>0</v>
      </c>
      <c r="E100" s="159">
        <f>Data!JO19</f>
        <v>0</v>
      </c>
      <c r="F100" s="159">
        <f>Data!KI19</f>
        <v>0</v>
      </c>
      <c r="G100" s="159">
        <f>Data!LC19</f>
        <v>0</v>
      </c>
      <c r="H100" s="69">
        <f t="shared" si="2"/>
        <v>0</v>
      </c>
    </row>
    <row r="101" spans="2:8" x14ac:dyDescent="0.2">
      <c r="B101" s="9" t="str">
        <f>$B$42</f>
        <v>Veterinary Science</v>
      </c>
      <c r="C101" s="159">
        <f>Data!IB19</f>
        <v>0</v>
      </c>
      <c r="D101" s="159">
        <f>Data!IV19</f>
        <v>0</v>
      </c>
      <c r="E101" s="159">
        <f>Data!JP19</f>
        <v>0</v>
      </c>
      <c r="F101" s="159">
        <f>Data!KJ19</f>
        <v>0</v>
      </c>
      <c r="G101" s="159">
        <f>Data!LD19</f>
        <v>0</v>
      </c>
      <c r="H101" s="69">
        <f t="shared" si="2"/>
        <v>0</v>
      </c>
    </row>
    <row r="102" spans="2:8" x14ac:dyDescent="0.2">
      <c r="B102" s="9" t="str">
        <f>$B$43</f>
        <v>Vocational Training</v>
      </c>
      <c r="C102" s="159">
        <f>Data!IC19</f>
        <v>0</v>
      </c>
      <c r="D102" s="159">
        <f>Data!IW19</f>
        <v>0</v>
      </c>
      <c r="E102" s="159">
        <f>Data!JQ19</f>
        <v>0</v>
      </c>
      <c r="F102" s="159">
        <f>Data!KK19</f>
        <v>0</v>
      </c>
      <c r="G102" s="159">
        <f>Data!LE19</f>
        <v>0</v>
      </c>
      <c r="H102" s="69">
        <f t="shared" si="2"/>
        <v>0</v>
      </c>
    </row>
    <row r="103" spans="2:8" x14ac:dyDescent="0.2">
      <c r="B103" s="9" t="str">
        <f>$B$44</f>
        <v>Physical Training</v>
      </c>
      <c r="C103" s="159">
        <f>Data!ID19</f>
        <v>0</v>
      </c>
      <c r="D103" s="159">
        <f>Data!IX19</f>
        <v>0</v>
      </c>
      <c r="E103" s="159">
        <f>Data!JR19</f>
        <v>0</v>
      </c>
      <c r="F103" s="159">
        <f>Data!KL19</f>
        <v>0</v>
      </c>
      <c r="G103" s="159">
        <f>Data!LF19</f>
        <v>0</v>
      </c>
      <c r="H103" s="69">
        <f t="shared" si="2"/>
        <v>0</v>
      </c>
    </row>
    <row r="104" spans="2:8" x14ac:dyDescent="0.2">
      <c r="B104" s="9" t="str">
        <f>$B$45</f>
        <v>Health Services</v>
      </c>
      <c r="C104" s="159">
        <f>Data!IE19</f>
        <v>0</v>
      </c>
      <c r="D104" s="159">
        <f>Data!IY19</f>
        <v>0</v>
      </c>
      <c r="E104" s="159">
        <f>Data!JS19</f>
        <v>0</v>
      </c>
      <c r="F104" s="159">
        <f>Data!KM19</f>
        <v>0</v>
      </c>
      <c r="G104" s="159">
        <f>Data!LG19</f>
        <v>0</v>
      </c>
      <c r="H104" s="69">
        <f t="shared" si="2"/>
        <v>0</v>
      </c>
    </row>
    <row r="105" spans="2:8" x14ac:dyDescent="0.2">
      <c r="B105" s="9" t="str">
        <f>$B$46</f>
        <v>Pharmacy</v>
      </c>
      <c r="C105" s="159">
        <f>Data!IF19</f>
        <v>0</v>
      </c>
      <c r="D105" s="159">
        <f>Data!IZ19</f>
        <v>0</v>
      </c>
      <c r="E105" s="159">
        <f>Data!JT19</f>
        <v>0</v>
      </c>
      <c r="F105" s="159">
        <f>Data!KN19</f>
        <v>0</v>
      </c>
      <c r="G105" s="159">
        <f>Data!LH19</f>
        <v>0</v>
      </c>
      <c r="H105" s="69">
        <f t="shared" si="2"/>
        <v>0</v>
      </c>
    </row>
    <row r="106" spans="2:8" x14ac:dyDescent="0.2">
      <c r="B106" s="9" t="str">
        <f>$B$47</f>
        <v>Business Administration</v>
      </c>
      <c r="C106" s="159">
        <f>Data!IG19</f>
        <v>0</v>
      </c>
      <c r="D106" s="159">
        <f>Data!JA19</f>
        <v>0</v>
      </c>
      <c r="E106" s="159">
        <f>Data!JU19</f>
        <v>0</v>
      </c>
      <c r="F106" s="159">
        <f>Data!KO19</f>
        <v>0</v>
      </c>
      <c r="G106" s="159">
        <f>Data!LI19</f>
        <v>0</v>
      </c>
      <c r="H106" s="69">
        <f t="shared" si="2"/>
        <v>0</v>
      </c>
    </row>
    <row r="107" spans="2:8" x14ac:dyDescent="0.2">
      <c r="B107" s="9" t="str">
        <f>$B$48</f>
        <v>Optometry</v>
      </c>
      <c r="C107" s="159">
        <f>Data!IH19</f>
        <v>0</v>
      </c>
      <c r="D107" s="159">
        <f>Data!JB19</f>
        <v>0</v>
      </c>
      <c r="E107" s="159">
        <f>Data!JV19</f>
        <v>0</v>
      </c>
      <c r="F107" s="159">
        <f>Data!KP19</f>
        <v>0</v>
      </c>
      <c r="G107" s="159">
        <f>Data!LJ19</f>
        <v>0</v>
      </c>
      <c r="H107" s="69">
        <f t="shared" si="2"/>
        <v>0</v>
      </c>
    </row>
    <row r="108" spans="2:8" x14ac:dyDescent="0.2">
      <c r="B108" s="9" t="str">
        <f>$B$49</f>
        <v>Teacher Ed-Practice Teaching</v>
      </c>
      <c r="C108" s="159">
        <f>Data!II19</f>
        <v>0</v>
      </c>
      <c r="D108" s="159">
        <f>Data!JC19</f>
        <v>0</v>
      </c>
      <c r="E108" s="159">
        <f>Data!JW19</f>
        <v>0</v>
      </c>
      <c r="F108" s="159">
        <f>Data!KQ19</f>
        <v>0</v>
      </c>
      <c r="G108" s="159">
        <f>Data!LK19</f>
        <v>0</v>
      </c>
      <c r="H108" s="69">
        <f t="shared" si="2"/>
        <v>0</v>
      </c>
    </row>
    <row r="109" spans="2:8" x14ac:dyDescent="0.2">
      <c r="B109" s="9" t="str">
        <f>$B$50</f>
        <v>Technology</v>
      </c>
      <c r="C109" s="159">
        <f>Data!IJ19</f>
        <v>0</v>
      </c>
      <c r="D109" s="159">
        <f>Data!JD19</f>
        <v>0</v>
      </c>
      <c r="E109" s="159">
        <f>Data!JX19</f>
        <v>0</v>
      </c>
      <c r="F109" s="159">
        <f>Data!KR19</f>
        <v>0</v>
      </c>
      <c r="G109" s="159">
        <f>Data!LL19</f>
        <v>0</v>
      </c>
      <c r="H109" s="69">
        <f t="shared" si="2"/>
        <v>0</v>
      </c>
    </row>
    <row r="110" spans="2:8" x14ac:dyDescent="0.2">
      <c r="B110" s="9" t="str">
        <f>$B$51</f>
        <v>Nursing</v>
      </c>
      <c r="C110" s="159">
        <f>Data!IK19</f>
        <v>0</v>
      </c>
      <c r="D110" s="159">
        <f>Data!JE19</f>
        <v>0</v>
      </c>
      <c r="E110" s="159">
        <f>Data!JY19</f>
        <v>70000</v>
      </c>
      <c r="F110" s="159">
        <f>Data!KS19</f>
        <v>0</v>
      </c>
      <c r="G110" s="159">
        <f>Data!HPM19</f>
        <v>0</v>
      </c>
      <c r="H110" s="69">
        <f t="shared" si="2"/>
        <v>70000</v>
      </c>
    </row>
    <row r="111" spans="2:8" x14ac:dyDescent="0.2">
      <c r="B111" s="35" t="str">
        <f>$B$52</f>
        <v>Totals</v>
      </c>
      <c r="C111" s="36">
        <f>SUM(C91:C110)</f>
        <v>0</v>
      </c>
      <c r="D111" s="36">
        <f>SUM(D91:D110)</f>
        <v>93346</v>
      </c>
      <c r="E111" s="36">
        <f>SUM(E91:E110)</f>
        <v>70000</v>
      </c>
      <c r="F111" s="36">
        <f>SUM(F91:F110)</f>
        <v>0</v>
      </c>
      <c r="G111" s="36">
        <f>SUM(G91:G110)</f>
        <v>0</v>
      </c>
      <c r="H111" s="36">
        <f t="shared" si="2"/>
        <v>163346</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3580858.5185753498</v>
      </c>
      <c r="D116" s="21">
        <f t="shared" si="3"/>
        <v>2349343.54268345</v>
      </c>
      <c r="E116" s="21">
        <f t="shared" si="3"/>
        <v>1247718.7419927199</v>
      </c>
      <c r="F116" s="21">
        <f t="shared" si="3"/>
        <v>2026.825</v>
      </c>
      <c r="G116" s="21">
        <f t="shared" si="3"/>
        <v>0</v>
      </c>
      <c r="H116" s="36">
        <f t="shared" ref="H116:H136" si="4">SUM(C116:G116)</f>
        <v>7179947.62825152</v>
      </c>
      <c r="I116" s="1"/>
    </row>
    <row r="117" spans="2:9" x14ac:dyDescent="0.2">
      <c r="B117" s="9" t="str">
        <f>$B$33</f>
        <v>Science</v>
      </c>
      <c r="C117" s="22">
        <f t="shared" si="3"/>
        <v>1418655.97767364</v>
      </c>
      <c r="D117" s="22">
        <f t="shared" si="3"/>
        <v>1044729.0936146399</v>
      </c>
      <c r="E117" s="22">
        <f t="shared" si="3"/>
        <v>490958.12470398803</v>
      </c>
      <c r="F117" s="22">
        <f t="shared" si="3"/>
        <v>1011.43654822335</v>
      </c>
      <c r="G117" s="22">
        <f t="shared" si="3"/>
        <v>0</v>
      </c>
      <c r="H117" s="69">
        <f t="shared" si="4"/>
        <v>2955354.6325404914</v>
      </c>
      <c r="I117" s="1"/>
    </row>
    <row r="118" spans="2:9" x14ac:dyDescent="0.2">
      <c r="B118" s="9" t="str">
        <f>$B$34</f>
        <v>Fine Arts</v>
      </c>
      <c r="C118" s="22">
        <f t="shared" si="3"/>
        <v>1575022.2137267799</v>
      </c>
      <c r="D118" s="22">
        <f t="shared" si="3"/>
        <v>1275803.10959355</v>
      </c>
      <c r="E118" s="22">
        <f t="shared" si="3"/>
        <v>292200.10954552703</v>
      </c>
      <c r="F118" s="22">
        <f t="shared" si="3"/>
        <v>0</v>
      </c>
      <c r="G118" s="22">
        <f t="shared" si="3"/>
        <v>0</v>
      </c>
      <c r="H118" s="69">
        <f t="shared" si="4"/>
        <v>3143025.4328658571</v>
      </c>
      <c r="I118" s="1"/>
    </row>
    <row r="119" spans="2:9" x14ac:dyDescent="0.2">
      <c r="B119" s="9" t="str">
        <f>$B$35</f>
        <v>Teacher Education</v>
      </c>
      <c r="C119" s="22">
        <f t="shared" si="3"/>
        <v>123484.236643297</v>
      </c>
      <c r="D119" s="22">
        <f t="shared" si="3"/>
        <v>622339.33633352304</v>
      </c>
      <c r="E119" s="22">
        <f t="shared" si="3"/>
        <v>679465.04024138104</v>
      </c>
      <c r="F119" s="22">
        <f t="shared" si="3"/>
        <v>523684.406354759</v>
      </c>
      <c r="G119" s="22">
        <f t="shared" si="3"/>
        <v>0</v>
      </c>
      <c r="H119" s="69">
        <f t="shared" si="4"/>
        <v>1948973.0195729602</v>
      </c>
      <c r="I119" s="1"/>
    </row>
    <row r="120" spans="2:9" x14ac:dyDescent="0.2">
      <c r="B120" s="9" t="str">
        <f>$B$36</f>
        <v>Agriculture</v>
      </c>
      <c r="C120" s="22">
        <f t="shared" si="3"/>
        <v>650603.29347379995</v>
      </c>
      <c r="D120" s="22">
        <f t="shared" si="3"/>
        <v>990422.48115525395</v>
      </c>
      <c r="E120" s="22">
        <f t="shared" si="3"/>
        <v>475840.617933748</v>
      </c>
      <c r="F120" s="22">
        <f t="shared" si="3"/>
        <v>85710.116651094504</v>
      </c>
      <c r="G120" s="22">
        <f t="shared" si="3"/>
        <v>0</v>
      </c>
      <c r="H120" s="69">
        <f t="shared" si="4"/>
        <v>2202576.5092138965</v>
      </c>
      <c r="I120" s="1"/>
    </row>
    <row r="121" spans="2:9" x14ac:dyDescent="0.2">
      <c r="B121" s="9" t="str">
        <f>$B$37</f>
        <v>Engineering</v>
      </c>
      <c r="C121" s="22">
        <f t="shared" si="3"/>
        <v>407184.16201840498</v>
      </c>
      <c r="D121" s="22">
        <f t="shared" si="3"/>
        <v>1038046.909601496</v>
      </c>
      <c r="E121" s="22">
        <f t="shared" si="3"/>
        <v>582723.540339606</v>
      </c>
      <c r="F121" s="22">
        <f t="shared" si="3"/>
        <v>0</v>
      </c>
      <c r="G121" s="22">
        <f t="shared" si="3"/>
        <v>0</v>
      </c>
      <c r="H121" s="69">
        <f t="shared" si="4"/>
        <v>2027954.6119595068</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26022.2097771558</v>
      </c>
      <c r="D124" s="22">
        <f t="shared" si="3"/>
        <v>124911.827185738</v>
      </c>
      <c r="E124" s="22">
        <f t="shared" si="3"/>
        <v>200673.60798048301</v>
      </c>
      <c r="F124" s="22">
        <f t="shared" si="3"/>
        <v>0</v>
      </c>
      <c r="G124" s="22">
        <f t="shared" si="3"/>
        <v>0</v>
      </c>
      <c r="H124" s="69">
        <f t="shared" si="4"/>
        <v>351607.64494337677</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39526.154891304403</v>
      </c>
      <c r="E127" s="22">
        <f t="shared" si="3"/>
        <v>0</v>
      </c>
      <c r="F127" s="22">
        <f t="shared" si="3"/>
        <v>0</v>
      </c>
      <c r="G127" s="22">
        <f t="shared" si="3"/>
        <v>0</v>
      </c>
      <c r="H127" s="69">
        <f t="shared" si="4"/>
        <v>39526.154891304403</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209622.36298956</v>
      </c>
      <c r="D129" s="22">
        <f t="shared" si="3"/>
        <v>300545.16162159701</v>
      </c>
      <c r="E129" s="22">
        <f t="shared" si="3"/>
        <v>407542.35436032497</v>
      </c>
      <c r="F129" s="22">
        <f t="shared" si="3"/>
        <v>0</v>
      </c>
      <c r="G129" s="22">
        <f t="shared" si="3"/>
        <v>0</v>
      </c>
      <c r="H129" s="69">
        <f t="shared" si="4"/>
        <v>917709.87897148193</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501083.93158251903</v>
      </c>
      <c r="D131" s="22">
        <f t="shared" si="3"/>
        <v>2317133.6107037701</v>
      </c>
      <c r="E131" s="22">
        <f t="shared" si="3"/>
        <v>2281164.33098611</v>
      </c>
      <c r="F131" s="22">
        <f t="shared" si="3"/>
        <v>0</v>
      </c>
      <c r="G131" s="22">
        <f t="shared" si="3"/>
        <v>0</v>
      </c>
      <c r="H131" s="69">
        <f t="shared" si="4"/>
        <v>5099381.8732723985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61041.1029258708</v>
      </c>
      <c r="E133" s="22">
        <f t="shared" si="5"/>
        <v>0</v>
      </c>
      <c r="F133" s="22">
        <f t="shared" si="5"/>
        <v>0</v>
      </c>
      <c r="G133" s="22">
        <f t="shared" si="5"/>
        <v>0</v>
      </c>
      <c r="H133" s="69">
        <f t="shared" si="4"/>
        <v>61041.1029258708</v>
      </c>
      <c r="I133" s="1"/>
    </row>
    <row r="134" spans="2:12" x14ac:dyDescent="0.2">
      <c r="B134" s="9" t="str">
        <f>$B$50</f>
        <v>Technology</v>
      </c>
      <c r="C134" s="22">
        <f t="shared" si="5"/>
        <v>278285.87899341399</v>
      </c>
      <c r="D134" s="22">
        <f t="shared" si="5"/>
        <v>375458.21487891203</v>
      </c>
      <c r="E134" s="22">
        <f t="shared" si="5"/>
        <v>59634.463834044604</v>
      </c>
      <c r="F134" s="22">
        <f t="shared" si="5"/>
        <v>0</v>
      </c>
      <c r="G134" s="22">
        <f t="shared" si="5"/>
        <v>0</v>
      </c>
      <c r="H134" s="69">
        <f t="shared" si="4"/>
        <v>713378.5577063706</v>
      </c>
      <c r="I134" s="1"/>
    </row>
    <row r="135" spans="2:12" x14ac:dyDescent="0.2">
      <c r="B135" s="9" t="str">
        <f>$B$51</f>
        <v>Nursing</v>
      </c>
      <c r="C135" s="22">
        <f t="shared" si="5"/>
        <v>56920.615311855203</v>
      </c>
      <c r="D135" s="22">
        <f t="shared" si="5"/>
        <v>1106971.7925809701</v>
      </c>
      <c r="E135" s="22">
        <f t="shared" si="5"/>
        <v>595753.07949667703</v>
      </c>
      <c r="F135" s="22">
        <f t="shared" si="5"/>
        <v>0</v>
      </c>
      <c r="G135" s="22">
        <f t="shared" si="5"/>
        <v>0</v>
      </c>
      <c r="H135" s="69">
        <f t="shared" si="4"/>
        <v>1759645.4873895023</v>
      </c>
      <c r="I135" s="1"/>
    </row>
    <row r="136" spans="2:12" x14ac:dyDescent="0.2">
      <c r="B136" s="35" t="str">
        <f>$B$52</f>
        <v>Totals</v>
      </c>
      <c r="C136" s="36">
        <f>SUM(C116:C135)</f>
        <v>8827743.4007657766</v>
      </c>
      <c r="D136" s="36">
        <f>SUM(D116:D135)</f>
        <v>11646272.337770073</v>
      </c>
      <c r="E136" s="36">
        <f>SUM(E116:E135)</f>
        <v>7313674.0114146098</v>
      </c>
      <c r="F136" s="36">
        <f>SUM(F116:F135)</f>
        <v>612432.78455407685</v>
      </c>
      <c r="G136" s="36">
        <f>SUM(G116:G135)</f>
        <v>0</v>
      </c>
      <c r="H136" s="36">
        <f t="shared" si="4"/>
        <v>28400122.534504537</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23420689.465495463</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Data!LN19</f>
        <v>0</v>
      </c>
      <c r="D143" s="159">
        <f>Data!MH19</f>
        <v>0</v>
      </c>
      <c r="E143" s="159">
        <f>Data!NB19</f>
        <v>0</v>
      </c>
      <c r="F143" s="159">
        <f>Data!NV19</f>
        <v>0</v>
      </c>
      <c r="G143" s="159">
        <f>Data!OP19</f>
        <v>0</v>
      </c>
      <c r="H143" s="160">
        <f>Data!PJ19</f>
        <v>5903385</v>
      </c>
      <c r="I143" s="70">
        <f t="shared" ref="I143:I162" si="6">SUM(C143:H143)</f>
        <v>5903385</v>
      </c>
    </row>
    <row r="144" spans="2:12" x14ac:dyDescent="0.2">
      <c r="B144" s="9" t="str">
        <f>$B$33</f>
        <v>Science</v>
      </c>
      <c r="C144" s="159">
        <f>Data!LO19</f>
        <v>0</v>
      </c>
      <c r="D144" s="159">
        <f>Data!MI19</f>
        <v>0</v>
      </c>
      <c r="E144" s="159">
        <f>Data!NC19</f>
        <v>0</v>
      </c>
      <c r="F144" s="159">
        <f>Data!NW19</f>
        <v>0</v>
      </c>
      <c r="G144" s="159">
        <f>Data!OQ19</f>
        <v>0</v>
      </c>
      <c r="H144" s="160">
        <f>Data!PK19</f>
        <v>2453273</v>
      </c>
      <c r="I144" s="70">
        <f t="shared" si="6"/>
        <v>2453273</v>
      </c>
    </row>
    <row r="145" spans="2:9" x14ac:dyDescent="0.2">
      <c r="B145" s="9" t="str">
        <f>$B$34</f>
        <v>Fine Arts</v>
      </c>
      <c r="C145" s="159">
        <f>Data!LP19</f>
        <v>0</v>
      </c>
      <c r="D145" s="159">
        <f>Data!MJ19</f>
        <v>0</v>
      </c>
      <c r="E145" s="159">
        <f>Data!ND19</f>
        <v>0</v>
      </c>
      <c r="F145" s="159">
        <f>Data!NX19</f>
        <v>0</v>
      </c>
      <c r="G145" s="159">
        <f>Data!OR19</f>
        <v>0</v>
      </c>
      <c r="H145" s="160">
        <f>Data!PL19</f>
        <v>2708965</v>
      </c>
      <c r="I145" s="70">
        <f t="shared" si="6"/>
        <v>2708965</v>
      </c>
    </row>
    <row r="146" spans="2:9" x14ac:dyDescent="0.2">
      <c r="B146" s="9" t="str">
        <f>$B$35</f>
        <v>Teacher Education</v>
      </c>
      <c r="C146" s="159">
        <f>Data!LQ19</f>
        <v>0</v>
      </c>
      <c r="D146" s="159">
        <f>Data!MK19</f>
        <v>0</v>
      </c>
      <c r="E146" s="159">
        <f>Data!NE19</f>
        <v>0</v>
      </c>
      <c r="F146" s="159">
        <f>Data!NY19</f>
        <v>0</v>
      </c>
      <c r="G146" s="159">
        <f>Data!OS19</f>
        <v>0</v>
      </c>
      <c r="H146" s="160">
        <f>Data!PN19</f>
        <v>1419024</v>
      </c>
      <c r="I146" s="70">
        <f t="shared" si="6"/>
        <v>1419024</v>
      </c>
    </row>
    <row r="147" spans="2:9" x14ac:dyDescent="0.2">
      <c r="B147" s="9" t="str">
        <f>$B$36</f>
        <v>Agriculture</v>
      </c>
      <c r="C147" s="159">
        <f>Data!LR19</f>
        <v>0</v>
      </c>
      <c r="D147" s="159">
        <f>Data!ML19</f>
        <v>0</v>
      </c>
      <c r="E147" s="159">
        <f>Data!NF19</f>
        <v>0</v>
      </c>
      <c r="F147" s="159">
        <f>Data!NZ19</f>
        <v>0</v>
      </c>
      <c r="G147" s="159">
        <f>Data!OT19</f>
        <v>0</v>
      </c>
      <c r="H147" s="160">
        <f>Data!PM19</f>
        <v>2404507</v>
      </c>
      <c r="I147" s="70">
        <f t="shared" si="6"/>
        <v>2404507</v>
      </c>
    </row>
    <row r="148" spans="2:9" x14ac:dyDescent="0.2">
      <c r="B148" s="9" t="str">
        <f>$B$37</f>
        <v>Engineering</v>
      </c>
      <c r="C148" s="159">
        <f>Data!LS19</f>
        <v>0</v>
      </c>
      <c r="D148" s="159">
        <f>Data!MM19</f>
        <v>0</v>
      </c>
      <c r="E148" s="159">
        <f>Data!NG19</f>
        <v>0</v>
      </c>
      <c r="F148" s="159">
        <f>Data!OA19</f>
        <v>0</v>
      </c>
      <c r="G148" s="159">
        <f>Data!OU19</f>
        <v>0</v>
      </c>
      <c r="H148" s="160">
        <f>Data!PO19</f>
        <v>1429537</v>
      </c>
      <c r="I148" s="70">
        <f t="shared" si="6"/>
        <v>1429537</v>
      </c>
    </row>
    <row r="149" spans="2:9" x14ac:dyDescent="0.2">
      <c r="B149" s="9" t="str">
        <f>$B$38</f>
        <v>Home Economics</v>
      </c>
      <c r="C149" s="159">
        <f>Data!LT19</f>
        <v>0</v>
      </c>
      <c r="D149" s="159">
        <f>Data!MN19</f>
        <v>0</v>
      </c>
      <c r="E149" s="159">
        <f>Data!NH19</f>
        <v>0</v>
      </c>
      <c r="F149" s="159">
        <f>Data!OB19</f>
        <v>0</v>
      </c>
      <c r="G149" s="159">
        <f>Data!OV19</f>
        <v>0</v>
      </c>
      <c r="H149" s="160">
        <f>Data!PP19</f>
        <v>0</v>
      </c>
      <c r="I149" s="70">
        <f t="shared" si="6"/>
        <v>0</v>
      </c>
    </row>
    <row r="150" spans="2:9" x14ac:dyDescent="0.2">
      <c r="B150" s="9" t="str">
        <f>$B$39</f>
        <v>Law</v>
      </c>
      <c r="C150" s="159">
        <f>Data!LU19</f>
        <v>0</v>
      </c>
      <c r="D150" s="159">
        <f>Data!MO19</f>
        <v>0</v>
      </c>
      <c r="E150" s="159">
        <f>Data!NI19</f>
        <v>0</v>
      </c>
      <c r="F150" s="159">
        <f>Data!OC19</f>
        <v>0</v>
      </c>
      <c r="G150" s="159">
        <f>Data!OW19</f>
        <v>0</v>
      </c>
      <c r="H150" s="160">
        <f>Data!PQ19</f>
        <v>0</v>
      </c>
      <c r="I150" s="70">
        <f t="shared" si="6"/>
        <v>0</v>
      </c>
    </row>
    <row r="151" spans="2:9" x14ac:dyDescent="0.2">
      <c r="B151" s="9" t="str">
        <f>$B$40</f>
        <v>Social Service</v>
      </c>
      <c r="C151" s="159">
        <f>Data!LV19</f>
        <v>0</v>
      </c>
      <c r="D151" s="159">
        <f>Data!MP19</f>
        <v>0</v>
      </c>
      <c r="E151" s="159">
        <f>Data!NJ19</f>
        <v>0</v>
      </c>
      <c r="F151" s="159">
        <f>Data!OD19</f>
        <v>0</v>
      </c>
      <c r="G151" s="159">
        <f>Data!OX19</f>
        <v>0</v>
      </c>
      <c r="H151" s="160">
        <f>Data!PR19</f>
        <v>255264</v>
      </c>
      <c r="I151" s="70">
        <f t="shared" si="6"/>
        <v>255264</v>
      </c>
    </row>
    <row r="152" spans="2:9" x14ac:dyDescent="0.2">
      <c r="B152" s="9" t="str">
        <f>$B$41</f>
        <v>Library Science</v>
      </c>
      <c r="C152" s="159">
        <f>Data!LW19</f>
        <v>0</v>
      </c>
      <c r="D152" s="159">
        <f>Data!MQ19</f>
        <v>0</v>
      </c>
      <c r="E152" s="159">
        <f>Data!NK19</f>
        <v>0</v>
      </c>
      <c r="F152" s="159">
        <f>Data!OE19</f>
        <v>0</v>
      </c>
      <c r="G152" s="159">
        <f>Data!OY19</f>
        <v>0</v>
      </c>
      <c r="H152" s="160">
        <f>Data!PS19</f>
        <v>0</v>
      </c>
      <c r="I152" s="70">
        <f t="shared" si="6"/>
        <v>0</v>
      </c>
    </row>
    <row r="153" spans="2:9" x14ac:dyDescent="0.2">
      <c r="B153" s="9" t="str">
        <f>$B$42</f>
        <v>Veterinary Science</v>
      </c>
      <c r="C153" s="159">
        <f>Data!LX19</f>
        <v>0</v>
      </c>
      <c r="D153" s="159">
        <f>Data!MR19</f>
        <v>0</v>
      </c>
      <c r="E153" s="159">
        <f>Data!NL19</f>
        <v>0</v>
      </c>
      <c r="F153" s="159">
        <f>Data!OF19</f>
        <v>0</v>
      </c>
      <c r="G153" s="159">
        <f>Data!OZ19</f>
        <v>0</v>
      </c>
      <c r="H153" s="160">
        <f>Data!PT19</f>
        <v>0</v>
      </c>
      <c r="I153" s="70">
        <f t="shared" si="6"/>
        <v>0</v>
      </c>
    </row>
    <row r="154" spans="2:9" x14ac:dyDescent="0.2">
      <c r="B154" s="9" t="str">
        <f>$B$43</f>
        <v>Vocational Training</v>
      </c>
      <c r="C154" s="159">
        <f>Data!LY19</f>
        <v>0</v>
      </c>
      <c r="D154" s="159">
        <f>Data!MS19</f>
        <v>0</v>
      </c>
      <c r="E154" s="159">
        <f>Data!NM19</f>
        <v>0</v>
      </c>
      <c r="F154" s="159">
        <f>Data!OG19</f>
        <v>0</v>
      </c>
      <c r="G154" s="159">
        <f>Data!PA19</f>
        <v>0</v>
      </c>
      <c r="H154" s="160">
        <f>Data!PU19</f>
        <v>31528</v>
      </c>
      <c r="I154" s="70">
        <f t="shared" si="6"/>
        <v>31528</v>
      </c>
    </row>
    <row r="155" spans="2:9" x14ac:dyDescent="0.2">
      <c r="B155" s="9" t="str">
        <f>$B$44</f>
        <v>Physical Training</v>
      </c>
      <c r="C155" s="159">
        <f>Data!LZ19</f>
        <v>0</v>
      </c>
      <c r="D155" s="159">
        <f>Data!MT19</f>
        <v>0</v>
      </c>
      <c r="E155" s="159">
        <f>Data!NN19</f>
        <v>0</v>
      </c>
      <c r="F155" s="159">
        <f>Data!OH19</f>
        <v>0</v>
      </c>
      <c r="G155" s="159">
        <f>Data!PB19</f>
        <v>0</v>
      </c>
      <c r="H155" s="160">
        <f>Data!PV19</f>
        <v>0</v>
      </c>
      <c r="I155" s="70">
        <f t="shared" si="6"/>
        <v>0</v>
      </c>
    </row>
    <row r="156" spans="2:9" x14ac:dyDescent="0.2">
      <c r="B156" s="9" t="str">
        <f>$B$45</f>
        <v>Health Services</v>
      </c>
      <c r="C156" s="159">
        <f>Data!MA19</f>
        <v>0</v>
      </c>
      <c r="D156" s="159">
        <f>Data!MU19</f>
        <v>0</v>
      </c>
      <c r="E156" s="159">
        <f>Data!NO19</f>
        <v>0</v>
      </c>
      <c r="F156" s="159">
        <f>Data!OI19</f>
        <v>0</v>
      </c>
      <c r="G156" s="159">
        <f>Data!PC19</f>
        <v>0</v>
      </c>
      <c r="H156" s="160">
        <f>Data!PW19</f>
        <v>829442</v>
      </c>
      <c r="I156" s="70">
        <f t="shared" si="6"/>
        <v>829442</v>
      </c>
    </row>
    <row r="157" spans="2:9" x14ac:dyDescent="0.2">
      <c r="B157" s="9" t="str">
        <f>$B$46</f>
        <v>Pharmacy</v>
      </c>
      <c r="C157" s="159">
        <f>Data!MB19</f>
        <v>0</v>
      </c>
      <c r="D157" s="159">
        <f>Data!MV19</f>
        <v>0</v>
      </c>
      <c r="E157" s="159">
        <f>Data!NP19</f>
        <v>0</v>
      </c>
      <c r="F157" s="159">
        <f>Data!OJ19</f>
        <v>0</v>
      </c>
      <c r="G157" s="159">
        <f>Data!PD19</f>
        <v>0</v>
      </c>
      <c r="H157" s="160">
        <f>Data!PX19</f>
        <v>0</v>
      </c>
      <c r="I157" s="70">
        <f t="shared" si="6"/>
        <v>0</v>
      </c>
    </row>
    <row r="158" spans="2:9" x14ac:dyDescent="0.2">
      <c r="B158" s="9" t="str">
        <f>$B$47</f>
        <v>Business Administration</v>
      </c>
      <c r="C158" s="159">
        <f>Data!MC19</f>
        <v>0</v>
      </c>
      <c r="D158" s="159">
        <f>Data!MW19</f>
        <v>0</v>
      </c>
      <c r="E158" s="159">
        <f>Data!NQ19</f>
        <v>0</v>
      </c>
      <c r="F158" s="159">
        <f>Data!OK19</f>
        <v>0</v>
      </c>
      <c r="G158" s="159">
        <f>Data!PE19</f>
        <v>0</v>
      </c>
      <c r="H158" s="160">
        <f>Data!PY19</f>
        <v>4148021</v>
      </c>
      <c r="I158" s="70">
        <f t="shared" si="6"/>
        <v>4148021</v>
      </c>
    </row>
    <row r="159" spans="2:9" x14ac:dyDescent="0.2">
      <c r="B159" s="9" t="str">
        <f>$B$48</f>
        <v>Optometry</v>
      </c>
      <c r="C159" s="159">
        <f>Data!MD19</f>
        <v>0</v>
      </c>
      <c r="D159" s="159">
        <f>Data!MX19</f>
        <v>0</v>
      </c>
      <c r="E159" s="159">
        <f>Data!NR19</f>
        <v>0</v>
      </c>
      <c r="F159" s="159">
        <f>Data!OL19</f>
        <v>0</v>
      </c>
      <c r="G159" s="159">
        <f>Data!PF19</f>
        <v>0</v>
      </c>
      <c r="H159" s="160">
        <f>Data!PZ19</f>
        <v>0</v>
      </c>
      <c r="I159" s="70">
        <f t="shared" si="6"/>
        <v>0</v>
      </c>
    </row>
    <row r="160" spans="2:9" x14ac:dyDescent="0.2">
      <c r="B160" s="9" t="str">
        <f>$B$49</f>
        <v>Teacher Ed-Practice Teaching</v>
      </c>
      <c r="C160" s="159">
        <f>Data!ME19</f>
        <v>0</v>
      </c>
      <c r="D160" s="159">
        <f>Data!MY19</f>
        <v>0</v>
      </c>
      <c r="E160" s="159">
        <f>Data!NS19</f>
        <v>0</v>
      </c>
      <c r="F160" s="159">
        <f>Data!OM19</f>
        <v>0</v>
      </c>
      <c r="G160" s="159">
        <f>Data!PG19</f>
        <v>0</v>
      </c>
      <c r="H160" s="160">
        <f>Data!QA19</f>
        <v>70213</v>
      </c>
      <c r="I160" s="70">
        <f t="shared" si="6"/>
        <v>70213</v>
      </c>
    </row>
    <row r="161" spans="2:10" x14ac:dyDescent="0.2">
      <c r="B161" s="9" t="str">
        <f>$B$50</f>
        <v>Technology</v>
      </c>
      <c r="C161" s="159">
        <f>Data!MF19</f>
        <v>0</v>
      </c>
      <c r="D161" s="159">
        <f>Data!MZ19</f>
        <v>0</v>
      </c>
      <c r="E161" s="159">
        <f>Data!NT19</f>
        <v>0</v>
      </c>
      <c r="F161" s="159">
        <f>Data!ON19</f>
        <v>0</v>
      </c>
      <c r="G161" s="159">
        <f>Data!PH19</f>
        <v>0</v>
      </c>
      <c r="H161" s="160">
        <f>Data!QB19</f>
        <v>571855</v>
      </c>
      <c r="I161" s="70">
        <f t="shared" si="6"/>
        <v>571855</v>
      </c>
    </row>
    <row r="162" spans="2:10" x14ac:dyDescent="0.2">
      <c r="B162" s="9" t="str">
        <f>$B$51</f>
        <v>Nursing</v>
      </c>
      <c r="C162" s="159">
        <f>Data!MG19</f>
        <v>0</v>
      </c>
      <c r="D162" s="159">
        <f>Data!NA19</f>
        <v>0</v>
      </c>
      <c r="E162" s="159">
        <f>Data!NU19</f>
        <v>0</v>
      </c>
      <c r="F162" s="159">
        <f>Data!OO19</f>
        <v>0</v>
      </c>
      <c r="G162" s="159">
        <f>Data!PI19</f>
        <v>0</v>
      </c>
      <c r="H162" s="160">
        <f>Data!QC19</f>
        <v>1195675</v>
      </c>
      <c r="I162" s="70">
        <f t="shared" si="6"/>
        <v>1195675</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23420689</v>
      </c>
      <c r="I163" s="70">
        <f>SUM(I143:I162)</f>
        <v>23420689</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2944197.8632966452</v>
      </c>
      <c r="D168" s="21">
        <f t="shared" si="8"/>
        <v>1931640.751132021</v>
      </c>
      <c r="E168" s="21">
        <f t="shared" si="8"/>
        <v>1025879.9210061124</v>
      </c>
      <c r="F168" s="21">
        <f t="shared" si="8"/>
        <v>1666.4645652211784</v>
      </c>
      <c r="G168" s="21">
        <f t="shared" si="8"/>
        <v>0</v>
      </c>
      <c r="H168" s="36">
        <f t="shared" ref="H168:H188" si="9">SUM(C168:G168)</f>
        <v>5903385</v>
      </c>
      <c r="I168" s="52"/>
      <c r="J168" s="53"/>
    </row>
    <row r="169" spans="2:10" x14ac:dyDescent="0.2">
      <c r="B169" s="9" t="str">
        <f>$B$33</f>
        <v>Science</v>
      </c>
      <c r="C169" s="22">
        <f t="shared" si="8"/>
        <v>1177642.2254014076</v>
      </c>
      <c r="D169" s="22">
        <f t="shared" si="8"/>
        <v>867241.3284885711</v>
      </c>
      <c r="E169" s="22">
        <f t="shared" si="8"/>
        <v>407549.84129655868</v>
      </c>
      <c r="F169" s="22">
        <f t="shared" si="8"/>
        <v>839.60481346244853</v>
      </c>
      <c r="G169" s="22">
        <f t="shared" si="8"/>
        <v>0</v>
      </c>
      <c r="H169" s="69">
        <f t="shared" si="9"/>
        <v>2453273</v>
      </c>
      <c r="I169" s="52"/>
      <c r="J169" s="53"/>
    </row>
    <row r="170" spans="2:10" x14ac:dyDescent="0.2">
      <c r="B170" s="9" t="str">
        <f>$B$34</f>
        <v>Fine Arts</v>
      </c>
      <c r="C170" s="22">
        <f t="shared" si="8"/>
        <v>1357507.3260918364</v>
      </c>
      <c r="D170" s="22">
        <f t="shared" si="8"/>
        <v>1099611.2009277516</v>
      </c>
      <c r="E170" s="22">
        <f t="shared" si="8"/>
        <v>251846.47298041196</v>
      </c>
      <c r="F170" s="22">
        <f t="shared" si="8"/>
        <v>0</v>
      </c>
      <c r="G170" s="22">
        <f t="shared" si="8"/>
        <v>0</v>
      </c>
      <c r="H170" s="69">
        <f t="shared" si="9"/>
        <v>2708965</v>
      </c>
      <c r="I170" s="52"/>
      <c r="J170" s="53"/>
    </row>
    <row r="171" spans="2:10" x14ac:dyDescent="0.2">
      <c r="B171" s="9" t="str">
        <f>$B$35</f>
        <v>Teacher Education</v>
      </c>
      <c r="C171" s="22">
        <f t="shared" si="8"/>
        <v>89907.399260412509</v>
      </c>
      <c r="D171" s="22">
        <f t="shared" si="8"/>
        <v>453117.84490215289</v>
      </c>
      <c r="E171" s="22">
        <f t="shared" si="8"/>
        <v>494710.38828169438</v>
      </c>
      <c r="F171" s="22">
        <f t="shared" si="8"/>
        <v>381288.36755574011</v>
      </c>
      <c r="G171" s="22">
        <f t="shared" si="8"/>
        <v>0</v>
      </c>
      <c r="H171" s="69">
        <f t="shared" si="9"/>
        <v>1419024</v>
      </c>
      <c r="I171" s="52"/>
      <c r="J171" s="53"/>
    </row>
    <row r="172" spans="2:10" x14ac:dyDescent="0.2">
      <c r="B172" s="9" t="str">
        <f>$B$36</f>
        <v>Agriculture</v>
      </c>
      <c r="C172" s="22">
        <f t="shared" si="8"/>
        <v>710250.09430393705</v>
      </c>
      <c r="D172" s="22">
        <f t="shared" si="8"/>
        <v>1081223.6391938685</v>
      </c>
      <c r="E172" s="22">
        <f t="shared" si="8"/>
        <v>519465.31342712638</v>
      </c>
      <c r="F172" s="22">
        <f t="shared" si="8"/>
        <v>93567.953075068159</v>
      </c>
      <c r="G172" s="22">
        <f t="shared" si="8"/>
        <v>0</v>
      </c>
      <c r="H172" s="69">
        <f t="shared" si="9"/>
        <v>2404507</v>
      </c>
      <c r="I172" s="52"/>
      <c r="J172" s="53"/>
    </row>
    <row r="173" spans="2:10" x14ac:dyDescent="0.2">
      <c r="B173" s="9" t="str">
        <f>$B$37</f>
        <v>Engineering</v>
      </c>
      <c r="C173" s="22">
        <f t="shared" si="8"/>
        <v>287030.49959134258</v>
      </c>
      <c r="D173" s="22">
        <f t="shared" si="8"/>
        <v>731735.54095333174</v>
      </c>
      <c r="E173" s="22">
        <f t="shared" si="8"/>
        <v>410770.95945532573</v>
      </c>
      <c r="F173" s="22">
        <f t="shared" si="8"/>
        <v>0</v>
      </c>
      <c r="G173" s="22">
        <f t="shared" si="8"/>
        <v>0</v>
      </c>
      <c r="H173" s="69">
        <f t="shared" si="9"/>
        <v>1429537</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18891.891152212058</v>
      </c>
      <c r="D176" s="22">
        <f t="shared" si="8"/>
        <v>90684.867389260253</v>
      </c>
      <c r="E176" s="22">
        <f t="shared" si="8"/>
        <v>145687.24145852771</v>
      </c>
      <c r="F176" s="22">
        <f t="shared" si="8"/>
        <v>0</v>
      </c>
      <c r="G176" s="22">
        <f t="shared" si="8"/>
        <v>0</v>
      </c>
      <c r="H176" s="69">
        <f t="shared" si="9"/>
        <v>255264.00000000003</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31528</v>
      </c>
      <c r="E179" s="22">
        <f t="shared" si="8"/>
        <v>0</v>
      </c>
      <c r="F179" s="22">
        <f t="shared" si="8"/>
        <v>0</v>
      </c>
      <c r="G179" s="22">
        <f t="shared" si="8"/>
        <v>0</v>
      </c>
      <c r="H179" s="69">
        <f t="shared" si="9"/>
        <v>31528</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189460.30329067609</v>
      </c>
      <c r="D181" s="22">
        <f t="shared" si="8"/>
        <v>271637.89521926595</v>
      </c>
      <c r="E181" s="22">
        <f t="shared" si="8"/>
        <v>368343.80149005796</v>
      </c>
      <c r="F181" s="22">
        <f t="shared" si="8"/>
        <v>0</v>
      </c>
      <c r="G181" s="22">
        <f t="shared" si="8"/>
        <v>0</v>
      </c>
      <c r="H181" s="69">
        <f t="shared" si="9"/>
        <v>829442</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407599.72926542629</v>
      </c>
      <c r="D183" s="22">
        <f t="shared" si="8"/>
        <v>1884839.9896038999</v>
      </c>
      <c r="E183" s="22">
        <f t="shared" si="8"/>
        <v>1855581.2811306745</v>
      </c>
      <c r="F183" s="22">
        <f t="shared" si="8"/>
        <v>0</v>
      </c>
      <c r="G183" s="22">
        <f t="shared" si="8"/>
        <v>0</v>
      </c>
      <c r="H183" s="69">
        <f t="shared" si="9"/>
        <v>4148021.0000000009</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70213</v>
      </c>
      <c r="E185" s="22">
        <f t="shared" si="10"/>
        <v>0</v>
      </c>
      <c r="F185" s="22">
        <f t="shared" si="10"/>
        <v>0</v>
      </c>
      <c r="G185" s="22">
        <f t="shared" si="10"/>
        <v>0</v>
      </c>
      <c r="H185" s="69">
        <f t="shared" si="9"/>
        <v>70213</v>
      </c>
      <c r="I185" s="52"/>
      <c r="J185" s="53"/>
    </row>
    <row r="186" spans="2:10" x14ac:dyDescent="0.2">
      <c r="B186" s="9" t="str">
        <f>$B$50</f>
        <v>Technology</v>
      </c>
      <c r="C186" s="22">
        <f t="shared" si="10"/>
        <v>223078.15340488695</v>
      </c>
      <c r="D186" s="22">
        <f t="shared" si="10"/>
        <v>300972.96190104267</v>
      </c>
      <c r="E186" s="22">
        <f t="shared" si="10"/>
        <v>47803.884694070388</v>
      </c>
      <c r="F186" s="22">
        <f t="shared" si="10"/>
        <v>0</v>
      </c>
      <c r="G186" s="22">
        <f t="shared" si="10"/>
        <v>0</v>
      </c>
      <c r="H186" s="69">
        <f t="shared" si="9"/>
        <v>571855</v>
      </c>
      <c r="I186" s="52"/>
      <c r="J186" s="53"/>
    </row>
    <row r="187" spans="2:10" x14ac:dyDescent="0.2">
      <c r="B187" s="9" t="str">
        <f>$B$51</f>
        <v>Nursing</v>
      </c>
      <c r="C187" s="22">
        <f t="shared" si="10"/>
        <v>38677.425197714001</v>
      </c>
      <c r="D187" s="22">
        <f t="shared" si="10"/>
        <v>752184.74833690957</v>
      </c>
      <c r="E187" s="22">
        <f t="shared" si="10"/>
        <v>404812.82646537642</v>
      </c>
      <c r="F187" s="22">
        <f t="shared" si="10"/>
        <v>0</v>
      </c>
      <c r="G187" s="22">
        <f t="shared" si="10"/>
        <v>0</v>
      </c>
      <c r="H187" s="69">
        <f t="shared" si="9"/>
        <v>1195675</v>
      </c>
      <c r="I187" s="52"/>
      <c r="J187" s="53"/>
    </row>
    <row r="188" spans="2:10" x14ac:dyDescent="0.2">
      <c r="B188" s="35" t="str">
        <f>$B$52</f>
        <v>Totals</v>
      </c>
      <c r="C188" s="36">
        <f>SUM(C168:C187)</f>
        <v>7444242.9102564966</v>
      </c>
      <c r="D188" s="36">
        <f>SUM(D168:D187)</f>
        <v>9566631.7680480741</v>
      </c>
      <c r="E188" s="36">
        <f>SUM(E168:E187)</f>
        <v>5932451.9316859366</v>
      </c>
      <c r="F188" s="36">
        <f>SUM(F168:F187)</f>
        <v>477362.39000949194</v>
      </c>
      <c r="G188" s="36">
        <f>SUM(G168:G187)</f>
        <v>0</v>
      </c>
      <c r="H188" s="36">
        <f t="shared" si="9"/>
        <v>23420689</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17218637</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2171029.4702002197</v>
      </c>
      <c r="D193" s="38">
        <f t="shared" si="11"/>
        <v>1424377.433604832</v>
      </c>
      <c r="E193" s="38">
        <f t="shared" si="11"/>
        <v>756476.17612802342</v>
      </c>
      <c r="F193" s="38">
        <f t="shared" si="11"/>
        <v>1228.8384986763524</v>
      </c>
      <c r="G193" s="38">
        <f t="shared" si="11"/>
        <v>0</v>
      </c>
      <c r="H193" s="38">
        <f>SUM(C193:G193)</f>
        <v>4353111.9184317514</v>
      </c>
      <c r="I193" s="1"/>
    </row>
    <row r="194" spans="2:9" x14ac:dyDescent="0.2">
      <c r="B194" s="9" t="str">
        <f>$B$33</f>
        <v>Science</v>
      </c>
      <c r="C194" s="39">
        <f t="shared" si="11"/>
        <v>860113.27161580743</v>
      </c>
      <c r="D194" s="39">
        <f t="shared" si="11"/>
        <v>633406.10606289178</v>
      </c>
      <c r="E194" s="39">
        <f t="shared" si="11"/>
        <v>297661.73442413926</v>
      </c>
      <c r="F194" s="39">
        <f t="shared" si="11"/>
        <v>613.22125463479756</v>
      </c>
      <c r="G194" s="39">
        <f t="shared" si="11"/>
        <v>0</v>
      </c>
      <c r="H194" s="39">
        <f t="shared" ref="H194:H213" si="12">SUM(C194:G194)</f>
        <v>1791794.3333574736</v>
      </c>
      <c r="I194" s="1"/>
    </row>
    <row r="195" spans="2:9" x14ac:dyDescent="0.2">
      <c r="B195" s="9" t="str">
        <f>$B$34</f>
        <v>Fine Arts</v>
      </c>
      <c r="C195" s="39">
        <f t="shared" si="11"/>
        <v>954916.15334225772</v>
      </c>
      <c r="D195" s="39">
        <f t="shared" si="11"/>
        <v>773503.37488414638</v>
      </c>
      <c r="E195" s="39">
        <f t="shared" si="11"/>
        <v>177157.25034326653</v>
      </c>
      <c r="F195" s="39">
        <f t="shared" si="11"/>
        <v>0</v>
      </c>
      <c r="G195" s="39">
        <f t="shared" si="11"/>
        <v>0</v>
      </c>
      <c r="H195" s="39">
        <f t="shared" si="12"/>
        <v>1905576.7785696704</v>
      </c>
      <c r="I195" s="1"/>
    </row>
    <row r="196" spans="2:9" x14ac:dyDescent="0.2">
      <c r="B196" s="9" t="str">
        <f>$B$35</f>
        <v>Teacher Education</v>
      </c>
      <c r="C196" s="39">
        <f t="shared" si="11"/>
        <v>74866.939161962437</v>
      </c>
      <c r="D196" s="39">
        <f t="shared" si="11"/>
        <v>377316.51017099357</v>
      </c>
      <c r="E196" s="39">
        <f t="shared" si="11"/>
        <v>411951.10577049624</v>
      </c>
      <c r="F196" s="39">
        <f t="shared" si="11"/>
        <v>317503.2672703361</v>
      </c>
      <c r="G196" s="39">
        <f t="shared" si="11"/>
        <v>0</v>
      </c>
      <c r="H196" s="39">
        <f t="shared" si="12"/>
        <v>1181637.8223737883</v>
      </c>
      <c r="I196" s="1"/>
    </row>
    <row r="197" spans="2:9" x14ac:dyDescent="0.2">
      <c r="B197" s="9" t="str">
        <f>$B$36</f>
        <v>Agriculture</v>
      </c>
      <c r="C197" s="39">
        <f t="shared" si="11"/>
        <v>394452.59180552571</v>
      </c>
      <c r="D197" s="39">
        <f t="shared" si="11"/>
        <v>600480.6901425285</v>
      </c>
      <c r="E197" s="39">
        <f t="shared" si="11"/>
        <v>288496.18025776016</v>
      </c>
      <c r="F197" s="39">
        <f t="shared" si="11"/>
        <v>51964.965434561942</v>
      </c>
      <c r="G197" s="39">
        <f t="shared" si="11"/>
        <v>0</v>
      </c>
      <c r="H197" s="39">
        <f t="shared" si="12"/>
        <v>1335394.4276403764</v>
      </c>
      <c r="I197" s="1"/>
    </row>
    <row r="198" spans="2:9" x14ac:dyDescent="0.2">
      <c r="B198" s="9" t="str">
        <f>$B$37</f>
        <v>Engineering</v>
      </c>
      <c r="C198" s="39">
        <f t="shared" si="11"/>
        <v>246870.63478074595</v>
      </c>
      <c r="D198" s="39">
        <f t="shared" si="11"/>
        <v>629354.7819620982</v>
      </c>
      <c r="E198" s="39">
        <f t="shared" si="11"/>
        <v>353297.95145327807</v>
      </c>
      <c r="F198" s="39">
        <f t="shared" si="11"/>
        <v>0</v>
      </c>
      <c r="G198" s="39">
        <f t="shared" si="11"/>
        <v>0</v>
      </c>
      <c r="H198" s="39">
        <f t="shared" si="12"/>
        <v>1229523.3681961223</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15776.938410963568</v>
      </c>
      <c r="D201" s="39">
        <f t="shared" si="11"/>
        <v>75732.469347793856</v>
      </c>
      <c r="E201" s="39">
        <f t="shared" si="11"/>
        <v>121665.88390941676</v>
      </c>
      <c r="F201" s="39">
        <f t="shared" si="11"/>
        <v>0</v>
      </c>
      <c r="G201" s="39">
        <f t="shared" si="11"/>
        <v>0</v>
      </c>
      <c r="H201" s="39">
        <f t="shared" si="12"/>
        <v>213175.29166817421</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23964.210444946882</v>
      </c>
      <c r="E204" s="39">
        <f t="shared" si="11"/>
        <v>0</v>
      </c>
      <c r="F204" s="39">
        <f t="shared" si="11"/>
        <v>0</v>
      </c>
      <c r="G204" s="39">
        <f t="shared" si="11"/>
        <v>0</v>
      </c>
      <c r="H204" s="39">
        <f t="shared" si="12"/>
        <v>23964.210444946882</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127091.40149005479</v>
      </c>
      <c r="D206" s="39">
        <f t="shared" si="11"/>
        <v>182216.75043061192</v>
      </c>
      <c r="E206" s="39">
        <f t="shared" si="11"/>
        <v>247087.80229135111</v>
      </c>
      <c r="F206" s="39">
        <f t="shared" si="11"/>
        <v>0</v>
      </c>
      <c r="G206" s="39">
        <f t="shared" si="11"/>
        <v>0</v>
      </c>
      <c r="H206" s="39">
        <f t="shared" si="12"/>
        <v>556395.95421201782</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303800.88374512194</v>
      </c>
      <c r="D208" s="39">
        <f t="shared" si="11"/>
        <v>1404848.9570681911</v>
      </c>
      <c r="E208" s="39">
        <f t="shared" si="11"/>
        <v>1383041.2352931395</v>
      </c>
      <c r="F208" s="39">
        <f t="shared" si="11"/>
        <v>0</v>
      </c>
      <c r="G208" s="39">
        <f t="shared" si="11"/>
        <v>0</v>
      </c>
      <c r="H208" s="39">
        <f t="shared" si="12"/>
        <v>3091691.0761064524</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37008.452765767033</v>
      </c>
      <c r="E210" s="39">
        <f t="shared" si="13"/>
        <v>0</v>
      </c>
      <c r="F210" s="39">
        <f t="shared" si="13"/>
        <v>0</v>
      </c>
      <c r="G210" s="39">
        <f t="shared" si="13"/>
        <v>0</v>
      </c>
      <c r="H210" s="39">
        <f t="shared" si="12"/>
        <v>37008.452765767033</v>
      </c>
      <c r="I210" s="1"/>
    </row>
    <row r="211" spans="2:9" x14ac:dyDescent="0.2">
      <c r="B211" s="9" t="str">
        <f>$B$50</f>
        <v>Technology</v>
      </c>
      <c r="C211" s="39">
        <f t="shared" si="13"/>
        <v>168721.22740991251</v>
      </c>
      <c r="D211" s="39">
        <f t="shared" si="13"/>
        <v>227635.59216385509</v>
      </c>
      <c r="E211" s="39">
        <f t="shared" si="13"/>
        <v>36155.625180860021</v>
      </c>
      <c r="F211" s="39">
        <f t="shared" si="13"/>
        <v>0</v>
      </c>
      <c r="G211" s="39">
        <f t="shared" si="13"/>
        <v>0</v>
      </c>
      <c r="H211" s="39">
        <f t="shared" si="12"/>
        <v>432512.44475462765</v>
      </c>
      <c r="I211" s="1"/>
    </row>
    <row r="212" spans="2:9" x14ac:dyDescent="0.2">
      <c r="B212" s="9" t="str">
        <f>$B$51</f>
        <v>Nursing</v>
      </c>
      <c r="C212" s="39">
        <f t="shared" si="13"/>
        <v>34510.252963898885</v>
      </c>
      <c r="D212" s="39">
        <f t="shared" si="13"/>
        <v>671143.07139110181</v>
      </c>
      <c r="E212" s="39">
        <f t="shared" si="13"/>
        <v>361197.59712383174</v>
      </c>
      <c r="F212" s="39">
        <f t="shared" si="13"/>
        <v>0</v>
      </c>
      <c r="G212" s="39">
        <f t="shared" si="13"/>
        <v>0</v>
      </c>
      <c r="H212" s="39">
        <f t="shared" si="12"/>
        <v>1066850.9214788326</v>
      </c>
      <c r="I212" s="1"/>
    </row>
    <row r="213" spans="2:9" x14ac:dyDescent="0.2">
      <c r="B213" s="35" t="str">
        <f>$B$52</f>
        <v>Totals</v>
      </c>
      <c r="C213" s="38">
        <f>SUM(C193:C212)</f>
        <v>5352149.7649264708</v>
      </c>
      <c r="D213" s="38">
        <f>SUM(D193:D212)</f>
        <v>7060988.4004397579</v>
      </c>
      <c r="E213" s="38">
        <f>SUM(E193:E212)</f>
        <v>4434188.5421755621</v>
      </c>
      <c r="F213" s="38">
        <f>SUM(F193:F212)</f>
        <v>371310.29245820921</v>
      </c>
      <c r="G213" s="38">
        <f>SUM(G193:G212)</f>
        <v>0</v>
      </c>
      <c r="H213" s="38">
        <f t="shared" si="12"/>
        <v>17218637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13564015</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1693421.7893040553</v>
      </c>
      <c r="D218" s="38">
        <f t="shared" si="14"/>
        <v>1459215.7531948474</v>
      </c>
      <c r="E218" s="38">
        <f t="shared" si="14"/>
        <v>640201.32243362954</v>
      </c>
      <c r="F218" s="38">
        <f t="shared" si="14"/>
        <v>2958.2357014715553</v>
      </c>
      <c r="G218" s="38">
        <f t="shared" si="14"/>
        <v>0</v>
      </c>
      <c r="H218" s="38">
        <f>SUM(C218:G218)</f>
        <v>3795797.1006340035</v>
      </c>
      <c r="I218" s="1"/>
    </row>
    <row r="219" spans="2:9" x14ac:dyDescent="0.2">
      <c r="B219" s="9" t="str">
        <f>$B$33</f>
        <v>Science</v>
      </c>
      <c r="C219" s="39">
        <f t="shared" si="14"/>
        <v>744088.19438293867</v>
      </c>
      <c r="D219" s="39">
        <f t="shared" si="14"/>
        <v>717425.32738060073</v>
      </c>
      <c r="E219" s="39">
        <f t="shared" si="14"/>
        <v>112945.51215767236</v>
      </c>
      <c r="F219" s="39">
        <f t="shared" si="14"/>
        <v>211.3025501051111</v>
      </c>
      <c r="G219" s="39">
        <f t="shared" si="14"/>
        <v>0</v>
      </c>
      <c r="H219" s="39">
        <f t="shared" ref="H219:H238" si="15">SUM(C219:G219)</f>
        <v>1574670.3364713169</v>
      </c>
      <c r="I219" s="1"/>
    </row>
    <row r="220" spans="2:9" x14ac:dyDescent="0.2">
      <c r="B220" s="9" t="str">
        <f>$B$34</f>
        <v>Fine Arts</v>
      </c>
      <c r="C220" s="39">
        <f t="shared" si="14"/>
        <v>309892.580188472</v>
      </c>
      <c r="D220" s="39">
        <f t="shared" si="14"/>
        <v>337960.05619161151</v>
      </c>
      <c r="E220" s="39">
        <f t="shared" si="14"/>
        <v>42420.849636684456</v>
      </c>
      <c r="F220" s="39">
        <f t="shared" si="14"/>
        <v>0</v>
      </c>
      <c r="G220" s="39">
        <f t="shared" si="14"/>
        <v>0</v>
      </c>
      <c r="H220" s="39">
        <f t="shared" si="15"/>
        <v>690273.48601676791</v>
      </c>
      <c r="I220" s="1"/>
    </row>
    <row r="221" spans="2:9" x14ac:dyDescent="0.2">
      <c r="B221" s="9" t="str">
        <f>$B$35</f>
        <v>Teacher Education</v>
      </c>
      <c r="C221" s="39">
        <f t="shared" si="14"/>
        <v>73764.666907910418</v>
      </c>
      <c r="D221" s="39">
        <f t="shared" si="14"/>
        <v>515587.00407853752</v>
      </c>
      <c r="E221" s="39">
        <f t="shared" si="14"/>
        <v>498003.09938066022</v>
      </c>
      <c r="F221" s="39">
        <f t="shared" si="14"/>
        <v>50783.046208595028</v>
      </c>
      <c r="G221" s="39">
        <f t="shared" si="14"/>
        <v>0</v>
      </c>
      <c r="H221" s="39">
        <f t="shared" si="15"/>
        <v>1138137.8165757032</v>
      </c>
      <c r="I221" s="1"/>
    </row>
    <row r="222" spans="2:9" x14ac:dyDescent="0.2">
      <c r="B222" s="9" t="str">
        <f>$B$36</f>
        <v>Agriculture</v>
      </c>
      <c r="C222" s="39">
        <f t="shared" si="14"/>
        <v>282249.23445601651</v>
      </c>
      <c r="D222" s="39">
        <f t="shared" si="14"/>
        <v>510283.55993998371</v>
      </c>
      <c r="E222" s="39">
        <f t="shared" si="14"/>
        <v>55323.858067842652</v>
      </c>
      <c r="F222" s="39">
        <f t="shared" si="14"/>
        <v>9931.2198549402201</v>
      </c>
      <c r="G222" s="39">
        <f t="shared" si="14"/>
        <v>0</v>
      </c>
      <c r="H222" s="39">
        <f t="shared" si="15"/>
        <v>857787.87231878308</v>
      </c>
      <c r="I222" s="1"/>
    </row>
    <row r="223" spans="2:9" x14ac:dyDescent="0.2">
      <c r="B223" s="9" t="str">
        <f>$B$37</f>
        <v>Engineering</v>
      </c>
      <c r="C223" s="39">
        <f t="shared" si="14"/>
        <v>89850.075809485701</v>
      </c>
      <c r="D223" s="39">
        <f t="shared" si="14"/>
        <v>251029.68922488129</v>
      </c>
      <c r="E223" s="39">
        <f t="shared" si="14"/>
        <v>227481.80617672039</v>
      </c>
      <c r="F223" s="39">
        <f t="shared" si="14"/>
        <v>0</v>
      </c>
      <c r="G223" s="39">
        <f t="shared" si="14"/>
        <v>0</v>
      </c>
      <c r="H223" s="39">
        <f t="shared" si="15"/>
        <v>568361.5712110874</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10490.484066244744</v>
      </c>
      <c r="D226" s="39">
        <f t="shared" si="14"/>
        <v>151955.2037959554</v>
      </c>
      <c r="E226" s="39">
        <f t="shared" si="14"/>
        <v>53114.438815932001</v>
      </c>
      <c r="F226" s="39">
        <f t="shared" si="14"/>
        <v>0</v>
      </c>
      <c r="G226" s="39">
        <f t="shared" si="14"/>
        <v>0</v>
      </c>
      <c r="H226" s="39">
        <f t="shared" si="15"/>
        <v>215560.12667813213</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3689.3524442113599</v>
      </c>
      <c r="E229" s="39">
        <f t="shared" si="14"/>
        <v>0</v>
      </c>
      <c r="F229" s="39">
        <f t="shared" si="14"/>
        <v>0</v>
      </c>
      <c r="G229" s="39">
        <f t="shared" si="14"/>
        <v>0</v>
      </c>
      <c r="H229" s="39">
        <f t="shared" si="15"/>
        <v>3689.3524442113599</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41446.614240672221</v>
      </c>
      <c r="D231" s="39">
        <f t="shared" si="14"/>
        <v>198533.27840412382</v>
      </c>
      <c r="E231" s="39">
        <f t="shared" si="14"/>
        <v>134067.56020593818</v>
      </c>
      <c r="F231" s="39">
        <f t="shared" si="14"/>
        <v>0</v>
      </c>
      <c r="G231" s="39">
        <f t="shared" si="14"/>
        <v>0</v>
      </c>
      <c r="H231" s="39">
        <f t="shared" si="15"/>
        <v>374047.45285073423</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240949.8550794319</v>
      </c>
      <c r="D233" s="39">
        <f t="shared" si="14"/>
        <v>1608327.0811483897</v>
      </c>
      <c r="E233" s="39">
        <f t="shared" si="14"/>
        <v>1448495.2615526211</v>
      </c>
      <c r="F233" s="39">
        <f t="shared" si="14"/>
        <v>0</v>
      </c>
      <c r="G233" s="39">
        <f t="shared" si="14"/>
        <v>0</v>
      </c>
      <c r="H233" s="39">
        <f t="shared" si="15"/>
        <v>3297772.1977804429</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67330.682106857319</v>
      </c>
      <c r="E235" s="39">
        <f t="shared" si="16"/>
        <v>0</v>
      </c>
      <c r="F235" s="39">
        <f t="shared" si="16"/>
        <v>0</v>
      </c>
      <c r="G235" s="39">
        <f t="shared" si="16"/>
        <v>0</v>
      </c>
      <c r="H235" s="39">
        <f t="shared" si="15"/>
        <v>67330.682106857319</v>
      </c>
      <c r="I235" s="1"/>
    </row>
    <row r="236" spans="2:10" x14ac:dyDescent="0.2">
      <c r="B236" s="9" t="str">
        <f>$B$50</f>
        <v>Technology</v>
      </c>
      <c r="C236" s="39">
        <f t="shared" si="16"/>
        <v>73543.814611778958</v>
      </c>
      <c r="D236" s="39">
        <f t="shared" si="16"/>
        <v>174014.45695196916</v>
      </c>
      <c r="E236" s="39">
        <f t="shared" si="16"/>
        <v>12991.385201234614</v>
      </c>
      <c r="F236" s="39">
        <f t="shared" si="16"/>
        <v>3592.1433517868882</v>
      </c>
      <c r="G236" s="39">
        <f t="shared" si="16"/>
        <v>0</v>
      </c>
      <c r="H236" s="39">
        <f t="shared" si="15"/>
        <v>264141.80011676962</v>
      </c>
      <c r="I236" s="1"/>
    </row>
    <row r="237" spans="2:10" x14ac:dyDescent="0.2">
      <c r="B237" s="9" t="str">
        <f>$B$51</f>
        <v>Nursing</v>
      </c>
      <c r="C237" s="39">
        <f t="shared" si="16"/>
        <v>24625.031018658716</v>
      </c>
      <c r="D237" s="39">
        <f t="shared" si="16"/>
        <v>553864.03568723041</v>
      </c>
      <c r="E237" s="39">
        <f t="shared" si="16"/>
        <v>137956.13808930089</v>
      </c>
      <c r="F237" s="39">
        <f t="shared" si="16"/>
        <v>0</v>
      </c>
      <c r="G237" s="39">
        <f t="shared" si="16"/>
        <v>0</v>
      </c>
      <c r="H237" s="39">
        <f t="shared" si="15"/>
        <v>716445.2047951899</v>
      </c>
      <c r="I237" s="1"/>
    </row>
    <row r="238" spans="2:10" x14ac:dyDescent="0.2">
      <c r="B238" s="35" t="str">
        <f>$B$52</f>
        <v>Totals</v>
      </c>
      <c r="C238" s="38">
        <f>SUM(C218:C237)</f>
        <v>3584322.3400656651</v>
      </c>
      <c r="D238" s="38">
        <f>SUM(D218:D237)</f>
        <v>6549215.4805491995</v>
      </c>
      <c r="E238" s="38">
        <f>SUM(E218:E237)</f>
        <v>3363001.231718237</v>
      </c>
      <c r="F238" s="38">
        <f>SUM(F218:F237)</f>
        <v>67475.947666898806</v>
      </c>
      <c r="G238" s="38">
        <f>SUM(G218:G237)</f>
        <v>0</v>
      </c>
      <c r="H238" s="38">
        <f t="shared" si="15"/>
        <v>13564015</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11121315</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1388458.8852720992</v>
      </c>
      <c r="D243" s="38">
        <f t="shared" si="17"/>
        <v>1196430.2637708785</v>
      </c>
      <c r="E243" s="38">
        <f t="shared" si="17"/>
        <v>524909.51758759934</v>
      </c>
      <c r="F243" s="38">
        <f t="shared" si="17"/>
        <v>2425.4965126705579</v>
      </c>
      <c r="G243" s="38">
        <f t="shared" si="17"/>
        <v>0</v>
      </c>
      <c r="H243" s="38">
        <f>SUM(C243:G243)</f>
        <v>3112224.1631432478</v>
      </c>
      <c r="I243" s="1"/>
    </row>
    <row r="244" spans="2:9" x14ac:dyDescent="0.2">
      <c r="B244" s="9" t="str">
        <f>$B$33</f>
        <v>Science</v>
      </c>
      <c r="C244" s="39">
        <f t="shared" si="17"/>
        <v>610087.73563829681</v>
      </c>
      <c r="D244" s="39">
        <f t="shared" si="17"/>
        <v>588226.49892216909</v>
      </c>
      <c r="E244" s="39">
        <f t="shared" si="17"/>
        <v>92605.516769319715</v>
      </c>
      <c r="F244" s="39">
        <f t="shared" si="17"/>
        <v>173.24975090503983</v>
      </c>
      <c r="G244" s="39">
        <f t="shared" si="17"/>
        <v>0</v>
      </c>
      <c r="H244" s="39">
        <f t="shared" ref="H244:H263" si="18">SUM(C244:G244)</f>
        <v>1291093.0010806907</v>
      </c>
      <c r="I244" s="1"/>
    </row>
    <row r="245" spans="2:9" x14ac:dyDescent="0.2">
      <c r="B245" s="9" t="str">
        <f>$B$34</f>
        <v>Fine Arts</v>
      </c>
      <c r="C245" s="39">
        <f t="shared" si="17"/>
        <v>254085.01836946927</v>
      </c>
      <c r="D245" s="39">
        <f t="shared" si="17"/>
        <v>277097.91255204385</v>
      </c>
      <c r="E245" s="39">
        <f t="shared" si="17"/>
        <v>34781.414749040268</v>
      </c>
      <c r="F245" s="39">
        <f t="shared" si="17"/>
        <v>0</v>
      </c>
      <c r="G245" s="39">
        <f t="shared" si="17"/>
        <v>0</v>
      </c>
      <c r="H245" s="39">
        <f t="shared" si="18"/>
        <v>565964.34567055339</v>
      </c>
      <c r="I245" s="1"/>
    </row>
    <row r="246" spans="2:9" x14ac:dyDescent="0.2">
      <c r="B246" s="9" t="str">
        <f>$B$35</f>
        <v>Teacher Education</v>
      </c>
      <c r="C246" s="39">
        <f t="shared" si="17"/>
        <v>60480.624398671614</v>
      </c>
      <c r="D246" s="39">
        <f t="shared" si="17"/>
        <v>422736.59254016605</v>
      </c>
      <c r="E246" s="39">
        <f t="shared" si="17"/>
        <v>408319.31689758733</v>
      </c>
      <c r="F246" s="39">
        <f t="shared" si="17"/>
        <v>41637.690134177901</v>
      </c>
      <c r="G246" s="39">
        <f t="shared" si="17"/>
        <v>0</v>
      </c>
      <c r="H246" s="39">
        <f t="shared" si="18"/>
        <v>933174.22397060296</v>
      </c>
      <c r="I246" s="1"/>
    </row>
    <row r="247" spans="2:9" x14ac:dyDescent="0.2">
      <c r="B247" s="9" t="str">
        <f>$B$36</f>
        <v>Agriculture</v>
      </c>
      <c r="C247" s="39">
        <f t="shared" si="17"/>
        <v>231419.87419611475</v>
      </c>
      <c r="D247" s="39">
        <f t="shared" si="17"/>
        <v>418388.22866341122</v>
      </c>
      <c r="E247" s="39">
        <f t="shared" si="17"/>
        <v>45360.761735206688</v>
      </c>
      <c r="F247" s="39">
        <f t="shared" si="17"/>
        <v>8142.7382925368711</v>
      </c>
      <c r="G247" s="39">
        <f t="shared" si="17"/>
        <v>0</v>
      </c>
      <c r="H247" s="39">
        <f t="shared" si="18"/>
        <v>703311.60288726946</v>
      </c>
      <c r="I247" s="1"/>
    </row>
    <row r="248" spans="2:9" x14ac:dyDescent="0.2">
      <c r="B248" s="9" t="str">
        <f>$B$37</f>
        <v>Engineering</v>
      </c>
      <c r="C248" s="39">
        <f t="shared" si="17"/>
        <v>73669.263551475757</v>
      </c>
      <c r="D248" s="39">
        <f t="shared" si="17"/>
        <v>205822.55683306235</v>
      </c>
      <c r="E248" s="39">
        <f t="shared" si="17"/>
        <v>186515.33659172844</v>
      </c>
      <c r="F248" s="39">
        <f t="shared" si="17"/>
        <v>0</v>
      </c>
      <c r="G248" s="39">
        <f t="shared" si="17"/>
        <v>0</v>
      </c>
      <c r="H248" s="39">
        <f t="shared" si="18"/>
        <v>466007.15697626653</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8601.2864040026998</v>
      </c>
      <c r="D251" s="39">
        <f t="shared" si="17"/>
        <v>124590.07803397559</v>
      </c>
      <c r="E251" s="39">
        <f t="shared" si="17"/>
        <v>43549.229717027505</v>
      </c>
      <c r="F251" s="39">
        <f t="shared" si="17"/>
        <v>0</v>
      </c>
      <c r="G251" s="39">
        <f t="shared" si="17"/>
        <v>0</v>
      </c>
      <c r="H251" s="39">
        <f t="shared" si="18"/>
        <v>176740.59415500579</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3024.9487838294531</v>
      </c>
      <c r="E254" s="39">
        <f t="shared" si="17"/>
        <v>0</v>
      </c>
      <c r="F254" s="39">
        <f t="shared" si="17"/>
        <v>0</v>
      </c>
      <c r="G254" s="39">
        <f t="shared" si="17"/>
        <v>0</v>
      </c>
      <c r="H254" s="39">
        <f t="shared" si="18"/>
        <v>3024.9487838294531</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33982.626283884354</v>
      </c>
      <c r="D256" s="39">
        <f t="shared" si="17"/>
        <v>162780.05642982243</v>
      </c>
      <c r="E256" s="39">
        <f t="shared" si="17"/>
        <v>109923.76286311269</v>
      </c>
      <c r="F256" s="39">
        <f t="shared" si="17"/>
        <v>0</v>
      </c>
      <c r="G256" s="39">
        <f t="shared" si="17"/>
        <v>0</v>
      </c>
      <c r="H256" s="39">
        <f t="shared" si="18"/>
        <v>306686.44557681947</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197557.96772140937</v>
      </c>
      <c r="D258" s="39">
        <f t="shared" si="17"/>
        <v>1318688.6104506522</v>
      </c>
      <c r="E258" s="39">
        <f t="shared" si="17"/>
        <v>1187640.3911182708</v>
      </c>
      <c r="F258" s="39">
        <f t="shared" si="17"/>
        <v>0</v>
      </c>
      <c r="G258" s="39">
        <f t="shared" si="17"/>
        <v>0</v>
      </c>
      <c r="H258" s="39">
        <f t="shared" si="18"/>
        <v>2703886.9692903324</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55205.315304887517</v>
      </c>
      <c r="E260" s="39">
        <f t="shared" si="19"/>
        <v>0</v>
      </c>
      <c r="F260" s="39">
        <f t="shared" si="19"/>
        <v>0</v>
      </c>
      <c r="G260" s="39">
        <f t="shared" si="19"/>
        <v>0</v>
      </c>
      <c r="H260" s="39">
        <f t="shared" si="18"/>
        <v>55205.315304887517</v>
      </c>
      <c r="I260" s="1"/>
    </row>
    <row r="261" spans="2:10" x14ac:dyDescent="0.2">
      <c r="B261" s="9" t="str">
        <f>$B$50</f>
        <v>Technology</v>
      </c>
      <c r="C261" s="39">
        <f t="shared" si="19"/>
        <v>60299.544684903143</v>
      </c>
      <c r="D261" s="39">
        <f t="shared" si="19"/>
        <v>142676.75097062252</v>
      </c>
      <c r="E261" s="39">
        <f t="shared" si="19"/>
        <v>10651.808266893582</v>
      </c>
      <c r="F261" s="39">
        <f t="shared" si="19"/>
        <v>2945.2457653856768</v>
      </c>
      <c r="G261" s="39">
        <f t="shared" si="19"/>
        <v>0</v>
      </c>
      <c r="H261" s="39">
        <f t="shared" si="18"/>
        <v>216573.34968780493</v>
      </c>
      <c r="I261" s="1"/>
    </row>
    <row r="262" spans="2:10" x14ac:dyDescent="0.2">
      <c r="B262" s="9" t="str">
        <f>$B$51</f>
        <v>Nursing</v>
      </c>
      <c r="C262" s="39">
        <f t="shared" si="19"/>
        <v>20190.388085185285</v>
      </c>
      <c r="D262" s="39">
        <f t="shared" si="19"/>
        <v>454120.43617239664</v>
      </c>
      <c r="E262" s="39">
        <f t="shared" si="19"/>
        <v>113112.05921510803</v>
      </c>
      <c r="F262" s="39">
        <f t="shared" si="19"/>
        <v>0</v>
      </c>
      <c r="G262" s="39">
        <f t="shared" si="19"/>
        <v>0</v>
      </c>
      <c r="H262" s="39">
        <f t="shared" si="18"/>
        <v>587422.88347268989</v>
      </c>
      <c r="I262" s="1"/>
    </row>
    <row r="263" spans="2:10" x14ac:dyDescent="0.2">
      <c r="B263" s="35" t="str">
        <f>$B$52</f>
        <v>Totals</v>
      </c>
      <c r="C263" s="38">
        <f>SUM(C243:C262)</f>
        <v>2938833.2146055126</v>
      </c>
      <c r="D263" s="38">
        <f>SUM(D243:D262)</f>
        <v>5369788.2494279174</v>
      </c>
      <c r="E263" s="38">
        <f>SUM(E243:E262)</f>
        <v>2757369.1155108945</v>
      </c>
      <c r="F263" s="38">
        <f>SUM(F243:F262)</f>
        <v>55324.420455676045</v>
      </c>
      <c r="G263" s="38">
        <f>SUM(G243:G262)</f>
        <v>0</v>
      </c>
      <c r="H263" s="38">
        <f t="shared" si="18"/>
        <v>11121315</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11777966.526648369</v>
      </c>
      <c r="D268" s="38">
        <f t="shared" si="20"/>
        <v>8361007.7443860285</v>
      </c>
      <c r="E268" s="38">
        <f t="shared" si="20"/>
        <v>4195185.6791480845</v>
      </c>
      <c r="F268" s="38">
        <f t="shared" si="20"/>
        <v>10305.860278039645</v>
      </c>
      <c r="G268" s="38">
        <f t="shared" si="20"/>
        <v>0</v>
      </c>
      <c r="H268" s="38">
        <f>SUM(C268:G268)</f>
        <v>24344465.810460523</v>
      </c>
      <c r="I268" s="1"/>
    </row>
    <row r="269" spans="2:10" x14ac:dyDescent="0.2">
      <c r="B269" s="9" t="str">
        <f>$B$33</f>
        <v>Science</v>
      </c>
      <c r="C269" s="39">
        <f t="shared" si="20"/>
        <v>4810587.4047120903</v>
      </c>
      <c r="D269" s="39">
        <f t="shared" si="20"/>
        <v>3851028.3544688728</v>
      </c>
      <c r="E269" s="39">
        <f t="shared" si="20"/>
        <v>1401720.7293516779</v>
      </c>
      <c r="F269" s="39">
        <f t="shared" si="20"/>
        <v>2848.814917330747</v>
      </c>
      <c r="G269" s="39">
        <f t="shared" si="20"/>
        <v>0</v>
      </c>
      <c r="H269" s="39">
        <f t="shared" ref="H269:H288" si="21">SUM(C269:G269)</f>
        <v>10066185.303449972</v>
      </c>
      <c r="I269" s="1"/>
    </row>
    <row r="270" spans="2:10" x14ac:dyDescent="0.2">
      <c r="B270" s="9" t="str">
        <f>$B$34</f>
        <v>Fine Arts</v>
      </c>
      <c r="C270" s="39">
        <f t="shared" si="20"/>
        <v>4451423.2917188145</v>
      </c>
      <c r="D270" s="39">
        <f t="shared" si="20"/>
        <v>3763975.654149103</v>
      </c>
      <c r="E270" s="39">
        <f t="shared" si="20"/>
        <v>798406.0972549303</v>
      </c>
      <c r="F270" s="39">
        <f t="shared" si="20"/>
        <v>0</v>
      </c>
      <c r="G270" s="39">
        <f t="shared" si="20"/>
        <v>0</v>
      </c>
      <c r="H270" s="39">
        <f t="shared" si="21"/>
        <v>9013805.0431228485</v>
      </c>
      <c r="I270" s="1"/>
    </row>
    <row r="271" spans="2:10" x14ac:dyDescent="0.2">
      <c r="B271" s="9" t="str">
        <f>$B$35</f>
        <v>Teacher Education</v>
      </c>
      <c r="C271" s="39">
        <f t="shared" si="20"/>
        <v>422503.86637225398</v>
      </c>
      <c r="D271" s="39">
        <f t="shared" si="20"/>
        <v>2391097.2880253731</v>
      </c>
      <c r="E271" s="39">
        <f t="shared" si="20"/>
        <v>2492448.9505718192</v>
      </c>
      <c r="F271" s="39">
        <f t="shared" si="20"/>
        <v>1314896.7775236079</v>
      </c>
      <c r="G271" s="39">
        <f t="shared" si="20"/>
        <v>0</v>
      </c>
      <c r="H271" s="39">
        <f t="shared" si="21"/>
        <v>6620946.8824930545</v>
      </c>
      <c r="I271" s="1"/>
    </row>
    <row r="272" spans="2:10" x14ac:dyDescent="0.2">
      <c r="B272" s="9" t="str">
        <f>$B$36</f>
        <v>Agriculture</v>
      </c>
      <c r="C272" s="39">
        <f t="shared" si="20"/>
        <v>2268975.0882353941</v>
      </c>
      <c r="D272" s="39">
        <f t="shared" si="20"/>
        <v>3600798.5990950456</v>
      </c>
      <c r="E272" s="39">
        <f t="shared" si="20"/>
        <v>1384486.7314216839</v>
      </c>
      <c r="F272" s="39">
        <f t="shared" si="20"/>
        <v>249316.99330820172</v>
      </c>
      <c r="G272" s="39">
        <f t="shared" si="20"/>
        <v>0</v>
      </c>
      <c r="H272" s="39">
        <f t="shared" si="21"/>
        <v>7503577.412060325</v>
      </c>
      <c r="I272" s="1"/>
    </row>
    <row r="273" spans="2:10" x14ac:dyDescent="0.2">
      <c r="B273" s="9" t="str">
        <f>$B$37</f>
        <v>Engineering</v>
      </c>
      <c r="C273" s="39">
        <f t="shared" si="20"/>
        <v>1104604.6357514551</v>
      </c>
      <c r="D273" s="39">
        <f t="shared" si="20"/>
        <v>2855989.4785748697</v>
      </c>
      <c r="E273" s="39">
        <f t="shared" si="20"/>
        <v>1760789.5940166586</v>
      </c>
      <c r="F273" s="39">
        <f t="shared" si="20"/>
        <v>0</v>
      </c>
      <c r="G273" s="39">
        <f t="shared" si="20"/>
        <v>0</v>
      </c>
      <c r="H273" s="39">
        <f t="shared" si="21"/>
        <v>5721383.7083429834</v>
      </c>
      <c r="I273" s="1"/>
    </row>
    <row r="274" spans="2:10"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79782.809810578881</v>
      </c>
      <c r="D276" s="39">
        <f t="shared" si="20"/>
        <v>567874.44575272303</v>
      </c>
      <c r="E276" s="39">
        <f t="shared" si="20"/>
        <v>564690.40188138699</v>
      </c>
      <c r="F276" s="39">
        <f t="shared" si="20"/>
        <v>0</v>
      </c>
      <c r="G276" s="39">
        <f t="shared" si="20"/>
        <v>0</v>
      </c>
      <c r="H276" s="39">
        <f t="shared" si="21"/>
        <v>1212347.657444689</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101732.6665642921</v>
      </c>
      <c r="E279" s="39">
        <f t="shared" si="20"/>
        <v>0</v>
      </c>
      <c r="F279" s="39">
        <f t="shared" si="20"/>
        <v>0</v>
      </c>
      <c r="G279" s="39">
        <f t="shared" si="20"/>
        <v>0</v>
      </c>
      <c r="H279" s="39">
        <f t="shared" si="21"/>
        <v>101732.6665642921</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601603.30829484749</v>
      </c>
      <c r="D281" s="39">
        <f t="shared" si="20"/>
        <v>1115713.1421054211</v>
      </c>
      <c r="E281" s="39">
        <f t="shared" si="20"/>
        <v>1266965.2812107848</v>
      </c>
      <c r="F281" s="39">
        <f t="shared" si="20"/>
        <v>0</v>
      </c>
      <c r="G281" s="39">
        <f t="shared" si="20"/>
        <v>0</v>
      </c>
      <c r="H281" s="39">
        <f t="shared" si="21"/>
        <v>2984281.7316110535</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1650992.3673939086</v>
      </c>
      <c r="D283" s="39">
        <f t="shared" si="20"/>
        <v>8533838.2489749026</v>
      </c>
      <c r="E283" s="39">
        <f t="shared" si="20"/>
        <v>8155922.5000808164</v>
      </c>
      <c r="F283" s="39">
        <f t="shared" si="20"/>
        <v>0</v>
      </c>
      <c r="G283" s="39">
        <f t="shared" si="20"/>
        <v>0</v>
      </c>
      <c r="H283" s="39">
        <f t="shared" si="21"/>
        <v>18340753.116449628</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290798.5531033827</v>
      </c>
      <c r="E285" s="39">
        <f t="shared" si="22"/>
        <v>0</v>
      </c>
      <c r="F285" s="39">
        <f t="shared" si="22"/>
        <v>0</v>
      </c>
      <c r="G285" s="39">
        <f t="shared" si="22"/>
        <v>0</v>
      </c>
      <c r="H285" s="39">
        <f t="shared" si="21"/>
        <v>290798.5531033827</v>
      </c>
      <c r="I285" s="1"/>
    </row>
    <row r="286" spans="2:10" x14ac:dyDescent="0.2">
      <c r="B286" s="9" t="str">
        <f>$B$50</f>
        <v>Technology</v>
      </c>
      <c r="C286" s="39">
        <f t="shared" si="22"/>
        <v>803928.61910489562</v>
      </c>
      <c r="D286" s="39">
        <f t="shared" si="22"/>
        <v>1220757.9768664015</v>
      </c>
      <c r="E286" s="39">
        <f t="shared" si="22"/>
        <v>167237.16717710323</v>
      </c>
      <c r="F286" s="39">
        <f t="shared" si="22"/>
        <v>6537.3891171725645</v>
      </c>
      <c r="G286" s="39">
        <f t="shared" si="22"/>
        <v>0</v>
      </c>
      <c r="H286" s="39">
        <f t="shared" si="21"/>
        <v>2198461.1522655725</v>
      </c>
      <c r="I286" s="1"/>
    </row>
    <row r="287" spans="2:10" x14ac:dyDescent="0.2">
      <c r="B287" s="9" t="str">
        <f>$B$51</f>
        <v>Nursing</v>
      </c>
      <c r="C287" s="39">
        <f t="shared" si="22"/>
        <v>174923.71257731208</v>
      </c>
      <c r="D287" s="39">
        <f t="shared" si="22"/>
        <v>3538284.0841686088</v>
      </c>
      <c r="E287" s="39">
        <f t="shared" si="22"/>
        <v>1612831.7003902942</v>
      </c>
      <c r="F287" s="39">
        <f t="shared" si="22"/>
        <v>0</v>
      </c>
      <c r="G287" s="39">
        <f t="shared" si="22"/>
        <v>0</v>
      </c>
      <c r="H287" s="39">
        <f t="shared" si="21"/>
        <v>5326039.4971362147</v>
      </c>
      <c r="I287" s="1"/>
    </row>
    <row r="288" spans="2:10" x14ac:dyDescent="0.2">
      <c r="B288" s="35" t="str">
        <f>$B$52</f>
        <v>Totals</v>
      </c>
      <c r="C288" s="38">
        <f>SUM(C268:C287)</f>
        <v>28147291.630619917</v>
      </c>
      <c r="D288" s="38">
        <f>SUM(D268:D287)</f>
        <v>40192896.236235015</v>
      </c>
      <c r="E288" s="38">
        <f>SUM(E268:E287)</f>
        <v>23800684.832505237</v>
      </c>
      <c r="F288" s="38">
        <f>SUM(F268:F287)</f>
        <v>1583905.8351443524</v>
      </c>
      <c r="G288" s="38">
        <f>SUM(G268:G287)</f>
        <v>0</v>
      </c>
      <c r="H288" s="38">
        <f t="shared" si="21"/>
        <v>93724778.534504533</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256.00935805434875</v>
      </c>
      <c r="D293" s="36">
        <f t="shared" si="23"/>
        <v>440.40072396028592</v>
      </c>
      <c r="E293" s="36">
        <f t="shared" si="23"/>
        <v>579.12557691166273</v>
      </c>
      <c r="F293" s="36">
        <f t="shared" si="23"/>
        <v>245.3776256676106</v>
      </c>
      <c r="G293" s="37">
        <f t="shared" si="23"/>
        <v>0</v>
      </c>
      <c r="H293" s="38">
        <f t="shared" si="23"/>
        <v>336.82175256942764</v>
      </c>
      <c r="I293" s="1"/>
    </row>
    <row r="294" spans="2:10" x14ac:dyDescent="0.2">
      <c r="B294" s="9" t="str">
        <f>$B$33</f>
        <v>Science</v>
      </c>
      <c r="C294" s="69">
        <f t="shared" si="23"/>
        <v>237.97118005006629</v>
      </c>
      <c r="D294" s="69">
        <f t="shared" si="23"/>
        <v>412.58071078518026</v>
      </c>
      <c r="E294" s="69">
        <f t="shared" si="23"/>
        <v>1096.8080824348028</v>
      </c>
      <c r="F294" s="69">
        <f t="shared" si="23"/>
        <v>949.60497244358237</v>
      </c>
      <c r="G294" s="88">
        <f t="shared" si="23"/>
        <v>0</v>
      </c>
      <c r="H294" s="39">
        <f t="shared" si="23"/>
        <v>326.50617267109868</v>
      </c>
      <c r="I294" s="1"/>
    </row>
    <row r="295" spans="2:10" x14ac:dyDescent="0.2">
      <c r="B295" s="9" t="str">
        <f>$B$34</f>
        <v>Fine Arts</v>
      </c>
      <c r="C295" s="69">
        <f t="shared" si="23"/>
        <v>528.73539514417564</v>
      </c>
      <c r="D295" s="69">
        <f t="shared" si="23"/>
        <v>856.03267094589557</v>
      </c>
      <c r="E295" s="69">
        <f t="shared" si="23"/>
        <v>1663.3460359477715</v>
      </c>
      <c r="F295" s="69">
        <f t="shared" si="23"/>
        <v>0</v>
      </c>
      <c r="G295" s="88">
        <f t="shared" si="23"/>
        <v>0</v>
      </c>
      <c r="H295" s="39">
        <f t="shared" si="23"/>
        <v>677.93359229263297</v>
      </c>
      <c r="I295" s="1"/>
    </row>
    <row r="296" spans="2:10" x14ac:dyDescent="0.2">
      <c r="B296" s="9" t="str">
        <f>$B$35</f>
        <v>Teacher Education</v>
      </c>
      <c r="C296" s="69">
        <f t="shared" si="23"/>
        <v>210.83027264084529</v>
      </c>
      <c r="D296" s="69">
        <f t="shared" si="23"/>
        <v>356.45457483979919</v>
      </c>
      <c r="E296" s="69">
        <f t="shared" si="23"/>
        <v>442.31569664096173</v>
      </c>
      <c r="F296" s="69">
        <f t="shared" si="23"/>
        <v>1823.7125901853092</v>
      </c>
      <c r="G296" s="88">
        <f t="shared" si="23"/>
        <v>0</v>
      </c>
      <c r="H296" s="39">
        <f t="shared" si="23"/>
        <v>439.40449180336174</v>
      </c>
      <c r="I296" s="1"/>
    </row>
    <row r="297" spans="2:10" x14ac:dyDescent="0.2">
      <c r="B297" s="9" t="str">
        <f>$B$36</f>
        <v>Agriculture</v>
      </c>
      <c r="C297" s="69">
        <f t="shared" si="23"/>
        <v>295.9018111939742</v>
      </c>
      <c r="D297" s="69">
        <f t="shared" si="23"/>
        <v>542.37062797033377</v>
      </c>
      <c r="E297" s="69">
        <f t="shared" si="23"/>
        <v>2211.6401460410284</v>
      </c>
      <c r="F297" s="69">
        <f t="shared" si="23"/>
        <v>1768.205626299303</v>
      </c>
      <c r="G297" s="88">
        <f t="shared" si="23"/>
        <v>0</v>
      </c>
      <c r="H297" s="39">
        <f t="shared" si="23"/>
        <v>497.78276582594702</v>
      </c>
      <c r="I297" s="1"/>
    </row>
    <row r="298" spans="2:10" x14ac:dyDescent="0.2">
      <c r="B298" s="9" t="str">
        <f>$B$37</f>
        <v>Engineering</v>
      </c>
      <c r="C298" s="69">
        <f t="shared" si="23"/>
        <v>452.52135835782673</v>
      </c>
      <c r="D298" s="69">
        <f t="shared" si="23"/>
        <v>874.46095486064598</v>
      </c>
      <c r="E298" s="69">
        <f t="shared" si="23"/>
        <v>684.06744134291318</v>
      </c>
      <c r="F298" s="69">
        <f t="shared" si="23"/>
        <v>0</v>
      </c>
      <c r="G298" s="88">
        <f t="shared" si="23"/>
        <v>0</v>
      </c>
      <c r="H298" s="39">
        <f t="shared" si="23"/>
        <v>690.90492794867566</v>
      </c>
      <c r="I298" s="1"/>
    </row>
    <row r="299" spans="2:10"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279.93968354589083</v>
      </c>
      <c r="D301" s="69">
        <f t="shared" si="23"/>
        <v>287.24048849404301</v>
      </c>
      <c r="E301" s="69">
        <f t="shared" si="23"/>
        <v>939.58469531012815</v>
      </c>
      <c r="F301" s="69">
        <f t="shared" si="23"/>
        <v>0</v>
      </c>
      <c r="G301" s="88">
        <f t="shared" si="23"/>
        <v>0</v>
      </c>
      <c r="H301" s="39">
        <f t="shared" si="23"/>
        <v>423.45360022517951</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2119.4305534227519</v>
      </c>
      <c r="E304" s="69">
        <f t="shared" si="23"/>
        <v>0</v>
      </c>
      <c r="F304" s="69">
        <f t="shared" si="23"/>
        <v>0</v>
      </c>
      <c r="G304" s="88">
        <f t="shared" si="23"/>
        <v>0</v>
      </c>
      <c r="H304" s="39">
        <f t="shared" si="23"/>
        <v>2119.4305534227519</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534.28357752650754</v>
      </c>
      <c r="D306" s="69">
        <f t="shared" si="23"/>
        <v>431.94469303345761</v>
      </c>
      <c r="E306" s="69">
        <f t="shared" si="23"/>
        <v>835.17816823387261</v>
      </c>
      <c r="F306" s="69">
        <f t="shared" si="23"/>
        <v>0</v>
      </c>
      <c r="G306" s="88">
        <f t="shared" si="23"/>
        <v>0</v>
      </c>
      <c r="H306" s="39">
        <f t="shared" si="23"/>
        <v>571.04510746480162</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252.21392719124788</v>
      </c>
      <c r="D308" s="69">
        <f t="shared" si="23"/>
        <v>407.82978489724741</v>
      </c>
      <c r="E308" s="69">
        <f t="shared" si="23"/>
        <v>497.61577181701136</v>
      </c>
      <c r="F308" s="69">
        <f t="shared" si="23"/>
        <v>0</v>
      </c>
      <c r="G308" s="88">
        <f t="shared" si="23"/>
        <v>0</v>
      </c>
      <c r="H308" s="39">
        <f t="shared" si="23"/>
        <v>418.15629184126283</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331.96181861116747</v>
      </c>
      <c r="E310" s="69">
        <f t="shared" si="24"/>
        <v>0</v>
      </c>
      <c r="F310" s="69">
        <f t="shared" si="24"/>
        <v>0</v>
      </c>
      <c r="G310" s="88">
        <f t="shared" si="24"/>
        <v>0</v>
      </c>
      <c r="H310" s="39">
        <f t="shared" si="24"/>
        <v>331.96181861116747</v>
      </c>
      <c r="I310" s="1"/>
    </row>
    <row r="311" spans="2:10" x14ac:dyDescent="0.2">
      <c r="B311" s="9" t="str">
        <f>$B$50</f>
        <v>Technology</v>
      </c>
      <c r="C311" s="69">
        <f t="shared" si="24"/>
        <v>402.36667622867651</v>
      </c>
      <c r="D311" s="69">
        <f t="shared" si="24"/>
        <v>539.2040533862197</v>
      </c>
      <c r="E311" s="69">
        <f t="shared" si="24"/>
        <v>1137.6678039258722</v>
      </c>
      <c r="F311" s="69">
        <f t="shared" si="24"/>
        <v>128.18410033671694</v>
      </c>
      <c r="G311" s="88">
        <f t="shared" si="24"/>
        <v>0</v>
      </c>
      <c r="H311" s="39">
        <f t="shared" si="24"/>
        <v>492.92850947658576</v>
      </c>
      <c r="I311" s="1"/>
    </row>
    <row r="312" spans="2:10" x14ac:dyDescent="0.2">
      <c r="B312" s="9" t="str">
        <f>$B$51</f>
        <v>Nursing</v>
      </c>
      <c r="C312" s="69">
        <f t="shared" si="24"/>
        <v>261.47042238761145</v>
      </c>
      <c r="D312" s="69">
        <f t="shared" si="24"/>
        <v>491.01916238809446</v>
      </c>
      <c r="E312" s="69">
        <f t="shared" si="24"/>
        <v>1033.2041642474658</v>
      </c>
      <c r="F312" s="69">
        <f t="shared" si="24"/>
        <v>0</v>
      </c>
      <c r="G312" s="88">
        <f t="shared" si="24"/>
        <v>0</v>
      </c>
      <c r="H312" s="39">
        <f t="shared" si="24"/>
        <v>564.43826803054412</v>
      </c>
      <c r="I312" s="1"/>
    </row>
    <row r="313" spans="2:10" x14ac:dyDescent="0.2">
      <c r="B313" s="35" t="str">
        <f>$B$52</f>
        <v>Totals</v>
      </c>
      <c r="C313" s="38">
        <f t="shared" si="24"/>
        <v>289.05482434887006</v>
      </c>
      <c r="D313" s="38">
        <f t="shared" si="24"/>
        <v>471.7033170152452</v>
      </c>
      <c r="E313" s="38">
        <f t="shared" si="24"/>
        <v>625.46145724398173</v>
      </c>
      <c r="F313" s="38">
        <f t="shared" si="24"/>
        <v>1653.3463832404514</v>
      </c>
      <c r="G313" s="38">
        <f t="shared" si="24"/>
        <v>0</v>
      </c>
      <c r="H313" s="38">
        <f t="shared" si="24"/>
        <v>422.9533860471513</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1.7202524443141345</v>
      </c>
      <c r="E318" s="55">
        <f t="shared" si="25"/>
        <v>2.2621265930002408</v>
      </c>
      <c r="F318" s="55">
        <f t="shared" si="25"/>
        <v>0.95847131344128011</v>
      </c>
      <c r="G318" s="55">
        <f t="shared" si="25"/>
        <v>0</v>
      </c>
      <c r="H318" s="55">
        <f t="shared" si="25"/>
        <v>1.3156618770862394</v>
      </c>
      <c r="I318" s="1"/>
    </row>
    <row r="319" spans="2:10" x14ac:dyDescent="0.2">
      <c r="B319" s="9" t="str">
        <f>$B$33</f>
        <v>Science</v>
      </c>
      <c r="C319" s="55">
        <f t="shared" ref="C319:H334" si="26">IF($C$293=0,"",C294/$C$293)</f>
        <v>0.9295409427945478</v>
      </c>
      <c r="D319" s="55">
        <f t="shared" si="26"/>
        <v>1.6115844901950525</v>
      </c>
      <c r="E319" s="55">
        <f t="shared" si="26"/>
        <v>4.2842499616828817</v>
      </c>
      <c r="F319" s="55">
        <f t="shared" si="26"/>
        <v>3.7092588320228073</v>
      </c>
      <c r="G319" s="55">
        <f t="shared" si="26"/>
        <v>0</v>
      </c>
      <c r="H319" s="55">
        <f t="shared" si="26"/>
        <v>1.2753681160427894</v>
      </c>
      <c r="I319" s="1"/>
    </row>
    <row r="320" spans="2:10" x14ac:dyDescent="0.2">
      <c r="B320" s="9" t="str">
        <f>$B$34</f>
        <v>Fine Arts</v>
      </c>
      <c r="C320" s="55">
        <f t="shared" si="26"/>
        <v>2.0652971405519063</v>
      </c>
      <c r="D320" s="55">
        <f t="shared" si="26"/>
        <v>3.3437553902391595</v>
      </c>
      <c r="E320" s="55">
        <f t="shared" si="26"/>
        <v>6.4972079481354594</v>
      </c>
      <c r="F320" s="55">
        <f t="shared" si="26"/>
        <v>0</v>
      </c>
      <c r="G320" s="55">
        <f t="shared" si="26"/>
        <v>0</v>
      </c>
      <c r="H320" s="55">
        <f t="shared" si="26"/>
        <v>2.6480812945467136</v>
      </c>
      <c r="I320" s="1"/>
    </row>
    <row r="321" spans="2:9" x14ac:dyDescent="0.2">
      <c r="B321" s="9" t="str">
        <f>$B$35</f>
        <v>Teacher Education</v>
      </c>
      <c r="C321" s="55">
        <f t="shared" si="26"/>
        <v>0.82352564860573452</v>
      </c>
      <c r="D321" s="55">
        <f t="shared" si="26"/>
        <v>1.3923497857610607</v>
      </c>
      <c r="E321" s="55">
        <f t="shared" si="26"/>
        <v>1.7277325329141353</v>
      </c>
      <c r="F321" s="55">
        <f t="shared" si="26"/>
        <v>7.1236169023092879</v>
      </c>
      <c r="G321" s="55">
        <f t="shared" si="26"/>
        <v>0</v>
      </c>
      <c r="H321" s="55">
        <f t="shared" si="26"/>
        <v>1.7163610547005068</v>
      </c>
      <c r="I321" s="1"/>
    </row>
    <row r="322" spans="2:9" x14ac:dyDescent="0.2">
      <c r="B322" s="9" t="str">
        <f>$B$36</f>
        <v>Agriculture</v>
      </c>
      <c r="C322" s="55">
        <f t="shared" si="26"/>
        <v>1.1558241989386833</v>
      </c>
      <c r="D322" s="55">
        <f t="shared" si="26"/>
        <v>2.118557821840219</v>
      </c>
      <c r="E322" s="55">
        <f t="shared" si="26"/>
        <v>8.6389035262199858</v>
      </c>
      <c r="F322" s="55">
        <f t="shared" si="26"/>
        <v>6.9068007503222875</v>
      </c>
      <c r="G322" s="55">
        <f t="shared" si="26"/>
        <v>0</v>
      </c>
      <c r="H322" s="55">
        <f t="shared" si="26"/>
        <v>1.9443928519217322</v>
      </c>
      <c r="I322" s="1"/>
    </row>
    <row r="323" spans="2:9" x14ac:dyDescent="0.2">
      <c r="B323" s="9" t="str">
        <f>$B$37</f>
        <v>Engineering</v>
      </c>
      <c r="C323" s="55">
        <f t="shared" si="26"/>
        <v>1.7675969417561683</v>
      </c>
      <c r="D323" s="55">
        <f t="shared" si="26"/>
        <v>3.4157382429551846</v>
      </c>
      <c r="E323" s="55">
        <f t="shared" si="26"/>
        <v>2.6720407665632719</v>
      </c>
      <c r="F323" s="55">
        <f t="shared" si="26"/>
        <v>0</v>
      </c>
      <c r="G323" s="55">
        <f t="shared" si="26"/>
        <v>0</v>
      </c>
      <c r="H323" s="55">
        <f t="shared" si="26"/>
        <v>2.6987487223103854</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1.0934744170033888</v>
      </c>
      <c r="D326" s="55">
        <f t="shared" si="26"/>
        <v>1.1219921438694602</v>
      </c>
      <c r="E326" s="55">
        <f t="shared" si="26"/>
        <v>3.670118555239148</v>
      </c>
      <c r="F326" s="55">
        <f t="shared" si="26"/>
        <v>0</v>
      </c>
      <c r="G326" s="55">
        <f t="shared" si="26"/>
        <v>0</v>
      </c>
      <c r="H326" s="55">
        <f t="shared" si="26"/>
        <v>1.654055162058895</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8.2787229714189348</v>
      </c>
      <c r="E329" s="55">
        <f t="shared" si="26"/>
        <v>0</v>
      </c>
      <c r="F329" s="55">
        <f t="shared" si="26"/>
        <v>0</v>
      </c>
      <c r="G329" s="55">
        <f t="shared" si="26"/>
        <v>0</v>
      </c>
      <c r="H329" s="55">
        <f t="shared" si="26"/>
        <v>8.2787229714189348</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2.0869689357725876</v>
      </c>
      <c r="D331" s="55">
        <f t="shared" si="26"/>
        <v>1.6872222809205248</v>
      </c>
      <c r="E331" s="55">
        <f t="shared" si="26"/>
        <v>3.2622954667796593</v>
      </c>
      <c r="F331" s="55">
        <f t="shared" si="26"/>
        <v>0</v>
      </c>
      <c r="G331" s="55">
        <f t="shared" si="26"/>
        <v>0</v>
      </c>
      <c r="H331" s="55">
        <f t="shared" si="26"/>
        <v>2.2305634130123213</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0.98517464013055678</v>
      </c>
      <c r="D333" s="55">
        <f t="shared" si="26"/>
        <v>1.5930268643174692</v>
      </c>
      <c r="E333" s="55">
        <f t="shared" si="26"/>
        <v>1.9437405554189604</v>
      </c>
      <c r="F333" s="55">
        <f t="shared" si="26"/>
        <v>0</v>
      </c>
      <c r="G333" s="55">
        <f t="shared" si="26"/>
        <v>0</v>
      </c>
      <c r="H333" s="55">
        <f t="shared" si="26"/>
        <v>1.6333633075728879</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1.2966784539989145</v>
      </c>
      <c r="E335" s="55">
        <f t="shared" si="27"/>
        <v>0</v>
      </c>
      <c r="F335" s="55">
        <f t="shared" si="27"/>
        <v>0</v>
      </c>
      <c r="G335" s="55">
        <f t="shared" si="27"/>
        <v>0</v>
      </c>
      <c r="H335" s="55">
        <f t="shared" si="27"/>
        <v>1.2966784539989145</v>
      </c>
      <c r="I335" s="1"/>
    </row>
    <row r="336" spans="2:9" x14ac:dyDescent="0.2">
      <c r="B336" s="9" t="str">
        <f>$B$50</f>
        <v>Technology</v>
      </c>
      <c r="C336" s="55">
        <f t="shared" si="27"/>
        <v>1.571687376143716</v>
      </c>
      <c r="D336" s="55">
        <f t="shared" si="27"/>
        <v>2.1061888420178412</v>
      </c>
      <c r="E336" s="55">
        <f t="shared" si="27"/>
        <v>4.4438524145057015</v>
      </c>
      <c r="F336" s="55">
        <f t="shared" si="27"/>
        <v>0.5007008388713059</v>
      </c>
      <c r="G336" s="55">
        <f t="shared" si="27"/>
        <v>0</v>
      </c>
      <c r="H336" s="55">
        <f t="shared" si="27"/>
        <v>1.9254316061834778</v>
      </c>
      <c r="I336" s="1"/>
    </row>
    <row r="337" spans="2:10" x14ac:dyDescent="0.2">
      <c r="B337" s="9" t="str">
        <f>$B$51</f>
        <v>Nursing</v>
      </c>
      <c r="C337" s="55">
        <f t="shared" si="27"/>
        <v>1.0213315027808607</v>
      </c>
      <c r="D337" s="55">
        <f t="shared" si="27"/>
        <v>1.9179734917496845</v>
      </c>
      <c r="E337" s="55">
        <f t="shared" si="27"/>
        <v>4.0358062380990178</v>
      </c>
      <c r="F337" s="55">
        <f t="shared" si="27"/>
        <v>0</v>
      </c>
      <c r="G337" s="55">
        <f t="shared" si="27"/>
        <v>0</v>
      </c>
      <c r="H337" s="55">
        <f t="shared" si="27"/>
        <v>2.2047563898453992</v>
      </c>
      <c r="I337" s="1"/>
    </row>
    <row r="338" spans="2:10" x14ac:dyDescent="0.2">
      <c r="B338" s="35" t="str">
        <f>$B$52</f>
        <v>Totals</v>
      </c>
      <c r="C338" s="55">
        <f t="shared" si="27"/>
        <v>1.1290791342381554</v>
      </c>
      <c r="D338" s="55">
        <f t="shared" si="27"/>
        <v>1.8425237288205158</v>
      </c>
      <c r="E338" s="55">
        <f t="shared" si="27"/>
        <v>2.4431195093704394</v>
      </c>
      <c r="F338" s="55">
        <f t="shared" si="27"/>
        <v>6.458148232571479</v>
      </c>
      <c r="G338" s="55">
        <f t="shared" si="27"/>
        <v>0</v>
      </c>
      <c r="H338" s="55">
        <f t="shared" si="27"/>
        <v>1.652101271850233</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7680.2807416304622</v>
      </c>
      <c r="D343" s="38">
        <f t="shared" si="28"/>
        <v>13212.021718808577</v>
      </c>
      <c r="E343" s="38">
        <f>E293*24</f>
        <v>13899.013845879905</v>
      </c>
      <c r="F343" s="38">
        <f>F293*18</f>
        <v>4416.7972620169912</v>
      </c>
      <c r="G343" s="38">
        <f>G293*24</f>
        <v>0</v>
      </c>
      <c r="H343" s="38">
        <f>IF((C32/30+D32/30+E32/24+F32/18+G32/24)=0,0,H268/(C32/30+D32/30+E32/24+F32/18+G32/24))</f>
        <v>9853.9313281048035</v>
      </c>
      <c r="I343" s="1"/>
    </row>
    <row r="344" spans="2:10" x14ac:dyDescent="0.2">
      <c r="B344" s="9" t="str">
        <f>$B$33</f>
        <v>Science</v>
      </c>
      <c r="C344" s="39">
        <f t="shared" si="28"/>
        <v>7139.1354015019888</v>
      </c>
      <c r="D344" s="39">
        <f t="shared" si="28"/>
        <v>12377.421323555407</v>
      </c>
      <c r="E344" s="39">
        <f>E294*24</f>
        <v>26323.39397843527</v>
      </c>
      <c r="F344" s="39">
        <f>F294*18</f>
        <v>17092.889503984483</v>
      </c>
      <c r="G344" s="39">
        <f>G294*24</f>
        <v>0</v>
      </c>
      <c r="H344" s="39">
        <f t="shared" ref="H344:H363" si="29">IF((C33/30+D33/30+E33/24+F33/18+G33/24)=0,0,H269/(C33/30+D33/30+E33/24+F33/18+G33/24))</f>
        <v>9694.0936745742292</v>
      </c>
      <c r="I344" s="1"/>
    </row>
    <row r="345" spans="2:10" x14ac:dyDescent="0.2">
      <c r="B345" s="9" t="str">
        <f>$B$34</f>
        <v>Fine Arts</v>
      </c>
      <c r="C345" s="39">
        <f t="shared" si="28"/>
        <v>15862.061854325269</v>
      </c>
      <c r="D345" s="39">
        <f t="shared" si="28"/>
        <v>25680.980128376868</v>
      </c>
      <c r="E345" s="39">
        <f t="shared" ref="E345:E363" si="30">E295*24</f>
        <v>39920.304862746518</v>
      </c>
      <c r="F345" s="39">
        <f t="shared" ref="F345:F363" si="31">F295*18</f>
        <v>0</v>
      </c>
      <c r="G345" s="39">
        <f t="shared" ref="G345:G363" si="32">G295*24</f>
        <v>0</v>
      </c>
      <c r="H345" s="39">
        <f t="shared" si="29"/>
        <v>20156.093566911557</v>
      </c>
      <c r="I345" s="1"/>
    </row>
    <row r="346" spans="2:10" x14ac:dyDescent="0.2">
      <c r="B346" s="9" t="str">
        <f>$B$35</f>
        <v>Teacher Education</v>
      </c>
      <c r="C346" s="39">
        <f t="shared" si="28"/>
        <v>6324.9081792253592</v>
      </c>
      <c r="D346" s="39">
        <f t="shared" si="28"/>
        <v>10693.637245193975</v>
      </c>
      <c r="E346" s="39">
        <f t="shared" si="30"/>
        <v>10615.576719383082</v>
      </c>
      <c r="F346" s="39">
        <f t="shared" si="31"/>
        <v>32826.826623335568</v>
      </c>
      <c r="G346" s="39">
        <f t="shared" si="32"/>
        <v>0</v>
      </c>
      <c r="H346" s="39">
        <f t="shared" si="29"/>
        <v>11713.364740587944</v>
      </c>
      <c r="I346" s="1"/>
    </row>
    <row r="347" spans="2:10" x14ac:dyDescent="0.2">
      <c r="B347" s="9" t="str">
        <f>$B$36</f>
        <v>Agriculture</v>
      </c>
      <c r="C347" s="39">
        <f t="shared" si="28"/>
        <v>8877.0543358192263</v>
      </c>
      <c r="D347" s="39">
        <f t="shared" si="28"/>
        <v>16271.118839110013</v>
      </c>
      <c r="E347" s="39">
        <f t="shared" si="30"/>
        <v>53079.363504984678</v>
      </c>
      <c r="F347" s="39">
        <f t="shared" si="31"/>
        <v>31827.701273387454</v>
      </c>
      <c r="G347" s="39">
        <f t="shared" si="32"/>
        <v>0</v>
      </c>
      <c r="H347" s="39">
        <f t="shared" si="29"/>
        <v>14689.374685099663</v>
      </c>
      <c r="I347" s="1"/>
    </row>
    <row r="348" spans="2:10" x14ac:dyDescent="0.2">
      <c r="B348" s="9" t="str">
        <f>$B$37</f>
        <v>Engineering</v>
      </c>
      <c r="C348" s="39">
        <f t="shared" si="28"/>
        <v>13575.640750734801</v>
      </c>
      <c r="D348" s="39">
        <f t="shared" si="28"/>
        <v>26233.82864581938</v>
      </c>
      <c r="E348" s="39">
        <f t="shared" si="30"/>
        <v>16417.618592229916</v>
      </c>
      <c r="F348" s="39">
        <f t="shared" si="31"/>
        <v>0</v>
      </c>
      <c r="G348" s="39">
        <f t="shared" si="32"/>
        <v>0</v>
      </c>
      <c r="H348" s="39">
        <f t="shared" si="29"/>
        <v>19232.619334448933</v>
      </c>
      <c r="I348" s="1"/>
    </row>
    <row r="349" spans="2:10"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8398.1905063767244</v>
      </c>
      <c r="D351" s="39">
        <f t="shared" si="28"/>
        <v>8617.2146548212895</v>
      </c>
      <c r="E351" s="39">
        <f t="shared" si="30"/>
        <v>22550.032687443076</v>
      </c>
      <c r="F351" s="39">
        <f t="shared" si="31"/>
        <v>0</v>
      </c>
      <c r="G351" s="39">
        <f t="shared" si="32"/>
        <v>0</v>
      </c>
      <c r="H351" s="39">
        <f t="shared" si="29"/>
        <v>12070.166671647114</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63582.916602682555</v>
      </c>
      <c r="E354" s="39">
        <f t="shared" si="30"/>
        <v>0</v>
      </c>
      <c r="F354" s="39">
        <f t="shared" si="31"/>
        <v>0</v>
      </c>
      <c r="G354" s="39">
        <f t="shared" si="32"/>
        <v>0</v>
      </c>
      <c r="H354" s="39">
        <f t="shared" si="29"/>
        <v>63582.916602682562</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16028.507325795226</v>
      </c>
      <c r="D356" s="39">
        <f t="shared" si="28"/>
        <v>12958.340791003728</v>
      </c>
      <c r="E356" s="39">
        <f t="shared" si="30"/>
        <v>20044.276037612944</v>
      </c>
      <c r="F356" s="39">
        <f t="shared" si="31"/>
        <v>0</v>
      </c>
      <c r="G356" s="39">
        <f t="shared" si="32"/>
        <v>0</v>
      </c>
      <c r="H356" s="39">
        <f t="shared" si="29"/>
        <v>15972.249578222489</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7566.4178157374363</v>
      </c>
      <c r="D358" s="39">
        <f t="shared" si="28"/>
        <v>12234.893546917423</v>
      </c>
      <c r="E358" s="39">
        <f t="shared" si="30"/>
        <v>11942.778523608273</v>
      </c>
      <c r="F358" s="39">
        <f t="shared" si="31"/>
        <v>0</v>
      </c>
      <c r="G358" s="39">
        <f t="shared" si="32"/>
        <v>0</v>
      </c>
      <c r="H358" s="39">
        <f t="shared" si="29"/>
        <v>11472.889967231853</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9958.8545583350242</v>
      </c>
      <c r="E360" s="39">
        <f t="shared" si="30"/>
        <v>0</v>
      </c>
      <c r="F360" s="39">
        <f t="shared" si="31"/>
        <v>0</v>
      </c>
      <c r="G360" s="39">
        <f t="shared" si="32"/>
        <v>0</v>
      </c>
      <c r="H360" s="39">
        <f t="shared" si="29"/>
        <v>9958.8545583350242</v>
      </c>
      <c r="I360" s="1"/>
    </row>
    <row r="361" spans="2:9" x14ac:dyDescent="0.2">
      <c r="B361" s="9" t="str">
        <f>$B$50</f>
        <v>Technology</v>
      </c>
      <c r="C361" s="39">
        <f t="shared" si="33"/>
        <v>12071.000286860295</v>
      </c>
      <c r="D361" s="39">
        <f t="shared" si="33"/>
        <v>16176.12160158659</v>
      </c>
      <c r="E361" s="39">
        <f t="shared" si="30"/>
        <v>27304.027294220934</v>
      </c>
      <c r="F361" s="39">
        <f t="shared" si="31"/>
        <v>2307.3138060609049</v>
      </c>
      <c r="G361" s="39">
        <f t="shared" si="32"/>
        <v>0</v>
      </c>
      <c r="H361" s="39">
        <f t="shared" si="29"/>
        <v>14556.935290617927</v>
      </c>
      <c r="I361" s="1"/>
    </row>
    <row r="362" spans="2:9" x14ac:dyDescent="0.2">
      <c r="B362" s="9" t="str">
        <f>$B$51</f>
        <v>Nursing</v>
      </c>
      <c r="C362" s="39">
        <f t="shared" si="33"/>
        <v>7844.1126716283434</v>
      </c>
      <c r="D362" s="39">
        <f t="shared" si="33"/>
        <v>14730.574871642833</v>
      </c>
      <c r="E362" s="39">
        <f t="shared" si="30"/>
        <v>24796.899941939177</v>
      </c>
      <c r="F362" s="39">
        <f t="shared" si="31"/>
        <v>0</v>
      </c>
      <c r="G362" s="39">
        <f t="shared" si="32"/>
        <v>0</v>
      </c>
      <c r="H362" s="39">
        <f t="shared" si="29"/>
        <v>16260.647237154197</v>
      </c>
      <c r="I362" s="1"/>
    </row>
    <row r="363" spans="2:9" x14ac:dyDescent="0.2">
      <c r="B363" s="35" t="str">
        <f>$B$52</f>
        <v>Totals</v>
      </c>
      <c r="C363" s="38">
        <f t="shared" si="33"/>
        <v>8671.6447304661015</v>
      </c>
      <c r="D363" s="38">
        <f t="shared" si="33"/>
        <v>14151.099510457356</v>
      </c>
      <c r="E363" s="38">
        <f t="shared" si="30"/>
        <v>15011.074973855561</v>
      </c>
      <c r="F363" s="38">
        <f t="shared" si="31"/>
        <v>29760.234898328126</v>
      </c>
      <c r="G363" s="38">
        <f t="shared" si="32"/>
        <v>0</v>
      </c>
      <c r="H363" s="38">
        <f t="shared" si="29"/>
        <v>12132.766483848876</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65" priority="6" stopIfTrue="1">
      <formula>C32=0</formula>
    </cfRule>
  </conditionalFormatting>
  <conditionalFormatting sqref="C91:G110">
    <cfRule type="expression" dxfId="164" priority="5" stopIfTrue="1">
      <formula>C32=0</formula>
    </cfRule>
  </conditionalFormatting>
  <conditionalFormatting sqref="C143:H162">
    <cfRule type="expression" dxfId="163" priority="3" stopIfTrue="1">
      <formula>C32=0</formula>
    </cfRule>
  </conditionalFormatting>
  <conditionalFormatting sqref="H143:H162">
    <cfRule type="expression" dxfId="162" priority="4" stopIfTrue="1">
      <formula>OR(AND(#REF!&gt;0,H143&gt;0,H61=0),AND(#REF!&gt;0,H143&gt;0,H32=0))</formula>
    </cfRule>
  </conditionalFormatting>
  <conditionalFormatting sqref="H143:H162">
    <cfRule type="expression" dxfId="161" priority="2" stopIfTrue="1">
      <formula>OR(AND(#REF!&gt;0,H143&gt;0,H61=0),AND(#REF!&gt;0,H143&gt;0,H32=0))</formula>
    </cfRule>
  </conditionalFormatting>
  <conditionalFormatting sqref="H143:H162">
    <cfRule type="expression" dxfId="16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90</v>
      </c>
      <c r="C3" s="6"/>
      <c r="D3" s="6"/>
      <c r="E3" s="6"/>
      <c r="F3" s="6"/>
      <c r="G3" s="6"/>
      <c r="H3" s="6"/>
    </row>
    <row r="4" spans="2:8" x14ac:dyDescent="0.2">
      <c r="B4" s="83" t="s">
        <v>151</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Data!$G20</f>
        <v>57820430</v>
      </c>
    </row>
    <row r="14" spans="2:8" x14ac:dyDescent="0.2">
      <c r="B14" s="371" t="s">
        <v>14</v>
      </c>
      <c r="C14" s="371"/>
      <c r="D14" s="371"/>
      <c r="E14" s="371"/>
      <c r="F14" s="335"/>
      <c r="G14" s="333"/>
      <c r="H14" s="339">
        <f>Data!$H20</f>
        <v>3082486</v>
      </c>
    </row>
    <row r="15" spans="2:8" x14ac:dyDescent="0.2">
      <c r="B15" s="371" t="s">
        <v>15</v>
      </c>
      <c r="C15" s="371"/>
      <c r="D15" s="371"/>
      <c r="E15" s="371"/>
      <c r="F15" s="335"/>
      <c r="G15" s="333"/>
      <c r="H15" s="339">
        <f>Data!$I20</f>
        <v>16425525</v>
      </c>
    </row>
    <row r="16" spans="2:8" x14ac:dyDescent="0.2">
      <c r="B16" s="371" t="s">
        <v>19</v>
      </c>
      <c r="C16" s="371"/>
      <c r="D16" s="371"/>
      <c r="E16" s="371"/>
      <c r="F16" s="335"/>
      <c r="G16" s="333"/>
      <c r="H16" s="339">
        <f>Data!$J20</f>
        <v>16067396</v>
      </c>
    </row>
    <row r="17" spans="2:23" x14ac:dyDescent="0.2">
      <c r="B17" s="371" t="s">
        <v>16</v>
      </c>
      <c r="C17" s="371"/>
      <c r="D17" s="371"/>
      <c r="E17" s="371"/>
      <c r="F17" s="335"/>
      <c r="G17" s="333"/>
      <c r="H17" s="339">
        <f>Data!$K20</f>
        <v>12685083</v>
      </c>
    </row>
    <row r="18" spans="2:23" x14ac:dyDescent="0.2">
      <c r="B18" s="371" t="s">
        <v>1</v>
      </c>
      <c r="C18" s="371"/>
      <c r="D18" s="371"/>
      <c r="E18" s="371"/>
      <c r="F18" s="336"/>
      <c r="G18" s="333"/>
      <c r="H18" s="337">
        <f>SUM(H13:H17)</f>
        <v>106080920</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Data!L20</f>
        <v>Monica Poehl</v>
      </c>
      <c r="E21" s="384"/>
      <c r="F21" s="384"/>
      <c r="G21" s="87" t="str">
        <f>Data!M20</f>
        <v>979-458-6090</v>
      </c>
      <c r="H21" s="78" t="str">
        <f>Data!N20</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Data!O20</f>
        <v>2939</v>
      </c>
      <c r="D25" s="80">
        <f>Data!P20</f>
        <v>5123</v>
      </c>
      <c r="E25" s="80">
        <f>Data!Q20</f>
        <v>3068</v>
      </c>
      <c r="F25" s="80">
        <f>Data!R20</f>
        <v>494</v>
      </c>
      <c r="G25" s="80">
        <f>Data!S20</f>
        <v>0</v>
      </c>
      <c r="H25" s="68">
        <f>SUM(C25:G25)</f>
        <v>11624</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Data!T20</f>
        <v>Bussell, Paige</v>
      </c>
      <c r="E28" s="384"/>
      <c r="F28" s="384"/>
      <c r="G28" s="87" t="str">
        <f>Data!U20</f>
        <v>(903) 468-3209</v>
      </c>
      <c r="H28" s="78" t="str">
        <f>Data!V20</f>
        <v>Paige.Bussell@tamuc.edu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Data!W20</f>
        <v>47361</v>
      </c>
      <c r="D32" s="81">
        <f>Data!AQ20</f>
        <v>23382</v>
      </c>
      <c r="E32" s="81">
        <f>Data!BK20</f>
        <v>8533</v>
      </c>
      <c r="F32" s="81">
        <f>Data!CE20</f>
        <v>1220</v>
      </c>
      <c r="G32" s="81">
        <f>Data!CY20</f>
        <v>0</v>
      </c>
      <c r="H32" s="22">
        <f>SUM(C32:G32)</f>
        <v>80496</v>
      </c>
      <c r="I32" s="1"/>
      <c r="W32" s="18"/>
    </row>
    <row r="33" spans="2:23" x14ac:dyDescent="0.2">
      <c r="B33" s="7" t="s">
        <v>46</v>
      </c>
      <c r="C33" s="81">
        <f>Data!X20</f>
        <v>20730</v>
      </c>
      <c r="D33" s="81">
        <f>Data!AR20</f>
        <v>10565</v>
      </c>
      <c r="E33" s="81">
        <f>Data!BL20</f>
        <v>5689</v>
      </c>
      <c r="F33" s="81">
        <f>Data!CF20</f>
        <v>0</v>
      </c>
      <c r="G33" s="81">
        <f>Data!CZ20</f>
        <v>0</v>
      </c>
      <c r="H33" s="22">
        <f t="shared" ref="H33:H52" si="0">SUM(C33:G33)</f>
        <v>36984</v>
      </c>
      <c r="I33" s="1"/>
      <c r="W33" s="18"/>
    </row>
    <row r="34" spans="2:23" x14ac:dyDescent="0.2">
      <c r="B34" s="7" t="s">
        <v>47</v>
      </c>
      <c r="C34" s="81">
        <f>Data!Y20</f>
        <v>8051</v>
      </c>
      <c r="D34" s="81">
        <f>Data!AS20</f>
        <v>4957</v>
      </c>
      <c r="E34" s="81">
        <f>Data!BM20</f>
        <v>1499</v>
      </c>
      <c r="F34" s="81">
        <f>Data!CG20</f>
        <v>0</v>
      </c>
      <c r="G34" s="81">
        <f>Data!DA20</f>
        <v>0</v>
      </c>
      <c r="H34" s="22">
        <f t="shared" si="0"/>
        <v>14507</v>
      </c>
      <c r="I34" s="1"/>
      <c r="W34" s="18"/>
    </row>
    <row r="35" spans="2:23" x14ac:dyDescent="0.2">
      <c r="B35" s="7" t="s">
        <v>48</v>
      </c>
      <c r="C35" s="81">
        <f>Data!Z20</f>
        <v>1471</v>
      </c>
      <c r="D35" s="81">
        <f>Data!AT20</f>
        <v>12134</v>
      </c>
      <c r="E35" s="81">
        <f>Data!BN20</f>
        <v>14593</v>
      </c>
      <c r="F35" s="81">
        <f>Data!CH20</f>
        <v>4821</v>
      </c>
      <c r="G35" s="81">
        <f>Data!DB20</f>
        <v>0</v>
      </c>
      <c r="H35" s="22">
        <f t="shared" si="0"/>
        <v>33019</v>
      </c>
      <c r="I35" s="1"/>
      <c r="W35" s="18"/>
    </row>
    <row r="36" spans="2:23" x14ac:dyDescent="0.2">
      <c r="B36" s="7" t="s">
        <v>49</v>
      </c>
      <c r="C36" s="81">
        <f>Data!AA20</f>
        <v>3409</v>
      </c>
      <c r="D36" s="81">
        <f>Data!AU20</f>
        <v>4855</v>
      </c>
      <c r="E36" s="81">
        <f>Data!BO20</f>
        <v>1092</v>
      </c>
      <c r="F36" s="81">
        <f>Data!CI20</f>
        <v>0</v>
      </c>
      <c r="G36" s="81">
        <f>Data!DC20</f>
        <v>0</v>
      </c>
      <c r="H36" s="22">
        <f t="shared" si="0"/>
        <v>9356</v>
      </c>
      <c r="I36" s="1"/>
      <c r="W36" s="18"/>
    </row>
    <row r="37" spans="2:23" x14ac:dyDescent="0.2">
      <c r="B37" s="7" t="s">
        <v>50</v>
      </c>
      <c r="C37" s="81">
        <f>Data!AB20</f>
        <v>4426</v>
      </c>
      <c r="D37" s="81">
        <f>Data!AV20</f>
        <v>7053</v>
      </c>
      <c r="E37" s="81">
        <f>Data!BP20</f>
        <v>3260</v>
      </c>
      <c r="F37" s="81">
        <f>Data!CJ20</f>
        <v>0</v>
      </c>
      <c r="G37" s="81">
        <f>Data!DD20</f>
        <v>0</v>
      </c>
      <c r="H37" s="22">
        <f t="shared" si="0"/>
        <v>14739</v>
      </c>
      <c r="I37" s="1"/>
      <c r="W37" s="18"/>
    </row>
    <row r="38" spans="2:23" x14ac:dyDescent="0.2">
      <c r="B38" s="7" t="s">
        <v>51</v>
      </c>
      <c r="C38" s="81">
        <f>Data!AC20</f>
        <v>153</v>
      </c>
      <c r="D38" s="81">
        <f>Data!AW20</f>
        <v>474</v>
      </c>
      <c r="E38" s="81">
        <f>Data!BQ20</f>
        <v>0</v>
      </c>
      <c r="F38" s="81">
        <f>Data!CK20</f>
        <v>0</v>
      </c>
      <c r="G38" s="81">
        <f>Data!DE20</f>
        <v>0</v>
      </c>
      <c r="H38" s="22">
        <f t="shared" si="0"/>
        <v>627</v>
      </c>
      <c r="I38" s="1"/>
      <c r="W38" s="18"/>
    </row>
    <row r="39" spans="2:23" x14ac:dyDescent="0.2">
      <c r="B39" s="7" t="s">
        <v>52</v>
      </c>
      <c r="C39" s="81">
        <f>Data!AD20</f>
        <v>0</v>
      </c>
      <c r="D39" s="81">
        <f>Data!AX20</f>
        <v>0</v>
      </c>
      <c r="E39" s="81">
        <f>Data!BR20</f>
        <v>0</v>
      </c>
      <c r="F39" s="81">
        <f>Data!CL20</f>
        <v>0</v>
      </c>
      <c r="G39" s="81">
        <f>Data!DF20</f>
        <v>0</v>
      </c>
      <c r="H39" s="22">
        <f t="shared" si="0"/>
        <v>0</v>
      </c>
      <c r="I39" s="1"/>
      <c r="W39" s="18"/>
    </row>
    <row r="40" spans="2:23" x14ac:dyDescent="0.2">
      <c r="B40" s="7" t="s">
        <v>53</v>
      </c>
      <c r="C40" s="81">
        <f>Data!AE20</f>
        <v>537</v>
      </c>
      <c r="D40" s="81">
        <f>Data!AY20</f>
        <v>2160</v>
      </c>
      <c r="E40" s="81">
        <f>Data!BS20</f>
        <v>3624</v>
      </c>
      <c r="F40" s="81">
        <f>Data!CM20</f>
        <v>0</v>
      </c>
      <c r="G40" s="81">
        <f>Data!DG20</f>
        <v>0</v>
      </c>
      <c r="H40" s="22">
        <f t="shared" si="0"/>
        <v>6321</v>
      </c>
      <c r="I40" s="1"/>
      <c r="W40" s="18"/>
    </row>
    <row r="41" spans="2:23" x14ac:dyDescent="0.2">
      <c r="B41" s="7" t="s">
        <v>54</v>
      </c>
      <c r="C41" s="81">
        <f>Data!AF20</f>
        <v>0</v>
      </c>
      <c r="D41" s="81">
        <f>Data!AZ20</f>
        <v>0</v>
      </c>
      <c r="E41" s="81">
        <f>Data!BT20</f>
        <v>1077</v>
      </c>
      <c r="F41" s="81">
        <f>Data!CN20</f>
        <v>0</v>
      </c>
      <c r="G41" s="81">
        <f>Data!DH20</f>
        <v>0</v>
      </c>
      <c r="H41" s="22">
        <f t="shared" si="0"/>
        <v>1077</v>
      </c>
      <c r="I41" s="1"/>
      <c r="W41" s="18"/>
    </row>
    <row r="42" spans="2:23" x14ac:dyDescent="0.2">
      <c r="B42" s="7" t="s">
        <v>55</v>
      </c>
      <c r="C42" s="81">
        <f>Data!AG20</f>
        <v>0</v>
      </c>
      <c r="D42" s="81">
        <f>Data!BA20</f>
        <v>0</v>
      </c>
      <c r="E42" s="81">
        <f>Data!BU20</f>
        <v>0</v>
      </c>
      <c r="F42" s="81">
        <f>Data!CO20</f>
        <v>0</v>
      </c>
      <c r="G42" s="81">
        <f>Data!DI20</f>
        <v>0</v>
      </c>
      <c r="H42" s="22">
        <f t="shared" si="0"/>
        <v>0</v>
      </c>
      <c r="I42" s="1"/>
      <c r="W42" s="18"/>
    </row>
    <row r="43" spans="2:23" x14ac:dyDescent="0.2">
      <c r="B43" s="7" t="s">
        <v>56</v>
      </c>
      <c r="C43" s="81">
        <f>Data!AH20</f>
        <v>198</v>
      </c>
      <c r="D43" s="81">
        <f>Data!BB20</f>
        <v>456</v>
      </c>
      <c r="E43" s="81">
        <f>Data!BV20</f>
        <v>0</v>
      </c>
      <c r="F43" s="81">
        <f>Data!CP20</f>
        <v>0</v>
      </c>
      <c r="G43" s="81">
        <f>Data!DJ20</f>
        <v>0</v>
      </c>
      <c r="H43" s="22">
        <f t="shared" si="0"/>
        <v>654</v>
      </c>
      <c r="I43" s="1"/>
      <c r="W43" s="18"/>
    </row>
    <row r="44" spans="2:23" x14ac:dyDescent="0.2">
      <c r="B44" s="7" t="s">
        <v>57</v>
      </c>
      <c r="C44" s="81">
        <f>Data!AI20</f>
        <v>0</v>
      </c>
      <c r="D44" s="81">
        <f>Data!BC20</f>
        <v>0</v>
      </c>
      <c r="E44" s="81">
        <f>Data!BW20</f>
        <v>0</v>
      </c>
      <c r="F44" s="81">
        <f>Data!CQ20</f>
        <v>0</v>
      </c>
      <c r="G44" s="81">
        <f>Data!DK20</f>
        <v>0</v>
      </c>
      <c r="H44" s="22">
        <f t="shared" si="0"/>
        <v>0</v>
      </c>
      <c r="I44" s="1"/>
      <c r="W44" s="18"/>
    </row>
    <row r="45" spans="2:23" x14ac:dyDescent="0.2">
      <c r="B45" s="7" t="s">
        <v>58</v>
      </c>
      <c r="C45" s="81">
        <f>Data!AJ20</f>
        <v>4226</v>
      </c>
      <c r="D45" s="81">
        <f>Data!BD20</f>
        <v>4542</v>
      </c>
      <c r="E45" s="81">
        <f>Data!BX20</f>
        <v>1326</v>
      </c>
      <c r="F45" s="81">
        <f>Data!CR20</f>
        <v>15</v>
      </c>
      <c r="G45" s="81">
        <f>Data!DL20</f>
        <v>0</v>
      </c>
      <c r="H45" s="22">
        <f t="shared" si="0"/>
        <v>10109</v>
      </c>
      <c r="I45" s="1"/>
      <c r="W45" s="18"/>
    </row>
    <row r="46" spans="2:23" x14ac:dyDescent="0.2">
      <c r="B46" s="7" t="s">
        <v>59</v>
      </c>
      <c r="C46" s="81">
        <f>Data!AK20</f>
        <v>0</v>
      </c>
      <c r="D46" s="81">
        <f>Data!BE20</f>
        <v>0</v>
      </c>
      <c r="E46" s="81">
        <f>Data!BY20</f>
        <v>0</v>
      </c>
      <c r="F46" s="81">
        <f>Data!CS20</f>
        <v>0</v>
      </c>
      <c r="G46" s="81">
        <f>Data!DM20</f>
        <v>0</v>
      </c>
      <c r="H46" s="22">
        <f t="shared" si="0"/>
        <v>0</v>
      </c>
      <c r="I46" s="1"/>
      <c r="W46" s="18"/>
    </row>
    <row r="47" spans="2:23" x14ac:dyDescent="0.2">
      <c r="B47" s="7" t="s">
        <v>60</v>
      </c>
      <c r="C47" s="81">
        <f>Data!AL20</f>
        <v>3927</v>
      </c>
      <c r="D47" s="81">
        <f>Data!BF20</f>
        <v>23910</v>
      </c>
      <c r="E47" s="81">
        <f>Data!BZ20</f>
        <v>16917</v>
      </c>
      <c r="F47" s="81">
        <f>Data!CT20</f>
        <v>0</v>
      </c>
      <c r="G47" s="81">
        <f>Data!DN20</f>
        <v>0</v>
      </c>
      <c r="H47" s="22">
        <f t="shared" si="0"/>
        <v>44754</v>
      </c>
      <c r="I47" s="1"/>
      <c r="W47" s="18"/>
    </row>
    <row r="48" spans="2:23" x14ac:dyDescent="0.2">
      <c r="B48" s="7" t="s">
        <v>61</v>
      </c>
      <c r="C48" s="81">
        <f>Data!AM20</f>
        <v>0</v>
      </c>
      <c r="D48" s="81">
        <f>Data!BG20</f>
        <v>0</v>
      </c>
      <c r="E48" s="81">
        <f>Data!CA20</f>
        <v>0</v>
      </c>
      <c r="F48" s="81">
        <f>Data!CU20</f>
        <v>0</v>
      </c>
      <c r="G48" s="81">
        <f>Data!DO20</f>
        <v>0</v>
      </c>
      <c r="H48" s="22">
        <f t="shared" si="0"/>
        <v>0</v>
      </c>
      <c r="I48" s="1"/>
      <c r="W48" s="18"/>
    </row>
    <row r="49" spans="2:23" x14ac:dyDescent="0.2">
      <c r="B49" s="7" t="s">
        <v>62</v>
      </c>
      <c r="C49" s="81">
        <f>Data!AN20</f>
        <v>0</v>
      </c>
      <c r="D49" s="81">
        <f>Data!BH20</f>
        <v>1596</v>
      </c>
      <c r="E49" s="81">
        <f>Data!CB20</f>
        <v>0</v>
      </c>
      <c r="F49" s="81">
        <f>Data!CV20</f>
        <v>0</v>
      </c>
      <c r="G49" s="81">
        <f>Data!DP20</f>
        <v>0</v>
      </c>
      <c r="H49" s="22">
        <f t="shared" si="0"/>
        <v>1596</v>
      </c>
      <c r="I49" s="1"/>
      <c r="W49" s="18"/>
    </row>
    <row r="50" spans="2:23" x14ac:dyDescent="0.2">
      <c r="B50" s="7" t="s">
        <v>63</v>
      </c>
      <c r="C50" s="81">
        <f>Data!AO20</f>
        <v>491</v>
      </c>
      <c r="D50" s="81">
        <f>Data!BI20</f>
        <v>2210</v>
      </c>
      <c r="E50" s="81">
        <f>Data!CC20</f>
        <v>678</v>
      </c>
      <c r="F50" s="81">
        <f>Data!CW20</f>
        <v>0</v>
      </c>
      <c r="G50" s="81">
        <f>Data!DQ20</f>
        <v>0</v>
      </c>
      <c r="H50" s="22">
        <f t="shared" si="0"/>
        <v>3379</v>
      </c>
      <c r="I50" s="1"/>
      <c r="W50" s="18"/>
    </row>
    <row r="51" spans="2:23" x14ac:dyDescent="0.2">
      <c r="B51" s="7" t="s">
        <v>0</v>
      </c>
      <c r="C51" s="81">
        <f>Data!AP20</f>
        <v>26</v>
      </c>
      <c r="D51" s="81">
        <f>Data!BJ20</f>
        <v>2600</v>
      </c>
      <c r="E51" s="81">
        <f>Data!CD20</f>
        <v>313</v>
      </c>
      <c r="F51" s="81">
        <f>Data!CX20</f>
        <v>0</v>
      </c>
      <c r="G51" s="81">
        <f>Data!DR20</f>
        <v>0</v>
      </c>
      <c r="H51" s="22">
        <f t="shared" si="0"/>
        <v>2939</v>
      </c>
      <c r="I51" s="1"/>
      <c r="W51" s="18"/>
    </row>
    <row r="52" spans="2:23" x14ac:dyDescent="0.2">
      <c r="B52" s="8" t="s">
        <v>34</v>
      </c>
      <c r="C52" s="22">
        <f>SUM(C32:C51)</f>
        <v>95006</v>
      </c>
      <c r="D52" s="22">
        <f>SUM(D32:D51)</f>
        <v>100894</v>
      </c>
      <c r="E52" s="22">
        <f>SUM(E32:E51)</f>
        <v>58601</v>
      </c>
      <c r="F52" s="22">
        <f>SUM(F32:F51)</f>
        <v>6056</v>
      </c>
      <c r="G52" s="22">
        <f>SUM(G32:G51)</f>
        <v>0</v>
      </c>
      <c r="H52" s="22">
        <f t="shared" si="0"/>
        <v>260557</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Data!T20</f>
        <v>Bussell, Paige</v>
      </c>
      <c r="E55" s="384"/>
      <c r="F55" s="384"/>
      <c r="G55" s="87" t="str">
        <f>Data!U20</f>
        <v>(903) 468-3209</v>
      </c>
      <c r="H55" s="78" t="str">
        <f>Data!V20</f>
        <v>Paige.Bussell@tamuc.edu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Data!DS20</f>
        <v>2996399.5942927501</v>
      </c>
      <c r="D61" s="82">
        <f>Data!EM20</f>
        <v>1862607.0991239201</v>
      </c>
      <c r="E61" s="82">
        <f>Data!FG20</f>
        <v>1522020.0835543601</v>
      </c>
      <c r="F61" s="82">
        <f>Data!GA20</f>
        <v>221631.29290055999</v>
      </c>
      <c r="G61" s="82">
        <f>Data!GU20</f>
        <v>0</v>
      </c>
      <c r="H61" s="21">
        <f>SUM(C61:G61)</f>
        <v>6602658.0698715905</v>
      </c>
      <c r="I61" s="1"/>
    </row>
    <row r="62" spans="2:23" x14ac:dyDescent="0.2">
      <c r="B62" s="9" t="str">
        <f>$B$33</f>
        <v>Science</v>
      </c>
      <c r="C62" s="82">
        <f>Data!DT20</f>
        <v>1491120.7044363299</v>
      </c>
      <c r="D62" s="82">
        <f>Data!EN20</f>
        <v>1022036.0872785</v>
      </c>
      <c r="E62" s="82">
        <f>Data!FH20</f>
        <v>732724.85818779096</v>
      </c>
      <c r="F62" s="82">
        <f>Data!GB20</f>
        <v>0</v>
      </c>
      <c r="G62" s="82">
        <f>Data!GV20</f>
        <v>0</v>
      </c>
      <c r="H62" s="22">
        <f t="shared" ref="H62:H81" si="1">SUM(C62:G62)</f>
        <v>3245881.6499026208</v>
      </c>
      <c r="I62" s="1"/>
    </row>
    <row r="63" spans="2:23" x14ac:dyDescent="0.2">
      <c r="B63" s="9" t="str">
        <f>$B$34</f>
        <v>Fine Arts</v>
      </c>
      <c r="C63" s="82">
        <f>Data!DU20</f>
        <v>690413.61307443702</v>
      </c>
      <c r="D63" s="82">
        <f>Data!EO20</f>
        <v>826846.60036315303</v>
      </c>
      <c r="E63" s="82">
        <f>Data!FI20</f>
        <v>548202.89959271403</v>
      </c>
      <c r="F63" s="82">
        <f>Data!GC20</f>
        <v>0</v>
      </c>
      <c r="G63" s="82">
        <f>Data!GW20</f>
        <v>0</v>
      </c>
      <c r="H63" s="22">
        <f t="shared" si="1"/>
        <v>2065463.1130303042</v>
      </c>
      <c r="I63" s="1"/>
    </row>
    <row r="64" spans="2:23" x14ac:dyDescent="0.2">
      <c r="B64" s="9" t="str">
        <f>$B$35</f>
        <v>Teacher Education</v>
      </c>
      <c r="C64" s="82">
        <f>Data!DV20</f>
        <v>117610.029366036</v>
      </c>
      <c r="D64" s="82">
        <f>Data!EP20</f>
        <v>1057994.28730063</v>
      </c>
      <c r="E64" s="82">
        <f>Data!FJ20</f>
        <v>1862518.9292975501</v>
      </c>
      <c r="F64" s="82">
        <f>Data!GD20</f>
        <v>680662.77798256604</v>
      </c>
      <c r="G64" s="82">
        <f>Data!GX20</f>
        <v>0</v>
      </c>
      <c r="H64" s="22">
        <f t="shared" si="1"/>
        <v>3718786.0239467821</v>
      </c>
      <c r="I64" s="1"/>
    </row>
    <row r="65" spans="2:9" x14ac:dyDescent="0.2">
      <c r="B65" s="9" t="str">
        <f>$B$36</f>
        <v>Agriculture</v>
      </c>
      <c r="C65" s="82">
        <f>Data!DW20</f>
        <v>372645.13881236798</v>
      </c>
      <c r="D65" s="82">
        <f>Data!EQ20</f>
        <v>502594.73424795602</v>
      </c>
      <c r="E65" s="82">
        <f>Data!FK20</f>
        <v>204422.51430303499</v>
      </c>
      <c r="F65" s="82">
        <f>Data!GE20</f>
        <v>0</v>
      </c>
      <c r="G65" s="82">
        <f>Data!GY20</f>
        <v>0</v>
      </c>
      <c r="H65" s="22">
        <f t="shared" si="1"/>
        <v>1079662.3873633589</v>
      </c>
      <c r="I65" s="1"/>
    </row>
    <row r="66" spans="2:9" x14ac:dyDescent="0.2">
      <c r="B66" s="9" t="str">
        <f>$B$37</f>
        <v>Engineering</v>
      </c>
      <c r="C66" s="82">
        <f>Data!DX20</f>
        <v>526985.33250100398</v>
      </c>
      <c r="D66" s="82">
        <f>Data!ER20</f>
        <v>1000777.54414972</v>
      </c>
      <c r="E66" s="82">
        <f>Data!FL20</f>
        <v>388461.88221344899</v>
      </c>
      <c r="F66" s="82">
        <f>Data!GF20</f>
        <v>0</v>
      </c>
      <c r="G66" s="82">
        <f>Data!GZ20</f>
        <v>0</v>
      </c>
      <c r="H66" s="22">
        <f t="shared" si="1"/>
        <v>1916224.7588641732</v>
      </c>
      <c r="I66" s="1"/>
    </row>
    <row r="67" spans="2:9" x14ac:dyDescent="0.2">
      <c r="B67" s="9" t="str">
        <f>$B$38</f>
        <v>Home Economics</v>
      </c>
      <c r="C67" s="82">
        <f>Data!DY20</f>
        <v>6954.1862745097997</v>
      </c>
      <c r="D67" s="82">
        <f>Data!ES20</f>
        <v>24851.623981900499</v>
      </c>
      <c r="E67" s="82">
        <f>Data!FM20</f>
        <v>0</v>
      </c>
      <c r="F67" s="82">
        <f>Data!GG20</f>
        <v>0</v>
      </c>
      <c r="G67" s="82">
        <f>Data!HA20</f>
        <v>0</v>
      </c>
      <c r="H67" s="22">
        <f t="shared" si="1"/>
        <v>31805.810256410299</v>
      </c>
      <c r="I67" s="1"/>
    </row>
    <row r="68" spans="2:9" x14ac:dyDescent="0.2">
      <c r="B68" s="9" t="str">
        <f>$B$39</f>
        <v>Law</v>
      </c>
      <c r="C68" s="82">
        <f>Data!DZ20</f>
        <v>0</v>
      </c>
      <c r="D68" s="82">
        <f>Data!ET20</f>
        <v>0</v>
      </c>
      <c r="E68" s="82">
        <f>Data!FN20</f>
        <v>0</v>
      </c>
      <c r="F68" s="82">
        <f>Data!GH20</f>
        <v>0</v>
      </c>
      <c r="G68" s="82">
        <f>Data!HB20</f>
        <v>0</v>
      </c>
      <c r="H68" s="22">
        <f t="shared" si="1"/>
        <v>0</v>
      </c>
      <c r="I68" s="1"/>
    </row>
    <row r="69" spans="2:9" x14ac:dyDescent="0.2">
      <c r="B69" s="9" t="str">
        <f>$B$40</f>
        <v>Social Service</v>
      </c>
      <c r="C69" s="82">
        <f>Data!EA20</f>
        <v>54005.279504706501</v>
      </c>
      <c r="D69" s="82">
        <f>Data!EU20</f>
        <v>289264.10382862698</v>
      </c>
      <c r="E69" s="82">
        <f>Data!FO20</f>
        <v>463228.01666666701</v>
      </c>
      <c r="F69" s="82">
        <f>Data!GI20</f>
        <v>0</v>
      </c>
      <c r="G69" s="82">
        <f>Data!HC20</f>
        <v>0</v>
      </c>
      <c r="H69" s="22">
        <f t="shared" si="1"/>
        <v>806497.40000000049</v>
      </c>
      <c r="I69" s="1"/>
    </row>
    <row r="70" spans="2:9" x14ac:dyDescent="0.2">
      <c r="B70" s="9" t="str">
        <f>$B$41</f>
        <v>Library Science</v>
      </c>
      <c r="C70" s="82">
        <f>Data!EB20</f>
        <v>0</v>
      </c>
      <c r="D70" s="82">
        <f>Data!EV20</f>
        <v>0</v>
      </c>
      <c r="E70" s="82">
        <f>Data!FP20</f>
        <v>91633.35</v>
      </c>
      <c r="F70" s="82">
        <f>Data!GJ20</f>
        <v>0</v>
      </c>
      <c r="G70" s="82">
        <f>Data!HD20</f>
        <v>0</v>
      </c>
      <c r="H70" s="22">
        <f t="shared" si="1"/>
        <v>91633.35</v>
      </c>
      <c r="I70" s="1"/>
    </row>
    <row r="71" spans="2:9" x14ac:dyDescent="0.2">
      <c r="B71" s="9" t="str">
        <f>$B$42</f>
        <v>Veterinary Science</v>
      </c>
      <c r="C71" s="82">
        <f>Data!EC20</f>
        <v>0</v>
      </c>
      <c r="D71" s="82">
        <f>Data!EW20</f>
        <v>0</v>
      </c>
      <c r="E71" s="82">
        <f>Data!FQ20</f>
        <v>0</v>
      </c>
      <c r="F71" s="82">
        <f>Data!GK20</f>
        <v>0</v>
      </c>
      <c r="G71" s="82">
        <f>Data!HE20</f>
        <v>0</v>
      </c>
      <c r="H71" s="22">
        <f t="shared" si="1"/>
        <v>0</v>
      </c>
      <c r="I71" s="1"/>
    </row>
    <row r="72" spans="2:9" x14ac:dyDescent="0.2">
      <c r="B72" s="9" t="str">
        <f>$B$43</f>
        <v>Vocational Training</v>
      </c>
      <c r="C72" s="82">
        <f>Data!ED20</f>
        <v>50303.213460071602</v>
      </c>
      <c r="D72" s="82">
        <f>Data!EX20</f>
        <v>32291.453206595099</v>
      </c>
      <c r="E72" s="82">
        <f>Data!FR20</f>
        <v>0</v>
      </c>
      <c r="F72" s="82">
        <f>Data!GL20</f>
        <v>0</v>
      </c>
      <c r="G72" s="82">
        <f>Data!HF20</f>
        <v>0</v>
      </c>
      <c r="H72" s="22">
        <f t="shared" si="1"/>
        <v>82594.666666666701</v>
      </c>
      <c r="I72" s="1"/>
    </row>
    <row r="73" spans="2:9" x14ac:dyDescent="0.2">
      <c r="B73" s="9" t="str">
        <f>$B$44</f>
        <v>Physical Training</v>
      </c>
      <c r="C73" s="82">
        <f>Data!EE20</f>
        <v>0</v>
      </c>
      <c r="D73" s="82">
        <f>Data!EY20</f>
        <v>0</v>
      </c>
      <c r="E73" s="82">
        <f>Data!FS20</f>
        <v>0</v>
      </c>
      <c r="F73" s="82">
        <f>Data!GM20</f>
        <v>0</v>
      </c>
      <c r="G73" s="82">
        <f>Data!HG20</f>
        <v>0</v>
      </c>
      <c r="H73" s="22">
        <f t="shared" si="1"/>
        <v>0</v>
      </c>
      <c r="I73" s="1"/>
    </row>
    <row r="74" spans="2:9" x14ac:dyDescent="0.2">
      <c r="B74" s="9" t="str">
        <f>$B$45</f>
        <v>Health Services</v>
      </c>
      <c r="C74" s="82">
        <f>Data!EF20</f>
        <v>289820.282756306</v>
      </c>
      <c r="D74" s="82">
        <f>Data!EZ20</f>
        <v>334924.99743128702</v>
      </c>
      <c r="E74" s="82">
        <f>Data!FT20</f>
        <v>206510.052979667</v>
      </c>
      <c r="F74" s="82">
        <f>Data!GN20</f>
        <v>8713.53044375645</v>
      </c>
      <c r="G74" s="82">
        <f>Data!HH20</f>
        <v>0</v>
      </c>
      <c r="H74" s="22">
        <f t="shared" si="1"/>
        <v>839968.86361101654</v>
      </c>
      <c r="I74" s="1"/>
    </row>
    <row r="75" spans="2:9" x14ac:dyDescent="0.2">
      <c r="B75" s="9" t="str">
        <f>$B$46</f>
        <v>Pharmacy</v>
      </c>
      <c r="C75" s="82">
        <f>Data!EG20</f>
        <v>0</v>
      </c>
      <c r="D75" s="82">
        <f>Data!FA20</f>
        <v>0</v>
      </c>
      <c r="E75" s="82">
        <f>Data!FU20</f>
        <v>0</v>
      </c>
      <c r="F75" s="82">
        <f>Data!GO20</f>
        <v>0</v>
      </c>
      <c r="G75" s="82">
        <f>Data!HI20</f>
        <v>0</v>
      </c>
      <c r="H75" s="22">
        <f t="shared" si="1"/>
        <v>0</v>
      </c>
      <c r="I75" s="1"/>
    </row>
    <row r="76" spans="2:9" x14ac:dyDescent="0.2">
      <c r="B76" s="9" t="str">
        <f>$B$47</f>
        <v>Business Administration</v>
      </c>
      <c r="C76" s="82">
        <f>Data!EH20</f>
        <v>301646.90678137401</v>
      </c>
      <c r="D76" s="82">
        <f>Data!FB20</f>
        <v>1772999.11482379</v>
      </c>
      <c r="E76" s="82">
        <f>Data!FV20</f>
        <v>2143872.0116443299</v>
      </c>
      <c r="F76" s="82">
        <f>Data!GP20</f>
        <v>0</v>
      </c>
      <c r="G76" s="82">
        <f>Data!HJ20</f>
        <v>0</v>
      </c>
      <c r="H76" s="22">
        <f t="shared" si="1"/>
        <v>4218518.0332494937</v>
      </c>
      <c r="I76" s="1"/>
    </row>
    <row r="77" spans="2:9" x14ac:dyDescent="0.2">
      <c r="B77" s="9" t="str">
        <f>$B$48</f>
        <v>Optometry</v>
      </c>
      <c r="C77" s="82">
        <f>Data!EI20</f>
        <v>0</v>
      </c>
      <c r="D77" s="82">
        <f>Data!FC20</f>
        <v>0</v>
      </c>
      <c r="E77" s="82">
        <f>Data!FW20</f>
        <v>0</v>
      </c>
      <c r="F77" s="82">
        <f>Data!GQ20</f>
        <v>0</v>
      </c>
      <c r="G77" s="82">
        <f>Data!HK20</f>
        <v>0</v>
      </c>
      <c r="H77" s="22">
        <f t="shared" si="1"/>
        <v>0</v>
      </c>
      <c r="I77" s="1"/>
    </row>
    <row r="78" spans="2:9" x14ac:dyDescent="0.2">
      <c r="B78" s="9" t="str">
        <f>$B$49</f>
        <v>Teacher Ed-Practice Teaching</v>
      </c>
      <c r="C78" s="82">
        <f>Data!EJ20</f>
        <v>0</v>
      </c>
      <c r="D78" s="82">
        <f>Data!FD20</f>
        <v>0</v>
      </c>
      <c r="E78" s="82">
        <f>Data!FX20</f>
        <v>0</v>
      </c>
      <c r="F78" s="82">
        <f>Data!GR20</f>
        <v>0</v>
      </c>
      <c r="G78" s="82">
        <f>Data!HL20</f>
        <v>0</v>
      </c>
      <c r="H78" s="22">
        <f t="shared" si="1"/>
        <v>0</v>
      </c>
      <c r="I78" s="1"/>
    </row>
    <row r="79" spans="2:9" x14ac:dyDescent="0.2">
      <c r="B79" s="9" t="str">
        <f>$B$50</f>
        <v>Technology</v>
      </c>
      <c r="C79" s="82">
        <f>Data!EK20</f>
        <v>71086.714163162396</v>
      </c>
      <c r="D79" s="82">
        <f>Data!FE20</f>
        <v>341713.20107341802</v>
      </c>
      <c r="E79" s="82">
        <f>Data!FY20</f>
        <v>173270.22034776301</v>
      </c>
      <c r="F79" s="82">
        <f>Data!GS20</f>
        <v>0</v>
      </c>
      <c r="G79" s="82">
        <f>Data!HM20</f>
        <v>0</v>
      </c>
      <c r="H79" s="22">
        <f t="shared" si="1"/>
        <v>586070.13558434346</v>
      </c>
      <c r="I79" s="1"/>
    </row>
    <row r="80" spans="2:9" x14ac:dyDescent="0.2">
      <c r="B80" s="9" t="str">
        <f>$B$51</f>
        <v>Nursing</v>
      </c>
      <c r="C80" s="82">
        <f>Data!EL20</f>
        <v>2356.40193123055</v>
      </c>
      <c r="D80" s="82">
        <f>Data!FF20</f>
        <v>406405.04560884699</v>
      </c>
      <c r="E80" s="82">
        <f>Data!FZ20</f>
        <v>195895.75245992301</v>
      </c>
      <c r="F80" s="82">
        <f>Data!GT20</f>
        <v>0</v>
      </c>
      <c r="G80" s="82">
        <f>Data!HN20</f>
        <v>0</v>
      </c>
      <c r="H80" s="22">
        <f t="shared" si="1"/>
        <v>604657.20000000054</v>
      </c>
      <c r="I80" s="1"/>
    </row>
    <row r="81" spans="2:9" x14ac:dyDescent="0.2">
      <c r="B81" s="35" t="str">
        <f>$B$52</f>
        <v>Totals</v>
      </c>
      <c r="C81" s="21">
        <f>SUM(C61:C80)</f>
        <v>6971347.3973542862</v>
      </c>
      <c r="D81" s="21">
        <f>SUM(D61:D80)</f>
        <v>9475305.8924183417</v>
      </c>
      <c r="E81" s="21">
        <f>SUM(E61:E80)</f>
        <v>8532760.571247248</v>
      </c>
      <c r="F81" s="21">
        <f>SUM(F61:F80)</f>
        <v>911007.60132688249</v>
      </c>
      <c r="G81" s="21">
        <f>SUM(G61:G80)</f>
        <v>0</v>
      </c>
      <c r="H81" s="21">
        <f t="shared" si="1"/>
        <v>25890421.462346759</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Data!T20</f>
        <v>Bussell, Paige</v>
      </c>
      <c r="E84" s="384"/>
      <c r="F84" s="384"/>
      <c r="G84" s="87" t="str">
        <f>Data!U20</f>
        <v>(903) 468-3209</v>
      </c>
      <c r="H84" s="78" t="str">
        <f>Data!V20</f>
        <v>Paige.Bussell@tamuc.edu</v>
      </c>
    </row>
    <row r="85" spans="2:9" ht="13.5" customHeight="1" x14ac:dyDescent="0.2">
      <c r="B85" s="27"/>
      <c r="C85" s="27"/>
      <c r="D85" s="27"/>
      <c r="E85" s="27"/>
      <c r="F85" s="27"/>
      <c r="G85" s="27"/>
      <c r="H85" s="5"/>
    </row>
    <row r="86" spans="2:9" x14ac:dyDescent="0.2">
      <c r="B86" s="28" t="s">
        <v>33</v>
      </c>
      <c r="C86" s="13"/>
      <c r="D86" s="13"/>
      <c r="E86" s="13"/>
      <c r="F86" s="13"/>
      <c r="G86" s="13"/>
      <c r="H86" s="17">
        <f>H13+H14</f>
        <v>60902916</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Data!HR20</f>
        <v>241580.5</v>
      </c>
      <c r="D91" s="159">
        <f>Data!IL20</f>
        <v>150170.38</v>
      </c>
      <c r="E91" s="159">
        <f>Data!JF20</f>
        <v>122710.98</v>
      </c>
      <c r="F91" s="159">
        <f>Data!JZ20</f>
        <v>17868.75</v>
      </c>
      <c r="G91" s="159">
        <f>Data!KT20</f>
        <v>0</v>
      </c>
      <c r="H91" s="36">
        <f t="shared" ref="H91:H111" si="2">SUM(C91:G91)</f>
        <v>532330.61</v>
      </c>
    </row>
    <row r="92" spans="2:9" x14ac:dyDescent="0.2">
      <c r="B92" s="9" t="str">
        <f>$B$33</f>
        <v>Science</v>
      </c>
      <c r="C92" s="159">
        <f>Data!HS20</f>
        <v>120219.5</v>
      </c>
      <c r="D92" s="159">
        <f>Data!IM20</f>
        <v>82400.39</v>
      </c>
      <c r="E92" s="159">
        <f>Data!JG20</f>
        <v>59075.03</v>
      </c>
      <c r="F92" s="159">
        <f>Data!KA20</f>
        <v>0</v>
      </c>
      <c r="G92" s="159">
        <f>Data!KU20</f>
        <v>0</v>
      </c>
      <c r="H92" s="69">
        <f t="shared" si="2"/>
        <v>261694.92</v>
      </c>
    </row>
    <row r="93" spans="2:9" x14ac:dyDescent="0.2">
      <c r="B93" s="9" t="str">
        <f>$B$34</f>
        <v>Fine Arts</v>
      </c>
      <c r="C93" s="159">
        <f>Data!HT20</f>
        <v>55663.74</v>
      </c>
      <c r="D93" s="159">
        <f>Data!IN20</f>
        <v>66663.48</v>
      </c>
      <c r="E93" s="159">
        <f>Data!JH20</f>
        <v>44198.18</v>
      </c>
      <c r="F93" s="159">
        <f>Data!KB20</f>
        <v>0</v>
      </c>
      <c r="G93" s="159">
        <f>Data!KV20</f>
        <v>0</v>
      </c>
      <c r="H93" s="69">
        <f t="shared" si="2"/>
        <v>166525.4</v>
      </c>
    </row>
    <row r="94" spans="2:9" x14ac:dyDescent="0.2">
      <c r="B94" s="9" t="str">
        <f>$B$35</f>
        <v>Teacher Education</v>
      </c>
      <c r="C94" s="159">
        <f>Data!HU20</f>
        <v>9482</v>
      </c>
      <c r="D94" s="159">
        <f>Data!IO20</f>
        <v>85299.47</v>
      </c>
      <c r="E94" s="159">
        <f>Data!JI20</f>
        <v>150163.26999999999</v>
      </c>
      <c r="F94" s="159">
        <f>Data!KC20</f>
        <v>54877.59</v>
      </c>
      <c r="G94" s="159">
        <f>Data!KW20</f>
        <v>0</v>
      </c>
      <c r="H94" s="69">
        <f t="shared" si="2"/>
        <v>299822.32999999996</v>
      </c>
    </row>
    <row r="95" spans="2:9" x14ac:dyDescent="0.2">
      <c r="B95" s="9" t="str">
        <f>$B$36</f>
        <v>Agriculture</v>
      </c>
      <c r="C95" s="159">
        <f>Data!HV20</f>
        <v>30044.05</v>
      </c>
      <c r="D95" s="159">
        <f>Data!IP20</f>
        <v>40521.08</v>
      </c>
      <c r="E95" s="159">
        <f>Data!JJ20</f>
        <v>16481.310000000001</v>
      </c>
      <c r="F95" s="159">
        <f>Data!KD20</f>
        <v>0</v>
      </c>
      <c r="G95" s="159">
        <f>Data!KX20</f>
        <v>0</v>
      </c>
      <c r="H95" s="69">
        <f t="shared" si="2"/>
        <v>87046.44</v>
      </c>
    </row>
    <row r="96" spans="2:9" x14ac:dyDescent="0.2">
      <c r="B96" s="9" t="str">
        <f>$B$37</f>
        <v>Engineering</v>
      </c>
      <c r="C96" s="159">
        <f>Data!HW20</f>
        <v>42487.54</v>
      </c>
      <c r="D96" s="159">
        <f>Data!IQ20</f>
        <v>80686.44</v>
      </c>
      <c r="E96" s="159">
        <f>Data!JK20</f>
        <v>31319.26</v>
      </c>
      <c r="F96" s="159">
        <f>Data!KE20</f>
        <v>0</v>
      </c>
      <c r="G96" s="159">
        <f>Data!KY20</f>
        <v>0</v>
      </c>
      <c r="H96" s="69">
        <f t="shared" si="2"/>
        <v>154493.24000000002</v>
      </c>
    </row>
    <row r="97" spans="2:8" x14ac:dyDescent="0.2">
      <c r="B97" s="9" t="str">
        <f>$B$38</f>
        <v>Home Economics</v>
      </c>
      <c r="C97" s="159">
        <f>Data!HX20</f>
        <v>560.5</v>
      </c>
      <c r="D97" s="159">
        <f>Data!IR20</f>
        <v>2003.63</v>
      </c>
      <c r="E97" s="159">
        <f>Data!JL20</f>
        <v>0</v>
      </c>
      <c r="F97" s="159">
        <f>Data!KF20</f>
        <v>0</v>
      </c>
      <c r="G97" s="159">
        <f>Data!KZ20</f>
        <v>0</v>
      </c>
      <c r="H97" s="69">
        <f t="shared" si="2"/>
        <v>2564.13</v>
      </c>
    </row>
    <row r="98" spans="2:8" x14ac:dyDescent="0.2">
      <c r="B98" s="9" t="str">
        <f>$B$39</f>
        <v>Law</v>
      </c>
      <c r="C98" s="159">
        <f>Data!HY20</f>
        <v>0</v>
      </c>
      <c r="D98" s="159">
        <f>Data!IS20</f>
        <v>0</v>
      </c>
      <c r="E98" s="159">
        <f>Data!JM20</f>
        <v>0</v>
      </c>
      <c r="F98" s="159">
        <f>Data!KG20</f>
        <v>0</v>
      </c>
      <c r="G98" s="159">
        <f>Data!LA20</f>
        <v>0</v>
      </c>
      <c r="H98" s="69">
        <f t="shared" si="2"/>
        <v>0</v>
      </c>
    </row>
    <row r="99" spans="2:8" x14ac:dyDescent="0.2">
      <c r="B99" s="9" t="str">
        <f>$B$40</f>
        <v>Social Service</v>
      </c>
      <c r="C99" s="159">
        <f>Data!HZ20</f>
        <v>4354.1099999999997</v>
      </c>
      <c r="D99" s="159">
        <f>Data!IT20</f>
        <v>23321.56</v>
      </c>
      <c r="E99" s="159">
        <f>Data!JN20</f>
        <v>37347.18</v>
      </c>
      <c r="F99" s="159">
        <f>Data!KH20</f>
        <v>0</v>
      </c>
      <c r="G99" s="159">
        <f>Data!LB20</f>
        <v>0</v>
      </c>
      <c r="H99" s="69">
        <f t="shared" si="2"/>
        <v>65022.850000000006</v>
      </c>
    </row>
    <row r="100" spans="2:8" x14ac:dyDescent="0.2">
      <c r="B100" s="9" t="str">
        <f>$B$41</f>
        <v>Library Science</v>
      </c>
      <c r="C100" s="159">
        <f>Data!IA20</f>
        <v>0</v>
      </c>
      <c r="D100" s="159">
        <f>Data!IU20</f>
        <v>0</v>
      </c>
      <c r="E100" s="159">
        <f>Data!JO20</f>
        <v>7387.82</v>
      </c>
      <c r="F100" s="159">
        <f>Data!KI20</f>
        <v>0</v>
      </c>
      <c r="G100" s="159">
        <f>Data!LC20</f>
        <v>0</v>
      </c>
      <c r="H100" s="69">
        <f t="shared" si="2"/>
        <v>7387.82</v>
      </c>
    </row>
    <row r="101" spans="2:8" x14ac:dyDescent="0.2">
      <c r="B101" s="9" t="str">
        <f>$B$42</f>
        <v>Veterinary Science</v>
      </c>
      <c r="C101" s="159">
        <f>Data!IB20</f>
        <v>0</v>
      </c>
      <c r="D101" s="159">
        <f>Data!IV20</f>
        <v>0</v>
      </c>
      <c r="E101" s="159">
        <f>Data!JP20</f>
        <v>0</v>
      </c>
      <c r="F101" s="159">
        <f>Data!KJ20</f>
        <v>0</v>
      </c>
      <c r="G101" s="159">
        <f>Data!LD20</f>
        <v>0</v>
      </c>
      <c r="H101" s="69">
        <f t="shared" si="2"/>
        <v>0</v>
      </c>
    </row>
    <row r="102" spans="2:8" x14ac:dyDescent="0.2">
      <c r="B102" s="9" t="str">
        <f>$B$43</f>
        <v>Vocational Training</v>
      </c>
      <c r="C102" s="159">
        <f>Data!IC20</f>
        <v>4055.63</v>
      </c>
      <c r="D102" s="159">
        <f>Data!IW20</f>
        <v>2603.46</v>
      </c>
      <c r="E102" s="159">
        <f>Data!JQ20</f>
        <v>0</v>
      </c>
      <c r="F102" s="159">
        <f>Data!KK20</f>
        <v>0</v>
      </c>
      <c r="G102" s="159">
        <f>Data!LE20</f>
        <v>0</v>
      </c>
      <c r="H102" s="69">
        <f t="shared" si="2"/>
        <v>6659.09</v>
      </c>
    </row>
    <row r="103" spans="2:8" x14ac:dyDescent="0.2">
      <c r="B103" s="9" t="str">
        <f>$B$44</f>
        <v>Physical Training</v>
      </c>
      <c r="C103" s="159">
        <f>Data!ID20</f>
        <v>0</v>
      </c>
      <c r="D103" s="159">
        <f>Data!IX20</f>
        <v>0</v>
      </c>
      <c r="E103" s="159">
        <f>Data!JR20</f>
        <v>0</v>
      </c>
      <c r="F103" s="159">
        <f>Data!KL20</f>
        <v>0</v>
      </c>
      <c r="G103" s="159">
        <f>Data!LF20</f>
        <v>0</v>
      </c>
      <c r="H103" s="69">
        <f t="shared" si="2"/>
        <v>0</v>
      </c>
    </row>
    <row r="104" spans="2:8" x14ac:dyDescent="0.2">
      <c r="B104" s="9" t="str">
        <f>$B$45</f>
        <v>Health Services</v>
      </c>
      <c r="C104" s="159">
        <f>Data!IE20</f>
        <v>23366.400000000001</v>
      </c>
      <c r="D104" s="159">
        <f>Data!IY20</f>
        <v>27002.91</v>
      </c>
      <c r="E104" s="159">
        <f>Data!JS20</f>
        <v>16649.62</v>
      </c>
      <c r="F104" s="159">
        <f>Data!KM20</f>
        <v>702.52</v>
      </c>
      <c r="G104" s="159">
        <f>Data!LG20</f>
        <v>0</v>
      </c>
      <c r="H104" s="69">
        <f t="shared" si="2"/>
        <v>67721.45</v>
      </c>
    </row>
    <row r="105" spans="2:8" x14ac:dyDescent="0.2">
      <c r="B105" s="9" t="str">
        <f>$B$46</f>
        <v>Pharmacy</v>
      </c>
      <c r="C105" s="159">
        <f>Data!IF20</f>
        <v>0</v>
      </c>
      <c r="D105" s="159">
        <f>Data!IZ20</f>
        <v>0</v>
      </c>
      <c r="E105" s="159">
        <f>Data!JT20</f>
        <v>0</v>
      </c>
      <c r="F105" s="159">
        <f>Data!KN20</f>
        <v>0</v>
      </c>
      <c r="G105" s="159">
        <f>Data!LH20</f>
        <v>0</v>
      </c>
      <c r="H105" s="69">
        <f t="shared" si="2"/>
        <v>0</v>
      </c>
    </row>
    <row r="106" spans="2:8" x14ac:dyDescent="0.2">
      <c r="B106" s="9" t="str">
        <f>$B$47</f>
        <v>Business Administration</v>
      </c>
      <c r="C106" s="159">
        <f>Data!IG20</f>
        <v>24319.91</v>
      </c>
      <c r="D106" s="159">
        <f>Data!JA20</f>
        <v>142945.85</v>
      </c>
      <c r="E106" s="159">
        <f>Data!JU20</f>
        <v>172847.01</v>
      </c>
      <c r="F106" s="159">
        <f>Data!KO20</f>
        <v>0</v>
      </c>
      <c r="G106" s="159">
        <f>Data!LI20</f>
        <v>0</v>
      </c>
      <c r="H106" s="69">
        <f t="shared" si="2"/>
        <v>340112.77</v>
      </c>
    </row>
    <row r="107" spans="2:8" x14ac:dyDescent="0.2">
      <c r="B107" s="9" t="str">
        <f>$B$48</f>
        <v>Optometry</v>
      </c>
      <c r="C107" s="159">
        <f>Data!IH20</f>
        <v>0</v>
      </c>
      <c r="D107" s="159">
        <f>Data!JB20</f>
        <v>0</v>
      </c>
      <c r="E107" s="159">
        <f>Data!JV20</f>
        <v>0</v>
      </c>
      <c r="F107" s="159">
        <f>Data!KP20</f>
        <v>0</v>
      </c>
      <c r="G107" s="159">
        <f>Data!LJ20</f>
        <v>0</v>
      </c>
      <c r="H107" s="69">
        <f t="shared" si="2"/>
        <v>0</v>
      </c>
    </row>
    <row r="108" spans="2:8" x14ac:dyDescent="0.2">
      <c r="B108" s="9" t="str">
        <f>$B$49</f>
        <v>Teacher Ed-Practice Teaching</v>
      </c>
      <c r="C108" s="159">
        <f>Data!II20</f>
        <v>0</v>
      </c>
      <c r="D108" s="159">
        <f>Data!JC20</f>
        <v>0</v>
      </c>
      <c r="E108" s="159">
        <f>Data!JW20</f>
        <v>0</v>
      </c>
      <c r="F108" s="159">
        <f>Data!KQ20</f>
        <v>0</v>
      </c>
      <c r="G108" s="159">
        <f>Data!LK20</f>
        <v>0</v>
      </c>
      <c r="H108" s="69">
        <f t="shared" si="2"/>
        <v>0</v>
      </c>
    </row>
    <row r="109" spans="2:8" x14ac:dyDescent="0.2">
      <c r="B109" s="9" t="str">
        <f>$B$50</f>
        <v>Technology</v>
      </c>
      <c r="C109" s="159">
        <f>Data!IJ20</f>
        <v>5731.28</v>
      </c>
      <c r="D109" s="159">
        <f>Data!JD20</f>
        <v>27550.2</v>
      </c>
      <c r="E109" s="159">
        <f>Data!JX20</f>
        <v>13969.7</v>
      </c>
      <c r="F109" s="159">
        <f>Data!KR20</f>
        <v>0</v>
      </c>
      <c r="G109" s="159">
        <f>Data!LL20</f>
        <v>0</v>
      </c>
      <c r="H109" s="69">
        <f t="shared" si="2"/>
        <v>47251.180000000008</v>
      </c>
    </row>
    <row r="110" spans="2:8" x14ac:dyDescent="0.2">
      <c r="B110" s="9" t="str">
        <f>$B$51</f>
        <v>Nursing</v>
      </c>
      <c r="C110" s="159">
        <f>Data!IK20</f>
        <v>189.98</v>
      </c>
      <c r="D110" s="159">
        <f>Data!JE20</f>
        <v>32765.9</v>
      </c>
      <c r="E110" s="159">
        <f>Data!JY20</f>
        <v>15793.85</v>
      </c>
      <c r="F110" s="159">
        <f>Data!KS20</f>
        <v>0</v>
      </c>
      <c r="G110" s="159">
        <f>Data!HPM20</f>
        <v>0</v>
      </c>
      <c r="H110" s="69">
        <f t="shared" si="2"/>
        <v>48749.73</v>
      </c>
    </row>
    <row r="111" spans="2:8" x14ac:dyDescent="0.2">
      <c r="B111" s="35" t="str">
        <f>$B$52</f>
        <v>Totals</v>
      </c>
      <c r="C111" s="36">
        <f>SUM(C91:C110)</f>
        <v>562055.14</v>
      </c>
      <c r="D111" s="36">
        <f>SUM(D91:D110)</f>
        <v>763934.75</v>
      </c>
      <c r="E111" s="36">
        <f>SUM(E91:E110)</f>
        <v>687943.20999999985</v>
      </c>
      <c r="F111" s="36">
        <f>SUM(F91:F110)</f>
        <v>73448.86</v>
      </c>
      <c r="G111" s="36">
        <f>SUM(G91:G110)</f>
        <v>0</v>
      </c>
      <c r="H111" s="36">
        <f t="shared" si="2"/>
        <v>2087381.9600000002</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3237980.0942927501</v>
      </c>
      <c r="D116" s="21">
        <f t="shared" si="3"/>
        <v>2012777.4791239202</v>
      </c>
      <c r="E116" s="21">
        <f t="shared" si="3"/>
        <v>1644731.0635543601</v>
      </c>
      <c r="F116" s="21">
        <f t="shared" si="3"/>
        <v>239500.04290055999</v>
      </c>
      <c r="G116" s="21">
        <f t="shared" si="3"/>
        <v>0</v>
      </c>
      <c r="H116" s="36">
        <f t="shared" ref="H116:H136" si="4">SUM(C116:G116)</f>
        <v>7134988.6798715908</v>
      </c>
      <c r="I116" s="1"/>
    </row>
    <row r="117" spans="2:9" x14ac:dyDescent="0.2">
      <c r="B117" s="9" t="str">
        <f>$B$33</f>
        <v>Science</v>
      </c>
      <c r="C117" s="22">
        <f t="shared" si="3"/>
        <v>1611340.2044363299</v>
      </c>
      <c r="D117" s="22">
        <f t="shared" si="3"/>
        <v>1104436.4772784999</v>
      </c>
      <c r="E117" s="22">
        <f t="shared" si="3"/>
        <v>791799.88818779099</v>
      </c>
      <c r="F117" s="22">
        <f t="shared" si="3"/>
        <v>0</v>
      </c>
      <c r="G117" s="22">
        <f t="shared" si="3"/>
        <v>0</v>
      </c>
      <c r="H117" s="69">
        <f t="shared" si="4"/>
        <v>3507576.5699026212</v>
      </c>
      <c r="I117" s="1"/>
    </row>
    <row r="118" spans="2:9" x14ac:dyDescent="0.2">
      <c r="B118" s="9" t="str">
        <f>$B$34</f>
        <v>Fine Arts</v>
      </c>
      <c r="C118" s="22">
        <f t="shared" si="3"/>
        <v>746077.35307443701</v>
      </c>
      <c r="D118" s="22">
        <f t="shared" si="3"/>
        <v>893510.08036315301</v>
      </c>
      <c r="E118" s="22">
        <f t="shared" si="3"/>
        <v>592401.07959271409</v>
      </c>
      <c r="F118" s="22">
        <f t="shared" si="3"/>
        <v>0</v>
      </c>
      <c r="G118" s="22">
        <f t="shared" si="3"/>
        <v>0</v>
      </c>
      <c r="H118" s="69">
        <f t="shared" si="4"/>
        <v>2231988.5130303041</v>
      </c>
      <c r="I118" s="1"/>
    </row>
    <row r="119" spans="2:9" x14ac:dyDescent="0.2">
      <c r="B119" s="9" t="str">
        <f>$B$35</f>
        <v>Teacher Education</v>
      </c>
      <c r="C119" s="22">
        <f t="shared" si="3"/>
        <v>127092.029366036</v>
      </c>
      <c r="D119" s="22">
        <f t="shared" si="3"/>
        <v>1143293.75730063</v>
      </c>
      <c r="E119" s="22">
        <f t="shared" si="3"/>
        <v>2012682.1992975501</v>
      </c>
      <c r="F119" s="22">
        <f t="shared" si="3"/>
        <v>735540.36798256601</v>
      </c>
      <c r="G119" s="22">
        <f t="shared" si="3"/>
        <v>0</v>
      </c>
      <c r="H119" s="69">
        <f t="shared" si="4"/>
        <v>4018608.3539467822</v>
      </c>
      <c r="I119" s="1"/>
    </row>
    <row r="120" spans="2:9" x14ac:dyDescent="0.2">
      <c r="B120" s="9" t="str">
        <f>$B$36</f>
        <v>Agriculture</v>
      </c>
      <c r="C120" s="22">
        <f t="shared" si="3"/>
        <v>402689.18881236797</v>
      </c>
      <c r="D120" s="22">
        <f t="shared" si="3"/>
        <v>543115.81424795603</v>
      </c>
      <c r="E120" s="22">
        <f t="shared" si="3"/>
        <v>220903.82430303498</v>
      </c>
      <c r="F120" s="22">
        <f t="shared" si="3"/>
        <v>0</v>
      </c>
      <c r="G120" s="22">
        <f t="shared" si="3"/>
        <v>0</v>
      </c>
      <c r="H120" s="69">
        <f t="shared" si="4"/>
        <v>1166708.827363359</v>
      </c>
      <c r="I120" s="1"/>
    </row>
    <row r="121" spans="2:9" x14ac:dyDescent="0.2">
      <c r="B121" s="9" t="str">
        <f>$B$37</f>
        <v>Engineering</v>
      </c>
      <c r="C121" s="22">
        <f t="shared" si="3"/>
        <v>569472.87250100402</v>
      </c>
      <c r="D121" s="22">
        <f t="shared" si="3"/>
        <v>1081463.9841497201</v>
      </c>
      <c r="E121" s="22">
        <f t="shared" si="3"/>
        <v>419781.142213449</v>
      </c>
      <c r="F121" s="22">
        <f t="shared" si="3"/>
        <v>0</v>
      </c>
      <c r="G121" s="22">
        <f t="shared" si="3"/>
        <v>0</v>
      </c>
      <c r="H121" s="69">
        <f t="shared" si="4"/>
        <v>2070717.998864173</v>
      </c>
      <c r="I121" s="1"/>
    </row>
    <row r="122" spans="2:9" x14ac:dyDescent="0.2">
      <c r="B122" s="9" t="str">
        <f>$B$38</f>
        <v>Home Economics</v>
      </c>
      <c r="C122" s="22">
        <f t="shared" si="3"/>
        <v>7514.6862745097997</v>
      </c>
      <c r="D122" s="22">
        <f t="shared" si="3"/>
        <v>26855.2539819005</v>
      </c>
      <c r="E122" s="22">
        <f t="shared" si="3"/>
        <v>0</v>
      </c>
      <c r="F122" s="22">
        <f t="shared" si="3"/>
        <v>0</v>
      </c>
      <c r="G122" s="22">
        <f t="shared" si="3"/>
        <v>0</v>
      </c>
      <c r="H122" s="69">
        <f t="shared" si="4"/>
        <v>34369.9402564103</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58359.389504706502</v>
      </c>
      <c r="D124" s="22">
        <f t="shared" si="3"/>
        <v>312585.66382862697</v>
      </c>
      <c r="E124" s="22">
        <f t="shared" si="3"/>
        <v>500575.19666666701</v>
      </c>
      <c r="F124" s="22">
        <f t="shared" si="3"/>
        <v>0</v>
      </c>
      <c r="G124" s="22">
        <f t="shared" si="3"/>
        <v>0</v>
      </c>
      <c r="H124" s="69">
        <f t="shared" si="4"/>
        <v>871520.25000000047</v>
      </c>
      <c r="I124" s="1"/>
    </row>
    <row r="125" spans="2:9" x14ac:dyDescent="0.2">
      <c r="B125" s="9" t="str">
        <f>$B$41</f>
        <v>Library Science</v>
      </c>
      <c r="C125" s="22">
        <f t="shared" si="3"/>
        <v>0</v>
      </c>
      <c r="D125" s="22">
        <f t="shared" si="3"/>
        <v>0</v>
      </c>
      <c r="E125" s="22">
        <f t="shared" si="3"/>
        <v>99021.170000000013</v>
      </c>
      <c r="F125" s="22">
        <f t="shared" si="3"/>
        <v>0</v>
      </c>
      <c r="G125" s="22">
        <f t="shared" si="3"/>
        <v>0</v>
      </c>
      <c r="H125" s="69">
        <f t="shared" si="4"/>
        <v>99021.170000000013</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54358.843460071599</v>
      </c>
      <c r="D127" s="22">
        <f t="shared" si="3"/>
        <v>34894.913206595098</v>
      </c>
      <c r="E127" s="22">
        <f t="shared" si="3"/>
        <v>0</v>
      </c>
      <c r="F127" s="22">
        <f t="shared" si="3"/>
        <v>0</v>
      </c>
      <c r="G127" s="22">
        <f t="shared" si="3"/>
        <v>0</v>
      </c>
      <c r="H127" s="69">
        <f t="shared" si="4"/>
        <v>89253.756666666697</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313186.68275630602</v>
      </c>
      <c r="D129" s="22">
        <f t="shared" si="3"/>
        <v>361927.90743128699</v>
      </c>
      <c r="E129" s="22">
        <f t="shared" si="3"/>
        <v>223159.672979667</v>
      </c>
      <c r="F129" s="22">
        <f t="shared" si="3"/>
        <v>9416.0504437564505</v>
      </c>
      <c r="G129" s="22">
        <f t="shared" si="3"/>
        <v>0</v>
      </c>
      <c r="H129" s="69">
        <f t="shared" si="4"/>
        <v>907690.31361101638</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325966.81678137399</v>
      </c>
      <c r="D131" s="22">
        <f t="shared" si="3"/>
        <v>1915944.9648237901</v>
      </c>
      <c r="E131" s="22">
        <f t="shared" si="3"/>
        <v>2316719.0216443297</v>
      </c>
      <c r="F131" s="22">
        <f t="shared" si="3"/>
        <v>0</v>
      </c>
      <c r="G131" s="22">
        <f t="shared" si="3"/>
        <v>0</v>
      </c>
      <c r="H131" s="69">
        <f t="shared" si="4"/>
        <v>4558630.8032494932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12" x14ac:dyDescent="0.2">
      <c r="B134" s="9" t="str">
        <f>$B$50</f>
        <v>Technology</v>
      </c>
      <c r="C134" s="22">
        <f t="shared" si="5"/>
        <v>76817.994163162395</v>
      </c>
      <c r="D134" s="22">
        <f t="shared" si="5"/>
        <v>369263.40107341803</v>
      </c>
      <c r="E134" s="22">
        <f t="shared" si="5"/>
        <v>187239.92034776302</v>
      </c>
      <c r="F134" s="22">
        <f t="shared" si="5"/>
        <v>0</v>
      </c>
      <c r="G134" s="22">
        <f t="shared" si="5"/>
        <v>0</v>
      </c>
      <c r="H134" s="69">
        <f t="shared" si="4"/>
        <v>633321.31558434339</v>
      </c>
      <c r="I134" s="1"/>
    </row>
    <row r="135" spans="2:12" x14ac:dyDescent="0.2">
      <c r="B135" s="9" t="str">
        <f>$B$51</f>
        <v>Nursing</v>
      </c>
      <c r="C135" s="22">
        <f t="shared" si="5"/>
        <v>2546.38193123055</v>
      </c>
      <c r="D135" s="22">
        <f t="shared" si="5"/>
        <v>439170.94560884702</v>
      </c>
      <c r="E135" s="22">
        <f t="shared" si="5"/>
        <v>211689.60245992301</v>
      </c>
      <c r="F135" s="22">
        <f t="shared" si="5"/>
        <v>0</v>
      </c>
      <c r="G135" s="22">
        <f t="shared" si="5"/>
        <v>0</v>
      </c>
      <c r="H135" s="69">
        <f t="shared" si="4"/>
        <v>653406.93000000063</v>
      </c>
      <c r="I135" s="1"/>
    </row>
    <row r="136" spans="2:12" x14ac:dyDescent="0.2">
      <c r="B136" s="35" t="str">
        <f>$B$52</f>
        <v>Totals</v>
      </c>
      <c r="C136" s="36">
        <f>SUM(C116:C135)</f>
        <v>7533402.5373542849</v>
      </c>
      <c r="D136" s="36">
        <f>SUM(D116:D135)</f>
        <v>10239240.642418344</v>
      </c>
      <c r="E136" s="36">
        <f>SUM(E116:E135)</f>
        <v>9220703.7812472489</v>
      </c>
      <c r="F136" s="36">
        <f>SUM(F116:F135)</f>
        <v>984456.46132688236</v>
      </c>
      <c r="G136" s="36">
        <f>SUM(G116:G135)</f>
        <v>0</v>
      </c>
      <c r="H136" s="36">
        <f t="shared" si="4"/>
        <v>27977803.422346763</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32925112.577653237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Data!LN20</f>
        <v>0</v>
      </c>
      <c r="D143" s="159">
        <f>Data!MH20</f>
        <v>0</v>
      </c>
      <c r="E143" s="159">
        <f>Data!NB20</f>
        <v>0</v>
      </c>
      <c r="F143" s="159">
        <f>Data!NV20</f>
        <v>0</v>
      </c>
      <c r="G143" s="159">
        <f>Data!OP20</f>
        <v>0</v>
      </c>
      <c r="H143" s="160">
        <f>Data!PJ20</f>
        <v>8396667</v>
      </c>
      <c r="I143" s="70">
        <f t="shared" ref="I143:I162" si="6">SUM(C143:H143)</f>
        <v>8396667</v>
      </c>
    </row>
    <row r="144" spans="2:12" x14ac:dyDescent="0.2">
      <c r="B144" s="9" t="str">
        <f>$B$33</f>
        <v>Science</v>
      </c>
      <c r="C144" s="159">
        <f>Data!LO20</f>
        <v>0</v>
      </c>
      <c r="D144" s="159">
        <f>Data!MI20</f>
        <v>434607</v>
      </c>
      <c r="E144" s="159">
        <f>Data!NC20</f>
        <v>6249</v>
      </c>
      <c r="F144" s="159">
        <f>Data!NW20</f>
        <v>0</v>
      </c>
      <c r="G144" s="159">
        <f>Data!OQ20</f>
        <v>0</v>
      </c>
      <c r="H144" s="160">
        <f>Data!PK20</f>
        <v>3686965</v>
      </c>
      <c r="I144" s="70">
        <f t="shared" si="6"/>
        <v>4127821</v>
      </c>
    </row>
    <row r="145" spans="2:9" x14ac:dyDescent="0.2">
      <c r="B145" s="9" t="str">
        <f>$B$34</f>
        <v>Fine Arts</v>
      </c>
      <c r="C145" s="159">
        <f>Data!LP20</f>
        <v>0</v>
      </c>
      <c r="D145" s="159">
        <f>Data!MJ20</f>
        <v>12048</v>
      </c>
      <c r="E145" s="159">
        <f>Data!ND20</f>
        <v>0</v>
      </c>
      <c r="F145" s="159">
        <f>Data!NX20</f>
        <v>0</v>
      </c>
      <c r="G145" s="159">
        <f>Data!OR20</f>
        <v>0</v>
      </c>
      <c r="H145" s="160">
        <f>Data!PL20</f>
        <v>2614623</v>
      </c>
      <c r="I145" s="70">
        <f t="shared" si="6"/>
        <v>2626671</v>
      </c>
    </row>
    <row r="146" spans="2:9" x14ac:dyDescent="0.2">
      <c r="B146" s="9" t="str">
        <f>$B$35</f>
        <v>Teacher Education</v>
      </c>
      <c r="C146" s="159">
        <f>Data!LQ20</f>
        <v>0</v>
      </c>
      <c r="D146" s="159">
        <f>Data!MK20</f>
        <v>4013</v>
      </c>
      <c r="E146" s="159">
        <f>Data!NE20</f>
        <v>0</v>
      </c>
      <c r="F146" s="159">
        <f>Data!NY20</f>
        <v>0</v>
      </c>
      <c r="G146" s="159">
        <f>Data!OS20</f>
        <v>0</v>
      </c>
      <c r="H146" s="160">
        <f>Data!PN20</f>
        <v>4725205</v>
      </c>
      <c r="I146" s="70">
        <f t="shared" si="6"/>
        <v>4729218</v>
      </c>
    </row>
    <row r="147" spans="2:9" x14ac:dyDescent="0.2">
      <c r="B147" s="9" t="str">
        <f>$B$36</f>
        <v>Agriculture</v>
      </c>
      <c r="C147" s="159">
        <f>Data!LR20</f>
        <v>0</v>
      </c>
      <c r="D147" s="159">
        <f>Data!ML20</f>
        <v>119822</v>
      </c>
      <c r="E147" s="159">
        <f>Data!NF20</f>
        <v>0</v>
      </c>
      <c r="F147" s="159">
        <f>Data!NZ20</f>
        <v>0</v>
      </c>
      <c r="G147" s="159">
        <f>Data!OT20</f>
        <v>0</v>
      </c>
      <c r="H147" s="160">
        <f>Data!PM20</f>
        <v>1253196</v>
      </c>
      <c r="I147" s="70">
        <f t="shared" si="6"/>
        <v>1373018</v>
      </c>
    </row>
    <row r="148" spans="2:9" x14ac:dyDescent="0.2">
      <c r="B148" s="9" t="str">
        <f>$B$37</f>
        <v>Engineering</v>
      </c>
      <c r="C148" s="159">
        <f>Data!LS20</f>
        <v>0</v>
      </c>
      <c r="D148" s="159">
        <f>Data!MM20</f>
        <v>19881</v>
      </c>
      <c r="E148" s="159">
        <f>Data!NG20</f>
        <v>0</v>
      </c>
      <c r="F148" s="159">
        <f>Data!OA20</f>
        <v>0</v>
      </c>
      <c r="G148" s="159">
        <f>Data!OU20</f>
        <v>0</v>
      </c>
      <c r="H148" s="160">
        <f>Data!PO20</f>
        <v>2417002</v>
      </c>
      <c r="I148" s="70">
        <f t="shared" si="6"/>
        <v>2436883</v>
      </c>
    </row>
    <row r="149" spans="2:9" x14ac:dyDescent="0.2">
      <c r="B149" s="9" t="str">
        <f>$B$38</f>
        <v>Home Economics</v>
      </c>
      <c r="C149" s="159">
        <f>Data!LT20</f>
        <v>0</v>
      </c>
      <c r="D149" s="159">
        <f>Data!MN20</f>
        <v>0</v>
      </c>
      <c r="E149" s="159">
        <f>Data!NH20</f>
        <v>0</v>
      </c>
      <c r="F149" s="159">
        <f>Data!OB20</f>
        <v>0</v>
      </c>
      <c r="G149" s="159">
        <f>Data!OV20</f>
        <v>0</v>
      </c>
      <c r="H149" s="160">
        <f>Data!PP20</f>
        <v>40448</v>
      </c>
      <c r="I149" s="70">
        <f t="shared" si="6"/>
        <v>40448</v>
      </c>
    </row>
    <row r="150" spans="2:9" x14ac:dyDescent="0.2">
      <c r="B150" s="9" t="str">
        <f>$B$39</f>
        <v>Law</v>
      </c>
      <c r="C150" s="159">
        <f>Data!LU20</f>
        <v>0</v>
      </c>
      <c r="D150" s="159">
        <f>Data!MO20</f>
        <v>0</v>
      </c>
      <c r="E150" s="159">
        <f>Data!NI20</f>
        <v>0</v>
      </c>
      <c r="F150" s="159">
        <f>Data!OC20</f>
        <v>0</v>
      </c>
      <c r="G150" s="159">
        <f>Data!OW20</f>
        <v>0</v>
      </c>
      <c r="H150" s="160">
        <f>Data!PQ20</f>
        <v>0</v>
      </c>
      <c r="I150" s="70">
        <f t="shared" si="6"/>
        <v>0</v>
      </c>
    </row>
    <row r="151" spans="2:9" x14ac:dyDescent="0.2">
      <c r="B151" s="9" t="str">
        <f>$B$40</f>
        <v>Social Service</v>
      </c>
      <c r="C151" s="159">
        <f>Data!LV20</f>
        <v>0</v>
      </c>
      <c r="D151" s="159">
        <f>Data!MP20</f>
        <v>0</v>
      </c>
      <c r="E151" s="159">
        <f>Data!NJ20</f>
        <v>0</v>
      </c>
      <c r="F151" s="159">
        <f>Data!OD20</f>
        <v>0</v>
      </c>
      <c r="G151" s="159">
        <f>Data!OX20</f>
        <v>0</v>
      </c>
      <c r="H151" s="160">
        <f>Data!PR20</f>
        <v>1025631</v>
      </c>
      <c r="I151" s="70">
        <f t="shared" si="6"/>
        <v>1025631</v>
      </c>
    </row>
    <row r="152" spans="2:9" x14ac:dyDescent="0.2">
      <c r="B152" s="9" t="str">
        <f>$B$41</f>
        <v>Library Science</v>
      </c>
      <c r="C152" s="159">
        <f>Data!LW20</f>
        <v>0</v>
      </c>
      <c r="D152" s="159">
        <f>Data!MQ20</f>
        <v>0</v>
      </c>
      <c r="E152" s="159">
        <f>Data!NK20</f>
        <v>0</v>
      </c>
      <c r="F152" s="159">
        <f>Data!OE20</f>
        <v>0</v>
      </c>
      <c r="G152" s="159">
        <f>Data!OY20</f>
        <v>0</v>
      </c>
      <c r="H152" s="160">
        <f>Data!PS20</f>
        <v>116531</v>
      </c>
      <c r="I152" s="70">
        <f t="shared" si="6"/>
        <v>116531</v>
      </c>
    </row>
    <row r="153" spans="2:9" x14ac:dyDescent="0.2">
      <c r="B153" s="9" t="str">
        <f>$B$42</f>
        <v>Veterinary Science</v>
      </c>
      <c r="C153" s="159">
        <f>Data!LX20</f>
        <v>0</v>
      </c>
      <c r="D153" s="159">
        <f>Data!MR20</f>
        <v>0</v>
      </c>
      <c r="E153" s="159">
        <f>Data!NL20</f>
        <v>0</v>
      </c>
      <c r="F153" s="159">
        <f>Data!OF20</f>
        <v>0</v>
      </c>
      <c r="G153" s="159">
        <f>Data!OZ20</f>
        <v>0</v>
      </c>
      <c r="H153" s="160">
        <f>Data!PT20</f>
        <v>0</v>
      </c>
      <c r="I153" s="70">
        <f t="shared" si="6"/>
        <v>0</v>
      </c>
    </row>
    <row r="154" spans="2:9" x14ac:dyDescent="0.2">
      <c r="B154" s="9" t="str">
        <f>$B$43</f>
        <v>Vocational Training</v>
      </c>
      <c r="C154" s="159">
        <f>Data!LY20</f>
        <v>0</v>
      </c>
      <c r="D154" s="159">
        <f>Data!MS20</f>
        <v>0</v>
      </c>
      <c r="E154" s="159">
        <f>Data!NM20</f>
        <v>0</v>
      </c>
      <c r="F154" s="159">
        <f>Data!OG20</f>
        <v>0</v>
      </c>
      <c r="G154" s="159">
        <f>Data!PA20</f>
        <v>0</v>
      </c>
      <c r="H154" s="160">
        <f>Data!PU20</f>
        <v>105036</v>
      </c>
      <c r="I154" s="70">
        <f t="shared" si="6"/>
        <v>105036</v>
      </c>
    </row>
    <row r="155" spans="2:9" x14ac:dyDescent="0.2">
      <c r="B155" s="9" t="str">
        <f>$B$44</f>
        <v>Physical Training</v>
      </c>
      <c r="C155" s="159">
        <f>Data!LZ20</f>
        <v>0</v>
      </c>
      <c r="D155" s="159">
        <f>Data!MT20</f>
        <v>0</v>
      </c>
      <c r="E155" s="159">
        <f>Data!NN20</f>
        <v>0</v>
      </c>
      <c r="F155" s="159">
        <f>Data!OH20</f>
        <v>0</v>
      </c>
      <c r="G155" s="159">
        <f>Data!PB20</f>
        <v>0</v>
      </c>
      <c r="H155" s="160">
        <f>Data!PV20</f>
        <v>0</v>
      </c>
      <c r="I155" s="70">
        <f t="shared" si="6"/>
        <v>0</v>
      </c>
    </row>
    <row r="156" spans="2:9" x14ac:dyDescent="0.2">
      <c r="B156" s="9" t="str">
        <f>$B$45</f>
        <v>Health Services</v>
      </c>
      <c r="C156" s="159">
        <f>Data!MA20</f>
        <v>0</v>
      </c>
      <c r="D156" s="159">
        <f>Data!MU20</f>
        <v>1240</v>
      </c>
      <c r="E156" s="159">
        <f>Data!NO20</f>
        <v>0</v>
      </c>
      <c r="F156" s="159">
        <f>Data!OI20</f>
        <v>0</v>
      </c>
      <c r="G156" s="159">
        <f>Data!PC20</f>
        <v>0</v>
      </c>
      <c r="H156" s="160">
        <f>Data!PW20</f>
        <v>1066957</v>
      </c>
      <c r="I156" s="70">
        <f t="shared" si="6"/>
        <v>1068197</v>
      </c>
    </row>
    <row r="157" spans="2:9" x14ac:dyDescent="0.2">
      <c r="B157" s="9" t="str">
        <f>$B$46</f>
        <v>Pharmacy</v>
      </c>
      <c r="C157" s="159">
        <f>Data!MB20</f>
        <v>0</v>
      </c>
      <c r="D157" s="159">
        <f>Data!MV20</f>
        <v>0</v>
      </c>
      <c r="E157" s="159">
        <f>Data!NP20</f>
        <v>0</v>
      </c>
      <c r="F157" s="159">
        <f>Data!OJ20</f>
        <v>0</v>
      </c>
      <c r="G157" s="159">
        <f>Data!PD20</f>
        <v>0</v>
      </c>
      <c r="H157" s="160">
        <f>Data!PX20</f>
        <v>0</v>
      </c>
      <c r="I157" s="70">
        <f t="shared" si="6"/>
        <v>0</v>
      </c>
    </row>
    <row r="158" spans="2:9" x14ac:dyDescent="0.2">
      <c r="B158" s="9" t="str">
        <f>$B$47</f>
        <v>Business Administration</v>
      </c>
      <c r="C158" s="159">
        <f>Data!MC20</f>
        <v>0</v>
      </c>
      <c r="D158" s="159">
        <f>Data!MW20</f>
        <v>0</v>
      </c>
      <c r="E158" s="159">
        <f>Data!NQ20</f>
        <v>0</v>
      </c>
      <c r="F158" s="159">
        <f>Data!OK20</f>
        <v>0</v>
      </c>
      <c r="G158" s="159">
        <f>Data!PE20</f>
        <v>0</v>
      </c>
      <c r="H158" s="160">
        <f>Data!PY20</f>
        <v>5364732</v>
      </c>
      <c r="I158" s="70">
        <f t="shared" si="6"/>
        <v>5364732</v>
      </c>
    </row>
    <row r="159" spans="2:9" x14ac:dyDescent="0.2">
      <c r="B159" s="9" t="str">
        <f>$B$48</f>
        <v>Optometry</v>
      </c>
      <c r="C159" s="159">
        <f>Data!MD20</f>
        <v>0</v>
      </c>
      <c r="D159" s="159">
        <f>Data!MX20</f>
        <v>0</v>
      </c>
      <c r="E159" s="159">
        <f>Data!NR20</f>
        <v>0</v>
      </c>
      <c r="F159" s="159">
        <f>Data!OL20</f>
        <v>0</v>
      </c>
      <c r="G159" s="159">
        <f>Data!PF20</f>
        <v>0</v>
      </c>
      <c r="H159" s="160">
        <f>Data!PZ20</f>
        <v>0</v>
      </c>
      <c r="I159" s="70">
        <f t="shared" si="6"/>
        <v>0</v>
      </c>
    </row>
    <row r="160" spans="2:9" x14ac:dyDescent="0.2">
      <c r="B160" s="9" t="str">
        <f>$B$49</f>
        <v>Teacher Ed-Practice Teaching</v>
      </c>
      <c r="C160" s="159">
        <f>Data!ME20</f>
        <v>0</v>
      </c>
      <c r="D160" s="159">
        <f>Data!MY20</f>
        <v>0</v>
      </c>
      <c r="E160" s="159">
        <f>Data!NS20</f>
        <v>0</v>
      </c>
      <c r="F160" s="159">
        <f>Data!OM20</f>
        <v>0</v>
      </c>
      <c r="G160" s="159">
        <f>Data!PG20</f>
        <v>0</v>
      </c>
      <c r="H160" s="320">
        <f>Data!QA20</f>
        <v>0</v>
      </c>
      <c r="I160" s="70">
        <f t="shared" si="6"/>
        <v>0</v>
      </c>
    </row>
    <row r="161" spans="2:10" x14ac:dyDescent="0.2">
      <c r="B161" s="9" t="str">
        <f>$B$50</f>
        <v>Technology</v>
      </c>
      <c r="C161" s="159">
        <f>Data!MF20</f>
        <v>0</v>
      </c>
      <c r="D161" s="159">
        <f>Data!MZ20</f>
        <v>0</v>
      </c>
      <c r="E161" s="159">
        <f>Data!NT20</f>
        <v>0</v>
      </c>
      <c r="F161" s="159">
        <f>Data!ON20</f>
        <v>0</v>
      </c>
      <c r="G161" s="159">
        <f>Data!PH20</f>
        <v>0</v>
      </c>
      <c r="H161" s="160">
        <f>Data!QB20</f>
        <v>745311</v>
      </c>
      <c r="I161" s="70">
        <f t="shared" si="6"/>
        <v>745311</v>
      </c>
    </row>
    <row r="162" spans="2:10" x14ac:dyDescent="0.2">
      <c r="B162" s="9" t="str">
        <f>$B$51</f>
        <v>Nursing</v>
      </c>
      <c r="C162" s="159">
        <f>Data!MG20</f>
        <v>0</v>
      </c>
      <c r="D162" s="159">
        <f>Data!NA20</f>
        <v>0</v>
      </c>
      <c r="E162" s="159">
        <f>Data!NU20</f>
        <v>0</v>
      </c>
      <c r="F162" s="159">
        <f>Data!OO20</f>
        <v>0</v>
      </c>
      <c r="G162" s="159">
        <f>Data!PI20</f>
        <v>0</v>
      </c>
      <c r="H162" s="160">
        <f>Data!QC20</f>
        <v>768949</v>
      </c>
      <c r="I162" s="70">
        <f t="shared" si="6"/>
        <v>768949</v>
      </c>
    </row>
    <row r="163" spans="2:10" ht="15" thickBot="1" x14ac:dyDescent="0.25">
      <c r="B163" s="35" t="str">
        <f>$B$52</f>
        <v>Totals</v>
      </c>
      <c r="C163" s="36">
        <f t="shared" ref="C163:H163" si="7">SUM(C143:C162)</f>
        <v>0</v>
      </c>
      <c r="D163" s="36">
        <f t="shared" si="7"/>
        <v>591611</v>
      </c>
      <c r="E163" s="36">
        <f t="shared" si="7"/>
        <v>6249</v>
      </c>
      <c r="F163" s="36">
        <f t="shared" si="7"/>
        <v>0</v>
      </c>
      <c r="G163" s="37">
        <f t="shared" si="7"/>
        <v>0</v>
      </c>
      <c r="H163" s="71">
        <f t="shared" si="7"/>
        <v>32327253</v>
      </c>
      <c r="I163" s="70">
        <f>SUM(I143:I162)</f>
        <v>32925113</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3810551.3301100479</v>
      </c>
      <c r="D168" s="21">
        <f t="shared" si="8"/>
        <v>2368696.4332516883</v>
      </c>
      <c r="E168" s="21">
        <f t="shared" si="8"/>
        <v>1935568.459159818</v>
      </c>
      <c r="F168" s="21">
        <f t="shared" si="8"/>
        <v>281850.77747844561</v>
      </c>
      <c r="G168" s="21">
        <f t="shared" si="8"/>
        <v>0</v>
      </c>
      <c r="H168" s="36">
        <f t="shared" ref="H168:H188" si="9">SUM(C168:G168)</f>
        <v>8396667</v>
      </c>
      <c r="I168" s="52"/>
      <c r="J168" s="53"/>
    </row>
    <row r="169" spans="2:10" x14ac:dyDescent="0.2">
      <c r="B169" s="9" t="str">
        <f>$B$33</f>
        <v>Science</v>
      </c>
      <c r="C169" s="22">
        <f t="shared" si="8"/>
        <v>1693749.1793698827</v>
      </c>
      <c r="D169" s="22">
        <f t="shared" si="8"/>
        <v>1595527.8110778814</v>
      </c>
      <c r="E169" s="22">
        <f t="shared" si="8"/>
        <v>838544.00955223525</v>
      </c>
      <c r="F169" s="22">
        <f t="shared" si="8"/>
        <v>0</v>
      </c>
      <c r="G169" s="22">
        <f t="shared" si="8"/>
        <v>0</v>
      </c>
      <c r="H169" s="69">
        <f t="shared" si="9"/>
        <v>4127820.9999999995</v>
      </c>
      <c r="I169" s="52"/>
      <c r="J169" s="53"/>
    </row>
    <row r="170" spans="2:10" x14ac:dyDescent="0.2">
      <c r="B170" s="9" t="str">
        <f>$B$34</f>
        <v>Fine Arts</v>
      </c>
      <c r="C170" s="22">
        <f t="shared" si="8"/>
        <v>873978.96348450368</v>
      </c>
      <c r="D170" s="22">
        <f t="shared" si="8"/>
        <v>1058734.3934158739</v>
      </c>
      <c r="E170" s="22">
        <f t="shared" si="8"/>
        <v>693957.64309962245</v>
      </c>
      <c r="F170" s="22">
        <f t="shared" si="8"/>
        <v>0</v>
      </c>
      <c r="G170" s="22">
        <f t="shared" si="8"/>
        <v>0</v>
      </c>
      <c r="H170" s="69">
        <f t="shared" si="9"/>
        <v>2626671</v>
      </c>
      <c r="I170" s="52"/>
      <c r="J170" s="53"/>
    </row>
    <row r="171" spans="2:10" x14ac:dyDescent="0.2">
      <c r="B171" s="9" t="str">
        <f>$B$35</f>
        <v>Teacher Education</v>
      </c>
      <c r="C171" s="22">
        <f t="shared" si="8"/>
        <v>149438.77077016921</v>
      </c>
      <c r="D171" s="22">
        <f t="shared" si="8"/>
        <v>1348333.446942779</v>
      </c>
      <c r="E171" s="22">
        <f t="shared" si="8"/>
        <v>2366574.4839731464</v>
      </c>
      <c r="F171" s="22">
        <f t="shared" si="8"/>
        <v>864871.29831390572</v>
      </c>
      <c r="G171" s="22">
        <f t="shared" si="8"/>
        <v>0</v>
      </c>
      <c r="H171" s="69">
        <f t="shared" si="9"/>
        <v>4729218</v>
      </c>
      <c r="I171" s="52"/>
      <c r="J171" s="53"/>
    </row>
    <row r="172" spans="2:10" x14ac:dyDescent="0.2">
      <c r="B172" s="9" t="str">
        <f>$B$36</f>
        <v>Agriculture</v>
      </c>
      <c r="C172" s="22">
        <f t="shared" si="8"/>
        <v>432540.20954256214</v>
      </c>
      <c r="D172" s="22">
        <f t="shared" si="8"/>
        <v>703198.54604914237</v>
      </c>
      <c r="E172" s="22">
        <f t="shared" si="8"/>
        <v>237279.24440829543</v>
      </c>
      <c r="F172" s="22">
        <f t="shared" si="8"/>
        <v>0</v>
      </c>
      <c r="G172" s="22">
        <f t="shared" si="8"/>
        <v>0</v>
      </c>
      <c r="H172" s="69">
        <f t="shared" si="9"/>
        <v>1373018</v>
      </c>
      <c r="I172" s="52"/>
      <c r="J172" s="53"/>
    </row>
    <row r="173" spans="2:10" x14ac:dyDescent="0.2">
      <c r="B173" s="9" t="str">
        <f>$B$37</f>
        <v>Engineering</v>
      </c>
      <c r="C173" s="22">
        <f t="shared" si="8"/>
        <v>664705.22424379457</v>
      </c>
      <c r="D173" s="22">
        <f t="shared" si="8"/>
        <v>1282197.0730005798</v>
      </c>
      <c r="E173" s="22">
        <f t="shared" si="8"/>
        <v>489980.70275562583</v>
      </c>
      <c r="F173" s="22">
        <f t="shared" si="8"/>
        <v>0</v>
      </c>
      <c r="G173" s="22">
        <f t="shared" si="8"/>
        <v>0</v>
      </c>
      <c r="H173" s="69">
        <f t="shared" si="9"/>
        <v>2436883</v>
      </c>
      <c r="I173" s="52"/>
      <c r="J173" s="53"/>
    </row>
    <row r="174" spans="2:10" x14ac:dyDescent="0.2">
      <c r="B174" s="9" t="str">
        <f>$B$38</f>
        <v>Home Economics</v>
      </c>
      <c r="C174" s="22">
        <f t="shared" si="8"/>
        <v>8843.6007791628981</v>
      </c>
      <c r="D174" s="22">
        <f t="shared" si="8"/>
        <v>31604.399220837102</v>
      </c>
      <c r="E174" s="22">
        <f t="shared" si="8"/>
        <v>0</v>
      </c>
      <c r="F174" s="22">
        <f t="shared" si="8"/>
        <v>0</v>
      </c>
      <c r="G174" s="22">
        <f t="shared" si="8"/>
        <v>0</v>
      </c>
      <c r="H174" s="69">
        <f t="shared" si="9"/>
        <v>40448</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68679.068578270671</v>
      </c>
      <c r="D176" s="22">
        <f t="shared" si="8"/>
        <v>367860.12370707199</v>
      </c>
      <c r="E176" s="22">
        <f t="shared" si="8"/>
        <v>589091.80771465728</v>
      </c>
      <c r="F176" s="22">
        <f t="shared" si="8"/>
        <v>0</v>
      </c>
      <c r="G176" s="22">
        <f t="shared" si="8"/>
        <v>0</v>
      </c>
      <c r="H176" s="69">
        <f t="shared" si="9"/>
        <v>1025631</v>
      </c>
      <c r="I176" s="52"/>
      <c r="J176" s="53"/>
    </row>
    <row r="177" spans="2:10" x14ac:dyDescent="0.2">
      <c r="B177" s="9" t="str">
        <f>$B$41</f>
        <v>Library Science</v>
      </c>
      <c r="C177" s="22">
        <f t="shared" si="8"/>
        <v>0</v>
      </c>
      <c r="D177" s="22">
        <f t="shared" si="8"/>
        <v>0</v>
      </c>
      <c r="E177" s="22">
        <f t="shared" si="8"/>
        <v>116531.00000000001</v>
      </c>
      <c r="F177" s="22">
        <f t="shared" si="8"/>
        <v>0</v>
      </c>
      <c r="G177" s="22">
        <f t="shared" si="8"/>
        <v>0</v>
      </c>
      <c r="H177" s="69">
        <f t="shared" si="9"/>
        <v>116531.00000000001</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63970.814169712576</v>
      </c>
      <c r="D179" s="22">
        <f t="shared" si="8"/>
        <v>41065.185830287417</v>
      </c>
      <c r="E179" s="22">
        <f t="shared" si="8"/>
        <v>0</v>
      </c>
      <c r="F179" s="22">
        <f t="shared" si="8"/>
        <v>0</v>
      </c>
      <c r="G179" s="22">
        <f t="shared" si="8"/>
        <v>0</v>
      </c>
      <c r="H179" s="69">
        <f t="shared" si="9"/>
        <v>105036</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368139.57190339727</v>
      </c>
      <c r="D181" s="22">
        <f t="shared" si="8"/>
        <v>426673.11142422329</v>
      </c>
      <c r="E181" s="22">
        <f t="shared" si="8"/>
        <v>262316.0913287031</v>
      </c>
      <c r="F181" s="22">
        <f t="shared" si="8"/>
        <v>11068.225343676422</v>
      </c>
      <c r="G181" s="22">
        <f t="shared" si="8"/>
        <v>0</v>
      </c>
      <c r="H181" s="69">
        <f t="shared" si="9"/>
        <v>1068197.0000000002</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383607.42257930699</v>
      </c>
      <c r="D183" s="22">
        <f t="shared" si="8"/>
        <v>2254740.8874836485</v>
      </c>
      <c r="E183" s="22">
        <f t="shared" si="8"/>
        <v>2726383.6899370449</v>
      </c>
      <c r="F183" s="22">
        <f t="shared" si="8"/>
        <v>0</v>
      </c>
      <c r="G183" s="22">
        <f t="shared" si="8"/>
        <v>0</v>
      </c>
      <c r="H183" s="69">
        <f t="shared" si="9"/>
        <v>5364732</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v>0</v>
      </c>
      <c r="E185" s="22">
        <f t="shared" si="10"/>
        <v>0</v>
      </c>
      <c r="F185" s="22">
        <f t="shared" si="10"/>
        <v>0</v>
      </c>
      <c r="G185" s="22">
        <f t="shared" si="10"/>
        <v>0</v>
      </c>
      <c r="H185" s="69">
        <f t="shared" si="9"/>
        <v>0</v>
      </c>
      <c r="I185" s="52"/>
      <c r="J185" s="53"/>
    </row>
    <row r="186" spans="2:10" x14ac:dyDescent="0.2">
      <c r="B186" s="9" t="str">
        <f>$B$50</f>
        <v>Technology</v>
      </c>
      <c r="C186" s="22">
        <f t="shared" si="10"/>
        <v>90401.656534985115</v>
      </c>
      <c r="D186" s="22">
        <f t="shared" si="10"/>
        <v>434559.94286801806</v>
      </c>
      <c r="E186" s="22">
        <f t="shared" si="10"/>
        <v>220349.40059699694</v>
      </c>
      <c r="F186" s="22">
        <f t="shared" si="10"/>
        <v>0</v>
      </c>
      <c r="G186" s="22">
        <f t="shared" si="10"/>
        <v>0</v>
      </c>
      <c r="H186" s="69">
        <f t="shared" si="9"/>
        <v>745311.00000000023</v>
      </c>
      <c r="I186" s="52"/>
      <c r="J186" s="53"/>
    </row>
    <row r="187" spans="2:10" x14ac:dyDescent="0.2">
      <c r="B187" s="9" t="str">
        <f>$B$51</f>
        <v>Nursing</v>
      </c>
      <c r="C187" s="22">
        <f t="shared" si="10"/>
        <v>2996.6591257882715</v>
      </c>
      <c r="D187" s="22">
        <f t="shared" si="10"/>
        <v>516829.62630190799</v>
      </c>
      <c r="E187" s="22">
        <f t="shared" si="10"/>
        <v>249122.71457230367</v>
      </c>
      <c r="F187" s="22">
        <f t="shared" si="10"/>
        <v>0</v>
      </c>
      <c r="G187" s="22">
        <f t="shared" si="10"/>
        <v>0</v>
      </c>
      <c r="H187" s="69">
        <f t="shared" si="9"/>
        <v>768948.99999999988</v>
      </c>
      <c r="I187" s="52"/>
      <c r="J187" s="53"/>
    </row>
    <row r="188" spans="2:10" x14ac:dyDescent="0.2">
      <c r="B188" s="35" t="str">
        <f>$B$52</f>
        <v>Totals</v>
      </c>
      <c r="C188" s="36">
        <f>SUM(C168:C187)</f>
        <v>8611602.4711915813</v>
      </c>
      <c r="D188" s="36">
        <f>SUM(D168:D187)</f>
        <v>12430020.980573941</v>
      </c>
      <c r="E188" s="36">
        <f>SUM(E168:E187)</f>
        <v>10725699.247098448</v>
      </c>
      <c r="F188" s="36">
        <f>SUM(F168:F187)</f>
        <v>1157790.3011360278</v>
      </c>
      <c r="G188" s="36">
        <f>SUM(G168:G187)</f>
        <v>0</v>
      </c>
      <c r="H188" s="36">
        <f t="shared" si="9"/>
        <v>32925112.999999996</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16425525</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1900989.9449728406</v>
      </c>
      <c r="D193" s="38">
        <f t="shared" si="11"/>
        <v>1181684.1480979209</v>
      </c>
      <c r="E193" s="38">
        <f t="shared" si="11"/>
        <v>965607.29928892606</v>
      </c>
      <c r="F193" s="38">
        <f t="shared" si="11"/>
        <v>140608.39168746458</v>
      </c>
      <c r="G193" s="38">
        <f t="shared" si="11"/>
        <v>0</v>
      </c>
      <c r="H193" s="38">
        <f>SUM(C193:G193)</f>
        <v>4188889.7840471519</v>
      </c>
      <c r="I193" s="1"/>
    </row>
    <row r="194" spans="2:9" x14ac:dyDescent="0.2">
      <c r="B194" s="9" t="str">
        <f>$B$33</f>
        <v>Science</v>
      </c>
      <c r="C194" s="39">
        <f t="shared" si="11"/>
        <v>946003.81638016389</v>
      </c>
      <c r="D194" s="39">
        <f t="shared" si="11"/>
        <v>648405.04790880682</v>
      </c>
      <c r="E194" s="39">
        <f t="shared" si="11"/>
        <v>464858.82619497128</v>
      </c>
      <c r="F194" s="39">
        <f t="shared" si="11"/>
        <v>0</v>
      </c>
      <c r="G194" s="39">
        <f t="shared" si="11"/>
        <v>0</v>
      </c>
      <c r="H194" s="39">
        <f t="shared" ref="H194:H213" si="12">SUM(C194:G194)</f>
        <v>2059267.6904839422</v>
      </c>
      <c r="I194" s="1"/>
    </row>
    <row r="195" spans="2:9" x14ac:dyDescent="0.2">
      <c r="B195" s="9" t="str">
        <f>$B$34</f>
        <v>Fine Arts</v>
      </c>
      <c r="C195" s="39">
        <f t="shared" si="11"/>
        <v>438015.52358716493</v>
      </c>
      <c r="D195" s="39">
        <f t="shared" si="11"/>
        <v>524571.99520654627</v>
      </c>
      <c r="E195" s="39">
        <f t="shared" si="11"/>
        <v>347793.5203127868</v>
      </c>
      <c r="F195" s="39">
        <f t="shared" si="11"/>
        <v>0</v>
      </c>
      <c r="G195" s="39">
        <f t="shared" si="11"/>
        <v>0</v>
      </c>
      <c r="H195" s="39">
        <f t="shared" si="12"/>
        <v>1310381.039106498</v>
      </c>
      <c r="I195" s="1"/>
    </row>
    <row r="196" spans="2:9" x14ac:dyDescent="0.2">
      <c r="B196" s="9" t="str">
        <f>$B$35</f>
        <v>Teacher Education</v>
      </c>
      <c r="C196" s="39">
        <f t="shared" si="11"/>
        <v>74614.624820230281</v>
      </c>
      <c r="D196" s="39">
        <f t="shared" si="11"/>
        <v>671217.81897594885</v>
      </c>
      <c r="E196" s="39">
        <f t="shared" si="11"/>
        <v>1181628.2101407335</v>
      </c>
      <c r="F196" s="39">
        <f t="shared" si="11"/>
        <v>431829.35130485793</v>
      </c>
      <c r="G196" s="39">
        <f t="shared" si="11"/>
        <v>0</v>
      </c>
      <c r="H196" s="39">
        <f t="shared" si="12"/>
        <v>2359290.0052417708</v>
      </c>
      <c r="I196" s="1"/>
    </row>
    <row r="197" spans="2:9" x14ac:dyDescent="0.2">
      <c r="B197" s="9" t="str">
        <f>$B$36</f>
        <v>Agriculture</v>
      </c>
      <c r="C197" s="39">
        <f t="shared" si="11"/>
        <v>236415.31960954994</v>
      </c>
      <c r="D197" s="39">
        <f t="shared" si="11"/>
        <v>318858.56977963116</v>
      </c>
      <c r="E197" s="39">
        <f t="shared" si="11"/>
        <v>129690.71352424118</v>
      </c>
      <c r="F197" s="39">
        <f t="shared" si="11"/>
        <v>0</v>
      </c>
      <c r="G197" s="39">
        <f t="shared" si="11"/>
        <v>0</v>
      </c>
      <c r="H197" s="39">
        <f t="shared" si="12"/>
        <v>684964.60291342228</v>
      </c>
      <c r="I197" s="1"/>
    </row>
    <row r="198" spans="2:9" x14ac:dyDescent="0.2">
      <c r="B198" s="9" t="str">
        <f>$B$37</f>
        <v>Engineering</v>
      </c>
      <c r="C198" s="39">
        <f t="shared" si="11"/>
        <v>334332.56939019752</v>
      </c>
      <c r="D198" s="39">
        <f t="shared" si="11"/>
        <v>634918.09703911445</v>
      </c>
      <c r="E198" s="39">
        <f t="shared" si="11"/>
        <v>246449.85676210039</v>
      </c>
      <c r="F198" s="39">
        <f t="shared" si="11"/>
        <v>0</v>
      </c>
      <c r="G198" s="39">
        <f t="shared" si="11"/>
        <v>0</v>
      </c>
      <c r="H198" s="39">
        <f t="shared" si="12"/>
        <v>1215700.5231914124</v>
      </c>
      <c r="I198" s="1"/>
    </row>
    <row r="199" spans="2:9" x14ac:dyDescent="0.2">
      <c r="B199" s="9" t="str">
        <f>$B$38</f>
        <v>Home Economics</v>
      </c>
      <c r="C199" s="39">
        <f t="shared" si="11"/>
        <v>4411.8069387294354</v>
      </c>
      <c r="D199" s="39">
        <f t="shared" si="11"/>
        <v>15766.485988986766</v>
      </c>
      <c r="E199" s="39">
        <f t="shared" si="11"/>
        <v>0</v>
      </c>
      <c r="F199" s="39">
        <f t="shared" si="11"/>
        <v>0</v>
      </c>
      <c r="G199" s="39">
        <f t="shared" si="11"/>
        <v>0</v>
      </c>
      <c r="H199" s="39">
        <f t="shared" si="12"/>
        <v>20178.2929277162</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34262.289888299201</v>
      </c>
      <c r="D201" s="39">
        <f t="shared" si="11"/>
        <v>183516.32393548495</v>
      </c>
      <c r="E201" s="39">
        <f t="shared" si="11"/>
        <v>293883.34327422263</v>
      </c>
      <c r="F201" s="39">
        <f t="shared" si="11"/>
        <v>0</v>
      </c>
      <c r="G201" s="39">
        <f t="shared" si="11"/>
        <v>0</v>
      </c>
      <c r="H201" s="39">
        <f t="shared" si="12"/>
        <v>511661.95709800679</v>
      </c>
      <c r="I201" s="1"/>
    </row>
    <row r="202" spans="2:9" x14ac:dyDescent="0.2">
      <c r="B202" s="9" t="str">
        <f>$B$41</f>
        <v>Library Science</v>
      </c>
      <c r="C202" s="39">
        <f t="shared" si="11"/>
        <v>0</v>
      </c>
      <c r="D202" s="39">
        <f t="shared" si="11"/>
        <v>0</v>
      </c>
      <c r="E202" s="39">
        <f t="shared" si="11"/>
        <v>58134.467485218411</v>
      </c>
      <c r="F202" s="39">
        <f t="shared" si="11"/>
        <v>0</v>
      </c>
      <c r="G202" s="39">
        <f t="shared" si="11"/>
        <v>0</v>
      </c>
      <c r="H202" s="39">
        <f t="shared" si="12"/>
        <v>58134.467485218411</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31913.604107723724</v>
      </c>
      <c r="D204" s="39">
        <f t="shared" si="11"/>
        <v>20486.499979835837</v>
      </c>
      <c r="E204" s="39">
        <f t="shared" si="11"/>
        <v>0</v>
      </c>
      <c r="F204" s="39">
        <f t="shared" si="11"/>
        <v>0</v>
      </c>
      <c r="G204" s="39">
        <f t="shared" si="11"/>
        <v>0</v>
      </c>
      <c r="H204" s="39">
        <f t="shared" si="12"/>
        <v>52400.104087559565</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183869.17691943937</v>
      </c>
      <c r="D206" s="39">
        <f t="shared" si="11"/>
        <v>212484.72590817991</v>
      </c>
      <c r="E206" s="39">
        <f t="shared" si="11"/>
        <v>131015.10265782986</v>
      </c>
      <c r="F206" s="39">
        <f t="shared" si="11"/>
        <v>5528.0813018240005</v>
      </c>
      <c r="G206" s="39">
        <f t="shared" si="11"/>
        <v>0</v>
      </c>
      <c r="H206" s="39">
        <f t="shared" si="12"/>
        <v>532897.08678727306</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191372.28242644406</v>
      </c>
      <c r="D208" s="39">
        <f t="shared" si="11"/>
        <v>1124834.6213341707</v>
      </c>
      <c r="E208" s="39">
        <f t="shared" si="11"/>
        <v>1360125.5836117596</v>
      </c>
      <c r="F208" s="39">
        <f t="shared" si="11"/>
        <v>0</v>
      </c>
      <c r="G208" s="39">
        <f t="shared" si="11"/>
        <v>0</v>
      </c>
      <c r="H208" s="39">
        <f t="shared" si="12"/>
        <v>2676332.4873723742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45099.176105049672</v>
      </c>
      <c r="D211" s="39">
        <f t="shared" si="13"/>
        <v>216791.3304113028</v>
      </c>
      <c r="E211" s="39">
        <f t="shared" si="13"/>
        <v>109926.9283668524</v>
      </c>
      <c r="F211" s="39">
        <f t="shared" si="13"/>
        <v>0</v>
      </c>
      <c r="G211" s="39">
        <f t="shared" si="13"/>
        <v>0</v>
      </c>
      <c r="H211" s="39">
        <f t="shared" si="12"/>
        <v>371817.43488320487</v>
      </c>
      <c r="I211" s="1"/>
    </row>
    <row r="212" spans="2:9" x14ac:dyDescent="0.2">
      <c r="B212" s="9" t="str">
        <f>$B$51</f>
        <v>Nursing</v>
      </c>
      <c r="C212" s="39">
        <f t="shared" si="13"/>
        <v>1494.9586799072365</v>
      </c>
      <c r="D212" s="39">
        <f t="shared" si="13"/>
        <v>257833.44165646733</v>
      </c>
      <c r="E212" s="39">
        <f t="shared" si="13"/>
        <v>124281.12403807392</v>
      </c>
      <c r="F212" s="39">
        <f t="shared" si="13"/>
        <v>0</v>
      </c>
      <c r="G212" s="39">
        <f t="shared" si="13"/>
        <v>0</v>
      </c>
      <c r="H212" s="39">
        <f t="shared" si="12"/>
        <v>383609.52437444846</v>
      </c>
      <c r="I212" s="1"/>
    </row>
    <row r="213" spans="2:9" x14ac:dyDescent="0.2">
      <c r="B213" s="35" t="str">
        <f>$B$52</f>
        <v>Totals</v>
      </c>
      <c r="C213" s="38">
        <f>SUM(C193:C212)</f>
        <v>4422795.0938257389</v>
      </c>
      <c r="D213" s="38">
        <f>SUM(D193:D212)</f>
        <v>6011369.1062223967</v>
      </c>
      <c r="E213" s="38">
        <f>SUM(E193:E212)</f>
        <v>5413394.9756577155</v>
      </c>
      <c r="F213" s="38">
        <f>SUM(F193:F212)</f>
        <v>577965.8242941465</v>
      </c>
      <c r="G213" s="38">
        <f>SUM(G193:G212)</f>
        <v>0</v>
      </c>
      <c r="H213" s="38">
        <f t="shared" si="12"/>
        <v>16425524.999999996</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12685083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1598847.8163809462</v>
      </c>
      <c r="D218" s="38">
        <f t="shared" si="14"/>
        <v>1295622.2085556826</v>
      </c>
      <c r="E218" s="38">
        <f t="shared" si="14"/>
        <v>487517.02391569223</v>
      </c>
      <c r="F218" s="38">
        <f t="shared" si="14"/>
        <v>108602.20049951314</v>
      </c>
      <c r="G218" s="38">
        <f t="shared" si="14"/>
        <v>0</v>
      </c>
      <c r="H218" s="38">
        <f>SUM(C218:G218)</f>
        <v>3490589.2493518339</v>
      </c>
      <c r="I218" s="1"/>
    </row>
    <row r="219" spans="2:9" x14ac:dyDescent="0.2">
      <c r="B219" s="9" t="str">
        <f>$B$33</f>
        <v>Science</v>
      </c>
      <c r="C219" s="39">
        <f t="shared" si="14"/>
        <v>699818.73764441232</v>
      </c>
      <c r="D219" s="39">
        <f t="shared" si="14"/>
        <v>585418.2120173974</v>
      </c>
      <c r="E219" s="39">
        <f t="shared" si="14"/>
        <v>325030.39365479589</v>
      </c>
      <c r="F219" s="39">
        <f t="shared" si="14"/>
        <v>0</v>
      </c>
      <c r="G219" s="39">
        <f t="shared" si="14"/>
        <v>0</v>
      </c>
      <c r="H219" s="39">
        <f t="shared" ref="H219:H238" si="15">SUM(C219:G219)</f>
        <v>1610267.3433166055</v>
      </c>
      <c r="I219" s="1"/>
    </row>
    <row r="220" spans="2:9" x14ac:dyDescent="0.2">
      <c r="B220" s="9" t="str">
        <f>$B$34</f>
        <v>Fine Arts</v>
      </c>
      <c r="C220" s="39">
        <f t="shared" si="14"/>
        <v>271791.63804993557</v>
      </c>
      <c r="D220" s="39">
        <f t="shared" si="14"/>
        <v>274672.79479131458</v>
      </c>
      <c r="E220" s="39">
        <f t="shared" si="14"/>
        <v>85642.566371689056</v>
      </c>
      <c r="F220" s="39">
        <f t="shared" si="14"/>
        <v>0</v>
      </c>
      <c r="G220" s="39">
        <f t="shared" si="14"/>
        <v>0</v>
      </c>
      <c r="H220" s="39">
        <f t="shared" si="15"/>
        <v>632106.99921293929</v>
      </c>
      <c r="I220" s="1"/>
    </row>
    <row r="221" spans="2:9" x14ac:dyDescent="0.2">
      <c r="B221" s="9" t="str">
        <f>$B$35</f>
        <v>Teacher Education</v>
      </c>
      <c r="C221" s="39">
        <f t="shared" si="14"/>
        <v>49659.110616253281</v>
      </c>
      <c r="D221" s="39">
        <f t="shared" si="14"/>
        <v>672358.21908368194</v>
      </c>
      <c r="E221" s="39">
        <f t="shared" si="14"/>
        <v>833743.80991464865</v>
      </c>
      <c r="F221" s="39">
        <f t="shared" si="14"/>
        <v>429156.72836733842</v>
      </c>
      <c r="G221" s="39">
        <f t="shared" si="14"/>
        <v>0</v>
      </c>
      <c r="H221" s="39">
        <f t="shared" si="15"/>
        <v>1984917.8679819223</v>
      </c>
      <c r="I221" s="1"/>
    </row>
    <row r="222" spans="2:9" x14ac:dyDescent="0.2">
      <c r="B222" s="9" t="str">
        <f>$B$36</f>
        <v>Agriculture</v>
      </c>
      <c r="C222" s="39">
        <f t="shared" si="14"/>
        <v>115083.55410659921</v>
      </c>
      <c r="D222" s="39">
        <f t="shared" si="14"/>
        <v>269020.86316559056</v>
      </c>
      <c r="E222" s="39">
        <f t="shared" si="14"/>
        <v>62389.38123941591</v>
      </c>
      <c r="F222" s="39">
        <f t="shared" si="14"/>
        <v>0</v>
      </c>
      <c r="G222" s="39">
        <f t="shared" si="14"/>
        <v>0</v>
      </c>
      <c r="H222" s="39">
        <f t="shared" si="15"/>
        <v>446493.79851160565</v>
      </c>
      <c r="I222" s="1"/>
    </row>
    <row r="223" spans="2:9" x14ac:dyDescent="0.2">
      <c r="B223" s="9" t="str">
        <f>$B$37</f>
        <v>Engineering</v>
      </c>
      <c r="C223" s="39">
        <f t="shared" si="14"/>
        <v>149416.19550478386</v>
      </c>
      <c r="D223" s="39">
        <f t="shared" si="14"/>
        <v>390814.44859050674</v>
      </c>
      <c r="E223" s="39">
        <f t="shared" si="14"/>
        <v>186254.01359019769</v>
      </c>
      <c r="F223" s="39">
        <f t="shared" si="14"/>
        <v>0</v>
      </c>
      <c r="G223" s="39">
        <f t="shared" si="14"/>
        <v>0</v>
      </c>
      <c r="H223" s="39">
        <f t="shared" si="15"/>
        <v>726484.65768548823</v>
      </c>
      <c r="I223" s="1"/>
    </row>
    <row r="224" spans="2:9" x14ac:dyDescent="0.2">
      <c r="B224" s="9" t="str">
        <f>$B$38</f>
        <v>Home Economics</v>
      </c>
      <c r="C224" s="39">
        <f t="shared" si="14"/>
        <v>5165.087643974678</v>
      </c>
      <c r="D224" s="39">
        <f t="shared" si="14"/>
        <v>26264.858731305856</v>
      </c>
      <c r="E224" s="39">
        <f t="shared" si="14"/>
        <v>0</v>
      </c>
      <c r="F224" s="39">
        <f t="shared" si="14"/>
        <v>0</v>
      </c>
      <c r="G224" s="39">
        <f t="shared" si="14"/>
        <v>0</v>
      </c>
      <c r="H224" s="39">
        <f t="shared" si="15"/>
        <v>31429.946375280535</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18128.444868067989</v>
      </c>
      <c r="D226" s="39">
        <f t="shared" si="14"/>
        <v>119687.96383886212</v>
      </c>
      <c r="E226" s="39">
        <f t="shared" si="14"/>
        <v>207050.47400333631</v>
      </c>
      <c r="F226" s="39">
        <f t="shared" si="14"/>
        <v>0</v>
      </c>
      <c r="G226" s="39">
        <f t="shared" si="14"/>
        <v>0</v>
      </c>
      <c r="H226" s="39">
        <f t="shared" si="15"/>
        <v>344866.88271026639</v>
      </c>
      <c r="I226" s="1"/>
    </row>
    <row r="227" spans="2:10" x14ac:dyDescent="0.2">
      <c r="B227" s="9" t="str">
        <f>$B$41</f>
        <v>Library Science</v>
      </c>
      <c r="C227" s="39">
        <f t="shared" si="14"/>
        <v>0</v>
      </c>
      <c r="D227" s="39">
        <f t="shared" si="14"/>
        <v>0</v>
      </c>
      <c r="E227" s="39">
        <f t="shared" si="14"/>
        <v>61532.384244368986</v>
      </c>
      <c r="F227" s="39">
        <f t="shared" si="14"/>
        <v>0</v>
      </c>
      <c r="G227" s="39">
        <f t="shared" si="14"/>
        <v>0</v>
      </c>
      <c r="H227" s="39">
        <f t="shared" si="15"/>
        <v>61532.384244368986</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6684.2310686731125</v>
      </c>
      <c r="D229" s="39">
        <f t="shared" si="14"/>
        <v>25267.459032648672</v>
      </c>
      <c r="E229" s="39">
        <f t="shared" si="14"/>
        <v>0</v>
      </c>
      <c r="F229" s="39">
        <f t="shared" si="14"/>
        <v>0</v>
      </c>
      <c r="G229" s="39">
        <f t="shared" si="14"/>
        <v>0</v>
      </c>
      <c r="H229" s="39">
        <f t="shared" si="15"/>
        <v>31951.690101321787</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142664.44695056858</v>
      </c>
      <c r="D231" s="39">
        <f t="shared" si="14"/>
        <v>251677.19062782955</v>
      </c>
      <c r="E231" s="39">
        <f t="shared" si="14"/>
        <v>75758.534362147882</v>
      </c>
      <c r="F231" s="39">
        <f t="shared" si="14"/>
        <v>1335.2729569612272</v>
      </c>
      <c r="G231" s="39">
        <f t="shared" si="14"/>
        <v>0</v>
      </c>
      <c r="H231" s="39">
        <f t="shared" si="15"/>
        <v>471435.44489750726</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132570.58286201674</v>
      </c>
      <c r="D233" s="39">
        <f t="shared" si="14"/>
        <v>1324879.2663829599</v>
      </c>
      <c r="E233" s="39">
        <f t="shared" si="14"/>
        <v>966521.21101391828</v>
      </c>
      <c r="F233" s="39">
        <f t="shared" si="14"/>
        <v>0</v>
      </c>
      <c r="G233" s="39">
        <f t="shared" si="14"/>
        <v>0</v>
      </c>
      <c r="H233" s="39">
        <f t="shared" si="15"/>
        <v>2423971.0602588952</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88436.106614270349</v>
      </c>
      <c r="E235" s="39">
        <f t="shared" si="16"/>
        <v>0</v>
      </c>
      <c r="F235" s="39">
        <f t="shared" si="16"/>
        <v>0</v>
      </c>
      <c r="G235" s="39">
        <f t="shared" si="16"/>
        <v>0</v>
      </c>
      <c r="H235" s="39">
        <f t="shared" si="15"/>
        <v>88436.106614270349</v>
      </c>
      <c r="I235" s="1"/>
    </row>
    <row r="236" spans="2:10" x14ac:dyDescent="0.2">
      <c r="B236" s="9" t="str">
        <f>$B$50</f>
        <v>Technology</v>
      </c>
      <c r="C236" s="39">
        <f t="shared" si="16"/>
        <v>16575.542700598478</v>
      </c>
      <c r="D236" s="39">
        <f t="shared" si="16"/>
        <v>122458.5185573543</v>
      </c>
      <c r="E236" s="39">
        <f t="shared" si="16"/>
        <v>38736.264176120865</v>
      </c>
      <c r="F236" s="39">
        <f t="shared" si="16"/>
        <v>0</v>
      </c>
      <c r="G236" s="39">
        <f t="shared" si="16"/>
        <v>0</v>
      </c>
      <c r="H236" s="39">
        <f t="shared" si="15"/>
        <v>177770.32543407363</v>
      </c>
      <c r="I236" s="1"/>
    </row>
    <row r="237" spans="2:10" x14ac:dyDescent="0.2">
      <c r="B237" s="9" t="str">
        <f>$B$51</f>
        <v>Nursing</v>
      </c>
      <c r="C237" s="39">
        <f t="shared" si="16"/>
        <v>877.72731204798458</v>
      </c>
      <c r="D237" s="39">
        <f t="shared" si="16"/>
        <v>144068.8453615933</v>
      </c>
      <c r="E237" s="39">
        <f t="shared" si="16"/>
        <v>17882.6706299791</v>
      </c>
      <c r="F237" s="39">
        <f t="shared" si="16"/>
        <v>0</v>
      </c>
      <c r="G237" s="39">
        <f t="shared" si="16"/>
        <v>0</v>
      </c>
      <c r="H237" s="39">
        <f t="shared" si="15"/>
        <v>162829.2433036204</v>
      </c>
      <c r="I237" s="1"/>
    </row>
    <row r="238" spans="2:10" x14ac:dyDescent="0.2">
      <c r="B238" s="35" t="str">
        <f>$B$52</f>
        <v>Totals</v>
      </c>
      <c r="C238" s="38">
        <f>SUM(C218:C237)</f>
        <v>3207283.1157088778</v>
      </c>
      <c r="D238" s="38">
        <f>SUM(D218:D237)</f>
        <v>5590646.9553509969</v>
      </c>
      <c r="E238" s="38">
        <f>SUM(E218:E237)</f>
        <v>3348058.727116311</v>
      </c>
      <c r="F238" s="38">
        <f>SUM(F218:F237)</f>
        <v>539094.20182381279</v>
      </c>
      <c r="G238" s="38">
        <f>SUM(G218:G237)</f>
        <v>0</v>
      </c>
      <c r="H238" s="38">
        <f t="shared" si="15"/>
        <v>12685082.999999998</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16067396</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2025159.8676593562</v>
      </c>
      <c r="D243" s="38">
        <f t="shared" si="17"/>
        <v>1641083.0809115509</v>
      </c>
      <c r="E243" s="38">
        <f t="shared" si="17"/>
        <v>617507.12076498813</v>
      </c>
      <c r="F243" s="38">
        <f t="shared" si="17"/>
        <v>137559.56992138526</v>
      </c>
      <c r="G243" s="38">
        <f t="shared" si="17"/>
        <v>0</v>
      </c>
      <c r="H243" s="38">
        <f>SUM(C243:G243)</f>
        <v>4421309.6392572811</v>
      </c>
      <c r="I243" s="1"/>
    </row>
    <row r="244" spans="2:9" x14ac:dyDescent="0.2">
      <c r="B244" s="9" t="str">
        <f>$B$33</f>
        <v>Science</v>
      </c>
      <c r="C244" s="39">
        <f t="shared" si="17"/>
        <v>886416.335309188</v>
      </c>
      <c r="D244" s="39">
        <f t="shared" si="17"/>
        <v>741512.39200370095</v>
      </c>
      <c r="E244" s="39">
        <f t="shared" si="17"/>
        <v>411695.53615750826</v>
      </c>
      <c r="F244" s="39">
        <f t="shared" si="17"/>
        <v>0</v>
      </c>
      <c r="G244" s="39">
        <f t="shared" si="17"/>
        <v>0</v>
      </c>
      <c r="H244" s="39">
        <f t="shared" ref="H244:H263" si="18">SUM(C244:G244)</f>
        <v>2039624.2634703973</v>
      </c>
      <c r="I244" s="1"/>
    </row>
    <row r="245" spans="2:9" x14ac:dyDescent="0.2">
      <c r="B245" s="9" t="str">
        <f>$B$34</f>
        <v>Fine Arts</v>
      </c>
      <c r="C245" s="39">
        <f t="shared" si="17"/>
        <v>344261.35627468757</v>
      </c>
      <c r="D245" s="39">
        <f t="shared" si="17"/>
        <v>347910.7361251628</v>
      </c>
      <c r="E245" s="39">
        <f t="shared" si="17"/>
        <v>108478.04687996219</v>
      </c>
      <c r="F245" s="39">
        <f t="shared" si="17"/>
        <v>0</v>
      </c>
      <c r="G245" s="39">
        <f t="shared" si="17"/>
        <v>0</v>
      </c>
      <c r="H245" s="39">
        <f t="shared" si="18"/>
        <v>800650.13927981257</v>
      </c>
      <c r="I245" s="1"/>
    </row>
    <row r="246" spans="2:9" x14ac:dyDescent="0.2">
      <c r="B246" s="9" t="str">
        <f>$B$35</f>
        <v>Teacher Education</v>
      </c>
      <c r="C246" s="39">
        <f t="shared" si="17"/>
        <v>62900.068945480729</v>
      </c>
      <c r="D246" s="39">
        <f t="shared" si="17"/>
        <v>851633.8253263518</v>
      </c>
      <c r="E246" s="39">
        <f t="shared" si="17"/>
        <v>1056050.7926079307</v>
      </c>
      <c r="F246" s="39">
        <f t="shared" si="17"/>
        <v>543585.80868114624</v>
      </c>
      <c r="G246" s="39">
        <f t="shared" si="17"/>
        <v>0</v>
      </c>
      <c r="H246" s="39">
        <f t="shared" si="18"/>
        <v>2514170.4955609096</v>
      </c>
      <c r="I246" s="1"/>
    </row>
    <row r="247" spans="2:9" x14ac:dyDescent="0.2">
      <c r="B247" s="9" t="str">
        <f>$B$36</f>
        <v>Agriculture</v>
      </c>
      <c r="C247" s="39">
        <f t="shared" si="17"/>
        <v>145769.09247800396</v>
      </c>
      <c r="D247" s="39">
        <f t="shared" si="17"/>
        <v>340751.79017302115</v>
      </c>
      <c r="E247" s="39">
        <f t="shared" si="17"/>
        <v>79024.701262787654</v>
      </c>
      <c r="F247" s="39">
        <f t="shared" si="17"/>
        <v>0</v>
      </c>
      <c r="G247" s="39">
        <f t="shared" si="17"/>
        <v>0</v>
      </c>
      <c r="H247" s="39">
        <f t="shared" si="18"/>
        <v>565545.58391381276</v>
      </c>
      <c r="I247" s="1"/>
    </row>
    <row r="248" spans="2:9" x14ac:dyDescent="0.2">
      <c r="B248" s="9" t="str">
        <f>$B$37</f>
        <v>Engineering</v>
      </c>
      <c r="C248" s="39">
        <f t="shared" si="17"/>
        <v>189256.08779925067</v>
      </c>
      <c r="D248" s="39">
        <f t="shared" si="17"/>
        <v>495020.0568672127</v>
      </c>
      <c r="E248" s="39">
        <f t="shared" si="17"/>
        <v>235916.23270758954</v>
      </c>
      <c r="F248" s="39">
        <f t="shared" si="17"/>
        <v>0</v>
      </c>
      <c r="G248" s="39">
        <f t="shared" si="17"/>
        <v>0</v>
      </c>
      <c r="H248" s="39">
        <f t="shared" si="18"/>
        <v>920192.37737405288</v>
      </c>
      <c r="I248" s="1"/>
    </row>
    <row r="249" spans="2:9" x14ac:dyDescent="0.2">
      <c r="B249" s="9" t="str">
        <f>$B$38</f>
        <v>Home Economics</v>
      </c>
      <c r="C249" s="39">
        <f t="shared" si="17"/>
        <v>6542.2913315149908</v>
      </c>
      <c r="D249" s="39">
        <f t="shared" si="17"/>
        <v>33268.042954070443</v>
      </c>
      <c r="E249" s="39">
        <f t="shared" si="17"/>
        <v>0</v>
      </c>
      <c r="F249" s="39">
        <f t="shared" si="17"/>
        <v>0</v>
      </c>
      <c r="G249" s="39">
        <f t="shared" si="17"/>
        <v>0</v>
      </c>
      <c r="H249" s="39">
        <f t="shared" si="18"/>
        <v>39810.334285585435</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22962.159771395756</v>
      </c>
      <c r="D251" s="39">
        <f t="shared" si="17"/>
        <v>151601.20839829568</v>
      </c>
      <c r="E251" s="39">
        <f t="shared" si="17"/>
        <v>262257.79979518545</v>
      </c>
      <c r="F251" s="39">
        <f t="shared" si="17"/>
        <v>0</v>
      </c>
      <c r="G251" s="39">
        <f t="shared" si="17"/>
        <v>0</v>
      </c>
      <c r="H251" s="39">
        <f t="shared" si="18"/>
        <v>436821.16796487686</v>
      </c>
      <c r="I251" s="1"/>
    </row>
    <row r="252" spans="2:9" x14ac:dyDescent="0.2">
      <c r="B252" s="9" t="str">
        <f>$B$41</f>
        <v>Library Science</v>
      </c>
      <c r="C252" s="39">
        <f t="shared" si="17"/>
        <v>0</v>
      </c>
      <c r="D252" s="39">
        <f t="shared" si="17"/>
        <v>0</v>
      </c>
      <c r="E252" s="39">
        <f t="shared" si="17"/>
        <v>77939.197124562546</v>
      </c>
      <c r="F252" s="39">
        <f t="shared" si="17"/>
        <v>0</v>
      </c>
      <c r="G252" s="39">
        <f t="shared" si="17"/>
        <v>0</v>
      </c>
      <c r="H252" s="39">
        <f t="shared" si="18"/>
        <v>77939.197124562546</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8466.4946643135172</v>
      </c>
      <c r="D254" s="39">
        <f t="shared" si="17"/>
        <v>32004.699550751317</v>
      </c>
      <c r="E254" s="39">
        <f t="shared" si="17"/>
        <v>0</v>
      </c>
      <c r="F254" s="39">
        <f t="shared" si="17"/>
        <v>0</v>
      </c>
      <c r="G254" s="39">
        <f t="shared" si="17"/>
        <v>0</v>
      </c>
      <c r="H254" s="39">
        <f t="shared" si="18"/>
        <v>40471.194215064832</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180704.07298681277</v>
      </c>
      <c r="D256" s="39">
        <f t="shared" si="17"/>
        <v>318783.65210419404</v>
      </c>
      <c r="E256" s="39">
        <f t="shared" si="17"/>
        <v>95958.565819099298</v>
      </c>
      <c r="F256" s="39">
        <f t="shared" si="17"/>
        <v>1691.3061875580156</v>
      </c>
      <c r="G256" s="39">
        <f t="shared" si="17"/>
        <v>0</v>
      </c>
      <c r="H256" s="39">
        <f t="shared" si="18"/>
        <v>597137.59709766414</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167918.81084221811</v>
      </c>
      <c r="D258" s="39">
        <f t="shared" si="17"/>
        <v>1678141.1540755786</v>
      </c>
      <c r="E258" s="39">
        <f t="shared" si="17"/>
        <v>1224231.5670902736</v>
      </c>
      <c r="F258" s="39">
        <f t="shared" si="17"/>
        <v>0</v>
      </c>
      <c r="G258" s="39">
        <f t="shared" si="17"/>
        <v>0</v>
      </c>
      <c r="H258" s="39">
        <f t="shared" si="18"/>
        <v>3070291.5320080705</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112016.4484276296</v>
      </c>
      <c r="E260" s="39">
        <f t="shared" si="19"/>
        <v>0</v>
      </c>
      <c r="F260" s="39">
        <f t="shared" si="19"/>
        <v>0</v>
      </c>
      <c r="G260" s="39">
        <f t="shared" si="19"/>
        <v>0</v>
      </c>
      <c r="H260" s="39">
        <f t="shared" si="18"/>
        <v>112016.4484276296</v>
      </c>
      <c r="I260" s="1"/>
    </row>
    <row r="261" spans="2:10" x14ac:dyDescent="0.2">
      <c r="B261" s="9" t="str">
        <f>$B$50</f>
        <v>Technology</v>
      </c>
      <c r="C261" s="39">
        <f t="shared" si="19"/>
        <v>20995.196364535037</v>
      </c>
      <c r="D261" s="39">
        <f t="shared" si="19"/>
        <v>155110.49562973774</v>
      </c>
      <c r="E261" s="39">
        <f t="shared" si="19"/>
        <v>49064.787047774757</v>
      </c>
      <c r="F261" s="39">
        <f t="shared" si="19"/>
        <v>0</v>
      </c>
      <c r="G261" s="39">
        <f t="shared" si="19"/>
        <v>0</v>
      </c>
      <c r="H261" s="39">
        <f t="shared" si="18"/>
        <v>225170.47904204755</v>
      </c>
      <c r="I261" s="1"/>
    </row>
    <row r="262" spans="2:10" x14ac:dyDescent="0.2">
      <c r="B262" s="9" t="str">
        <f>$B$51</f>
        <v>Nursing</v>
      </c>
      <c r="C262" s="39">
        <f t="shared" si="19"/>
        <v>1111.7619256169266</v>
      </c>
      <c r="D262" s="39">
        <f t="shared" si="19"/>
        <v>182482.93603498556</v>
      </c>
      <c r="E262" s="39">
        <f t="shared" si="19"/>
        <v>22650.853017630528</v>
      </c>
      <c r="F262" s="39">
        <f t="shared" si="19"/>
        <v>0</v>
      </c>
      <c r="G262" s="39">
        <f t="shared" si="19"/>
        <v>0</v>
      </c>
      <c r="H262" s="39">
        <f t="shared" si="18"/>
        <v>206245.55097823299</v>
      </c>
      <c r="I262" s="1"/>
    </row>
    <row r="263" spans="2:10" x14ac:dyDescent="0.2">
      <c r="B263" s="35" t="str">
        <f>$B$52</f>
        <v>Totals</v>
      </c>
      <c r="C263" s="38">
        <f>SUM(C243:C262)</f>
        <v>4062463.5963523746</v>
      </c>
      <c r="D263" s="38">
        <f>SUM(D243:D262)</f>
        <v>7081320.5185822444</v>
      </c>
      <c r="E263" s="38">
        <f>SUM(E243:E262)</f>
        <v>4240775.2002752926</v>
      </c>
      <c r="F263" s="38">
        <f>SUM(F243:F262)</f>
        <v>682836.68479008949</v>
      </c>
      <c r="G263" s="38">
        <f>SUM(G243:G262)</f>
        <v>0</v>
      </c>
      <c r="H263" s="38">
        <f t="shared" si="18"/>
        <v>16067396.000000002</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12573529.053415941</v>
      </c>
      <c r="D268" s="38">
        <f t="shared" si="20"/>
        <v>8499863.3499407619</v>
      </c>
      <c r="E268" s="38">
        <f t="shared" si="20"/>
        <v>5650930.9666837845</v>
      </c>
      <c r="F268" s="38">
        <f t="shared" si="20"/>
        <v>908120.98248736863</v>
      </c>
      <c r="G268" s="38">
        <f t="shared" si="20"/>
        <v>0</v>
      </c>
      <c r="H268" s="38">
        <f>SUM(C268:G268)</f>
        <v>27632444.352527853</v>
      </c>
      <c r="I268" s="1"/>
    </row>
    <row r="269" spans="2:10" x14ac:dyDescent="0.2">
      <c r="B269" s="9" t="str">
        <f>$B$33</f>
        <v>Science</v>
      </c>
      <c r="C269" s="39">
        <f t="shared" si="20"/>
        <v>5837328.2731399769</v>
      </c>
      <c r="D269" s="39">
        <f t="shared" si="20"/>
        <v>4675299.9402862862</v>
      </c>
      <c r="E269" s="39">
        <f t="shared" si="20"/>
        <v>2831928.6537473015</v>
      </c>
      <c r="F269" s="39">
        <f t="shared" si="20"/>
        <v>0</v>
      </c>
      <c r="G269" s="39">
        <f t="shared" si="20"/>
        <v>0</v>
      </c>
      <c r="H269" s="39">
        <f t="shared" ref="H269:H288" si="21">SUM(C269:G269)</f>
        <v>13344556.867173564</v>
      </c>
      <c r="I269" s="1"/>
    </row>
    <row r="270" spans="2:10" x14ac:dyDescent="0.2">
      <c r="B270" s="9" t="str">
        <f>$B$34</f>
        <v>Fine Arts</v>
      </c>
      <c r="C270" s="39">
        <f t="shared" si="20"/>
        <v>2674124.8344707289</v>
      </c>
      <c r="D270" s="39">
        <f t="shared" si="20"/>
        <v>3099399.9999020505</v>
      </c>
      <c r="E270" s="39">
        <f t="shared" si="20"/>
        <v>1828272.8562567746</v>
      </c>
      <c r="F270" s="39">
        <f t="shared" si="20"/>
        <v>0</v>
      </c>
      <c r="G270" s="39">
        <f t="shared" si="20"/>
        <v>0</v>
      </c>
      <c r="H270" s="39">
        <f t="shared" si="21"/>
        <v>7601797.690629554</v>
      </c>
      <c r="I270" s="1"/>
    </row>
    <row r="271" spans="2:10" x14ac:dyDescent="0.2">
      <c r="B271" s="9" t="str">
        <f>$B$35</f>
        <v>Teacher Education</v>
      </c>
      <c r="C271" s="39">
        <f t="shared" si="20"/>
        <v>463704.60451816948</v>
      </c>
      <c r="D271" s="39">
        <f t="shared" si="20"/>
        <v>4686837.0676293913</v>
      </c>
      <c r="E271" s="39">
        <f t="shared" si="20"/>
        <v>7450679.4959340096</v>
      </c>
      <c r="F271" s="39">
        <f t="shared" si="20"/>
        <v>3004983.5546498145</v>
      </c>
      <c r="G271" s="39">
        <f t="shared" si="20"/>
        <v>0</v>
      </c>
      <c r="H271" s="39">
        <f t="shared" si="21"/>
        <v>15606204.722731385</v>
      </c>
      <c r="I271" s="1"/>
    </row>
    <row r="272" spans="2:10" x14ac:dyDescent="0.2">
      <c r="B272" s="9" t="str">
        <f>$B$36</f>
        <v>Agriculture</v>
      </c>
      <c r="C272" s="39">
        <f t="shared" si="20"/>
        <v>1332497.3645490832</v>
      </c>
      <c r="D272" s="39">
        <f t="shared" si="20"/>
        <v>2174945.5834153411</v>
      </c>
      <c r="E272" s="39">
        <f t="shared" si="20"/>
        <v>729287.86473777518</v>
      </c>
      <c r="F272" s="39">
        <f t="shared" si="20"/>
        <v>0</v>
      </c>
      <c r="G272" s="39">
        <f t="shared" si="20"/>
        <v>0</v>
      </c>
      <c r="H272" s="39">
        <f t="shared" si="21"/>
        <v>4236730.8127021994</v>
      </c>
      <c r="I272" s="1"/>
    </row>
    <row r="273" spans="2:10" x14ac:dyDescent="0.2">
      <c r="B273" s="9" t="str">
        <f>$B$37</f>
        <v>Engineering</v>
      </c>
      <c r="C273" s="39">
        <f t="shared" si="20"/>
        <v>1907182.9494390306</v>
      </c>
      <c r="D273" s="39">
        <f t="shared" si="20"/>
        <v>3884413.6596471337</v>
      </c>
      <c r="E273" s="39">
        <f t="shared" si="20"/>
        <v>1578381.9480289626</v>
      </c>
      <c r="F273" s="39">
        <f t="shared" si="20"/>
        <v>0</v>
      </c>
      <c r="G273" s="39">
        <f t="shared" si="20"/>
        <v>0</v>
      </c>
      <c r="H273" s="39">
        <f t="shared" si="21"/>
        <v>7369978.5571151264</v>
      </c>
      <c r="I273" s="1"/>
    </row>
    <row r="274" spans="2:10" x14ac:dyDescent="0.2">
      <c r="B274" s="9" t="str">
        <f>$B$38</f>
        <v>Home Economics</v>
      </c>
      <c r="C274" s="39">
        <f t="shared" si="20"/>
        <v>32477.472967891801</v>
      </c>
      <c r="D274" s="39">
        <f t="shared" si="20"/>
        <v>133759.04087710066</v>
      </c>
      <c r="E274" s="39">
        <f t="shared" si="20"/>
        <v>0</v>
      </c>
      <c r="F274" s="39">
        <f t="shared" si="20"/>
        <v>0</v>
      </c>
      <c r="G274" s="39">
        <f t="shared" si="20"/>
        <v>0</v>
      </c>
      <c r="H274" s="39">
        <f t="shared" si="21"/>
        <v>166236.51384499247</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202391.35261074011</v>
      </c>
      <c r="D276" s="39">
        <f t="shared" si="20"/>
        <v>1135251.2837083419</v>
      </c>
      <c r="E276" s="39">
        <f t="shared" si="20"/>
        <v>1852858.6214540687</v>
      </c>
      <c r="F276" s="39">
        <f t="shared" si="20"/>
        <v>0</v>
      </c>
      <c r="G276" s="39">
        <f t="shared" si="20"/>
        <v>0</v>
      </c>
      <c r="H276" s="39">
        <f t="shared" si="21"/>
        <v>3190501.2577731507</v>
      </c>
      <c r="I276" s="1"/>
    </row>
    <row r="277" spans="2:10" x14ac:dyDescent="0.2">
      <c r="B277" s="9" t="str">
        <f>$B$41</f>
        <v>Library Science</v>
      </c>
      <c r="C277" s="39">
        <f t="shared" si="20"/>
        <v>0</v>
      </c>
      <c r="D277" s="39">
        <f t="shared" si="20"/>
        <v>0</v>
      </c>
      <c r="E277" s="39">
        <f t="shared" si="20"/>
        <v>413158.21885414992</v>
      </c>
      <c r="F277" s="39">
        <f t="shared" si="20"/>
        <v>0</v>
      </c>
      <c r="G277" s="39">
        <f t="shared" si="20"/>
        <v>0</v>
      </c>
      <c r="H277" s="39">
        <f t="shared" si="21"/>
        <v>413158.21885414992</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165393.98747049453</v>
      </c>
      <c r="D279" s="39">
        <f t="shared" si="20"/>
        <v>153718.75760011835</v>
      </c>
      <c r="E279" s="39">
        <f t="shared" si="20"/>
        <v>0</v>
      </c>
      <c r="F279" s="39">
        <f t="shared" si="20"/>
        <v>0</v>
      </c>
      <c r="G279" s="39">
        <f t="shared" si="20"/>
        <v>0</v>
      </c>
      <c r="H279" s="39">
        <f t="shared" si="21"/>
        <v>319112.74507061287</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1188563.951516524</v>
      </c>
      <c r="D281" s="39">
        <f t="shared" si="20"/>
        <v>1571546.5874957137</v>
      </c>
      <c r="E281" s="39">
        <f t="shared" si="20"/>
        <v>788207.96714744705</v>
      </c>
      <c r="F281" s="39">
        <f t="shared" si="20"/>
        <v>29038.936233776119</v>
      </c>
      <c r="G281" s="39">
        <f t="shared" si="20"/>
        <v>0</v>
      </c>
      <c r="H281" s="39">
        <f t="shared" si="21"/>
        <v>3577357.4423934608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1201435.9154913598</v>
      </c>
      <c r="D283" s="39">
        <f t="shared" si="20"/>
        <v>8298540.8941001482</v>
      </c>
      <c r="E283" s="39">
        <f t="shared" si="20"/>
        <v>8593981.0732973255</v>
      </c>
      <c r="F283" s="39">
        <f t="shared" si="20"/>
        <v>0</v>
      </c>
      <c r="G283" s="39">
        <f t="shared" si="20"/>
        <v>0</v>
      </c>
      <c r="H283" s="39">
        <f t="shared" si="21"/>
        <v>18093957.882888831</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200452.55504189996</v>
      </c>
      <c r="E285" s="39">
        <f t="shared" si="22"/>
        <v>0</v>
      </c>
      <c r="F285" s="39">
        <f t="shared" si="22"/>
        <v>0</v>
      </c>
      <c r="G285" s="39">
        <f t="shared" si="22"/>
        <v>0</v>
      </c>
      <c r="H285" s="39">
        <f t="shared" si="21"/>
        <v>200452.55504189996</v>
      </c>
      <c r="I285" s="1"/>
    </row>
    <row r="286" spans="2:10" x14ac:dyDescent="0.2">
      <c r="B286" s="9" t="str">
        <f>$B$50</f>
        <v>Technology</v>
      </c>
      <c r="C286" s="39">
        <f t="shared" si="22"/>
        <v>249889.56586833068</v>
      </c>
      <c r="D286" s="39">
        <f t="shared" si="22"/>
        <v>1298183.688539831</v>
      </c>
      <c r="E286" s="39">
        <f t="shared" si="22"/>
        <v>605317.30053550797</v>
      </c>
      <c r="F286" s="39">
        <f t="shared" si="22"/>
        <v>0</v>
      </c>
      <c r="G286" s="39">
        <f t="shared" si="22"/>
        <v>0</v>
      </c>
      <c r="H286" s="39">
        <f t="shared" si="21"/>
        <v>2153390.5549436696</v>
      </c>
      <c r="I286" s="1"/>
    </row>
    <row r="287" spans="2:10" x14ac:dyDescent="0.2">
      <c r="B287" s="9" t="str">
        <f>$B$51</f>
        <v>Nursing</v>
      </c>
      <c r="C287" s="39">
        <f t="shared" si="22"/>
        <v>9027.4889745909695</v>
      </c>
      <c r="D287" s="39">
        <f t="shared" si="22"/>
        <v>1540385.7949638013</v>
      </c>
      <c r="E287" s="39">
        <f t="shared" si="22"/>
        <v>625626.96471791028</v>
      </c>
      <c r="F287" s="39">
        <f t="shared" si="22"/>
        <v>0</v>
      </c>
      <c r="G287" s="39">
        <f t="shared" si="22"/>
        <v>0</v>
      </c>
      <c r="H287" s="39">
        <f t="shared" si="21"/>
        <v>2175040.2486563027</v>
      </c>
      <c r="I287" s="1"/>
    </row>
    <row r="288" spans="2:10" x14ac:dyDescent="0.2">
      <c r="B288" s="35" t="str">
        <f>$B$52</f>
        <v>Totals</v>
      </c>
      <c r="C288" s="38">
        <f>SUM(C268:C287)</f>
        <v>27837546.814432859</v>
      </c>
      <c r="D288" s="38">
        <f>SUM(D268:D287)</f>
        <v>41352598.203147918</v>
      </c>
      <c r="E288" s="38">
        <f>SUM(E268:E287)</f>
        <v>32948631.931395017</v>
      </c>
      <c r="F288" s="38">
        <f>SUM(F268:F287)</f>
        <v>3942143.4733709595</v>
      </c>
      <c r="G288" s="38">
        <f>SUM(G268:G287)</f>
        <v>0</v>
      </c>
      <c r="H288" s="38">
        <f t="shared" si="21"/>
        <v>106080920.42234676</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265.48276120470302</v>
      </c>
      <c r="D293" s="36">
        <f t="shared" si="23"/>
        <v>363.5216555444685</v>
      </c>
      <c r="E293" s="36">
        <f t="shared" si="23"/>
        <v>662.2443415778489</v>
      </c>
      <c r="F293" s="36">
        <f t="shared" si="23"/>
        <v>744.36146105522016</v>
      </c>
      <c r="G293" s="37">
        <f t="shared" si="23"/>
        <v>0</v>
      </c>
      <c r="H293" s="38">
        <f t="shared" si="23"/>
        <v>343.27723554621167</v>
      </c>
      <c r="I293" s="1"/>
    </row>
    <row r="294" spans="2:10" x14ac:dyDescent="0.2">
      <c r="B294" s="9" t="str">
        <f>$B$33</f>
        <v>Science</v>
      </c>
      <c r="C294" s="69">
        <f t="shared" si="23"/>
        <v>281.58843575204907</v>
      </c>
      <c r="D294" s="69">
        <f t="shared" si="23"/>
        <v>442.52720684205264</v>
      </c>
      <c r="E294" s="69">
        <f t="shared" si="23"/>
        <v>497.79023620096706</v>
      </c>
      <c r="F294" s="69">
        <f t="shared" si="23"/>
        <v>0</v>
      </c>
      <c r="G294" s="88">
        <f t="shared" si="23"/>
        <v>0</v>
      </c>
      <c r="H294" s="39">
        <f t="shared" si="23"/>
        <v>360.81972926599514</v>
      </c>
      <c r="I294" s="1"/>
    </row>
    <row r="295" spans="2:10" x14ac:dyDescent="0.2">
      <c r="B295" s="9" t="str">
        <f>$B$34</f>
        <v>Fine Arts</v>
      </c>
      <c r="C295" s="69">
        <f t="shared" si="23"/>
        <v>332.14815979017874</v>
      </c>
      <c r="D295" s="69">
        <f t="shared" si="23"/>
        <v>625.25721200364137</v>
      </c>
      <c r="E295" s="69">
        <f t="shared" si="23"/>
        <v>1219.6616786235988</v>
      </c>
      <c r="F295" s="69">
        <f t="shared" si="23"/>
        <v>0</v>
      </c>
      <c r="G295" s="88">
        <f t="shared" si="23"/>
        <v>0</v>
      </c>
      <c r="H295" s="39">
        <f t="shared" si="23"/>
        <v>524.00893986555138</v>
      </c>
      <c r="I295" s="1"/>
    </row>
    <row r="296" spans="2:10" x14ac:dyDescent="0.2">
      <c r="B296" s="9" t="str">
        <f>$B$35</f>
        <v>Teacher Education</v>
      </c>
      <c r="C296" s="69">
        <f t="shared" si="23"/>
        <v>315.23086642975494</v>
      </c>
      <c r="D296" s="69">
        <f t="shared" si="23"/>
        <v>386.2565574113558</v>
      </c>
      <c r="E296" s="69">
        <f t="shared" si="23"/>
        <v>510.56530500472894</v>
      </c>
      <c r="F296" s="69">
        <f t="shared" si="23"/>
        <v>623.31125381659706</v>
      </c>
      <c r="G296" s="88">
        <f t="shared" si="23"/>
        <v>0</v>
      </c>
      <c r="H296" s="39">
        <f t="shared" si="23"/>
        <v>472.6431667443407</v>
      </c>
      <c r="I296" s="1"/>
    </row>
    <row r="297" spans="2:10" x14ac:dyDescent="0.2">
      <c r="B297" s="9" t="str">
        <f>$B$36</f>
        <v>Agriculture</v>
      </c>
      <c r="C297" s="69">
        <f t="shared" si="23"/>
        <v>390.87631696951689</v>
      </c>
      <c r="D297" s="69">
        <f t="shared" si="23"/>
        <v>447.98055271170773</v>
      </c>
      <c r="E297" s="69">
        <f t="shared" si="23"/>
        <v>667.8460299796476</v>
      </c>
      <c r="F297" s="69">
        <f t="shared" si="23"/>
        <v>0</v>
      </c>
      <c r="G297" s="88">
        <f t="shared" si="23"/>
        <v>0</v>
      </c>
      <c r="H297" s="39">
        <f t="shared" si="23"/>
        <v>452.83570037432656</v>
      </c>
      <c r="I297" s="1"/>
    </row>
    <row r="298" spans="2:10" x14ac:dyDescent="0.2">
      <c r="B298" s="9" t="str">
        <f>$B$37</f>
        <v>Engineering</v>
      </c>
      <c r="C298" s="69">
        <f t="shared" si="23"/>
        <v>430.9044169541416</v>
      </c>
      <c r="D298" s="69">
        <f t="shared" si="23"/>
        <v>550.74630081484952</v>
      </c>
      <c r="E298" s="69">
        <f t="shared" si="23"/>
        <v>484.16624172667565</v>
      </c>
      <c r="F298" s="69">
        <f t="shared" si="23"/>
        <v>0</v>
      </c>
      <c r="G298" s="88">
        <f t="shared" si="23"/>
        <v>0</v>
      </c>
      <c r="H298" s="39">
        <f t="shared" si="23"/>
        <v>500.03246876417165</v>
      </c>
      <c r="I298" s="1"/>
    </row>
    <row r="299" spans="2:10" x14ac:dyDescent="0.2">
      <c r="B299" s="9" t="str">
        <f>$B$38</f>
        <v>Home Economics</v>
      </c>
      <c r="C299" s="69">
        <f t="shared" si="23"/>
        <v>212.2710651496196</v>
      </c>
      <c r="D299" s="69">
        <f t="shared" si="23"/>
        <v>282.19206936097186</v>
      </c>
      <c r="E299" s="69">
        <f t="shared" si="23"/>
        <v>0</v>
      </c>
      <c r="F299" s="69">
        <f t="shared" si="23"/>
        <v>0</v>
      </c>
      <c r="G299" s="88">
        <f t="shared" si="23"/>
        <v>0</v>
      </c>
      <c r="H299" s="39">
        <f t="shared" si="23"/>
        <v>265.13000613236437</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376.89264918201138</v>
      </c>
      <c r="D301" s="69">
        <f t="shared" si="23"/>
        <v>525.57929801312127</v>
      </c>
      <c r="E301" s="69">
        <f t="shared" si="23"/>
        <v>511.2744540436172</v>
      </c>
      <c r="F301" s="69">
        <f t="shared" si="23"/>
        <v>0</v>
      </c>
      <c r="G301" s="88">
        <f t="shared" si="23"/>
        <v>0</v>
      </c>
      <c r="H301" s="39">
        <f t="shared" si="23"/>
        <v>504.74628346355809</v>
      </c>
      <c r="I301" s="1"/>
    </row>
    <row r="302" spans="2:10" x14ac:dyDescent="0.2">
      <c r="B302" s="9" t="str">
        <f>$B$41</f>
        <v>Library Science</v>
      </c>
      <c r="C302" s="69">
        <f t="shared" si="23"/>
        <v>0</v>
      </c>
      <c r="D302" s="69">
        <f t="shared" si="23"/>
        <v>0</v>
      </c>
      <c r="E302" s="69">
        <f t="shared" si="23"/>
        <v>383.61951611341681</v>
      </c>
      <c r="F302" s="69">
        <f t="shared" si="23"/>
        <v>0</v>
      </c>
      <c r="G302" s="88">
        <f t="shared" si="23"/>
        <v>0</v>
      </c>
      <c r="H302" s="39">
        <f t="shared" si="23"/>
        <v>383.61951611341681</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835.32316904290167</v>
      </c>
      <c r="D304" s="69">
        <f t="shared" si="23"/>
        <v>337.10253859675078</v>
      </c>
      <c r="E304" s="69">
        <f t="shared" si="23"/>
        <v>0</v>
      </c>
      <c r="F304" s="69">
        <f t="shared" si="23"/>
        <v>0</v>
      </c>
      <c r="G304" s="88">
        <f t="shared" si="23"/>
        <v>0</v>
      </c>
      <c r="H304" s="39">
        <f t="shared" si="23"/>
        <v>487.93997717219094</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281.25034347291148</v>
      </c>
      <c r="D306" s="69">
        <f t="shared" si="23"/>
        <v>346.00321168994139</v>
      </c>
      <c r="E306" s="69">
        <f t="shared" si="23"/>
        <v>594.42531459083489</v>
      </c>
      <c r="F306" s="69">
        <f t="shared" si="23"/>
        <v>1935.9290822517412</v>
      </c>
      <c r="G306" s="88">
        <f t="shared" si="23"/>
        <v>0</v>
      </c>
      <c r="H306" s="39">
        <f t="shared" si="23"/>
        <v>353.87846892803054</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305.94242818725741</v>
      </c>
      <c r="D308" s="69">
        <f t="shared" si="23"/>
        <v>347.074064997915</v>
      </c>
      <c r="E308" s="69">
        <f t="shared" si="23"/>
        <v>508.00857559244105</v>
      </c>
      <c r="F308" s="69">
        <f t="shared" si="23"/>
        <v>0</v>
      </c>
      <c r="G308" s="88">
        <f t="shared" si="23"/>
        <v>0</v>
      </c>
      <c r="H308" s="39">
        <f t="shared" si="23"/>
        <v>404.29811598714821</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125.59683899868419</v>
      </c>
      <c r="E310" s="69">
        <f t="shared" si="24"/>
        <v>0</v>
      </c>
      <c r="F310" s="69">
        <f t="shared" si="24"/>
        <v>0</v>
      </c>
      <c r="G310" s="88">
        <f t="shared" si="24"/>
        <v>0</v>
      </c>
      <c r="H310" s="39">
        <f t="shared" si="24"/>
        <v>125.59683899868419</v>
      </c>
      <c r="I310" s="1"/>
    </row>
    <row r="311" spans="2:10" x14ac:dyDescent="0.2">
      <c r="B311" s="9" t="str">
        <f>$B$50</f>
        <v>Technology</v>
      </c>
      <c r="C311" s="69">
        <f t="shared" si="24"/>
        <v>508.9400526849912</v>
      </c>
      <c r="D311" s="69">
        <f t="shared" si="24"/>
        <v>587.41343372843028</v>
      </c>
      <c r="E311" s="69">
        <f t="shared" si="24"/>
        <v>892.79837837095567</v>
      </c>
      <c r="F311" s="69">
        <f t="shared" si="24"/>
        <v>0</v>
      </c>
      <c r="G311" s="88">
        <f t="shared" si="24"/>
        <v>0</v>
      </c>
      <c r="H311" s="39">
        <f t="shared" si="24"/>
        <v>637.28634357610815</v>
      </c>
      <c r="I311" s="1"/>
    </row>
    <row r="312" spans="2:10" x14ac:dyDescent="0.2">
      <c r="B312" s="9" t="str">
        <f>$B$51</f>
        <v>Nursing</v>
      </c>
      <c r="C312" s="69">
        <f t="shared" si="24"/>
        <v>347.21111440734501</v>
      </c>
      <c r="D312" s="69">
        <f t="shared" si="24"/>
        <v>592.4560749860774</v>
      </c>
      <c r="E312" s="69">
        <f t="shared" si="24"/>
        <v>1998.8081939869337</v>
      </c>
      <c r="F312" s="69">
        <f t="shared" si="24"/>
        <v>0</v>
      </c>
      <c r="G312" s="88">
        <f t="shared" si="24"/>
        <v>0</v>
      </c>
      <c r="H312" s="39">
        <f t="shared" si="24"/>
        <v>740.06132992728908</v>
      </c>
      <c r="I312" s="1"/>
    </row>
    <row r="313" spans="2:10" x14ac:dyDescent="0.2">
      <c r="B313" s="35" t="str">
        <f>$B$52</f>
        <v>Totals</v>
      </c>
      <c r="C313" s="38">
        <f t="shared" si="24"/>
        <v>293.0083027854331</v>
      </c>
      <c r="D313" s="38">
        <f t="shared" si="24"/>
        <v>409.86181738406566</v>
      </c>
      <c r="E313" s="38">
        <f t="shared" si="24"/>
        <v>562.2537487652944</v>
      </c>
      <c r="F313" s="38">
        <f t="shared" si="24"/>
        <v>650.94839388556136</v>
      </c>
      <c r="G313" s="38">
        <f t="shared" si="24"/>
        <v>0</v>
      </c>
      <c r="H313" s="38">
        <f t="shared" si="24"/>
        <v>407.13133948558954</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1.3692853498091035</v>
      </c>
      <c r="E318" s="55">
        <f t="shared" si="25"/>
        <v>2.4944909363332224</v>
      </c>
      <c r="F318" s="55">
        <f t="shared" si="25"/>
        <v>2.8038033719307038</v>
      </c>
      <c r="G318" s="55">
        <f t="shared" si="25"/>
        <v>0</v>
      </c>
      <c r="H318" s="55">
        <f t="shared" si="25"/>
        <v>1.2930302291135374</v>
      </c>
      <c r="I318" s="1"/>
    </row>
    <row r="319" spans="2:10" x14ac:dyDescent="0.2">
      <c r="B319" s="9" t="str">
        <f>$B$33</f>
        <v>Science</v>
      </c>
      <c r="C319" s="55">
        <f t="shared" ref="C319:H334" si="26">IF($C$293=0,"",C294/$C$293)</f>
        <v>1.0606656133688757</v>
      </c>
      <c r="D319" s="55">
        <f t="shared" si="26"/>
        <v>1.6668773702441562</v>
      </c>
      <c r="E319" s="55">
        <f t="shared" si="26"/>
        <v>1.8750378892478865</v>
      </c>
      <c r="F319" s="55">
        <f t="shared" si="26"/>
        <v>0</v>
      </c>
      <c r="G319" s="55">
        <f t="shared" si="26"/>
        <v>0</v>
      </c>
      <c r="H319" s="55">
        <f t="shared" si="26"/>
        <v>1.3591079421830392</v>
      </c>
      <c r="I319" s="1"/>
    </row>
    <row r="320" spans="2:10" x14ac:dyDescent="0.2">
      <c r="B320" s="9" t="str">
        <f>$B$34</f>
        <v>Fine Arts</v>
      </c>
      <c r="C320" s="55">
        <f t="shared" si="26"/>
        <v>1.2511100844475274</v>
      </c>
      <c r="D320" s="55">
        <f t="shared" si="26"/>
        <v>2.3551706678292788</v>
      </c>
      <c r="E320" s="55">
        <f t="shared" si="26"/>
        <v>4.5941275926506089</v>
      </c>
      <c r="F320" s="55">
        <f t="shared" si="26"/>
        <v>0</v>
      </c>
      <c r="G320" s="55">
        <f t="shared" si="26"/>
        <v>0</v>
      </c>
      <c r="H320" s="55">
        <f t="shared" si="26"/>
        <v>1.9737964811263555</v>
      </c>
      <c r="I320" s="1"/>
    </row>
    <row r="321" spans="2:9" x14ac:dyDescent="0.2">
      <c r="B321" s="9" t="str">
        <f>$B$35</f>
        <v>Teacher Education</v>
      </c>
      <c r="C321" s="55">
        <f t="shared" si="26"/>
        <v>1.1873873278976979</v>
      </c>
      <c r="D321" s="55">
        <f t="shared" si="26"/>
        <v>1.4549214256270635</v>
      </c>
      <c r="E321" s="55">
        <f t="shared" si="26"/>
        <v>1.9231580336436711</v>
      </c>
      <c r="F321" s="55">
        <f t="shared" si="26"/>
        <v>2.3478407825357328</v>
      </c>
      <c r="G321" s="55">
        <f t="shared" si="26"/>
        <v>0</v>
      </c>
      <c r="H321" s="55">
        <f t="shared" si="26"/>
        <v>1.7803158464963555</v>
      </c>
      <c r="I321" s="1"/>
    </row>
    <row r="322" spans="2:9" x14ac:dyDescent="0.2">
      <c r="B322" s="9" t="str">
        <f>$B$36</f>
        <v>Agriculture</v>
      </c>
      <c r="C322" s="55">
        <f t="shared" si="26"/>
        <v>1.4723227798136691</v>
      </c>
      <c r="D322" s="55">
        <f t="shared" si="26"/>
        <v>1.6874186130913715</v>
      </c>
      <c r="E322" s="55">
        <f t="shared" si="26"/>
        <v>2.5155909443954387</v>
      </c>
      <c r="F322" s="55">
        <f t="shared" si="26"/>
        <v>0</v>
      </c>
      <c r="G322" s="55">
        <f t="shared" si="26"/>
        <v>0</v>
      </c>
      <c r="H322" s="55">
        <f t="shared" si="26"/>
        <v>1.7057066090448083</v>
      </c>
      <c r="I322" s="1"/>
    </row>
    <row r="323" spans="2:9" x14ac:dyDescent="0.2">
      <c r="B323" s="9" t="str">
        <f>$B$37</f>
        <v>Engineering</v>
      </c>
      <c r="C323" s="55">
        <f t="shared" si="26"/>
        <v>1.6230975412444524</v>
      </c>
      <c r="D323" s="55">
        <f t="shared" si="26"/>
        <v>2.0745087112838609</v>
      </c>
      <c r="E323" s="55">
        <f t="shared" si="26"/>
        <v>1.8237200770763216</v>
      </c>
      <c r="F323" s="55">
        <f t="shared" si="26"/>
        <v>0</v>
      </c>
      <c r="G323" s="55">
        <f t="shared" si="26"/>
        <v>0</v>
      </c>
      <c r="H323" s="55">
        <f t="shared" si="26"/>
        <v>1.8834837580230561</v>
      </c>
      <c r="I323" s="1"/>
    </row>
    <row r="324" spans="2:9" x14ac:dyDescent="0.2">
      <c r="B324" s="9" t="str">
        <f>$B$38</f>
        <v>Home Economics</v>
      </c>
      <c r="C324" s="55">
        <f t="shared" si="26"/>
        <v>0.79956628515682027</v>
      </c>
      <c r="D324" s="55">
        <f t="shared" si="26"/>
        <v>1.0629393339154889</v>
      </c>
      <c r="E324" s="55">
        <f t="shared" si="26"/>
        <v>0</v>
      </c>
      <c r="F324" s="55">
        <f t="shared" si="26"/>
        <v>0</v>
      </c>
      <c r="G324" s="55">
        <f t="shared" si="26"/>
        <v>0</v>
      </c>
      <c r="H324" s="55">
        <f t="shared" si="26"/>
        <v>0.9986712693858617</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1.4196501779315331</v>
      </c>
      <c r="D326" s="55">
        <f t="shared" si="26"/>
        <v>1.9797115851445748</v>
      </c>
      <c r="E326" s="55">
        <f t="shared" si="26"/>
        <v>1.9258292015781548</v>
      </c>
      <c r="F326" s="55">
        <f t="shared" si="26"/>
        <v>0</v>
      </c>
      <c r="G326" s="55">
        <f t="shared" si="26"/>
        <v>0</v>
      </c>
      <c r="H326" s="55">
        <f t="shared" si="26"/>
        <v>1.9012393918653296</v>
      </c>
      <c r="I326" s="1"/>
    </row>
    <row r="327" spans="2:9" x14ac:dyDescent="0.2">
      <c r="B327" s="9" t="str">
        <f>$B$41</f>
        <v>Library Science</v>
      </c>
      <c r="C327" s="55">
        <f t="shared" si="26"/>
        <v>0</v>
      </c>
      <c r="D327" s="55">
        <f t="shared" si="26"/>
        <v>0</v>
      </c>
      <c r="E327" s="55">
        <f t="shared" si="26"/>
        <v>1.4449884217439766</v>
      </c>
      <c r="F327" s="55">
        <f t="shared" si="26"/>
        <v>0</v>
      </c>
      <c r="G327" s="55">
        <f t="shared" si="26"/>
        <v>0</v>
      </c>
      <c r="H327" s="55">
        <f t="shared" si="26"/>
        <v>1.4449884217439766</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3.1464309217381454</v>
      </c>
      <c r="D329" s="55">
        <f t="shared" si="26"/>
        <v>1.2697718566247118</v>
      </c>
      <c r="E329" s="55">
        <f t="shared" si="26"/>
        <v>0</v>
      </c>
      <c r="F329" s="55">
        <f t="shared" si="26"/>
        <v>0</v>
      </c>
      <c r="G329" s="55">
        <f t="shared" si="26"/>
        <v>0</v>
      </c>
      <c r="H329" s="55">
        <f t="shared" si="26"/>
        <v>1.8379346928517146</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1.0593921134338764</v>
      </c>
      <c r="D331" s="55">
        <f t="shared" si="26"/>
        <v>1.3032982259181503</v>
      </c>
      <c r="E331" s="55">
        <f t="shared" si="26"/>
        <v>2.2390354533509527</v>
      </c>
      <c r="F331" s="55">
        <f t="shared" si="26"/>
        <v>7.2921084347131098</v>
      </c>
      <c r="G331" s="55">
        <f t="shared" si="26"/>
        <v>0</v>
      </c>
      <c r="H331" s="55">
        <f t="shared" si="26"/>
        <v>1.3329621378134198</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1.1524003547309709</v>
      </c>
      <c r="D333" s="55">
        <f t="shared" si="26"/>
        <v>1.3073318336112236</v>
      </c>
      <c r="E333" s="55">
        <f t="shared" si="26"/>
        <v>1.9135275423805622</v>
      </c>
      <c r="F333" s="55">
        <f t="shared" si="26"/>
        <v>0</v>
      </c>
      <c r="G333" s="55">
        <f t="shared" si="26"/>
        <v>0</v>
      </c>
      <c r="H333" s="55">
        <f t="shared" si="26"/>
        <v>1.5228789777254512</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0.47308849142879583</v>
      </c>
      <c r="E335" s="55">
        <f t="shared" si="27"/>
        <v>0</v>
      </c>
      <c r="F335" s="55">
        <f t="shared" si="27"/>
        <v>0</v>
      </c>
      <c r="G335" s="55">
        <f t="shared" si="27"/>
        <v>0</v>
      </c>
      <c r="H335" s="55">
        <f t="shared" si="27"/>
        <v>0.47308849142879583</v>
      </c>
      <c r="I335" s="1"/>
    </row>
    <row r="336" spans="2:9" x14ac:dyDescent="0.2">
      <c r="B336" s="9" t="str">
        <f>$B$50</f>
        <v>Technology</v>
      </c>
      <c r="C336" s="55">
        <f t="shared" si="27"/>
        <v>1.9170361584892817</v>
      </c>
      <c r="D336" s="55">
        <f t="shared" si="27"/>
        <v>2.2126236410336997</v>
      </c>
      <c r="E336" s="55">
        <f t="shared" si="27"/>
        <v>3.3629241097223446</v>
      </c>
      <c r="F336" s="55">
        <f t="shared" si="27"/>
        <v>0</v>
      </c>
      <c r="G336" s="55">
        <f t="shared" si="27"/>
        <v>0</v>
      </c>
      <c r="H336" s="55">
        <f t="shared" si="27"/>
        <v>2.4004810733632622</v>
      </c>
      <c r="I336" s="1"/>
    </row>
    <row r="337" spans="2:10" x14ac:dyDescent="0.2">
      <c r="B337" s="9" t="str">
        <f>$B$51</f>
        <v>Nursing</v>
      </c>
      <c r="C337" s="55">
        <f t="shared" si="27"/>
        <v>1.3078480607621243</v>
      </c>
      <c r="D337" s="55">
        <f t="shared" si="27"/>
        <v>2.2316178734078274</v>
      </c>
      <c r="E337" s="55">
        <f t="shared" si="27"/>
        <v>7.528956625721297</v>
      </c>
      <c r="F337" s="55">
        <f t="shared" si="27"/>
        <v>0</v>
      </c>
      <c r="G337" s="55">
        <f t="shared" si="27"/>
        <v>0</v>
      </c>
      <c r="H337" s="55">
        <f t="shared" si="27"/>
        <v>2.7876059694763295</v>
      </c>
      <c r="I337" s="1"/>
    </row>
    <row r="338" spans="2:10" x14ac:dyDescent="0.2">
      <c r="B338" s="35" t="str">
        <f>$B$52</f>
        <v>Totals</v>
      </c>
      <c r="C338" s="55">
        <f t="shared" si="27"/>
        <v>1.1036810882025829</v>
      </c>
      <c r="D338" s="55">
        <f t="shared" si="27"/>
        <v>1.5438358992659331</v>
      </c>
      <c r="E338" s="55">
        <f t="shared" si="27"/>
        <v>2.1178540791647231</v>
      </c>
      <c r="F338" s="55">
        <f t="shared" si="27"/>
        <v>2.4519422313211567</v>
      </c>
      <c r="G338" s="55">
        <f t="shared" si="27"/>
        <v>0</v>
      </c>
      <c r="H338" s="55">
        <f t="shared" si="27"/>
        <v>1.5335509455985619</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7964.482836141091</v>
      </c>
      <c r="D343" s="38">
        <f t="shared" si="28"/>
        <v>10905.649666334055</v>
      </c>
      <c r="E343" s="38">
        <f>E293*24</f>
        <v>15893.864197868374</v>
      </c>
      <c r="F343" s="38">
        <f>F293*18</f>
        <v>13398.506298993963</v>
      </c>
      <c r="G343" s="38">
        <f>G293*24</f>
        <v>0</v>
      </c>
      <c r="H343" s="38">
        <f>IF((C32/30+D32/30+E32/24+F32/18+G32/24)=0,0,H268/(C32/30+D32/30+E32/24+F32/18+G32/24))</f>
        <v>9934.6556333746739</v>
      </c>
      <c r="I343" s="1"/>
    </row>
    <row r="344" spans="2:10" x14ac:dyDescent="0.2">
      <c r="B344" s="9" t="str">
        <f>$B$33</f>
        <v>Science</v>
      </c>
      <c r="C344" s="39">
        <f t="shared" si="28"/>
        <v>8447.6530725614721</v>
      </c>
      <c r="D344" s="39">
        <f t="shared" si="28"/>
        <v>13275.816205261579</v>
      </c>
      <c r="E344" s="39">
        <f>E294*24</f>
        <v>11946.96566882321</v>
      </c>
      <c r="F344" s="39">
        <f>F294*18</f>
        <v>0</v>
      </c>
      <c r="G344" s="39">
        <f>G294*24</f>
        <v>0</v>
      </c>
      <c r="H344" s="39">
        <f t="shared" ref="H344:H363" si="29">IF((C33/30+D33/30+E33/24+F33/18+G33/24)=0,0,H269/(C33/30+D33/30+E33/24+F33/18+G33/24))</f>
        <v>10423.738480461041</v>
      </c>
      <c r="I344" s="1"/>
    </row>
    <row r="345" spans="2:10" x14ac:dyDescent="0.2">
      <c r="B345" s="9" t="str">
        <f>$B$34</f>
        <v>Fine Arts</v>
      </c>
      <c r="C345" s="39">
        <f t="shared" si="28"/>
        <v>9964.4447937053628</v>
      </c>
      <c r="D345" s="39">
        <f t="shared" si="28"/>
        <v>18757.71636010924</v>
      </c>
      <c r="E345" s="39">
        <f t="shared" ref="E345:E363" si="30">E295*24</f>
        <v>29271.88028696637</v>
      </c>
      <c r="F345" s="39">
        <f t="shared" ref="F345:F363" si="31">F295*18</f>
        <v>0</v>
      </c>
      <c r="G345" s="39">
        <f t="shared" ref="G345:G363" si="32">G295*24</f>
        <v>0</v>
      </c>
      <c r="H345" s="39">
        <f t="shared" si="29"/>
        <v>15324.402756321442</v>
      </c>
      <c r="I345" s="1"/>
    </row>
    <row r="346" spans="2:10" x14ac:dyDescent="0.2">
      <c r="B346" s="9" t="str">
        <f>$B$35</f>
        <v>Teacher Education</v>
      </c>
      <c r="C346" s="39">
        <f t="shared" si="28"/>
        <v>9456.9259928926476</v>
      </c>
      <c r="D346" s="39">
        <f t="shared" si="28"/>
        <v>11587.696722340674</v>
      </c>
      <c r="E346" s="39">
        <f t="shared" si="30"/>
        <v>12253.567320113494</v>
      </c>
      <c r="F346" s="39">
        <f t="shared" si="31"/>
        <v>11219.602568698747</v>
      </c>
      <c r="G346" s="39">
        <f t="shared" si="32"/>
        <v>0</v>
      </c>
      <c r="H346" s="39">
        <f t="shared" si="29"/>
        <v>11739.505198105417</v>
      </c>
      <c r="I346" s="1"/>
    </row>
    <row r="347" spans="2:10" x14ac:dyDescent="0.2">
      <c r="B347" s="9" t="str">
        <f>$B$36</f>
        <v>Agriculture</v>
      </c>
      <c r="C347" s="39">
        <f t="shared" si="28"/>
        <v>11726.289509085507</v>
      </c>
      <c r="D347" s="39">
        <f t="shared" si="28"/>
        <v>13439.416581351232</v>
      </c>
      <c r="E347" s="39">
        <f t="shared" si="30"/>
        <v>16028.304719511543</v>
      </c>
      <c r="F347" s="39">
        <f t="shared" si="31"/>
        <v>0</v>
      </c>
      <c r="G347" s="39">
        <f t="shared" si="32"/>
        <v>0</v>
      </c>
      <c r="H347" s="39">
        <f t="shared" si="29"/>
        <v>13199.909064395677</v>
      </c>
      <c r="I347" s="1"/>
    </row>
    <row r="348" spans="2:10" x14ac:dyDescent="0.2">
      <c r="B348" s="9" t="str">
        <f>$B$37</f>
        <v>Engineering</v>
      </c>
      <c r="C348" s="39">
        <f t="shared" si="28"/>
        <v>12927.132508624249</v>
      </c>
      <c r="D348" s="39">
        <f t="shared" si="28"/>
        <v>16522.389024445485</v>
      </c>
      <c r="E348" s="39">
        <f t="shared" si="30"/>
        <v>11619.989801440215</v>
      </c>
      <c r="F348" s="39">
        <f t="shared" si="31"/>
        <v>0</v>
      </c>
      <c r="G348" s="39">
        <f t="shared" si="32"/>
        <v>0</v>
      </c>
      <c r="H348" s="39">
        <f t="shared" si="29"/>
        <v>14214.951569593273</v>
      </c>
      <c r="I348" s="1"/>
    </row>
    <row r="349" spans="2:10" x14ac:dyDescent="0.2">
      <c r="B349" s="9" t="str">
        <f>$B$38</f>
        <v>Home Economics</v>
      </c>
      <c r="C349" s="39">
        <f t="shared" si="28"/>
        <v>6368.1319544885882</v>
      </c>
      <c r="D349" s="39">
        <f t="shared" si="28"/>
        <v>8465.7620808291558</v>
      </c>
      <c r="E349" s="39">
        <f t="shared" si="30"/>
        <v>0</v>
      </c>
      <c r="F349" s="39">
        <f t="shared" si="31"/>
        <v>0</v>
      </c>
      <c r="G349" s="39">
        <f t="shared" si="32"/>
        <v>0</v>
      </c>
      <c r="H349" s="39">
        <f t="shared" si="29"/>
        <v>7953.9001839709317</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11306.779475460342</v>
      </c>
      <c r="D351" s="39">
        <f t="shared" si="28"/>
        <v>15767.378940393639</v>
      </c>
      <c r="E351" s="39">
        <f t="shared" si="30"/>
        <v>12270.586897046813</v>
      </c>
      <c r="F351" s="39">
        <f t="shared" si="31"/>
        <v>0</v>
      </c>
      <c r="G351" s="39">
        <f t="shared" si="32"/>
        <v>0</v>
      </c>
      <c r="H351" s="39">
        <f t="shared" si="29"/>
        <v>13244.089903583024</v>
      </c>
      <c r="I351" s="1"/>
    </row>
    <row r="352" spans="2:10" x14ac:dyDescent="0.2">
      <c r="B352" s="9" t="str">
        <f>$B$41</f>
        <v>Library Science</v>
      </c>
      <c r="C352" s="39">
        <f t="shared" si="28"/>
        <v>0</v>
      </c>
      <c r="D352" s="39">
        <f t="shared" si="28"/>
        <v>0</v>
      </c>
      <c r="E352" s="39">
        <f t="shared" si="30"/>
        <v>9206.8683867220025</v>
      </c>
      <c r="F352" s="39">
        <f t="shared" si="31"/>
        <v>0</v>
      </c>
      <c r="G352" s="39">
        <f t="shared" si="32"/>
        <v>0</v>
      </c>
      <c r="H352" s="39">
        <f t="shared" si="29"/>
        <v>9206.8683867220043</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25059.695071287049</v>
      </c>
      <c r="D354" s="39">
        <f t="shared" si="28"/>
        <v>10113.076157902524</v>
      </c>
      <c r="E354" s="39">
        <f t="shared" si="30"/>
        <v>0</v>
      </c>
      <c r="F354" s="39">
        <f t="shared" si="31"/>
        <v>0</v>
      </c>
      <c r="G354" s="39">
        <f t="shared" si="32"/>
        <v>0</v>
      </c>
      <c r="H354" s="39">
        <f t="shared" si="29"/>
        <v>14638.19931516573</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8437.5103041873444</v>
      </c>
      <c r="D356" s="39">
        <f t="shared" si="28"/>
        <v>10380.096350698243</v>
      </c>
      <c r="E356" s="39">
        <f t="shared" si="30"/>
        <v>14266.207550180037</v>
      </c>
      <c r="F356" s="39">
        <f t="shared" si="31"/>
        <v>34846.723480531342</v>
      </c>
      <c r="G356" s="39">
        <f t="shared" si="32"/>
        <v>0</v>
      </c>
      <c r="H356" s="39">
        <f t="shared" si="29"/>
        <v>10269.43431144958</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9178.2728456177229</v>
      </c>
      <c r="D358" s="39">
        <f t="shared" si="28"/>
        <v>10412.22194993745</v>
      </c>
      <c r="E358" s="39">
        <f t="shared" si="30"/>
        <v>12192.205814218585</v>
      </c>
      <c r="F358" s="39">
        <f t="shared" si="31"/>
        <v>0</v>
      </c>
      <c r="G358" s="39">
        <f t="shared" si="32"/>
        <v>0</v>
      </c>
      <c r="H358" s="39">
        <f t="shared" si="29"/>
        <v>11081.721537192099</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3767.9051699605257</v>
      </c>
      <c r="E360" s="39">
        <f t="shared" si="30"/>
        <v>0</v>
      </c>
      <c r="F360" s="39">
        <f t="shared" si="31"/>
        <v>0</v>
      </c>
      <c r="G360" s="39">
        <f t="shared" si="32"/>
        <v>0</v>
      </c>
      <c r="H360" s="39">
        <f t="shared" si="29"/>
        <v>3767.9051699605252</v>
      </c>
      <c r="I360" s="1"/>
    </row>
    <row r="361" spans="2:9" x14ac:dyDescent="0.2">
      <c r="B361" s="9" t="str">
        <f>$B$50</f>
        <v>Technology</v>
      </c>
      <c r="C361" s="39">
        <f t="shared" si="33"/>
        <v>15268.201580549736</v>
      </c>
      <c r="D361" s="39">
        <f t="shared" si="33"/>
        <v>17622.403011852908</v>
      </c>
      <c r="E361" s="39">
        <f t="shared" si="30"/>
        <v>21427.161080902937</v>
      </c>
      <c r="F361" s="39">
        <f t="shared" si="31"/>
        <v>0</v>
      </c>
      <c r="G361" s="39">
        <f t="shared" si="32"/>
        <v>0</v>
      </c>
      <c r="H361" s="39">
        <f t="shared" si="29"/>
        <v>18205.359066735266</v>
      </c>
      <c r="I361" s="1"/>
    </row>
    <row r="362" spans="2:9" x14ac:dyDescent="0.2">
      <c r="B362" s="9" t="str">
        <f>$B$51</f>
        <v>Nursing</v>
      </c>
      <c r="C362" s="39">
        <f t="shared" si="33"/>
        <v>10416.33343222035</v>
      </c>
      <c r="D362" s="39">
        <f t="shared" si="33"/>
        <v>17773.682249582322</v>
      </c>
      <c r="E362" s="39">
        <f t="shared" si="30"/>
        <v>47971.396655686411</v>
      </c>
      <c r="F362" s="39">
        <f t="shared" si="31"/>
        <v>0</v>
      </c>
      <c r="G362" s="39">
        <f t="shared" si="32"/>
        <v>0</v>
      </c>
      <c r="H362" s="39">
        <f t="shared" si="29"/>
        <v>21626.052683632141</v>
      </c>
      <c r="I362" s="1"/>
    </row>
    <row r="363" spans="2:9" x14ac:dyDescent="0.2">
      <c r="B363" s="35" t="str">
        <f>$B$52</f>
        <v>Totals</v>
      </c>
      <c r="C363" s="38">
        <f t="shared" si="33"/>
        <v>8790.2490835629924</v>
      </c>
      <c r="D363" s="38">
        <f t="shared" si="33"/>
        <v>12295.854521521969</v>
      </c>
      <c r="E363" s="38">
        <f t="shared" si="30"/>
        <v>13494.089970367066</v>
      </c>
      <c r="F363" s="38">
        <f t="shared" si="31"/>
        <v>11717.071089940104</v>
      </c>
      <c r="G363" s="38">
        <f t="shared" si="32"/>
        <v>0</v>
      </c>
      <c r="H363" s="38">
        <f t="shared" si="29"/>
        <v>11396.559871213505</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59" priority="6" stopIfTrue="1">
      <formula>C32=0</formula>
    </cfRule>
  </conditionalFormatting>
  <conditionalFormatting sqref="C91:G110">
    <cfRule type="expression" dxfId="158" priority="5" stopIfTrue="1">
      <formula>C32=0</formula>
    </cfRule>
  </conditionalFormatting>
  <conditionalFormatting sqref="C143:H162">
    <cfRule type="expression" dxfId="157" priority="3" stopIfTrue="1">
      <formula>C32=0</formula>
    </cfRule>
  </conditionalFormatting>
  <conditionalFormatting sqref="H143:H162">
    <cfRule type="expression" dxfId="156" priority="4" stopIfTrue="1">
      <formula>OR(AND(#REF!&gt;0,H143&gt;0,H61=0),AND(#REF!&gt;0,H143&gt;0,H32=0))</formula>
    </cfRule>
  </conditionalFormatting>
  <conditionalFormatting sqref="H143:H162">
    <cfRule type="expression" dxfId="155" priority="2" stopIfTrue="1">
      <formula>OR(AND(#REF!&gt;0,H143&gt;0,H61=0),AND(#REF!&gt;0,H143&gt;0,H32=0))</formula>
    </cfRule>
  </conditionalFormatting>
  <conditionalFormatting sqref="H143:H162">
    <cfRule type="expression" dxfId="15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6.140625" style="4" bestFit="1" customWidth="1"/>
    <col min="11" max="11" width="15.28515625" style="4" bestFit="1" customWidth="1"/>
    <col min="12" max="13" width="13.42578125" style="4" bestFit="1" customWidth="1"/>
    <col min="14" max="14" width="9.28515625" style="4" bestFit="1" customWidth="1"/>
    <col min="15" max="15" width="12.42578125" style="4" customWidth="1"/>
    <col min="16"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86</v>
      </c>
      <c r="C3" s="6"/>
      <c r="D3" s="6"/>
      <c r="E3" s="6"/>
      <c r="F3" s="6"/>
      <c r="G3" s="6"/>
      <c r="H3" s="6"/>
    </row>
    <row r="4" spans="2:8" x14ac:dyDescent="0.2">
      <c r="B4" s="83" t="s">
        <v>152</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Data!$G21</f>
        <v>16145211</v>
      </c>
    </row>
    <row r="14" spans="2:8" x14ac:dyDescent="0.2">
      <c r="B14" s="371" t="s">
        <v>14</v>
      </c>
      <c r="C14" s="371"/>
      <c r="D14" s="371"/>
      <c r="E14" s="371"/>
      <c r="F14" s="334"/>
      <c r="G14" s="333"/>
      <c r="H14" s="338">
        <f>Data!$H21</f>
        <v>36898</v>
      </c>
    </row>
    <row r="15" spans="2:8" x14ac:dyDescent="0.2">
      <c r="B15" s="371" t="s">
        <v>15</v>
      </c>
      <c r="C15" s="371"/>
      <c r="D15" s="371"/>
      <c r="E15" s="371"/>
      <c r="F15" s="334"/>
      <c r="G15" s="333"/>
      <c r="H15" s="338">
        <f>Data!$I21</f>
        <v>4413410</v>
      </c>
    </row>
    <row r="16" spans="2:8" x14ac:dyDescent="0.2">
      <c r="B16" s="371" t="s">
        <v>19</v>
      </c>
      <c r="C16" s="371"/>
      <c r="D16" s="371"/>
      <c r="E16" s="371"/>
      <c r="F16" s="334"/>
      <c r="G16" s="333"/>
      <c r="H16" s="338">
        <f>Data!$J21</f>
        <v>4400596</v>
      </c>
    </row>
    <row r="17" spans="2:23" x14ac:dyDescent="0.2">
      <c r="B17" s="371" t="s">
        <v>16</v>
      </c>
      <c r="C17" s="371"/>
      <c r="D17" s="371"/>
      <c r="E17" s="371"/>
      <c r="F17" s="334"/>
      <c r="G17" s="333"/>
      <c r="H17" s="338">
        <f>Data!$K21</f>
        <v>4818785</v>
      </c>
    </row>
    <row r="18" spans="2:23" x14ac:dyDescent="0.2">
      <c r="B18" s="371" t="s">
        <v>1</v>
      </c>
      <c r="C18" s="371"/>
      <c r="D18" s="371"/>
      <c r="E18" s="371"/>
      <c r="F18" s="336"/>
      <c r="G18" s="333"/>
      <c r="H18" s="337">
        <f>SUM(H13:H17)</f>
        <v>29814900</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Data!L21</f>
        <v>Monica Poehl</v>
      </c>
      <c r="E21" s="384"/>
      <c r="F21" s="384"/>
      <c r="G21" s="87" t="str">
        <f>Data!M21</f>
        <v>979-458-6090</v>
      </c>
      <c r="H21" s="78" t="str">
        <f>Data!N21</f>
        <v>mpoehl@tamus.edu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Data!O21</f>
        <v>601</v>
      </c>
      <c r="D25" s="80">
        <f>Data!P21</f>
        <v>1192</v>
      </c>
      <c r="E25" s="80">
        <f>Data!Q21</f>
        <v>331</v>
      </c>
      <c r="F25" s="80">
        <f>Data!R21</f>
        <v>37</v>
      </c>
      <c r="G25" s="80">
        <f>Data!S21</f>
        <v>0</v>
      </c>
      <c r="H25" s="68">
        <f>SUM(C25:G25)</f>
        <v>2161</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Data!T21</f>
        <v>Boatright, Jana</v>
      </c>
      <c r="E28" s="384"/>
      <c r="F28" s="384"/>
      <c r="G28" s="87" t="str">
        <f>Data!U21</f>
        <v>(903) 223-3047</v>
      </c>
      <c r="H28" s="78" t="str">
        <f>Data!V21</f>
        <v>jana.boatright@tamut.edu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Data!W21</f>
        <v>11847</v>
      </c>
      <c r="D32" s="81">
        <f>Data!AQ21</f>
        <v>8645</v>
      </c>
      <c r="E32" s="81">
        <f>Data!BK21</f>
        <v>986</v>
      </c>
      <c r="F32" s="81">
        <f>Data!CE21</f>
        <v>0</v>
      </c>
      <c r="G32" s="81">
        <f>Data!CY21</f>
        <v>0</v>
      </c>
      <c r="H32" s="22">
        <f>SUM(C32:G32)</f>
        <v>21478</v>
      </c>
      <c r="I32" s="1"/>
      <c r="W32" s="18"/>
    </row>
    <row r="33" spans="2:23" x14ac:dyDescent="0.2">
      <c r="B33" s="7" t="s">
        <v>46</v>
      </c>
      <c r="C33" s="81">
        <f>Data!X21</f>
        <v>3583</v>
      </c>
      <c r="D33" s="81">
        <f>Data!AR21</f>
        <v>1735</v>
      </c>
      <c r="E33" s="81">
        <f>Data!BL21</f>
        <v>3</v>
      </c>
      <c r="F33" s="81">
        <f>Data!CF21</f>
        <v>0</v>
      </c>
      <c r="G33" s="81">
        <f>Data!CZ21</f>
        <v>0</v>
      </c>
      <c r="H33" s="22">
        <f t="shared" ref="H33:H52" si="0">SUM(C33:G33)</f>
        <v>5321</v>
      </c>
      <c r="I33" s="1"/>
      <c r="W33" s="18"/>
    </row>
    <row r="34" spans="2:23" x14ac:dyDescent="0.2">
      <c r="B34" s="7" t="s">
        <v>47</v>
      </c>
      <c r="C34" s="81">
        <f>Data!Y21</f>
        <v>492</v>
      </c>
      <c r="D34" s="81">
        <f>Data!AS21</f>
        <v>174</v>
      </c>
      <c r="E34" s="81">
        <f>Data!BM21</f>
        <v>0</v>
      </c>
      <c r="F34" s="81">
        <f>Data!CG21</f>
        <v>0</v>
      </c>
      <c r="G34" s="81">
        <f>Data!DA21</f>
        <v>0</v>
      </c>
      <c r="H34" s="22">
        <f t="shared" si="0"/>
        <v>666</v>
      </c>
      <c r="I34" s="1"/>
      <c r="W34" s="18"/>
    </row>
    <row r="35" spans="2:23" x14ac:dyDescent="0.2">
      <c r="B35" s="7" t="s">
        <v>48</v>
      </c>
      <c r="C35" s="81">
        <f>Data!Z21</f>
        <v>276</v>
      </c>
      <c r="D35" s="81">
        <f>Data!AT21</f>
        <v>2376</v>
      </c>
      <c r="E35" s="81">
        <f>Data!BN21</f>
        <v>1740</v>
      </c>
      <c r="F35" s="81">
        <f>Data!CH21</f>
        <v>418</v>
      </c>
      <c r="G35" s="81">
        <f>Data!DB21</f>
        <v>0</v>
      </c>
      <c r="H35" s="22">
        <f t="shared" si="0"/>
        <v>4810</v>
      </c>
      <c r="I35" s="1"/>
      <c r="W35" s="18"/>
    </row>
    <row r="36" spans="2:23" x14ac:dyDescent="0.2">
      <c r="B36" s="7" t="s">
        <v>49</v>
      </c>
      <c r="C36" s="81">
        <f>Data!AA21</f>
        <v>0</v>
      </c>
      <c r="D36" s="81">
        <f>Data!AU21</f>
        <v>0</v>
      </c>
      <c r="E36" s="81">
        <f>Data!BO21</f>
        <v>0</v>
      </c>
      <c r="F36" s="81">
        <f>Data!CI21</f>
        <v>0</v>
      </c>
      <c r="G36" s="81">
        <f>Data!DC21</f>
        <v>0</v>
      </c>
      <c r="H36" s="22">
        <f t="shared" si="0"/>
        <v>0</v>
      </c>
      <c r="I36" s="1"/>
      <c r="W36" s="18"/>
    </row>
    <row r="37" spans="2:23" x14ac:dyDescent="0.2">
      <c r="B37" s="7" t="s">
        <v>50</v>
      </c>
      <c r="C37" s="81">
        <f>Data!AB21</f>
        <v>579</v>
      </c>
      <c r="D37" s="81">
        <f>Data!AV21</f>
        <v>1834</v>
      </c>
      <c r="E37" s="81">
        <f>Data!BP21</f>
        <v>75</v>
      </c>
      <c r="F37" s="81">
        <f>Data!CJ21</f>
        <v>0</v>
      </c>
      <c r="G37" s="81">
        <f>Data!DD21</f>
        <v>0</v>
      </c>
      <c r="H37" s="22">
        <f t="shared" si="0"/>
        <v>2488</v>
      </c>
      <c r="I37" s="1"/>
      <c r="W37" s="18"/>
    </row>
    <row r="38" spans="2:23" x14ac:dyDescent="0.2">
      <c r="B38" s="7" t="s">
        <v>51</v>
      </c>
      <c r="C38" s="81">
        <f>Data!AC21</f>
        <v>18</v>
      </c>
      <c r="D38" s="81">
        <f>Data!AW21</f>
        <v>243</v>
      </c>
      <c r="E38" s="81">
        <f>Data!BQ21</f>
        <v>51</v>
      </c>
      <c r="F38" s="81">
        <f>Data!CK21</f>
        <v>0</v>
      </c>
      <c r="G38" s="81">
        <f>Data!DE21</f>
        <v>0</v>
      </c>
      <c r="H38" s="22">
        <f t="shared" si="0"/>
        <v>312</v>
      </c>
      <c r="I38" s="1"/>
      <c r="W38" s="18"/>
    </row>
    <row r="39" spans="2:23" x14ac:dyDescent="0.2">
      <c r="B39" s="7" t="s">
        <v>52</v>
      </c>
      <c r="C39" s="81">
        <f>Data!AD21</f>
        <v>0</v>
      </c>
      <c r="D39" s="81">
        <f>Data!AX21</f>
        <v>0</v>
      </c>
      <c r="E39" s="81">
        <f>Data!BR21</f>
        <v>0</v>
      </c>
      <c r="F39" s="81">
        <f>Data!CL21</f>
        <v>0</v>
      </c>
      <c r="G39" s="81">
        <f>Data!DF21</f>
        <v>0</v>
      </c>
      <c r="H39" s="22">
        <f t="shared" si="0"/>
        <v>0</v>
      </c>
      <c r="I39" s="1"/>
      <c r="W39" s="18"/>
    </row>
    <row r="40" spans="2:23" x14ac:dyDescent="0.2">
      <c r="B40" s="7" t="s">
        <v>53</v>
      </c>
      <c r="C40" s="81">
        <f>Data!AE21</f>
        <v>6</v>
      </c>
      <c r="D40" s="81">
        <f>Data!AY21</f>
        <v>192</v>
      </c>
      <c r="E40" s="81">
        <f>Data!BS21</f>
        <v>518</v>
      </c>
      <c r="F40" s="81">
        <f>Data!CM21</f>
        <v>0</v>
      </c>
      <c r="G40" s="81">
        <f>Data!DG21</f>
        <v>0</v>
      </c>
      <c r="H40" s="22">
        <f t="shared" si="0"/>
        <v>716</v>
      </c>
      <c r="I40" s="1"/>
      <c r="W40" s="18"/>
    </row>
    <row r="41" spans="2:23" x14ac:dyDescent="0.2">
      <c r="B41" s="7" t="s">
        <v>54</v>
      </c>
      <c r="C41" s="81">
        <f>Data!AF21</f>
        <v>0</v>
      </c>
      <c r="D41" s="81">
        <f>Data!AZ21</f>
        <v>0</v>
      </c>
      <c r="E41" s="81">
        <f>Data!BT21</f>
        <v>0</v>
      </c>
      <c r="F41" s="81">
        <f>Data!CN21</f>
        <v>0</v>
      </c>
      <c r="G41" s="81">
        <f>Data!DH21</f>
        <v>0</v>
      </c>
      <c r="H41" s="22">
        <f t="shared" si="0"/>
        <v>0</v>
      </c>
      <c r="I41" s="1"/>
      <c r="W41" s="18"/>
    </row>
    <row r="42" spans="2:23" x14ac:dyDescent="0.2">
      <c r="B42" s="7" t="s">
        <v>55</v>
      </c>
      <c r="C42" s="81">
        <f>Data!AG21</f>
        <v>0</v>
      </c>
      <c r="D42" s="81">
        <f>Data!BA21</f>
        <v>0</v>
      </c>
      <c r="E42" s="81">
        <f>Data!BU21</f>
        <v>0</v>
      </c>
      <c r="F42" s="81">
        <f>Data!CO21</f>
        <v>0</v>
      </c>
      <c r="G42" s="81">
        <f>Data!DI21</f>
        <v>0</v>
      </c>
      <c r="H42" s="22">
        <f t="shared" si="0"/>
        <v>0</v>
      </c>
      <c r="I42" s="1"/>
      <c r="W42" s="18"/>
    </row>
    <row r="43" spans="2:23" x14ac:dyDescent="0.2">
      <c r="B43" s="7" t="s">
        <v>56</v>
      </c>
      <c r="C43" s="81">
        <f>Data!AH21</f>
        <v>0</v>
      </c>
      <c r="D43" s="81">
        <f>Data!BB21</f>
        <v>0</v>
      </c>
      <c r="E43" s="81">
        <f>Data!BV21</f>
        <v>0</v>
      </c>
      <c r="F43" s="81">
        <f>Data!CP21</f>
        <v>0</v>
      </c>
      <c r="G43" s="81">
        <f>Data!DJ21</f>
        <v>0</v>
      </c>
      <c r="H43" s="22">
        <f t="shared" si="0"/>
        <v>0</v>
      </c>
      <c r="I43" s="1"/>
      <c r="W43" s="18"/>
    </row>
    <row r="44" spans="2:23" x14ac:dyDescent="0.2">
      <c r="B44" s="7" t="s">
        <v>57</v>
      </c>
      <c r="C44" s="81">
        <f>Data!AI21</f>
        <v>0</v>
      </c>
      <c r="D44" s="81">
        <f>Data!BC21</f>
        <v>0</v>
      </c>
      <c r="E44" s="81">
        <f>Data!BW21</f>
        <v>0</v>
      </c>
      <c r="F44" s="81">
        <f>Data!CQ21</f>
        <v>0</v>
      </c>
      <c r="G44" s="81">
        <f>Data!DK21</f>
        <v>0</v>
      </c>
      <c r="H44" s="22">
        <f t="shared" si="0"/>
        <v>0</v>
      </c>
      <c r="I44" s="1"/>
      <c r="W44" s="18"/>
    </row>
    <row r="45" spans="2:23" x14ac:dyDescent="0.2">
      <c r="B45" s="7" t="s">
        <v>58</v>
      </c>
      <c r="C45" s="81">
        <f>Data!AJ21</f>
        <v>536</v>
      </c>
      <c r="D45" s="81">
        <f>Data!BD21</f>
        <v>595</v>
      </c>
      <c r="E45" s="81">
        <f>Data!BX21</f>
        <v>0</v>
      </c>
      <c r="F45" s="81">
        <f>Data!CR21</f>
        <v>0</v>
      </c>
      <c r="G45" s="81">
        <f>Data!DL21</f>
        <v>0</v>
      </c>
      <c r="H45" s="22">
        <f t="shared" si="0"/>
        <v>1131</v>
      </c>
      <c r="I45" s="1"/>
      <c r="W45" s="18"/>
    </row>
    <row r="46" spans="2:23" x14ac:dyDescent="0.2">
      <c r="B46" s="7" t="s">
        <v>59</v>
      </c>
      <c r="C46" s="81">
        <f>Data!AK21</f>
        <v>0</v>
      </c>
      <c r="D46" s="81">
        <f>Data!BE21</f>
        <v>0</v>
      </c>
      <c r="E46" s="81">
        <f>Data!BY21</f>
        <v>0</v>
      </c>
      <c r="F46" s="81">
        <f>Data!CS21</f>
        <v>0</v>
      </c>
      <c r="G46" s="81">
        <f>Data!DM21</f>
        <v>0</v>
      </c>
      <c r="H46" s="22">
        <f t="shared" si="0"/>
        <v>0</v>
      </c>
      <c r="I46" s="1"/>
      <c r="W46" s="18"/>
    </row>
    <row r="47" spans="2:23" x14ac:dyDescent="0.2">
      <c r="B47" s="7" t="s">
        <v>60</v>
      </c>
      <c r="C47" s="81">
        <f>Data!AL21</f>
        <v>1323</v>
      </c>
      <c r="D47" s="81">
        <f>Data!BF21</f>
        <v>5829</v>
      </c>
      <c r="E47" s="81">
        <f>Data!BZ21</f>
        <v>1761</v>
      </c>
      <c r="F47" s="81">
        <f>Data!CT21</f>
        <v>0</v>
      </c>
      <c r="G47" s="81">
        <f>Data!DN21</f>
        <v>0</v>
      </c>
      <c r="H47" s="22">
        <f t="shared" si="0"/>
        <v>8913</v>
      </c>
      <c r="I47" s="1"/>
      <c r="W47" s="18"/>
    </row>
    <row r="48" spans="2:23" x14ac:dyDescent="0.2">
      <c r="B48" s="7" t="s">
        <v>61</v>
      </c>
      <c r="C48" s="81">
        <f>Data!AM21</f>
        <v>0</v>
      </c>
      <c r="D48" s="81">
        <f>Data!BG21</f>
        <v>0</v>
      </c>
      <c r="E48" s="81">
        <f>Data!CA21</f>
        <v>0</v>
      </c>
      <c r="F48" s="81">
        <f>Data!CU21</f>
        <v>0</v>
      </c>
      <c r="G48" s="81">
        <f>Data!DO21</f>
        <v>0</v>
      </c>
      <c r="H48" s="22">
        <f t="shared" si="0"/>
        <v>0</v>
      </c>
      <c r="I48" s="1"/>
      <c r="W48" s="18"/>
    </row>
    <row r="49" spans="2:23" x14ac:dyDescent="0.2">
      <c r="B49" s="7" t="s">
        <v>62</v>
      </c>
      <c r="C49" s="81">
        <f>Data!AN21</f>
        <v>0</v>
      </c>
      <c r="D49" s="81">
        <f>Data!BH21</f>
        <v>111</v>
      </c>
      <c r="E49" s="81">
        <f>Data!CB21</f>
        <v>0</v>
      </c>
      <c r="F49" s="81">
        <f>Data!CV21</f>
        <v>0</v>
      </c>
      <c r="G49" s="81">
        <f>Data!DP21</f>
        <v>0</v>
      </c>
      <c r="H49" s="22">
        <f t="shared" si="0"/>
        <v>111</v>
      </c>
      <c r="I49" s="1"/>
      <c r="W49" s="18"/>
    </row>
    <row r="50" spans="2:23" x14ac:dyDescent="0.2">
      <c r="B50" s="7" t="s">
        <v>63</v>
      </c>
      <c r="C50" s="81">
        <f>Data!AO21</f>
        <v>102</v>
      </c>
      <c r="D50" s="81">
        <f>Data!BI21</f>
        <v>186</v>
      </c>
      <c r="E50" s="81">
        <f>Data!CC21</f>
        <v>0</v>
      </c>
      <c r="F50" s="81">
        <f>Data!CW21</f>
        <v>0</v>
      </c>
      <c r="G50" s="81">
        <f>Data!DQ21</f>
        <v>0</v>
      </c>
      <c r="H50" s="22">
        <f t="shared" si="0"/>
        <v>288</v>
      </c>
      <c r="I50" s="1"/>
      <c r="W50" s="18"/>
    </row>
    <row r="51" spans="2:23" x14ac:dyDescent="0.2">
      <c r="B51" s="7" t="s">
        <v>0</v>
      </c>
      <c r="C51" s="81">
        <f>Data!AP21</f>
        <v>66</v>
      </c>
      <c r="D51" s="81">
        <f>Data!BJ21</f>
        <v>1324</v>
      </c>
      <c r="E51" s="81">
        <f>Data!CD21</f>
        <v>0</v>
      </c>
      <c r="F51" s="81">
        <f>Data!CX21</f>
        <v>0</v>
      </c>
      <c r="G51" s="81">
        <f>Data!DR21</f>
        <v>0</v>
      </c>
      <c r="H51" s="22">
        <f t="shared" si="0"/>
        <v>1390</v>
      </c>
      <c r="I51" s="1"/>
      <c r="W51" s="18"/>
    </row>
    <row r="52" spans="2:23" x14ac:dyDescent="0.2">
      <c r="B52" s="8" t="s">
        <v>34</v>
      </c>
      <c r="C52" s="22">
        <f>SUM(C32:C51)</f>
        <v>18828</v>
      </c>
      <c r="D52" s="22">
        <f>SUM(D32:D51)</f>
        <v>23244</v>
      </c>
      <c r="E52" s="22">
        <f>SUM(E32:E51)</f>
        <v>5134</v>
      </c>
      <c r="F52" s="22">
        <f>SUM(F32:F51)</f>
        <v>418</v>
      </c>
      <c r="G52" s="22">
        <f>SUM(G32:G51)</f>
        <v>0</v>
      </c>
      <c r="H52" s="22">
        <f t="shared" si="0"/>
        <v>47624</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Data!T21</f>
        <v>Boatright, Jana</v>
      </c>
      <c r="E55" s="384"/>
      <c r="F55" s="384"/>
      <c r="G55" s="87" t="str">
        <f>Data!U21</f>
        <v>(903) 223-3047</v>
      </c>
      <c r="H55" s="78" t="str">
        <f>Data!V21</f>
        <v>jana.boatright@tamut.edu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Data!DS21</f>
        <v>1191577.0214702999</v>
      </c>
      <c r="D61" s="82">
        <f>Data!EM21</f>
        <v>1206436.5609039699</v>
      </c>
      <c r="E61" s="82">
        <f>Data!FG21</f>
        <v>438547.27924916998</v>
      </c>
      <c r="F61" s="82">
        <f>Data!GA21</f>
        <v>0</v>
      </c>
      <c r="G61" s="82">
        <f>Data!GU21</f>
        <v>0</v>
      </c>
      <c r="H61" s="21">
        <f>SUM(C61:G61)</f>
        <v>2836560.8616234399</v>
      </c>
      <c r="I61" s="1"/>
      <c r="J61" s="90"/>
      <c r="K61" s="90"/>
      <c r="L61" s="90"/>
      <c r="M61" s="90"/>
      <c r="N61" s="90"/>
      <c r="O61" s="90"/>
    </row>
    <row r="62" spans="2:23" x14ac:dyDescent="0.2">
      <c r="B62" s="9" t="str">
        <f>$B$33</f>
        <v>Science</v>
      </c>
      <c r="C62" s="82">
        <f>Data!DT21</f>
        <v>402248.81337645702</v>
      </c>
      <c r="D62" s="82">
        <f>Data!EN21</f>
        <v>335696.447565982</v>
      </c>
      <c r="E62" s="82">
        <f>Data!FH21</f>
        <v>10691.686367218301</v>
      </c>
      <c r="F62" s="82">
        <f>Data!GB21</f>
        <v>0</v>
      </c>
      <c r="G62" s="82">
        <f>Data!GV21</f>
        <v>0</v>
      </c>
      <c r="H62" s="22">
        <f t="shared" ref="H62:H81" si="1">SUM(C62:G62)</f>
        <v>748636.94730965735</v>
      </c>
      <c r="I62" s="1"/>
      <c r="J62" s="90"/>
      <c r="K62" s="90"/>
      <c r="L62" s="90"/>
      <c r="M62" s="90"/>
      <c r="N62" s="90"/>
      <c r="O62" s="90"/>
    </row>
    <row r="63" spans="2:23" x14ac:dyDescent="0.2">
      <c r="B63" s="9" t="str">
        <f>$B$34</f>
        <v>Fine Arts</v>
      </c>
      <c r="C63" s="82">
        <f>Data!DU21</f>
        <v>45065.399197860999</v>
      </c>
      <c r="D63" s="82">
        <f>Data!EO21</f>
        <v>30059.550802139001</v>
      </c>
      <c r="E63" s="82">
        <f>Data!FI21</f>
        <v>0</v>
      </c>
      <c r="F63" s="82">
        <f>Data!GC21</f>
        <v>0</v>
      </c>
      <c r="G63" s="82">
        <f>Data!GW21</f>
        <v>0</v>
      </c>
      <c r="H63" s="22">
        <f t="shared" si="1"/>
        <v>75124.95</v>
      </c>
      <c r="I63" s="1"/>
      <c r="J63" s="90"/>
      <c r="K63" s="90"/>
      <c r="L63" s="90"/>
      <c r="M63" s="90"/>
      <c r="N63" s="90"/>
      <c r="O63" s="90"/>
    </row>
    <row r="64" spans="2:23" x14ac:dyDescent="0.2">
      <c r="B64" s="9" t="str">
        <f>$B$35</f>
        <v>Teacher Education</v>
      </c>
      <c r="C64" s="82">
        <f>Data!DV21</f>
        <v>31644.021828503501</v>
      </c>
      <c r="D64" s="82">
        <f>Data!EP21</f>
        <v>381281.449730639</v>
      </c>
      <c r="E64" s="82">
        <f>Data!FJ21</f>
        <v>598518.68062916398</v>
      </c>
      <c r="F64" s="82">
        <f>Data!GD21</f>
        <v>261976.52522487301</v>
      </c>
      <c r="G64" s="82">
        <f>Data!GX21</f>
        <v>0</v>
      </c>
      <c r="H64" s="22">
        <f t="shared" si="1"/>
        <v>1273420.6774131795</v>
      </c>
      <c r="I64" s="1"/>
      <c r="J64" s="90"/>
      <c r="K64" s="90"/>
      <c r="L64" s="90"/>
      <c r="M64" s="90"/>
      <c r="N64" s="90"/>
      <c r="O64" s="90"/>
    </row>
    <row r="65" spans="2:15" x14ac:dyDescent="0.2">
      <c r="B65" s="9" t="str">
        <f>$B$36</f>
        <v>Agriculture</v>
      </c>
      <c r="C65" s="82">
        <f>Data!DW21</f>
        <v>0</v>
      </c>
      <c r="D65" s="82">
        <f>Data!EQ21</f>
        <v>0</v>
      </c>
      <c r="E65" s="82">
        <f>Data!FK21</f>
        <v>0</v>
      </c>
      <c r="F65" s="82">
        <f>Data!GE21</f>
        <v>0</v>
      </c>
      <c r="G65" s="82">
        <f>Data!GY21</f>
        <v>0</v>
      </c>
      <c r="H65" s="22">
        <f t="shared" si="1"/>
        <v>0</v>
      </c>
      <c r="I65" s="1"/>
      <c r="J65" s="90"/>
      <c r="K65" s="90"/>
      <c r="L65" s="90"/>
      <c r="M65" s="90"/>
      <c r="N65" s="90"/>
      <c r="O65" s="90"/>
    </row>
    <row r="66" spans="2:15" x14ac:dyDescent="0.2">
      <c r="B66" s="9" t="str">
        <f>$B$37</f>
        <v>Engineering</v>
      </c>
      <c r="C66" s="82">
        <f>Data!DX21</f>
        <v>163843.54316174</v>
      </c>
      <c r="D66" s="82">
        <f>Data!ER21</f>
        <v>652472.75776500604</v>
      </c>
      <c r="E66" s="82">
        <f>Data!FL21</f>
        <v>17795.833333333299</v>
      </c>
      <c r="F66" s="82">
        <f>Data!GF21</f>
        <v>0</v>
      </c>
      <c r="G66" s="82">
        <f>Data!GZ21</f>
        <v>0</v>
      </c>
      <c r="H66" s="22">
        <f t="shared" si="1"/>
        <v>834112.13426007936</v>
      </c>
      <c r="I66" s="1"/>
      <c r="J66" s="90"/>
      <c r="K66" s="90"/>
      <c r="L66" s="90"/>
      <c r="M66" s="90"/>
      <c r="N66" s="90"/>
      <c r="O66" s="90"/>
    </row>
    <row r="67" spans="2:15" x14ac:dyDescent="0.2">
      <c r="B67" s="9" t="str">
        <f>$B$38</f>
        <v>Home Economics</v>
      </c>
      <c r="C67" s="82">
        <f>Data!DY21</f>
        <v>1978.92214312847</v>
      </c>
      <c r="D67" s="82">
        <f>Data!ES21</f>
        <v>26246.606326022898</v>
      </c>
      <c r="E67" s="82">
        <f>Data!FM21</f>
        <v>16525</v>
      </c>
      <c r="F67" s="82">
        <f>Data!GG21</f>
        <v>0</v>
      </c>
      <c r="G67" s="82">
        <f>Data!HA21</f>
        <v>0</v>
      </c>
      <c r="H67" s="22">
        <f t="shared" si="1"/>
        <v>44750.528469151366</v>
      </c>
      <c r="I67" s="1"/>
      <c r="J67" s="90"/>
      <c r="K67" s="90"/>
      <c r="L67" s="90"/>
      <c r="M67" s="90"/>
      <c r="N67" s="90"/>
      <c r="O67" s="90"/>
    </row>
    <row r="68" spans="2:15" x14ac:dyDescent="0.2">
      <c r="B68" s="9" t="str">
        <f>$B$39</f>
        <v>Law</v>
      </c>
      <c r="C68" s="82">
        <f>Data!DZ21</f>
        <v>0</v>
      </c>
      <c r="D68" s="82">
        <f>Data!ET21</f>
        <v>0</v>
      </c>
      <c r="E68" s="82">
        <f>Data!FN21</f>
        <v>0</v>
      </c>
      <c r="F68" s="82">
        <f>Data!GH21</f>
        <v>0</v>
      </c>
      <c r="G68" s="82">
        <f>Data!HB21</f>
        <v>0</v>
      </c>
      <c r="H68" s="22">
        <f t="shared" si="1"/>
        <v>0</v>
      </c>
      <c r="I68" s="1"/>
      <c r="J68" s="90"/>
      <c r="K68" s="90"/>
      <c r="L68" s="90"/>
      <c r="M68" s="90"/>
      <c r="N68" s="90"/>
      <c r="O68" s="90"/>
    </row>
    <row r="69" spans="2:15" x14ac:dyDescent="0.2">
      <c r="B69" s="9" t="str">
        <f>$B$40</f>
        <v>Social Service</v>
      </c>
      <c r="C69" s="82">
        <f>Data!EA21</f>
        <v>779.816866728224</v>
      </c>
      <c r="D69" s="82">
        <f>Data!EU21</f>
        <v>35916.522468451803</v>
      </c>
      <c r="E69" s="82">
        <f>Data!FO21</f>
        <v>187564.327331487</v>
      </c>
      <c r="F69" s="82">
        <f>Data!GI21</f>
        <v>0</v>
      </c>
      <c r="G69" s="82">
        <f>Data!HC21</f>
        <v>0</v>
      </c>
      <c r="H69" s="22">
        <f t="shared" si="1"/>
        <v>224260.66666666704</v>
      </c>
      <c r="I69" s="1"/>
      <c r="J69" s="90"/>
      <c r="K69" s="90"/>
      <c r="L69" s="90"/>
      <c r="M69" s="90"/>
      <c r="N69" s="90"/>
      <c r="O69" s="90"/>
    </row>
    <row r="70" spans="2:15" x14ac:dyDescent="0.2">
      <c r="B70" s="9" t="str">
        <f>$B$41</f>
        <v>Library Science</v>
      </c>
      <c r="C70" s="82">
        <f>Data!EB21</f>
        <v>0</v>
      </c>
      <c r="D70" s="82">
        <f>Data!EV21</f>
        <v>0</v>
      </c>
      <c r="E70" s="82">
        <f>Data!FP21</f>
        <v>0</v>
      </c>
      <c r="F70" s="82">
        <f>Data!GJ21</f>
        <v>0</v>
      </c>
      <c r="G70" s="82">
        <f>Data!HD21</f>
        <v>0</v>
      </c>
      <c r="H70" s="22">
        <f t="shared" si="1"/>
        <v>0</v>
      </c>
      <c r="I70" s="1"/>
      <c r="J70" s="90"/>
      <c r="K70" s="90"/>
      <c r="L70" s="90"/>
      <c r="M70" s="90"/>
      <c r="N70" s="90"/>
      <c r="O70" s="90"/>
    </row>
    <row r="71" spans="2:15" x14ac:dyDescent="0.2">
      <c r="B71" s="9" t="str">
        <f>$B$42</f>
        <v>Veterinary Science</v>
      </c>
      <c r="C71" s="82">
        <f>Data!EC21</f>
        <v>0</v>
      </c>
      <c r="D71" s="82">
        <f>Data!EW21</f>
        <v>0</v>
      </c>
      <c r="E71" s="82">
        <f>Data!FQ21</f>
        <v>0</v>
      </c>
      <c r="F71" s="82">
        <f>Data!GK21</f>
        <v>0</v>
      </c>
      <c r="G71" s="82">
        <f>Data!HE21</f>
        <v>0</v>
      </c>
      <c r="H71" s="22">
        <f t="shared" si="1"/>
        <v>0</v>
      </c>
      <c r="I71" s="1"/>
      <c r="J71" s="90"/>
      <c r="K71" s="90"/>
      <c r="L71" s="90"/>
      <c r="M71" s="90"/>
      <c r="N71" s="90"/>
      <c r="O71" s="90"/>
    </row>
    <row r="72" spans="2:15" x14ac:dyDescent="0.2">
      <c r="B72" s="9" t="str">
        <f>$B$43</f>
        <v>Vocational Training</v>
      </c>
      <c r="C72" s="82">
        <f>Data!ED21</f>
        <v>0</v>
      </c>
      <c r="D72" s="82">
        <f>Data!EX21</f>
        <v>0</v>
      </c>
      <c r="E72" s="82">
        <f>Data!FR21</f>
        <v>0</v>
      </c>
      <c r="F72" s="82">
        <f>Data!GL21</f>
        <v>0</v>
      </c>
      <c r="G72" s="82">
        <f>Data!HF21</f>
        <v>0</v>
      </c>
      <c r="H72" s="22">
        <f t="shared" si="1"/>
        <v>0</v>
      </c>
      <c r="I72" s="1"/>
      <c r="J72" s="90"/>
      <c r="K72" s="90"/>
      <c r="L72" s="90"/>
      <c r="M72" s="90"/>
      <c r="N72" s="90"/>
      <c r="O72" s="90"/>
    </row>
    <row r="73" spans="2:15" x14ac:dyDescent="0.2">
      <c r="B73" s="9" t="str">
        <f>$B$44</f>
        <v>Physical Training</v>
      </c>
      <c r="C73" s="82">
        <f>Data!EE21</f>
        <v>0</v>
      </c>
      <c r="D73" s="82">
        <f>Data!EY21</f>
        <v>0</v>
      </c>
      <c r="E73" s="82">
        <f>Data!FS21</f>
        <v>0</v>
      </c>
      <c r="F73" s="82">
        <f>Data!GM21</f>
        <v>0</v>
      </c>
      <c r="G73" s="82">
        <f>Data!HG21</f>
        <v>0</v>
      </c>
      <c r="H73" s="22">
        <f t="shared" si="1"/>
        <v>0</v>
      </c>
      <c r="I73" s="1"/>
      <c r="J73" s="90"/>
      <c r="K73" s="90"/>
      <c r="L73" s="90"/>
      <c r="M73" s="90"/>
      <c r="N73" s="90"/>
      <c r="O73" s="90"/>
    </row>
    <row r="74" spans="2:15" x14ac:dyDescent="0.2">
      <c r="B74" s="9" t="str">
        <f>$B$45</f>
        <v>Health Services</v>
      </c>
      <c r="C74" s="82">
        <f>Data!EF21</f>
        <v>120469.55294025999</v>
      </c>
      <c r="D74" s="82">
        <f>Data!EZ21</f>
        <v>136011.534766183</v>
      </c>
      <c r="E74" s="82">
        <f>Data!FT21</f>
        <v>0</v>
      </c>
      <c r="F74" s="82">
        <f>Data!GN21</f>
        <v>0</v>
      </c>
      <c r="G74" s="82">
        <f>Data!HH21</f>
        <v>0</v>
      </c>
      <c r="H74" s="22">
        <f t="shared" si="1"/>
        <v>256481.08770644298</v>
      </c>
      <c r="I74" s="1"/>
      <c r="J74" s="90"/>
      <c r="K74" s="90"/>
      <c r="L74" s="90"/>
      <c r="M74" s="90"/>
      <c r="N74" s="90"/>
      <c r="O74" s="90"/>
    </row>
    <row r="75" spans="2:15" x14ac:dyDescent="0.2">
      <c r="B75" s="9" t="str">
        <f>$B$46</f>
        <v>Pharmacy</v>
      </c>
      <c r="C75" s="82">
        <f>Data!EG21</f>
        <v>0</v>
      </c>
      <c r="D75" s="82">
        <f>Data!FA21</f>
        <v>0</v>
      </c>
      <c r="E75" s="82">
        <f>Data!FU21</f>
        <v>0</v>
      </c>
      <c r="F75" s="82">
        <f>Data!GO21</f>
        <v>0</v>
      </c>
      <c r="G75" s="82">
        <f>Data!HI21</f>
        <v>0</v>
      </c>
      <c r="H75" s="22">
        <f t="shared" si="1"/>
        <v>0</v>
      </c>
      <c r="I75" s="1"/>
      <c r="J75" s="90"/>
      <c r="K75" s="90"/>
      <c r="L75" s="90"/>
      <c r="M75" s="90"/>
      <c r="N75" s="90"/>
      <c r="O75" s="90"/>
    </row>
    <row r="76" spans="2:15" x14ac:dyDescent="0.2">
      <c r="B76" s="9" t="str">
        <f>$B$47</f>
        <v>Business Administration</v>
      </c>
      <c r="C76" s="82">
        <f>Data!EH21</f>
        <v>157583.960545037</v>
      </c>
      <c r="D76" s="82">
        <f>Data!FB21</f>
        <v>971834.14173175895</v>
      </c>
      <c r="E76" s="82">
        <f>Data!FV21</f>
        <v>508912.84180723102</v>
      </c>
      <c r="F76" s="82">
        <f>Data!GP21</f>
        <v>0</v>
      </c>
      <c r="G76" s="82">
        <f>Data!HJ21</f>
        <v>0</v>
      </c>
      <c r="H76" s="22">
        <f t="shared" si="1"/>
        <v>1638330.9440840271</v>
      </c>
      <c r="I76" s="1"/>
      <c r="J76" s="90"/>
      <c r="K76" s="90"/>
      <c r="L76" s="90"/>
      <c r="M76" s="90"/>
      <c r="N76" s="90"/>
      <c r="O76" s="90"/>
    </row>
    <row r="77" spans="2:15" x14ac:dyDescent="0.2">
      <c r="B77" s="9" t="str">
        <f>$B$48</f>
        <v>Optometry</v>
      </c>
      <c r="C77" s="82">
        <f>Data!EI21</f>
        <v>0</v>
      </c>
      <c r="D77" s="82">
        <f>Data!FC21</f>
        <v>0</v>
      </c>
      <c r="E77" s="82">
        <f>Data!FW21</f>
        <v>0</v>
      </c>
      <c r="F77" s="82">
        <f>Data!GQ21</f>
        <v>0</v>
      </c>
      <c r="G77" s="82">
        <f>Data!HK21</f>
        <v>0</v>
      </c>
      <c r="H77" s="22">
        <f t="shared" si="1"/>
        <v>0</v>
      </c>
      <c r="I77" s="1"/>
      <c r="J77" s="90"/>
      <c r="K77" s="90"/>
      <c r="L77" s="90"/>
      <c r="M77" s="90"/>
      <c r="N77" s="90"/>
      <c r="O77" s="90"/>
    </row>
    <row r="78" spans="2:15" x14ac:dyDescent="0.2">
      <c r="B78" s="9" t="str">
        <f>$B$49</f>
        <v>Teacher Ed-Practice Teaching</v>
      </c>
      <c r="C78" s="82">
        <f>Data!EJ21</f>
        <v>0</v>
      </c>
      <c r="D78" s="82">
        <f>Data!FD21</f>
        <v>49849.3868025435</v>
      </c>
      <c r="E78" s="82">
        <f>Data!FX21</f>
        <v>0</v>
      </c>
      <c r="F78" s="82">
        <f>Data!GR21</f>
        <v>0</v>
      </c>
      <c r="G78" s="82">
        <f>Data!HL21</f>
        <v>0</v>
      </c>
      <c r="H78" s="22">
        <f t="shared" si="1"/>
        <v>49849.3868025435</v>
      </c>
      <c r="I78" s="1"/>
      <c r="J78" s="90"/>
      <c r="K78" s="90"/>
      <c r="L78" s="90"/>
      <c r="M78" s="90"/>
      <c r="N78" s="90"/>
      <c r="O78" s="90"/>
    </row>
    <row r="79" spans="2:15" x14ac:dyDescent="0.2">
      <c r="B79" s="9" t="str">
        <f>$B$50</f>
        <v>Technology</v>
      </c>
      <c r="C79" s="82">
        <f>Data!EK21</f>
        <v>13596.866632086199</v>
      </c>
      <c r="D79" s="82">
        <f>Data!FE21</f>
        <v>35477.821787701898</v>
      </c>
      <c r="E79" s="82">
        <f>Data!FY21</f>
        <v>0</v>
      </c>
      <c r="F79" s="82">
        <f>Data!GS21</f>
        <v>0</v>
      </c>
      <c r="G79" s="82">
        <f>Data!HM21</f>
        <v>0</v>
      </c>
      <c r="H79" s="22">
        <f t="shared" si="1"/>
        <v>49074.688419788101</v>
      </c>
      <c r="I79" s="1"/>
      <c r="J79" s="90"/>
      <c r="K79" s="90"/>
      <c r="L79" s="90"/>
      <c r="M79" s="90"/>
      <c r="N79" s="90"/>
      <c r="O79" s="90"/>
    </row>
    <row r="80" spans="2:15" x14ac:dyDescent="0.2">
      <c r="B80" s="9" t="str">
        <f>$B$51</f>
        <v>Nursing</v>
      </c>
      <c r="C80" s="82">
        <f>Data!EL21</f>
        <v>17220.157819569798</v>
      </c>
      <c r="D80" s="82">
        <f>Data!FF21</f>
        <v>295063.01494974602</v>
      </c>
      <c r="E80" s="82">
        <f>Data!FZ21</f>
        <v>0</v>
      </c>
      <c r="F80" s="82">
        <f>Data!GT21</f>
        <v>0</v>
      </c>
      <c r="G80" s="82">
        <f>Data!HN21</f>
        <v>0</v>
      </c>
      <c r="H80" s="22">
        <f t="shared" si="1"/>
        <v>312283.17276931583</v>
      </c>
      <c r="I80" s="1"/>
      <c r="J80" s="90"/>
      <c r="K80" s="90"/>
      <c r="L80" s="90"/>
      <c r="M80" s="90"/>
      <c r="N80" s="90"/>
      <c r="O80" s="90"/>
    </row>
    <row r="81" spans="2:15" x14ac:dyDescent="0.2">
      <c r="B81" s="35" t="str">
        <f>$B$52</f>
        <v>Totals</v>
      </c>
      <c r="C81" s="21">
        <f>SUM(C61:C80)</f>
        <v>2146008.075981671</v>
      </c>
      <c r="D81" s="21">
        <f>SUM(D61:D80)</f>
        <v>4156345.7956001437</v>
      </c>
      <c r="E81" s="21">
        <f>SUM(E61:E80)</f>
        <v>1778555.6487176036</v>
      </c>
      <c r="F81" s="21">
        <f>SUM(F61:F80)</f>
        <v>261976.52522487301</v>
      </c>
      <c r="G81" s="21">
        <f>SUM(G61:G80)</f>
        <v>0</v>
      </c>
      <c r="H81" s="21">
        <f t="shared" si="1"/>
        <v>8342886.0455242917</v>
      </c>
      <c r="I81" s="1"/>
      <c r="J81" s="90"/>
      <c r="K81" s="90"/>
      <c r="L81" s="90"/>
      <c r="M81" s="90"/>
      <c r="N81" s="90"/>
      <c r="O81" s="90"/>
    </row>
    <row r="82" spans="2:15" x14ac:dyDescent="0.2">
      <c r="B82" s="14"/>
      <c r="C82" s="15"/>
      <c r="D82" s="15"/>
      <c r="E82" s="15"/>
      <c r="F82" s="15"/>
      <c r="G82" s="15"/>
      <c r="H82" s="16"/>
      <c r="I82" s="1"/>
    </row>
    <row r="83" spans="2:15" ht="13.5" customHeight="1" x14ac:dyDescent="0.2">
      <c r="B83" s="27"/>
      <c r="D83" s="373" t="s">
        <v>23</v>
      </c>
      <c r="E83" s="373"/>
      <c r="F83" s="373"/>
      <c r="G83" s="31" t="s">
        <v>24</v>
      </c>
      <c r="H83" s="31" t="s">
        <v>25</v>
      </c>
    </row>
    <row r="84" spans="2:15" ht="28.5" x14ac:dyDescent="0.2">
      <c r="B84" s="385" t="s">
        <v>41</v>
      </c>
      <c r="C84" s="386"/>
      <c r="D84" s="384" t="str">
        <f>Data!T21</f>
        <v>Boatright, Jana</v>
      </c>
      <c r="E84" s="384"/>
      <c r="F84" s="384"/>
      <c r="G84" s="87" t="str">
        <f>Data!U21</f>
        <v>(903) 223-3047</v>
      </c>
      <c r="H84" s="78" t="str">
        <f>Data!V21</f>
        <v>jana.boatright@tamut.edu</v>
      </c>
    </row>
    <row r="85" spans="2:15" ht="13.5" customHeight="1" x14ac:dyDescent="0.2">
      <c r="B85" s="27"/>
      <c r="C85" s="27"/>
      <c r="D85" s="27"/>
      <c r="E85" s="27"/>
      <c r="F85" s="27"/>
      <c r="G85" s="27"/>
      <c r="H85" s="5"/>
    </row>
    <row r="86" spans="2:15" x14ac:dyDescent="0.2">
      <c r="B86" s="28" t="s">
        <v>33</v>
      </c>
      <c r="C86" s="13"/>
      <c r="D86" s="13"/>
      <c r="E86" s="13"/>
      <c r="F86" s="13"/>
      <c r="G86" s="13"/>
      <c r="H86" s="17">
        <f>H13+H14</f>
        <v>16182109</v>
      </c>
    </row>
    <row r="87" spans="2:15" ht="42.75" customHeight="1" x14ac:dyDescent="0.2">
      <c r="B87" s="364" t="s">
        <v>8</v>
      </c>
      <c r="C87" s="364"/>
      <c r="D87" s="364"/>
      <c r="E87" s="364"/>
      <c r="F87" s="364"/>
      <c r="G87" s="364"/>
      <c r="H87" s="34"/>
    </row>
    <row r="88" spans="2:15" x14ac:dyDescent="0.2">
      <c r="B88" s="28" t="s">
        <v>5</v>
      </c>
      <c r="C88" s="12"/>
      <c r="D88" s="12"/>
      <c r="E88" s="12"/>
      <c r="F88" s="12"/>
      <c r="G88" s="12"/>
      <c r="H88" s="17"/>
    </row>
    <row r="89" spans="2:15" ht="98.25" customHeight="1" thickBot="1" x14ac:dyDescent="0.25">
      <c r="B89" s="389" t="s">
        <v>232</v>
      </c>
      <c r="C89" s="389"/>
      <c r="D89" s="389"/>
      <c r="E89" s="389"/>
      <c r="F89" s="389"/>
      <c r="G89" s="389"/>
      <c r="H89" s="51"/>
    </row>
    <row r="90" spans="2:15" ht="15" thickBot="1" x14ac:dyDescent="0.25">
      <c r="B90" s="62" t="s">
        <v>32</v>
      </c>
      <c r="C90" s="63" t="s">
        <v>26</v>
      </c>
      <c r="D90" s="63" t="s">
        <v>27</v>
      </c>
      <c r="E90" s="63" t="s">
        <v>28</v>
      </c>
      <c r="F90" s="63" t="s">
        <v>29</v>
      </c>
      <c r="G90" s="63" t="s">
        <v>30</v>
      </c>
      <c r="H90" s="64" t="s">
        <v>31</v>
      </c>
    </row>
    <row r="91" spans="2:15" x14ac:dyDescent="0.2">
      <c r="B91" s="9" t="str">
        <f>$B$32</f>
        <v>Liberal Arts</v>
      </c>
      <c r="C91" s="159">
        <f>Data!HR21</f>
        <v>0</v>
      </c>
      <c r="D91" s="159">
        <f>Data!IL21</f>
        <v>0</v>
      </c>
      <c r="E91" s="159">
        <f>Data!JF21</f>
        <v>0</v>
      </c>
      <c r="F91" s="159">
        <f>Data!JZ21</f>
        <v>0</v>
      </c>
      <c r="G91" s="159">
        <f>Data!KT21</f>
        <v>0</v>
      </c>
      <c r="H91" s="36">
        <f t="shared" ref="H91:H111" si="2">SUM(C91:G91)</f>
        <v>0</v>
      </c>
    </row>
    <row r="92" spans="2:15" x14ac:dyDescent="0.2">
      <c r="B92" s="9" t="str">
        <f>$B$33</f>
        <v>Science</v>
      </c>
      <c r="C92" s="159">
        <f>Data!HS21</f>
        <v>0</v>
      </c>
      <c r="D92" s="159">
        <f>Data!IM21</f>
        <v>0</v>
      </c>
      <c r="E92" s="159">
        <f>Data!JG21</f>
        <v>0</v>
      </c>
      <c r="F92" s="159">
        <f>Data!KA21</f>
        <v>0</v>
      </c>
      <c r="G92" s="159">
        <f>Data!KU21</f>
        <v>0</v>
      </c>
      <c r="H92" s="69">
        <f t="shared" si="2"/>
        <v>0</v>
      </c>
    </row>
    <row r="93" spans="2:15" x14ac:dyDescent="0.2">
      <c r="B93" s="9" t="str">
        <f>$B$34</f>
        <v>Fine Arts</v>
      </c>
      <c r="C93" s="159">
        <f>Data!HT21</f>
        <v>0</v>
      </c>
      <c r="D93" s="159">
        <f>Data!IN21</f>
        <v>0</v>
      </c>
      <c r="E93" s="159">
        <f>Data!JH21</f>
        <v>0</v>
      </c>
      <c r="F93" s="159">
        <f>Data!KB21</f>
        <v>0</v>
      </c>
      <c r="G93" s="159">
        <f>Data!KV21</f>
        <v>0</v>
      </c>
      <c r="H93" s="69">
        <f t="shared" si="2"/>
        <v>0</v>
      </c>
    </row>
    <row r="94" spans="2:15" x14ac:dyDescent="0.2">
      <c r="B94" s="9" t="str">
        <f>$B$35</f>
        <v>Teacher Education</v>
      </c>
      <c r="C94" s="159">
        <f>Data!HU21</f>
        <v>0</v>
      </c>
      <c r="D94" s="159">
        <f>Data!IO21</f>
        <v>0</v>
      </c>
      <c r="E94" s="159">
        <f>Data!JI21</f>
        <v>0</v>
      </c>
      <c r="F94" s="159">
        <f>Data!KC21</f>
        <v>0</v>
      </c>
      <c r="G94" s="159">
        <f>Data!KW21</f>
        <v>0</v>
      </c>
      <c r="H94" s="69">
        <f t="shared" si="2"/>
        <v>0</v>
      </c>
    </row>
    <row r="95" spans="2:15" x14ac:dyDescent="0.2">
      <c r="B95" s="9" t="str">
        <f>$B$36</f>
        <v>Agriculture</v>
      </c>
      <c r="C95" s="159">
        <f>Data!HV21</f>
        <v>0</v>
      </c>
      <c r="D95" s="159">
        <f>Data!IP21</f>
        <v>0</v>
      </c>
      <c r="E95" s="159">
        <f>Data!JJ21</f>
        <v>0</v>
      </c>
      <c r="F95" s="159">
        <f>Data!KD21</f>
        <v>0</v>
      </c>
      <c r="G95" s="159">
        <f>Data!KX21</f>
        <v>0</v>
      </c>
      <c r="H95" s="69">
        <f t="shared" si="2"/>
        <v>0</v>
      </c>
    </row>
    <row r="96" spans="2:15" x14ac:dyDescent="0.2">
      <c r="B96" s="9" t="str">
        <f>$B$37</f>
        <v>Engineering</v>
      </c>
      <c r="C96" s="159">
        <f>Data!HW21</f>
        <v>0</v>
      </c>
      <c r="D96" s="159">
        <f>Data!IQ21</f>
        <v>0</v>
      </c>
      <c r="E96" s="159">
        <f>Data!JK21</f>
        <v>0</v>
      </c>
      <c r="F96" s="159">
        <f>Data!KE21</f>
        <v>0</v>
      </c>
      <c r="G96" s="159">
        <f>Data!KY21</f>
        <v>0</v>
      </c>
      <c r="H96" s="69">
        <f t="shared" si="2"/>
        <v>0</v>
      </c>
    </row>
    <row r="97" spans="2:8" x14ac:dyDescent="0.2">
      <c r="B97" s="9" t="str">
        <f>$B$38</f>
        <v>Home Economics</v>
      </c>
      <c r="C97" s="159">
        <f>Data!HX21</f>
        <v>0</v>
      </c>
      <c r="D97" s="159">
        <f>Data!IR21</f>
        <v>0</v>
      </c>
      <c r="E97" s="159">
        <f>Data!JL21</f>
        <v>0</v>
      </c>
      <c r="F97" s="159">
        <f>Data!KF21</f>
        <v>0</v>
      </c>
      <c r="G97" s="159">
        <f>Data!KZ21</f>
        <v>0</v>
      </c>
      <c r="H97" s="69">
        <f t="shared" si="2"/>
        <v>0</v>
      </c>
    </row>
    <row r="98" spans="2:8" x14ac:dyDescent="0.2">
      <c r="B98" s="9" t="str">
        <f>$B$39</f>
        <v>Law</v>
      </c>
      <c r="C98" s="159">
        <f>Data!HY21</f>
        <v>0</v>
      </c>
      <c r="D98" s="159">
        <f>Data!IS21</f>
        <v>0</v>
      </c>
      <c r="E98" s="159">
        <f>Data!JM21</f>
        <v>0</v>
      </c>
      <c r="F98" s="159">
        <f>Data!KG21</f>
        <v>0</v>
      </c>
      <c r="G98" s="159">
        <f>Data!LA21</f>
        <v>0</v>
      </c>
      <c r="H98" s="69">
        <f t="shared" si="2"/>
        <v>0</v>
      </c>
    </row>
    <row r="99" spans="2:8" x14ac:dyDescent="0.2">
      <c r="B99" s="9" t="str">
        <f>$B$40</f>
        <v>Social Service</v>
      </c>
      <c r="C99" s="159">
        <f>Data!HZ21</f>
        <v>0</v>
      </c>
      <c r="D99" s="159">
        <f>Data!IT21</f>
        <v>0</v>
      </c>
      <c r="E99" s="159">
        <f>Data!JN21</f>
        <v>0</v>
      </c>
      <c r="F99" s="159">
        <f>Data!KH21</f>
        <v>0</v>
      </c>
      <c r="G99" s="159">
        <f>Data!LB21</f>
        <v>0</v>
      </c>
      <c r="H99" s="69">
        <f t="shared" si="2"/>
        <v>0</v>
      </c>
    </row>
    <row r="100" spans="2:8" x14ac:dyDescent="0.2">
      <c r="B100" s="9" t="str">
        <f>$B$41</f>
        <v>Library Science</v>
      </c>
      <c r="C100" s="159">
        <f>Data!IA21</f>
        <v>0</v>
      </c>
      <c r="D100" s="159">
        <f>Data!IU21</f>
        <v>0</v>
      </c>
      <c r="E100" s="159">
        <f>Data!JO21</f>
        <v>0</v>
      </c>
      <c r="F100" s="159">
        <f>Data!KI21</f>
        <v>0</v>
      </c>
      <c r="G100" s="159">
        <f>Data!LC21</f>
        <v>0</v>
      </c>
      <c r="H100" s="69">
        <f t="shared" si="2"/>
        <v>0</v>
      </c>
    </row>
    <row r="101" spans="2:8" x14ac:dyDescent="0.2">
      <c r="B101" s="9" t="str">
        <f>$B$42</f>
        <v>Veterinary Science</v>
      </c>
      <c r="C101" s="159">
        <f>Data!IB21</f>
        <v>0</v>
      </c>
      <c r="D101" s="159">
        <f>Data!IV21</f>
        <v>0</v>
      </c>
      <c r="E101" s="159">
        <f>Data!JP21</f>
        <v>0</v>
      </c>
      <c r="F101" s="159">
        <f>Data!KJ21</f>
        <v>0</v>
      </c>
      <c r="G101" s="159">
        <f>Data!LD21</f>
        <v>0</v>
      </c>
      <c r="H101" s="69">
        <f t="shared" si="2"/>
        <v>0</v>
      </c>
    </row>
    <row r="102" spans="2:8" x14ac:dyDescent="0.2">
      <c r="B102" s="9" t="str">
        <f>$B$43</f>
        <v>Vocational Training</v>
      </c>
      <c r="C102" s="159">
        <f>Data!IC21</f>
        <v>0</v>
      </c>
      <c r="D102" s="159">
        <f>Data!IW21</f>
        <v>0</v>
      </c>
      <c r="E102" s="159">
        <f>Data!JQ21</f>
        <v>0</v>
      </c>
      <c r="F102" s="159">
        <f>Data!KK21</f>
        <v>0</v>
      </c>
      <c r="G102" s="159">
        <f>Data!LE21</f>
        <v>0</v>
      </c>
      <c r="H102" s="69">
        <f t="shared" si="2"/>
        <v>0</v>
      </c>
    </row>
    <row r="103" spans="2:8" x14ac:dyDescent="0.2">
      <c r="B103" s="9" t="str">
        <f>$B$44</f>
        <v>Physical Training</v>
      </c>
      <c r="C103" s="159">
        <f>Data!ID21</f>
        <v>0</v>
      </c>
      <c r="D103" s="159">
        <f>Data!IX21</f>
        <v>0</v>
      </c>
      <c r="E103" s="159">
        <f>Data!JR21</f>
        <v>0</v>
      </c>
      <c r="F103" s="159">
        <f>Data!KL21</f>
        <v>0</v>
      </c>
      <c r="G103" s="159">
        <f>Data!LF21</f>
        <v>0</v>
      </c>
      <c r="H103" s="69">
        <f t="shared" si="2"/>
        <v>0</v>
      </c>
    </row>
    <row r="104" spans="2:8" x14ac:dyDescent="0.2">
      <c r="B104" s="9" t="str">
        <f>$B$45</f>
        <v>Health Services</v>
      </c>
      <c r="C104" s="159">
        <f>Data!IE21</f>
        <v>0</v>
      </c>
      <c r="D104" s="159">
        <f>Data!IY21</f>
        <v>0</v>
      </c>
      <c r="E104" s="159">
        <f>Data!JS21</f>
        <v>0</v>
      </c>
      <c r="F104" s="159">
        <f>Data!KM21</f>
        <v>0</v>
      </c>
      <c r="G104" s="159">
        <f>Data!LG21</f>
        <v>0</v>
      </c>
      <c r="H104" s="69">
        <f t="shared" si="2"/>
        <v>0</v>
      </c>
    </row>
    <row r="105" spans="2:8" x14ac:dyDescent="0.2">
      <c r="B105" s="9" t="str">
        <f>$B$46</f>
        <v>Pharmacy</v>
      </c>
      <c r="C105" s="159">
        <f>Data!IF21</f>
        <v>0</v>
      </c>
      <c r="D105" s="159">
        <f>Data!IZ21</f>
        <v>0</v>
      </c>
      <c r="E105" s="159">
        <f>Data!JT21</f>
        <v>0</v>
      </c>
      <c r="F105" s="159">
        <f>Data!KN21</f>
        <v>0</v>
      </c>
      <c r="G105" s="159">
        <f>Data!LH21</f>
        <v>0</v>
      </c>
      <c r="H105" s="69">
        <f t="shared" si="2"/>
        <v>0</v>
      </c>
    </row>
    <row r="106" spans="2:8" x14ac:dyDescent="0.2">
      <c r="B106" s="9" t="str">
        <f>$B$47</f>
        <v>Business Administration</v>
      </c>
      <c r="C106" s="159">
        <f>Data!IG21</f>
        <v>0</v>
      </c>
      <c r="D106" s="159">
        <f>Data!JA21</f>
        <v>0</v>
      </c>
      <c r="E106" s="159">
        <f>Data!JU21</f>
        <v>0</v>
      </c>
      <c r="F106" s="159">
        <f>Data!KO21</f>
        <v>0</v>
      </c>
      <c r="G106" s="159">
        <f>Data!LI21</f>
        <v>0</v>
      </c>
      <c r="H106" s="69">
        <f t="shared" si="2"/>
        <v>0</v>
      </c>
    </row>
    <row r="107" spans="2:8" x14ac:dyDescent="0.2">
      <c r="B107" s="9" t="str">
        <f>$B$48</f>
        <v>Optometry</v>
      </c>
      <c r="C107" s="159">
        <f>Data!IH21</f>
        <v>0</v>
      </c>
      <c r="D107" s="159">
        <f>Data!JB21</f>
        <v>0</v>
      </c>
      <c r="E107" s="159">
        <f>Data!JV21</f>
        <v>0</v>
      </c>
      <c r="F107" s="159">
        <f>Data!KP21</f>
        <v>0</v>
      </c>
      <c r="G107" s="159">
        <f>Data!LJ21</f>
        <v>0</v>
      </c>
      <c r="H107" s="69">
        <f t="shared" si="2"/>
        <v>0</v>
      </c>
    </row>
    <row r="108" spans="2:8" x14ac:dyDescent="0.2">
      <c r="B108" s="9" t="str">
        <f>$B$49</f>
        <v>Teacher Ed-Practice Teaching</v>
      </c>
      <c r="C108" s="159">
        <f>Data!II21</f>
        <v>0</v>
      </c>
      <c r="D108" s="159">
        <f>Data!JC21</f>
        <v>0</v>
      </c>
      <c r="E108" s="159">
        <f>Data!JW21</f>
        <v>0</v>
      </c>
      <c r="F108" s="159">
        <f>Data!KQ21</f>
        <v>0</v>
      </c>
      <c r="G108" s="159">
        <f>Data!LK21</f>
        <v>0</v>
      </c>
      <c r="H108" s="69">
        <f t="shared" si="2"/>
        <v>0</v>
      </c>
    </row>
    <row r="109" spans="2:8" x14ac:dyDescent="0.2">
      <c r="B109" s="9" t="str">
        <f>$B$50</f>
        <v>Technology</v>
      </c>
      <c r="C109" s="159">
        <f>Data!IJ21</f>
        <v>0</v>
      </c>
      <c r="D109" s="159">
        <f>Data!JD21</f>
        <v>0</v>
      </c>
      <c r="E109" s="159">
        <f>Data!JX21</f>
        <v>0</v>
      </c>
      <c r="F109" s="159">
        <f>Data!KR21</f>
        <v>0</v>
      </c>
      <c r="G109" s="159">
        <f>Data!LL21</f>
        <v>0</v>
      </c>
      <c r="H109" s="69">
        <f t="shared" si="2"/>
        <v>0</v>
      </c>
    </row>
    <row r="110" spans="2:8" x14ac:dyDescent="0.2">
      <c r="B110" s="9" t="str">
        <f>$B$51</f>
        <v>Nursing</v>
      </c>
      <c r="C110" s="159">
        <f>Data!IK21</f>
        <v>0</v>
      </c>
      <c r="D110" s="159">
        <f>Data!JE21</f>
        <v>0</v>
      </c>
      <c r="E110" s="159">
        <f>Data!JY21</f>
        <v>0</v>
      </c>
      <c r="F110" s="159">
        <f>Data!KS21</f>
        <v>0</v>
      </c>
      <c r="G110" s="159">
        <f>Data!HPM21</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1191577.0214702999</v>
      </c>
      <c r="D116" s="21">
        <f t="shared" si="3"/>
        <v>1206436.5609039699</v>
      </c>
      <c r="E116" s="21">
        <f t="shared" si="3"/>
        <v>438547.27924916998</v>
      </c>
      <c r="F116" s="21">
        <f t="shared" si="3"/>
        <v>0</v>
      </c>
      <c r="G116" s="21">
        <f t="shared" si="3"/>
        <v>0</v>
      </c>
      <c r="H116" s="36">
        <f t="shared" ref="H116:H136" si="4">SUM(C116:G116)</f>
        <v>2836560.8616234399</v>
      </c>
      <c r="I116" s="1"/>
    </row>
    <row r="117" spans="2:9" x14ac:dyDescent="0.2">
      <c r="B117" s="9" t="str">
        <f>$B$33</f>
        <v>Science</v>
      </c>
      <c r="C117" s="22">
        <f t="shared" si="3"/>
        <v>402248.81337645702</v>
      </c>
      <c r="D117" s="22">
        <f t="shared" si="3"/>
        <v>335696.447565982</v>
      </c>
      <c r="E117" s="22">
        <f t="shared" si="3"/>
        <v>10691.686367218301</v>
      </c>
      <c r="F117" s="22">
        <f t="shared" si="3"/>
        <v>0</v>
      </c>
      <c r="G117" s="22">
        <f t="shared" si="3"/>
        <v>0</v>
      </c>
      <c r="H117" s="69">
        <f t="shared" si="4"/>
        <v>748636.94730965735</v>
      </c>
      <c r="I117" s="1"/>
    </row>
    <row r="118" spans="2:9" x14ac:dyDescent="0.2">
      <c r="B118" s="9" t="str">
        <f>$B$34</f>
        <v>Fine Arts</v>
      </c>
      <c r="C118" s="22">
        <f t="shared" si="3"/>
        <v>45065.399197860999</v>
      </c>
      <c r="D118" s="22">
        <f t="shared" si="3"/>
        <v>30059.550802139001</v>
      </c>
      <c r="E118" s="22">
        <f t="shared" si="3"/>
        <v>0</v>
      </c>
      <c r="F118" s="22">
        <f t="shared" si="3"/>
        <v>0</v>
      </c>
      <c r="G118" s="22">
        <f t="shared" si="3"/>
        <v>0</v>
      </c>
      <c r="H118" s="69">
        <f t="shared" si="4"/>
        <v>75124.95</v>
      </c>
      <c r="I118" s="1"/>
    </row>
    <row r="119" spans="2:9" x14ac:dyDescent="0.2">
      <c r="B119" s="9" t="str">
        <f>$B$35</f>
        <v>Teacher Education</v>
      </c>
      <c r="C119" s="22">
        <f t="shared" si="3"/>
        <v>31644.021828503501</v>
      </c>
      <c r="D119" s="22">
        <f t="shared" si="3"/>
        <v>381281.449730639</v>
      </c>
      <c r="E119" s="22">
        <f t="shared" si="3"/>
        <v>598518.68062916398</v>
      </c>
      <c r="F119" s="22">
        <f t="shared" si="3"/>
        <v>261976.52522487301</v>
      </c>
      <c r="G119" s="22">
        <f t="shared" si="3"/>
        <v>0</v>
      </c>
      <c r="H119" s="69">
        <f t="shared" si="4"/>
        <v>1273420.6774131795</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163843.54316174</v>
      </c>
      <c r="D121" s="22">
        <f t="shared" si="3"/>
        <v>652472.75776500604</v>
      </c>
      <c r="E121" s="22">
        <f t="shared" si="3"/>
        <v>17795.833333333299</v>
      </c>
      <c r="F121" s="22">
        <f t="shared" si="3"/>
        <v>0</v>
      </c>
      <c r="G121" s="22">
        <f t="shared" si="3"/>
        <v>0</v>
      </c>
      <c r="H121" s="69">
        <f t="shared" si="4"/>
        <v>834112.13426007936</v>
      </c>
      <c r="I121" s="1"/>
    </row>
    <row r="122" spans="2:9" x14ac:dyDescent="0.2">
      <c r="B122" s="9" t="str">
        <f>$B$38</f>
        <v>Home Economics</v>
      </c>
      <c r="C122" s="22">
        <f t="shared" si="3"/>
        <v>1978.92214312847</v>
      </c>
      <c r="D122" s="22">
        <f t="shared" si="3"/>
        <v>26246.606326022898</v>
      </c>
      <c r="E122" s="22">
        <f t="shared" si="3"/>
        <v>16525</v>
      </c>
      <c r="F122" s="22">
        <f t="shared" si="3"/>
        <v>0</v>
      </c>
      <c r="G122" s="22">
        <f t="shared" si="3"/>
        <v>0</v>
      </c>
      <c r="H122" s="69">
        <f t="shared" si="4"/>
        <v>44750.528469151366</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779.816866728224</v>
      </c>
      <c r="D124" s="22">
        <f t="shared" si="3"/>
        <v>35916.522468451803</v>
      </c>
      <c r="E124" s="22">
        <f t="shared" si="3"/>
        <v>187564.327331487</v>
      </c>
      <c r="F124" s="22">
        <f t="shared" si="3"/>
        <v>0</v>
      </c>
      <c r="G124" s="22">
        <f t="shared" si="3"/>
        <v>0</v>
      </c>
      <c r="H124" s="69">
        <f t="shared" si="4"/>
        <v>224260.66666666704</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120469.55294025999</v>
      </c>
      <c r="D129" s="22">
        <f t="shared" si="3"/>
        <v>136011.534766183</v>
      </c>
      <c r="E129" s="22">
        <f t="shared" si="3"/>
        <v>0</v>
      </c>
      <c r="F129" s="22">
        <f t="shared" si="3"/>
        <v>0</v>
      </c>
      <c r="G129" s="22">
        <f t="shared" si="3"/>
        <v>0</v>
      </c>
      <c r="H129" s="69">
        <f t="shared" si="4"/>
        <v>256481.08770644298</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157583.960545037</v>
      </c>
      <c r="D131" s="22">
        <f t="shared" si="3"/>
        <v>971834.14173175895</v>
      </c>
      <c r="E131" s="22">
        <f t="shared" si="3"/>
        <v>508912.84180723102</v>
      </c>
      <c r="F131" s="22">
        <f t="shared" si="3"/>
        <v>0</v>
      </c>
      <c r="G131" s="22">
        <f t="shared" si="3"/>
        <v>0</v>
      </c>
      <c r="H131" s="69">
        <f t="shared" si="4"/>
        <v>1638330.9440840271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49849.3868025435</v>
      </c>
      <c r="E133" s="22">
        <f t="shared" si="5"/>
        <v>0</v>
      </c>
      <c r="F133" s="22">
        <f t="shared" si="5"/>
        <v>0</v>
      </c>
      <c r="G133" s="22">
        <f t="shared" si="5"/>
        <v>0</v>
      </c>
      <c r="H133" s="69">
        <f t="shared" si="4"/>
        <v>49849.3868025435</v>
      </c>
      <c r="I133" s="1"/>
    </row>
    <row r="134" spans="2:12" x14ac:dyDescent="0.2">
      <c r="B134" s="9" t="str">
        <f>$B$50</f>
        <v>Technology</v>
      </c>
      <c r="C134" s="22">
        <f t="shared" si="5"/>
        <v>13596.866632086199</v>
      </c>
      <c r="D134" s="22">
        <f t="shared" si="5"/>
        <v>35477.821787701898</v>
      </c>
      <c r="E134" s="22">
        <f t="shared" si="5"/>
        <v>0</v>
      </c>
      <c r="F134" s="22">
        <f t="shared" si="5"/>
        <v>0</v>
      </c>
      <c r="G134" s="22">
        <f t="shared" si="5"/>
        <v>0</v>
      </c>
      <c r="H134" s="69">
        <f t="shared" si="4"/>
        <v>49074.688419788101</v>
      </c>
      <c r="I134" s="1"/>
    </row>
    <row r="135" spans="2:12" x14ac:dyDescent="0.2">
      <c r="B135" s="9" t="str">
        <f>$B$51</f>
        <v>Nursing</v>
      </c>
      <c r="C135" s="22">
        <f t="shared" si="5"/>
        <v>17220.157819569798</v>
      </c>
      <c r="D135" s="22">
        <f t="shared" si="5"/>
        <v>295063.01494974602</v>
      </c>
      <c r="E135" s="22">
        <f t="shared" si="5"/>
        <v>0</v>
      </c>
      <c r="F135" s="22">
        <f t="shared" si="5"/>
        <v>0</v>
      </c>
      <c r="G135" s="22">
        <f t="shared" si="5"/>
        <v>0</v>
      </c>
      <c r="H135" s="69">
        <f t="shared" si="4"/>
        <v>312283.17276931583</v>
      </c>
      <c r="I135" s="1"/>
    </row>
    <row r="136" spans="2:12" x14ac:dyDescent="0.2">
      <c r="B136" s="35" t="str">
        <f>$B$52</f>
        <v>Totals</v>
      </c>
      <c r="C136" s="36">
        <f>SUM(C116:C135)</f>
        <v>2146008.075981671</v>
      </c>
      <c r="D136" s="36">
        <f>SUM(D116:D135)</f>
        <v>4156345.7956001437</v>
      </c>
      <c r="E136" s="36">
        <f>SUM(E116:E135)</f>
        <v>1778555.6487176036</v>
      </c>
      <c r="F136" s="36">
        <f>SUM(F116:F135)</f>
        <v>261976.52522487301</v>
      </c>
      <c r="G136" s="36">
        <f>SUM(G116:G135)</f>
        <v>0</v>
      </c>
      <c r="H136" s="36">
        <f t="shared" si="4"/>
        <v>8342886.0455242917</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7839222.9544757083</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Data!LN21</f>
        <v>0</v>
      </c>
      <c r="D143" s="159">
        <f>Data!MH21</f>
        <v>0</v>
      </c>
      <c r="E143" s="159">
        <f>Data!NB21</f>
        <v>0</v>
      </c>
      <c r="F143" s="159">
        <f>Data!NV21</f>
        <v>0</v>
      </c>
      <c r="G143" s="159">
        <f>Data!OP21</f>
        <v>0</v>
      </c>
      <c r="H143" s="160">
        <f>Data!PJ21</f>
        <v>2665338</v>
      </c>
      <c r="I143" s="70">
        <f t="shared" ref="I143:I162" si="6">SUM(C143:H143)</f>
        <v>2665338</v>
      </c>
    </row>
    <row r="144" spans="2:12" x14ac:dyDescent="0.2">
      <c r="B144" s="9" t="str">
        <f>$B$33</f>
        <v>Science</v>
      </c>
      <c r="C144" s="159">
        <f>Data!LO21</f>
        <v>0</v>
      </c>
      <c r="D144" s="159">
        <f>Data!MI21</f>
        <v>0</v>
      </c>
      <c r="E144" s="159">
        <f>Data!NC21</f>
        <v>0</v>
      </c>
      <c r="F144" s="159">
        <f>Data!NW21</f>
        <v>0</v>
      </c>
      <c r="G144" s="159">
        <f>Data!OQ21</f>
        <v>0</v>
      </c>
      <c r="H144" s="160">
        <f>Data!PK21</f>
        <v>703178</v>
      </c>
      <c r="I144" s="70">
        <f t="shared" si="6"/>
        <v>703178</v>
      </c>
    </row>
    <row r="145" spans="2:9" x14ac:dyDescent="0.2">
      <c r="B145" s="9" t="str">
        <f>$B$34</f>
        <v>Fine Arts</v>
      </c>
      <c r="C145" s="159">
        <f>Data!LP21</f>
        <v>0</v>
      </c>
      <c r="D145" s="159">
        <f>Data!MJ21</f>
        <v>0</v>
      </c>
      <c r="E145" s="159">
        <f>Data!ND21</f>
        <v>0</v>
      </c>
      <c r="F145" s="159">
        <f>Data!NX21</f>
        <v>0</v>
      </c>
      <c r="G145" s="159">
        <f>Data!OR21</f>
        <v>0</v>
      </c>
      <c r="H145" s="160">
        <f>Data!PL21</f>
        <v>70553</v>
      </c>
      <c r="I145" s="70">
        <f t="shared" si="6"/>
        <v>70553</v>
      </c>
    </row>
    <row r="146" spans="2:9" x14ac:dyDescent="0.2">
      <c r="B146" s="9" t="str">
        <f>$B$35</f>
        <v>Teacher Education</v>
      </c>
      <c r="C146" s="159">
        <f>Data!LQ21</f>
        <v>0</v>
      </c>
      <c r="D146" s="159">
        <f>Data!MK21</f>
        <v>0</v>
      </c>
      <c r="E146" s="159">
        <f>Data!NE21</f>
        <v>0</v>
      </c>
      <c r="F146" s="159">
        <f>Data!NY21</f>
        <v>0</v>
      </c>
      <c r="G146" s="159">
        <f>Data!OS21</f>
        <v>0</v>
      </c>
      <c r="H146" s="160">
        <f>Data!PN21</f>
        <v>1196265</v>
      </c>
      <c r="I146" s="70">
        <f t="shared" si="6"/>
        <v>1196265</v>
      </c>
    </row>
    <row r="147" spans="2:9" x14ac:dyDescent="0.2">
      <c r="B147" s="9" t="str">
        <f>$B$36</f>
        <v>Agriculture</v>
      </c>
      <c r="C147" s="159">
        <f>Data!LR21</f>
        <v>0</v>
      </c>
      <c r="D147" s="159">
        <f>Data!ML21</f>
        <v>0</v>
      </c>
      <c r="E147" s="159">
        <f>Data!NF21</f>
        <v>0</v>
      </c>
      <c r="F147" s="159">
        <f>Data!NZ21</f>
        <v>0</v>
      </c>
      <c r="G147" s="159">
        <f>Data!OT21</f>
        <v>0</v>
      </c>
      <c r="H147" s="160">
        <f>Data!PM21</f>
        <v>0</v>
      </c>
      <c r="I147" s="70">
        <f t="shared" si="6"/>
        <v>0</v>
      </c>
    </row>
    <row r="148" spans="2:9" x14ac:dyDescent="0.2">
      <c r="B148" s="9" t="str">
        <f>$B$37</f>
        <v>Engineering</v>
      </c>
      <c r="C148" s="159">
        <f>Data!LS21</f>
        <v>0</v>
      </c>
      <c r="D148" s="159">
        <f>Data!MM21</f>
        <v>0</v>
      </c>
      <c r="E148" s="159">
        <f>Data!NG21</f>
        <v>0</v>
      </c>
      <c r="F148" s="159">
        <f>Data!OA21</f>
        <v>0</v>
      </c>
      <c r="G148" s="159">
        <f>Data!OU21</f>
        <v>0</v>
      </c>
      <c r="H148" s="160">
        <f>Data!PO21</f>
        <v>783922</v>
      </c>
      <c r="I148" s="70">
        <f t="shared" si="6"/>
        <v>783922</v>
      </c>
    </row>
    <row r="149" spans="2:9" x14ac:dyDescent="0.2">
      <c r="B149" s="9" t="str">
        <f>$B$38</f>
        <v>Home Economics</v>
      </c>
      <c r="C149" s="159">
        <f>Data!LT21</f>
        <v>0</v>
      </c>
      <c r="D149" s="159">
        <f>Data!MN21</f>
        <v>0</v>
      </c>
      <c r="E149" s="159">
        <f>Data!NH21</f>
        <v>0</v>
      </c>
      <c r="F149" s="159">
        <f>Data!OB21</f>
        <v>0</v>
      </c>
      <c r="G149" s="159">
        <f>Data!OV21</f>
        <v>0</v>
      </c>
      <c r="H149" s="160">
        <f>Data!PP21</f>
        <v>42332</v>
      </c>
      <c r="I149" s="70">
        <f t="shared" si="6"/>
        <v>42332</v>
      </c>
    </row>
    <row r="150" spans="2:9" x14ac:dyDescent="0.2">
      <c r="B150" s="9" t="str">
        <f>$B$39</f>
        <v>Law</v>
      </c>
      <c r="C150" s="159">
        <f>Data!LU21</f>
        <v>0</v>
      </c>
      <c r="D150" s="159">
        <f>Data!MO21</f>
        <v>0</v>
      </c>
      <c r="E150" s="159">
        <f>Data!NI21</f>
        <v>0</v>
      </c>
      <c r="F150" s="159">
        <f>Data!OC21</f>
        <v>0</v>
      </c>
      <c r="G150" s="159">
        <f>Data!OW21</f>
        <v>0</v>
      </c>
      <c r="H150" s="160">
        <f>Data!PQ21</f>
        <v>0</v>
      </c>
      <c r="I150" s="70">
        <f t="shared" si="6"/>
        <v>0</v>
      </c>
    </row>
    <row r="151" spans="2:9" x14ac:dyDescent="0.2">
      <c r="B151" s="9" t="str">
        <f>$B$40</f>
        <v>Social Service</v>
      </c>
      <c r="C151" s="159">
        <f>Data!LV21</f>
        <v>0</v>
      </c>
      <c r="D151" s="159">
        <f>Data!MP21</f>
        <v>0</v>
      </c>
      <c r="E151" s="159">
        <f>Data!NJ21</f>
        <v>0</v>
      </c>
      <c r="F151" s="159">
        <f>Data!OD21</f>
        <v>0</v>
      </c>
      <c r="G151" s="159">
        <f>Data!OX21</f>
        <v>0</v>
      </c>
      <c r="H151" s="160">
        <f>Data!PR21</f>
        <v>210875</v>
      </c>
      <c r="I151" s="70">
        <f t="shared" si="6"/>
        <v>210875</v>
      </c>
    </row>
    <row r="152" spans="2:9" x14ac:dyDescent="0.2">
      <c r="B152" s="9" t="str">
        <f>$B$41</f>
        <v>Library Science</v>
      </c>
      <c r="C152" s="159">
        <f>Data!LW21</f>
        <v>0</v>
      </c>
      <c r="D152" s="159">
        <f>Data!MQ21</f>
        <v>0</v>
      </c>
      <c r="E152" s="159">
        <f>Data!NK21</f>
        <v>0</v>
      </c>
      <c r="F152" s="159">
        <f>Data!OE21</f>
        <v>0</v>
      </c>
      <c r="G152" s="159">
        <f>Data!OY21</f>
        <v>0</v>
      </c>
      <c r="H152" s="160">
        <f>Data!PS21</f>
        <v>0</v>
      </c>
      <c r="I152" s="70">
        <f t="shared" si="6"/>
        <v>0</v>
      </c>
    </row>
    <row r="153" spans="2:9" x14ac:dyDescent="0.2">
      <c r="B153" s="9" t="str">
        <f>$B$42</f>
        <v>Veterinary Science</v>
      </c>
      <c r="C153" s="159">
        <f>Data!LX21</f>
        <v>0</v>
      </c>
      <c r="D153" s="159">
        <f>Data!MR21</f>
        <v>0</v>
      </c>
      <c r="E153" s="159">
        <f>Data!NL21</f>
        <v>0</v>
      </c>
      <c r="F153" s="159">
        <f>Data!OF21</f>
        <v>0</v>
      </c>
      <c r="G153" s="159">
        <f>Data!OZ21</f>
        <v>0</v>
      </c>
      <c r="H153" s="160">
        <f>Data!PT21</f>
        <v>0</v>
      </c>
      <c r="I153" s="70">
        <f t="shared" si="6"/>
        <v>0</v>
      </c>
    </row>
    <row r="154" spans="2:9" x14ac:dyDescent="0.2">
      <c r="B154" s="9" t="str">
        <f>$B$43</f>
        <v>Vocational Training</v>
      </c>
      <c r="C154" s="159">
        <f>Data!LY21</f>
        <v>0</v>
      </c>
      <c r="D154" s="159">
        <f>Data!MS21</f>
        <v>0</v>
      </c>
      <c r="E154" s="159">
        <f>Data!NM21</f>
        <v>0</v>
      </c>
      <c r="F154" s="159">
        <f>Data!OG21</f>
        <v>0</v>
      </c>
      <c r="G154" s="159">
        <f>Data!PA21</f>
        <v>0</v>
      </c>
      <c r="H154" s="160">
        <f>Data!PU21</f>
        <v>0</v>
      </c>
      <c r="I154" s="70">
        <f t="shared" si="6"/>
        <v>0</v>
      </c>
    </row>
    <row r="155" spans="2:9" x14ac:dyDescent="0.2">
      <c r="B155" s="9" t="str">
        <f>$B$44</f>
        <v>Physical Training</v>
      </c>
      <c r="C155" s="159">
        <f>Data!LZ21</f>
        <v>0</v>
      </c>
      <c r="D155" s="159">
        <f>Data!MT21</f>
        <v>0</v>
      </c>
      <c r="E155" s="159">
        <f>Data!NN21</f>
        <v>0</v>
      </c>
      <c r="F155" s="159">
        <f>Data!OH21</f>
        <v>0</v>
      </c>
      <c r="G155" s="159">
        <f>Data!PB21</f>
        <v>0</v>
      </c>
      <c r="H155" s="160">
        <f>Data!PV21</f>
        <v>0</v>
      </c>
      <c r="I155" s="70">
        <f t="shared" si="6"/>
        <v>0</v>
      </c>
    </row>
    <row r="156" spans="2:9" x14ac:dyDescent="0.2">
      <c r="B156" s="9" t="str">
        <f>$B$45</f>
        <v>Health Services</v>
      </c>
      <c r="C156" s="159">
        <f>Data!MA21</f>
        <v>0</v>
      </c>
      <c r="D156" s="159">
        <f>Data!MU21</f>
        <v>0</v>
      </c>
      <c r="E156" s="159">
        <f>Data!NO21</f>
        <v>0</v>
      </c>
      <c r="F156" s="159">
        <f>Data!OI21</f>
        <v>0</v>
      </c>
      <c r="G156" s="159">
        <f>Data!PC21</f>
        <v>0</v>
      </c>
      <c r="H156" s="160">
        <f>Data!PW21</f>
        <v>240664</v>
      </c>
      <c r="I156" s="70">
        <f t="shared" si="6"/>
        <v>240664</v>
      </c>
    </row>
    <row r="157" spans="2:9" x14ac:dyDescent="0.2">
      <c r="B157" s="9" t="str">
        <f>$B$46</f>
        <v>Pharmacy</v>
      </c>
      <c r="C157" s="159">
        <f>Data!MB21</f>
        <v>0</v>
      </c>
      <c r="D157" s="159">
        <f>Data!MV21</f>
        <v>0</v>
      </c>
      <c r="E157" s="159">
        <f>Data!NP21</f>
        <v>0</v>
      </c>
      <c r="F157" s="159">
        <f>Data!OJ21</f>
        <v>0</v>
      </c>
      <c r="G157" s="159">
        <f>Data!PD21</f>
        <v>0</v>
      </c>
      <c r="H157" s="160">
        <f>Data!PX21</f>
        <v>0</v>
      </c>
      <c r="I157" s="70">
        <f t="shared" si="6"/>
        <v>0</v>
      </c>
    </row>
    <row r="158" spans="2:9" x14ac:dyDescent="0.2">
      <c r="B158" s="9" t="str">
        <f>$B$47</f>
        <v>Business Administration</v>
      </c>
      <c r="C158" s="159">
        <f>Data!MC21</f>
        <v>0</v>
      </c>
      <c r="D158" s="159">
        <f>Data!MW21</f>
        <v>0</v>
      </c>
      <c r="E158" s="159">
        <f>Data!NQ21</f>
        <v>0</v>
      </c>
      <c r="F158" s="159">
        <f>Data!OK21</f>
        <v>0</v>
      </c>
      <c r="G158" s="159">
        <f>Data!PE21</f>
        <v>0</v>
      </c>
      <c r="H158" s="160">
        <f>Data!PY21</f>
        <v>1539623</v>
      </c>
      <c r="I158" s="70">
        <f t="shared" si="6"/>
        <v>1539623</v>
      </c>
    </row>
    <row r="159" spans="2:9" x14ac:dyDescent="0.2">
      <c r="B159" s="9" t="str">
        <f>$B$48</f>
        <v>Optometry</v>
      </c>
      <c r="C159" s="159">
        <f>Data!MD21</f>
        <v>0</v>
      </c>
      <c r="D159" s="159">
        <f>Data!MX21</f>
        <v>0</v>
      </c>
      <c r="E159" s="159">
        <f>Data!NR21</f>
        <v>0</v>
      </c>
      <c r="F159" s="159">
        <f>Data!OL21</f>
        <v>0</v>
      </c>
      <c r="G159" s="159">
        <f>Data!PF21</f>
        <v>0</v>
      </c>
      <c r="H159" s="160">
        <f>Data!PZ21</f>
        <v>0</v>
      </c>
      <c r="I159" s="70">
        <f t="shared" si="6"/>
        <v>0</v>
      </c>
    </row>
    <row r="160" spans="2:9" x14ac:dyDescent="0.2">
      <c r="B160" s="9" t="str">
        <f>$B$49</f>
        <v>Teacher Ed-Practice Teaching</v>
      </c>
      <c r="C160" s="159">
        <f>Data!ME21</f>
        <v>0</v>
      </c>
      <c r="D160" s="159">
        <f>Data!MY21</f>
        <v>0</v>
      </c>
      <c r="E160" s="159">
        <f>Data!NS21</f>
        <v>0</v>
      </c>
      <c r="F160" s="159">
        <f>Data!OM21</f>
        <v>0</v>
      </c>
      <c r="G160" s="159">
        <f>Data!PG21</f>
        <v>0</v>
      </c>
      <c r="H160" s="160">
        <f>Data!QA21</f>
        <v>47035</v>
      </c>
      <c r="I160" s="70">
        <f t="shared" si="6"/>
        <v>47035</v>
      </c>
    </row>
    <row r="161" spans="2:10" x14ac:dyDescent="0.2">
      <c r="B161" s="9" t="str">
        <f>$B$50</f>
        <v>Technology</v>
      </c>
      <c r="C161" s="159">
        <f>Data!MF21</f>
        <v>0</v>
      </c>
      <c r="D161" s="159">
        <f>Data!MZ21</f>
        <v>0</v>
      </c>
      <c r="E161" s="159">
        <f>Data!NT21</f>
        <v>0</v>
      </c>
      <c r="F161" s="159">
        <f>Data!ON21</f>
        <v>0</v>
      </c>
      <c r="G161" s="159">
        <f>Data!PH21</f>
        <v>0</v>
      </c>
      <c r="H161" s="160">
        <f>Data!QB21</f>
        <v>46251</v>
      </c>
      <c r="I161" s="70">
        <f t="shared" si="6"/>
        <v>46251</v>
      </c>
    </row>
    <row r="162" spans="2:10" x14ac:dyDescent="0.2">
      <c r="B162" s="9" t="str">
        <f>$B$51</f>
        <v>Nursing</v>
      </c>
      <c r="C162" s="159">
        <f>Data!MG21</f>
        <v>0</v>
      </c>
      <c r="D162" s="159">
        <f>Data!NA21</f>
        <v>0</v>
      </c>
      <c r="E162" s="159">
        <f>Data!NU21</f>
        <v>0</v>
      </c>
      <c r="F162" s="159">
        <f>Data!OO21</f>
        <v>0</v>
      </c>
      <c r="G162" s="159">
        <f>Data!PI21</f>
        <v>0</v>
      </c>
      <c r="H162" s="160">
        <f>Data!QC21</f>
        <v>293187</v>
      </c>
      <c r="I162" s="70">
        <f t="shared" si="6"/>
        <v>293187</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7839223</v>
      </c>
      <c r="I163" s="70">
        <f>SUM(I143:I162)</f>
        <v>7839223</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1119650.0516593612</v>
      </c>
      <c r="D168" s="21">
        <f t="shared" si="8"/>
        <v>1133612.6271326728</v>
      </c>
      <c r="E168" s="21">
        <f t="shared" si="8"/>
        <v>412075.32120796619</v>
      </c>
      <c r="F168" s="21">
        <f t="shared" si="8"/>
        <v>0</v>
      </c>
      <c r="G168" s="21">
        <f t="shared" si="8"/>
        <v>0</v>
      </c>
      <c r="H168" s="36">
        <f t="shared" ref="H168:H188" si="9">SUM(C168:G168)</f>
        <v>2665338.0000000005</v>
      </c>
      <c r="I168" s="52"/>
      <c r="J168" s="53"/>
    </row>
    <row r="169" spans="2:10" x14ac:dyDescent="0.2">
      <c r="B169" s="9" t="str">
        <f>$B$33</f>
        <v>Science</v>
      </c>
      <c r="C169" s="22">
        <f t="shared" si="8"/>
        <v>377823.3456268817</v>
      </c>
      <c r="D169" s="22">
        <f t="shared" si="8"/>
        <v>315312.19165023841</v>
      </c>
      <c r="E169" s="22">
        <f t="shared" si="8"/>
        <v>10042.462722879891</v>
      </c>
      <c r="F169" s="22">
        <f t="shared" si="8"/>
        <v>0</v>
      </c>
      <c r="G169" s="22">
        <f t="shared" si="8"/>
        <v>0</v>
      </c>
      <c r="H169" s="69">
        <f t="shared" si="9"/>
        <v>703178</v>
      </c>
      <c r="I169" s="52"/>
      <c r="J169" s="53"/>
    </row>
    <row r="170" spans="2:10" x14ac:dyDescent="0.2">
      <c r="B170" s="9" t="str">
        <f>$B$34</f>
        <v>Fine Arts</v>
      </c>
      <c r="C170" s="22">
        <f t="shared" si="8"/>
        <v>42322.811657201601</v>
      </c>
      <c r="D170" s="22">
        <f t="shared" si="8"/>
        <v>28230.188342798407</v>
      </c>
      <c r="E170" s="22">
        <f t="shared" si="8"/>
        <v>0</v>
      </c>
      <c r="F170" s="22">
        <f t="shared" si="8"/>
        <v>0</v>
      </c>
      <c r="G170" s="22">
        <f t="shared" si="8"/>
        <v>0</v>
      </c>
      <c r="H170" s="69">
        <f t="shared" si="9"/>
        <v>70553</v>
      </c>
      <c r="I170" s="52"/>
      <c r="J170" s="53"/>
    </row>
    <row r="171" spans="2:10" x14ac:dyDescent="0.2">
      <c r="B171" s="9" t="str">
        <f>$B$35</f>
        <v>Teacher Education</v>
      </c>
      <c r="C171" s="22">
        <f t="shared" si="8"/>
        <v>29726.732449148276</v>
      </c>
      <c r="D171" s="22">
        <f t="shared" si="8"/>
        <v>358179.87060534459</v>
      </c>
      <c r="E171" s="22">
        <f t="shared" si="8"/>
        <v>562254.84805013461</v>
      </c>
      <c r="F171" s="22">
        <f t="shared" si="8"/>
        <v>246103.5488953724</v>
      </c>
      <c r="G171" s="22">
        <f t="shared" si="8"/>
        <v>0</v>
      </c>
      <c r="H171" s="69">
        <f t="shared" si="9"/>
        <v>1196264.9999999998</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153984.76148098966</v>
      </c>
      <c r="D173" s="22">
        <f t="shared" si="8"/>
        <v>613212.21476580901</v>
      </c>
      <c r="E173" s="22">
        <f t="shared" si="8"/>
        <v>16725.023753201356</v>
      </c>
      <c r="F173" s="22">
        <f t="shared" si="8"/>
        <v>0</v>
      </c>
      <c r="G173" s="22">
        <f t="shared" si="8"/>
        <v>0</v>
      </c>
      <c r="H173" s="69">
        <f t="shared" si="9"/>
        <v>783922</v>
      </c>
      <c r="I173" s="52"/>
      <c r="J173" s="53"/>
    </row>
    <row r="174" spans="2:10" x14ac:dyDescent="0.2">
      <c r="B174" s="9" t="str">
        <f>$B$38</f>
        <v>Home Economics</v>
      </c>
      <c r="C174" s="22">
        <f t="shared" si="8"/>
        <v>1871.9719080113696</v>
      </c>
      <c r="D174" s="22">
        <f t="shared" si="8"/>
        <v>24828.116605575167</v>
      </c>
      <c r="E174" s="22">
        <f t="shared" si="8"/>
        <v>15631.911486413464</v>
      </c>
      <c r="F174" s="22">
        <f t="shared" si="8"/>
        <v>0</v>
      </c>
      <c r="G174" s="22">
        <f t="shared" si="8"/>
        <v>0</v>
      </c>
      <c r="H174" s="69">
        <f t="shared" si="9"/>
        <v>42332</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733.27117151460936</v>
      </c>
      <c r="D176" s="22">
        <f t="shared" si="8"/>
        <v>33772.737716829943</v>
      </c>
      <c r="E176" s="22">
        <f t="shared" si="8"/>
        <v>176368.99111165543</v>
      </c>
      <c r="F176" s="22">
        <f t="shared" si="8"/>
        <v>0</v>
      </c>
      <c r="G176" s="22">
        <f t="shared" si="8"/>
        <v>0</v>
      </c>
      <c r="H176" s="69">
        <f t="shared" si="9"/>
        <v>210874.99999999997</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113040.24303732869</v>
      </c>
      <c r="D181" s="22">
        <f t="shared" si="8"/>
        <v>127623.75696267132</v>
      </c>
      <c r="E181" s="22">
        <f t="shared" si="8"/>
        <v>0</v>
      </c>
      <c r="F181" s="22">
        <f t="shared" si="8"/>
        <v>0</v>
      </c>
      <c r="G181" s="22">
        <f t="shared" si="8"/>
        <v>0</v>
      </c>
      <c r="H181" s="69">
        <f t="shared" si="9"/>
        <v>240664</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148089.67074834666</v>
      </c>
      <c r="D183" s="22">
        <f t="shared" si="8"/>
        <v>913282.02168092318</v>
      </c>
      <c r="E183" s="22">
        <f t="shared" si="8"/>
        <v>478251.30757072993</v>
      </c>
      <c r="F183" s="22">
        <f t="shared" si="8"/>
        <v>0</v>
      </c>
      <c r="G183" s="22">
        <f t="shared" si="8"/>
        <v>0</v>
      </c>
      <c r="H183" s="69">
        <f t="shared" si="9"/>
        <v>1539622.9999999998</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47035</v>
      </c>
      <c r="E185" s="22">
        <f t="shared" si="10"/>
        <v>0</v>
      </c>
      <c r="F185" s="22">
        <f t="shared" si="10"/>
        <v>0</v>
      </c>
      <c r="G185" s="22">
        <f t="shared" si="10"/>
        <v>0</v>
      </c>
      <c r="H185" s="69">
        <f t="shared" si="9"/>
        <v>47035</v>
      </c>
      <c r="I185" s="52"/>
      <c r="J185" s="53"/>
    </row>
    <row r="186" spans="2:10" x14ac:dyDescent="0.2">
      <c r="B186" s="9" t="str">
        <f>$B$50</f>
        <v>Technology</v>
      </c>
      <c r="C186" s="22">
        <f t="shared" si="10"/>
        <v>12814.522085626606</v>
      </c>
      <c r="D186" s="22">
        <f t="shared" si="10"/>
        <v>33436.47791437339</v>
      </c>
      <c r="E186" s="22">
        <f t="shared" si="10"/>
        <v>0</v>
      </c>
      <c r="F186" s="22">
        <f t="shared" si="10"/>
        <v>0</v>
      </c>
      <c r="G186" s="22">
        <f t="shared" si="10"/>
        <v>0</v>
      </c>
      <c r="H186" s="69">
        <f t="shared" si="9"/>
        <v>46251</v>
      </c>
      <c r="I186" s="52"/>
      <c r="J186" s="53"/>
    </row>
    <row r="187" spans="2:10" x14ac:dyDescent="0.2">
      <c r="B187" s="9" t="str">
        <f>$B$51</f>
        <v>Nursing</v>
      </c>
      <c r="C187" s="22">
        <f t="shared" si="10"/>
        <v>16167.142039304546</v>
      </c>
      <c r="D187" s="22">
        <f t="shared" si="10"/>
        <v>277019.8579606954</v>
      </c>
      <c r="E187" s="22">
        <f t="shared" si="10"/>
        <v>0</v>
      </c>
      <c r="F187" s="22">
        <f t="shared" si="10"/>
        <v>0</v>
      </c>
      <c r="G187" s="22">
        <f t="shared" si="10"/>
        <v>0</v>
      </c>
      <c r="H187" s="69">
        <f t="shared" si="9"/>
        <v>293186.99999999994</v>
      </c>
      <c r="I187" s="52"/>
      <c r="J187" s="53"/>
    </row>
    <row r="188" spans="2:10" x14ac:dyDescent="0.2">
      <c r="B188" s="35" t="str">
        <f>$B$52</f>
        <v>Totals</v>
      </c>
      <c r="C188" s="36">
        <f>SUM(C168:C187)</f>
        <v>2016224.5238637149</v>
      </c>
      <c r="D188" s="36">
        <f>SUM(D168:D187)</f>
        <v>3905545.061337932</v>
      </c>
      <c r="E188" s="36">
        <f>SUM(E168:E187)</f>
        <v>1671349.8659029808</v>
      </c>
      <c r="F188" s="36">
        <f>SUM(F168:F187)</f>
        <v>246103.5488953724</v>
      </c>
      <c r="G188" s="36">
        <f>SUM(G168:G187)</f>
        <v>0</v>
      </c>
      <c r="H188" s="36">
        <f t="shared" si="9"/>
        <v>7839223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4413410</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630347.56960973819</v>
      </c>
      <c r="D193" s="38">
        <f t="shared" si="11"/>
        <v>638208.30743764318</v>
      </c>
      <c r="E193" s="38">
        <f t="shared" si="11"/>
        <v>231992.73454650756</v>
      </c>
      <c r="F193" s="38">
        <f t="shared" si="11"/>
        <v>0</v>
      </c>
      <c r="G193" s="38">
        <f t="shared" si="11"/>
        <v>0</v>
      </c>
      <c r="H193" s="38">
        <f>SUM(C193:G193)</f>
        <v>1500548.6115938888</v>
      </c>
      <c r="I193" s="1"/>
    </row>
    <row r="194" spans="2:9" x14ac:dyDescent="0.2">
      <c r="B194" s="9" t="str">
        <f>$B$33</f>
        <v>Science</v>
      </c>
      <c r="C194" s="39">
        <f t="shared" si="11"/>
        <v>212790.744804213</v>
      </c>
      <c r="D194" s="39">
        <f t="shared" si="11"/>
        <v>177584.35756736682</v>
      </c>
      <c r="E194" s="39">
        <f t="shared" si="11"/>
        <v>5655.9319248114653</v>
      </c>
      <c r="F194" s="39">
        <f t="shared" si="11"/>
        <v>0</v>
      </c>
      <c r="G194" s="39">
        <f t="shared" si="11"/>
        <v>0</v>
      </c>
      <c r="H194" s="39">
        <f t="shared" ref="H194:H213" si="12">SUM(C194:G194)</f>
        <v>396031.0342963913</v>
      </c>
      <c r="I194" s="1"/>
    </row>
    <row r="195" spans="2:9" x14ac:dyDescent="0.2">
      <c r="B195" s="9" t="str">
        <f>$B$34</f>
        <v>Fine Arts</v>
      </c>
      <c r="C195" s="39">
        <f t="shared" si="11"/>
        <v>23839.721936575093</v>
      </c>
      <c r="D195" s="39">
        <f t="shared" si="11"/>
        <v>15901.586259450249</v>
      </c>
      <c r="E195" s="39">
        <f t="shared" si="11"/>
        <v>0</v>
      </c>
      <c r="F195" s="39">
        <f t="shared" si="11"/>
        <v>0</v>
      </c>
      <c r="G195" s="39">
        <f t="shared" si="11"/>
        <v>0</v>
      </c>
      <c r="H195" s="39">
        <f t="shared" si="12"/>
        <v>39741.30819602534</v>
      </c>
      <c r="I195" s="1"/>
    </row>
    <row r="196" spans="2:9" x14ac:dyDescent="0.2">
      <c r="B196" s="9" t="str">
        <f>$B$35</f>
        <v>Teacher Education</v>
      </c>
      <c r="C196" s="39">
        <f t="shared" si="11"/>
        <v>16739.775854071264</v>
      </c>
      <c r="D196" s="39">
        <f t="shared" si="11"/>
        <v>201698.95092339721</v>
      </c>
      <c r="E196" s="39">
        <f t="shared" si="11"/>
        <v>316618.05229769961</v>
      </c>
      <c r="F196" s="39">
        <f t="shared" si="11"/>
        <v>138586.31292380876</v>
      </c>
      <c r="G196" s="39">
        <f t="shared" si="11"/>
        <v>0</v>
      </c>
      <c r="H196" s="39">
        <f t="shared" si="12"/>
        <v>673643.09199897689</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86673.691559455154</v>
      </c>
      <c r="D198" s="39">
        <f t="shared" si="11"/>
        <v>345159.90966848825</v>
      </c>
      <c r="E198" s="39">
        <f t="shared" si="11"/>
        <v>9414.0454949400919</v>
      </c>
      <c r="F198" s="39">
        <f t="shared" si="11"/>
        <v>0</v>
      </c>
      <c r="G198" s="39">
        <f t="shared" si="11"/>
        <v>0</v>
      </c>
      <c r="H198" s="39">
        <f t="shared" si="12"/>
        <v>441247.64672288351</v>
      </c>
      <c r="I198" s="1"/>
    </row>
    <row r="199" spans="2:9" x14ac:dyDescent="0.2">
      <c r="B199" s="9" t="str">
        <f>$B$38</f>
        <v>Home Economics</v>
      </c>
      <c r="C199" s="39">
        <f t="shared" si="11"/>
        <v>1046.8553361567297</v>
      </c>
      <c r="D199" s="39">
        <f t="shared" si="11"/>
        <v>13884.527991063214</v>
      </c>
      <c r="E199" s="39">
        <f t="shared" si="11"/>
        <v>8741.7711151796939</v>
      </c>
      <c r="F199" s="39">
        <f t="shared" si="11"/>
        <v>0</v>
      </c>
      <c r="G199" s="39">
        <f t="shared" si="11"/>
        <v>0</v>
      </c>
      <c r="H199" s="39">
        <f t="shared" si="12"/>
        <v>23673.154442399638</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412.5252986804673</v>
      </c>
      <c r="D201" s="39">
        <f t="shared" si="11"/>
        <v>18999.940615577274</v>
      </c>
      <c r="E201" s="39">
        <f t="shared" si="11"/>
        <v>99222.052581210432</v>
      </c>
      <c r="F201" s="39">
        <f t="shared" si="11"/>
        <v>0</v>
      </c>
      <c r="G201" s="39">
        <f t="shared" si="11"/>
        <v>0</v>
      </c>
      <c r="H201" s="39">
        <f t="shared" si="12"/>
        <v>118634.51849546818</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63728.729691484165</v>
      </c>
      <c r="D206" s="39">
        <f t="shared" si="11"/>
        <v>71950.481449336003</v>
      </c>
      <c r="E206" s="39">
        <f t="shared" si="11"/>
        <v>0</v>
      </c>
      <c r="F206" s="39">
        <f t="shared" si="11"/>
        <v>0</v>
      </c>
      <c r="G206" s="39">
        <f t="shared" si="11"/>
        <v>0</v>
      </c>
      <c r="H206" s="39">
        <f t="shared" si="12"/>
        <v>135679.21114082017</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83362.354887033041</v>
      </c>
      <c r="D208" s="39">
        <f t="shared" si="11"/>
        <v>514102.97300672554</v>
      </c>
      <c r="E208" s="39">
        <f t="shared" si="11"/>
        <v>269216.31350405235</v>
      </c>
      <c r="F208" s="39">
        <f t="shared" si="11"/>
        <v>0</v>
      </c>
      <c r="G208" s="39">
        <f t="shared" si="11"/>
        <v>0</v>
      </c>
      <c r="H208" s="39">
        <f t="shared" si="12"/>
        <v>866681.64139781089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26370.464729796953</v>
      </c>
      <c r="E210" s="39">
        <f t="shared" si="13"/>
        <v>0</v>
      </c>
      <c r="F210" s="39">
        <f t="shared" si="13"/>
        <v>0</v>
      </c>
      <c r="G210" s="39">
        <f t="shared" si="13"/>
        <v>0</v>
      </c>
      <c r="H210" s="39">
        <f t="shared" si="12"/>
        <v>26370.464729796953</v>
      </c>
      <c r="I210" s="1"/>
    </row>
    <row r="211" spans="2:9" x14ac:dyDescent="0.2">
      <c r="B211" s="9" t="str">
        <f>$B$50</f>
        <v>Technology</v>
      </c>
      <c r="C211" s="39">
        <f t="shared" si="13"/>
        <v>7192.7803922131161</v>
      </c>
      <c r="D211" s="39">
        <f t="shared" si="13"/>
        <v>18767.866731208789</v>
      </c>
      <c r="E211" s="39">
        <f t="shared" si="13"/>
        <v>0</v>
      </c>
      <c r="F211" s="39">
        <f t="shared" si="13"/>
        <v>0</v>
      </c>
      <c r="G211" s="39">
        <f t="shared" si="13"/>
        <v>0</v>
      </c>
      <c r="H211" s="39">
        <f t="shared" si="12"/>
        <v>25960.647123421906</v>
      </c>
      <c r="I211" s="1"/>
    </row>
    <row r="212" spans="2:9" x14ac:dyDescent="0.2">
      <c r="B212" s="9" t="str">
        <f>$B$51</f>
        <v>Nursing</v>
      </c>
      <c r="C212" s="39">
        <f t="shared" si="13"/>
        <v>9109.5115416611807</v>
      </c>
      <c r="D212" s="39">
        <f t="shared" si="13"/>
        <v>156089.15832045532</v>
      </c>
      <c r="E212" s="39">
        <f t="shared" si="13"/>
        <v>0</v>
      </c>
      <c r="F212" s="39">
        <f t="shared" si="13"/>
        <v>0</v>
      </c>
      <c r="G212" s="39">
        <f t="shared" si="13"/>
        <v>0</v>
      </c>
      <c r="H212" s="39">
        <f t="shared" si="12"/>
        <v>165198.66986211651</v>
      </c>
      <c r="I212" s="1"/>
    </row>
    <row r="213" spans="2:9" x14ac:dyDescent="0.2">
      <c r="B213" s="35" t="str">
        <f>$B$52</f>
        <v>Totals</v>
      </c>
      <c r="C213" s="38">
        <f>SUM(C193:C212)</f>
        <v>1135244.2609112812</v>
      </c>
      <c r="D213" s="38">
        <f>SUM(D193:D212)</f>
        <v>2198718.5247005085</v>
      </c>
      <c r="E213" s="38">
        <f>SUM(E193:E212)</f>
        <v>940860.90146440116</v>
      </c>
      <c r="F213" s="38">
        <f>SUM(F193:F212)</f>
        <v>138586.31292380876</v>
      </c>
      <c r="G213" s="38">
        <f>SUM(G193:G212)</f>
        <v>0</v>
      </c>
      <c r="H213" s="38">
        <f t="shared" si="12"/>
        <v>4413409.9999999991</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4818785</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843259.91001653392</v>
      </c>
      <c r="D218" s="38">
        <f t="shared" si="14"/>
        <v>988583.07110905449</v>
      </c>
      <c r="E218" s="38">
        <f t="shared" si="14"/>
        <v>141752.85912825496</v>
      </c>
      <c r="F218" s="38">
        <f t="shared" si="14"/>
        <v>0</v>
      </c>
      <c r="G218" s="38">
        <f t="shared" si="14"/>
        <v>0</v>
      </c>
      <c r="H218" s="38">
        <f>SUM(C218:G218)</f>
        <v>1973595.8402538435</v>
      </c>
      <c r="I218" s="1"/>
    </row>
    <row r="219" spans="2:9" x14ac:dyDescent="0.2">
      <c r="B219" s="9" t="str">
        <f>$B$33</f>
        <v>Science</v>
      </c>
      <c r="C219" s="39">
        <f t="shared" si="14"/>
        <v>255035.05170838535</v>
      </c>
      <c r="D219" s="39">
        <f t="shared" si="14"/>
        <v>198402.7331838299</v>
      </c>
      <c r="E219" s="39">
        <f t="shared" si="14"/>
        <v>431.29673162755057</v>
      </c>
      <c r="F219" s="39">
        <f t="shared" si="14"/>
        <v>0</v>
      </c>
      <c r="G219" s="39">
        <f t="shared" si="14"/>
        <v>0</v>
      </c>
      <c r="H219" s="39">
        <f t="shared" ref="H219:H238" si="15">SUM(C219:G219)</f>
        <v>453869.08162384282</v>
      </c>
      <c r="I219" s="1"/>
    </row>
    <row r="220" spans="2:9" x14ac:dyDescent="0.2">
      <c r="B220" s="9" t="str">
        <f>$B$34</f>
        <v>Fine Arts</v>
      </c>
      <c r="C220" s="39">
        <f t="shared" si="14"/>
        <v>35020.163393950766</v>
      </c>
      <c r="D220" s="39">
        <f t="shared" si="14"/>
        <v>19897.44989855124</v>
      </c>
      <c r="E220" s="39">
        <f t="shared" si="14"/>
        <v>0</v>
      </c>
      <c r="F220" s="39">
        <f t="shared" si="14"/>
        <v>0</v>
      </c>
      <c r="G220" s="39">
        <f t="shared" si="14"/>
        <v>0</v>
      </c>
      <c r="H220" s="39">
        <f t="shared" si="15"/>
        <v>54917.613292502007</v>
      </c>
      <c r="I220" s="1"/>
    </row>
    <row r="221" spans="2:9" x14ac:dyDescent="0.2">
      <c r="B221" s="9" t="str">
        <f>$B$35</f>
        <v>Teacher Education</v>
      </c>
      <c r="C221" s="39">
        <f t="shared" si="14"/>
        <v>19645.457513679696</v>
      </c>
      <c r="D221" s="39">
        <f t="shared" si="14"/>
        <v>271703.10895952728</v>
      </c>
      <c r="E221" s="39">
        <f t="shared" si="14"/>
        <v>250152.1043439793</v>
      </c>
      <c r="F221" s="39">
        <f t="shared" si="14"/>
        <v>82505.805182785756</v>
      </c>
      <c r="G221" s="39">
        <f t="shared" si="14"/>
        <v>0</v>
      </c>
      <c r="H221" s="39">
        <f t="shared" si="15"/>
        <v>624006.47599997197</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41212.753262393278</v>
      </c>
      <c r="D223" s="39">
        <f t="shared" si="14"/>
        <v>209723.69605714353</v>
      </c>
      <c r="E223" s="39">
        <f t="shared" si="14"/>
        <v>10782.418290688764</v>
      </c>
      <c r="F223" s="39">
        <f t="shared" si="14"/>
        <v>0</v>
      </c>
      <c r="G223" s="39">
        <f t="shared" si="14"/>
        <v>0</v>
      </c>
      <c r="H223" s="39">
        <f t="shared" si="15"/>
        <v>261718.86761022557</v>
      </c>
      <c r="I223" s="1"/>
    </row>
    <row r="224" spans="2:9" x14ac:dyDescent="0.2">
      <c r="B224" s="9" t="str">
        <f>$B$38</f>
        <v>Home Economics</v>
      </c>
      <c r="C224" s="39">
        <f t="shared" si="14"/>
        <v>1281.2254900225889</v>
      </c>
      <c r="D224" s="39">
        <f t="shared" si="14"/>
        <v>27787.817961769837</v>
      </c>
      <c r="E224" s="39">
        <f t="shared" si="14"/>
        <v>7332.044437668359</v>
      </c>
      <c r="F224" s="39">
        <f t="shared" si="14"/>
        <v>0</v>
      </c>
      <c r="G224" s="39">
        <f t="shared" si="14"/>
        <v>0</v>
      </c>
      <c r="H224" s="39">
        <f t="shared" si="15"/>
        <v>36401.087889460789</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427.07516334086296</v>
      </c>
      <c r="D226" s="39">
        <f t="shared" si="14"/>
        <v>21955.806784608267</v>
      </c>
      <c r="E226" s="39">
        <f t="shared" si="14"/>
        <v>74470.568994357061</v>
      </c>
      <c r="F226" s="39">
        <f t="shared" si="14"/>
        <v>0</v>
      </c>
      <c r="G226" s="39">
        <f t="shared" si="14"/>
        <v>0</v>
      </c>
      <c r="H226" s="39">
        <f t="shared" si="15"/>
        <v>96853.450942306197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38152.047925117091</v>
      </c>
      <c r="D231" s="39">
        <f t="shared" si="14"/>
        <v>68040.130400218317</v>
      </c>
      <c r="E231" s="39">
        <f t="shared" si="14"/>
        <v>0</v>
      </c>
      <c r="F231" s="39">
        <f t="shared" si="14"/>
        <v>0</v>
      </c>
      <c r="G231" s="39">
        <f t="shared" si="14"/>
        <v>0</v>
      </c>
      <c r="H231" s="39">
        <f t="shared" si="15"/>
        <v>106192.17832533541</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94170.073516660283</v>
      </c>
      <c r="D233" s="39">
        <f t="shared" si="14"/>
        <v>666564.57160146651</v>
      </c>
      <c r="E233" s="39">
        <f t="shared" si="14"/>
        <v>253171.18146537218</v>
      </c>
      <c r="F233" s="39">
        <f t="shared" si="14"/>
        <v>0</v>
      </c>
      <c r="G233" s="39">
        <f t="shared" si="14"/>
        <v>0</v>
      </c>
      <c r="H233" s="39">
        <f t="shared" si="15"/>
        <v>1013905.826583499</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12693.200797351654</v>
      </c>
      <c r="E235" s="39">
        <f t="shared" si="16"/>
        <v>0</v>
      </c>
      <c r="F235" s="39">
        <f t="shared" si="16"/>
        <v>0</v>
      </c>
      <c r="G235" s="39">
        <f t="shared" si="16"/>
        <v>0</v>
      </c>
      <c r="H235" s="39">
        <f t="shared" si="15"/>
        <v>12693.200797351654</v>
      </c>
      <c r="I235" s="1"/>
    </row>
    <row r="236" spans="2:10" x14ac:dyDescent="0.2">
      <c r="B236" s="9" t="str">
        <f>$B$50</f>
        <v>Technology</v>
      </c>
      <c r="C236" s="39">
        <f t="shared" si="16"/>
        <v>7260.27777679467</v>
      </c>
      <c r="D236" s="39">
        <f t="shared" si="16"/>
        <v>21269.687822589258</v>
      </c>
      <c r="E236" s="39">
        <f t="shared" si="16"/>
        <v>0</v>
      </c>
      <c r="F236" s="39">
        <f t="shared" si="16"/>
        <v>0</v>
      </c>
      <c r="G236" s="39">
        <f t="shared" si="16"/>
        <v>0</v>
      </c>
      <c r="H236" s="39">
        <f t="shared" si="15"/>
        <v>28529.965599383926</v>
      </c>
      <c r="I236" s="1"/>
    </row>
    <row r="237" spans="2:10" x14ac:dyDescent="0.2">
      <c r="B237" s="9" t="str">
        <f>$B$51</f>
        <v>Nursing</v>
      </c>
      <c r="C237" s="39">
        <f t="shared" si="16"/>
        <v>4697.826796749493</v>
      </c>
      <c r="D237" s="39">
        <f t="shared" si="16"/>
        <v>151403.58428552785</v>
      </c>
      <c r="E237" s="39">
        <f t="shared" si="16"/>
        <v>0</v>
      </c>
      <c r="F237" s="39">
        <f t="shared" si="16"/>
        <v>0</v>
      </c>
      <c r="G237" s="39">
        <f t="shared" si="16"/>
        <v>0</v>
      </c>
      <c r="H237" s="39">
        <f t="shared" si="15"/>
        <v>156101.41108227734</v>
      </c>
      <c r="I237" s="1"/>
    </row>
    <row r="238" spans="2:10" x14ac:dyDescent="0.2">
      <c r="B238" s="35" t="str">
        <f>$B$52</f>
        <v>Totals</v>
      </c>
      <c r="C238" s="38">
        <f>SUM(C218:C237)</f>
        <v>1340161.8625636285</v>
      </c>
      <c r="D238" s="38">
        <f>SUM(D218:D237)</f>
        <v>2658024.8588616378</v>
      </c>
      <c r="E238" s="38">
        <f>SUM(E218:E237)</f>
        <v>738092.47339194815</v>
      </c>
      <c r="F238" s="38">
        <f>SUM(F218:F237)</f>
        <v>82505.805182785756</v>
      </c>
      <c r="G238" s="38">
        <f>SUM(G218:G237)</f>
        <v>0</v>
      </c>
      <c r="H238" s="38">
        <f t="shared" si="15"/>
        <v>4818785</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4400596</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770079.21851236746</v>
      </c>
      <c r="D243" s="38">
        <f t="shared" si="17"/>
        <v>902790.78821533243</v>
      </c>
      <c r="E243" s="38">
        <f t="shared" si="17"/>
        <v>129451.10953660771</v>
      </c>
      <c r="F243" s="38">
        <f t="shared" si="17"/>
        <v>0</v>
      </c>
      <c r="G243" s="38">
        <f t="shared" si="17"/>
        <v>0</v>
      </c>
      <c r="H243" s="38">
        <f>SUM(C243:G243)</f>
        <v>1802321.1162643076</v>
      </c>
      <c r="I243" s="1"/>
    </row>
    <row r="244" spans="2:9" x14ac:dyDescent="0.2">
      <c r="B244" s="9" t="str">
        <f>$B$33</f>
        <v>Science</v>
      </c>
      <c r="C244" s="39">
        <f t="shared" si="17"/>
        <v>232902.32463322469</v>
      </c>
      <c r="D244" s="39">
        <f t="shared" si="17"/>
        <v>181184.73308890709</v>
      </c>
      <c r="E244" s="39">
        <f t="shared" si="17"/>
        <v>393.86747323511469</v>
      </c>
      <c r="F244" s="39">
        <f t="shared" si="17"/>
        <v>0</v>
      </c>
      <c r="G244" s="39">
        <f t="shared" si="17"/>
        <v>0</v>
      </c>
      <c r="H244" s="39">
        <f t="shared" ref="H244:H263" si="18">SUM(C244:G244)</f>
        <v>414480.9251953669</v>
      </c>
      <c r="I244" s="1"/>
    </row>
    <row r="245" spans="2:9" x14ac:dyDescent="0.2">
      <c r="B245" s="9" t="str">
        <f>$B$34</f>
        <v>Fine Arts</v>
      </c>
      <c r="C245" s="39">
        <f t="shared" si="17"/>
        <v>31981.005782736964</v>
      </c>
      <c r="D245" s="39">
        <f t="shared" si="17"/>
        <v>18170.687929377425</v>
      </c>
      <c r="E245" s="39">
        <f t="shared" si="17"/>
        <v>0</v>
      </c>
      <c r="F245" s="39">
        <f t="shared" si="17"/>
        <v>0</v>
      </c>
      <c r="G245" s="39">
        <f t="shared" si="17"/>
        <v>0</v>
      </c>
      <c r="H245" s="39">
        <f t="shared" si="18"/>
        <v>50151.693712114386</v>
      </c>
      <c r="I245" s="1"/>
    </row>
    <row r="246" spans="2:9" x14ac:dyDescent="0.2">
      <c r="B246" s="9" t="str">
        <f>$B$35</f>
        <v>Teacher Education</v>
      </c>
      <c r="C246" s="39">
        <f t="shared" si="17"/>
        <v>17940.56421958415</v>
      </c>
      <c r="D246" s="39">
        <f t="shared" si="17"/>
        <v>248123.87655287792</v>
      </c>
      <c r="E246" s="39">
        <f t="shared" si="17"/>
        <v>228443.13447636651</v>
      </c>
      <c r="F246" s="39">
        <f t="shared" si="17"/>
        <v>75345.697362332256</v>
      </c>
      <c r="G246" s="39">
        <f t="shared" si="17"/>
        <v>0</v>
      </c>
      <c r="H246" s="39">
        <f t="shared" si="18"/>
        <v>569853.27261116076</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37636.183634562403</v>
      </c>
      <c r="D248" s="39">
        <f t="shared" si="17"/>
        <v>191523.227945277</v>
      </c>
      <c r="E248" s="39">
        <f t="shared" si="17"/>
        <v>9846.6868308778667</v>
      </c>
      <c r="F248" s="39">
        <f t="shared" si="17"/>
        <v>0</v>
      </c>
      <c r="G248" s="39">
        <f t="shared" si="17"/>
        <v>0</v>
      </c>
      <c r="H248" s="39">
        <f t="shared" si="18"/>
        <v>239006.0984107173</v>
      </c>
      <c r="I248" s="1"/>
    </row>
    <row r="249" spans="2:9" x14ac:dyDescent="0.2">
      <c r="B249" s="9" t="str">
        <f>$B$38</f>
        <v>Home Economics</v>
      </c>
      <c r="C249" s="39">
        <f t="shared" si="17"/>
        <v>1170.0367969294011</v>
      </c>
      <c r="D249" s="39">
        <f t="shared" si="17"/>
        <v>25376.305556544336</v>
      </c>
      <c r="E249" s="39">
        <f t="shared" si="17"/>
        <v>6695.7470449969496</v>
      </c>
      <c r="F249" s="39">
        <f t="shared" si="17"/>
        <v>0</v>
      </c>
      <c r="G249" s="39">
        <f t="shared" si="17"/>
        <v>0</v>
      </c>
      <c r="H249" s="39">
        <f t="shared" si="18"/>
        <v>33242.089398470685</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390.01226564313367</v>
      </c>
      <c r="D251" s="39">
        <f t="shared" si="17"/>
        <v>20050.414266899228</v>
      </c>
      <c r="E251" s="39">
        <f t="shared" si="17"/>
        <v>68007.783711929806</v>
      </c>
      <c r="F251" s="39">
        <f t="shared" si="17"/>
        <v>0</v>
      </c>
      <c r="G251" s="39">
        <f t="shared" si="17"/>
        <v>0</v>
      </c>
      <c r="H251" s="39">
        <f t="shared" si="18"/>
        <v>88448.210244472168</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34841.095730786612</v>
      </c>
      <c r="D256" s="39">
        <f t="shared" si="17"/>
        <v>62135.39837919292</v>
      </c>
      <c r="E256" s="39">
        <f t="shared" si="17"/>
        <v>0</v>
      </c>
      <c r="F256" s="39">
        <f t="shared" si="17"/>
        <v>0</v>
      </c>
      <c r="G256" s="39">
        <f t="shared" si="17"/>
        <v>0</v>
      </c>
      <c r="H256" s="39">
        <f t="shared" si="18"/>
        <v>96976.49410997954</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85997.704574310977</v>
      </c>
      <c r="D258" s="39">
        <f t="shared" si="17"/>
        <v>608718.04563414375</v>
      </c>
      <c r="E258" s="39">
        <f t="shared" si="17"/>
        <v>231200.20678901233</v>
      </c>
      <c r="F258" s="39">
        <f t="shared" si="17"/>
        <v>0</v>
      </c>
      <c r="G258" s="39">
        <f t="shared" si="17"/>
        <v>0</v>
      </c>
      <c r="H258" s="39">
        <f t="shared" si="18"/>
        <v>925915.95699746697</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11591.645748051116</v>
      </c>
      <c r="E260" s="39">
        <f t="shared" si="19"/>
        <v>0</v>
      </c>
      <c r="F260" s="39">
        <f t="shared" si="19"/>
        <v>0</v>
      </c>
      <c r="G260" s="39">
        <f t="shared" si="19"/>
        <v>0</v>
      </c>
      <c r="H260" s="39">
        <f t="shared" si="18"/>
        <v>11591.645748051116</v>
      </c>
      <c r="I260" s="1"/>
    </row>
    <row r="261" spans="2:10" x14ac:dyDescent="0.2">
      <c r="B261" s="9" t="str">
        <f>$B$50</f>
        <v>Technology</v>
      </c>
      <c r="C261" s="39">
        <f t="shared" si="19"/>
        <v>6630.2085159332728</v>
      </c>
      <c r="D261" s="39">
        <f t="shared" si="19"/>
        <v>19423.838821058627</v>
      </c>
      <c r="E261" s="39">
        <f t="shared" si="19"/>
        <v>0</v>
      </c>
      <c r="F261" s="39">
        <f t="shared" si="19"/>
        <v>0</v>
      </c>
      <c r="G261" s="39">
        <f t="shared" si="19"/>
        <v>0</v>
      </c>
      <c r="H261" s="39">
        <f t="shared" si="18"/>
        <v>26054.047336991898</v>
      </c>
      <c r="I261" s="1"/>
    </row>
    <row r="262" spans="2:10" x14ac:dyDescent="0.2">
      <c r="B262" s="9" t="str">
        <f>$B$51</f>
        <v>Nursing</v>
      </c>
      <c r="C262" s="39">
        <f t="shared" si="19"/>
        <v>4290.1349220744705</v>
      </c>
      <c r="D262" s="39">
        <f t="shared" si="19"/>
        <v>138264.31504882593</v>
      </c>
      <c r="E262" s="39">
        <f t="shared" si="19"/>
        <v>0</v>
      </c>
      <c r="F262" s="39">
        <f t="shared" si="19"/>
        <v>0</v>
      </c>
      <c r="G262" s="39">
        <f t="shared" si="19"/>
        <v>0</v>
      </c>
      <c r="H262" s="39">
        <f t="shared" si="18"/>
        <v>142554.4499709004</v>
      </c>
      <c r="I262" s="1"/>
    </row>
    <row r="263" spans="2:10" x14ac:dyDescent="0.2">
      <c r="B263" s="35" t="str">
        <f>$B$52</f>
        <v>Totals</v>
      </c>
      <c r="C263" s="38">
        <f>SUM(C243:C262)</f>
        <v>1223858.4895881533</v>
      </c>
      <c r="D263" s="38">
        <f>SUM(D243:D262)</f>
        <v>2427353.2771864873</v>
      </c>
      <c r="E263" s="38">
        <f>SUM(E243:E262)</f>
        <v>674038.53586302628</v>
      </c>
      <c r="F263" s="38">
        <f>SUM(F243:F262)</f>
        <v>75345.697362332256</v>
      </c>
      <c r="G263" s="38">
        <f>SUM(G243:G262)</f>
        <v>0</v>
      </c>
      <c r="H263" s="38">
        <f t="shared" si="18"/>
        <v>4400595.9999999991</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4554913.7712683007</v>
      </c>
      <c r="D268" s="38">
        <f t="shared" si="20"/>
        <v>4869631.3547986727</v>
      </c>
      <c r="E268" s="38">
        <f t="shared" si="20"/>
        <v>1353819.3036685064</v>
      </c>
      <c r="F268" s="38">
        <f t="shared" si="20"/>
        <v>0</v>
      </c>
      <c r="G268" s="38">
        <f t="shared" si="20"/>
        <v>0</v>
      </c>
      <c r="H268" s="38">
        <f>SUM(C268:G268)</f>
        <v>10778364.42973548</v>
      </c>
      <c r="I268" s="1"/>
    </row>
    <row r="269" spans="2:10" x14ac:dyDescent="0.2">
      <c r="B269" s="9" t="str">
        <f>$B$33</f>
        <v>Science</v>
      </c>
      <c r="C269" s="39">
        <f t="shared" si="20"/>
        <v>1480800.2801491618</v>
      </c>
      <c r="D269" s="39">
        <f t="shared" si="20"/>
        <v>1208180.463056324</v>
      </c>
      <c r="E269" s="39">
        <f t="shared" si="20"/>
        <v>27215.245219772325</v>
      </c>
      <c r="F269" s="39">
        <f t="shared" si="20"/>
        <v>0</v>
      </c>
      <c r="G269" s="39">
        <f t="shared" si="20"/>
        <v>0</v>
      </c>
      <c r="H269" s="39">
        <f t="shared" ref="H269:H288" si="21">SUM(C269:G269)</f>
        <v>2716195.9884252581</v>
      </c>
      <c r="I269" s="1"/>
    </row>
    <row r="270" spans="2:10" x14ac:dyDescent="0.2">
      <c r="B270" s="9" t="str">
        <f>$B$34</f>
        <v>Fine Arts</v>
      </c>
      <c r="C270" s="39">
        <f t="shared" si="20"/>
        <v>178229.10196832541</v>
      </c>
      <c r="D270" s="39">
        <f t="shared" si="20"/>
        <v>112259.46323231632</v>
      </c>
      <c r="E270" s="39">
        <f t="shared" si="20"/>
        <v>0</v>
      </c>
      <c r="F270" s="39">
        <f t="shared" si="20"/>
        <v>0</v>
      </c>
      <c r="G270" s="39">
        <f t="shared" si="20"/>
        <v>0</v>
      </c>
      <c r="H270" s="39">
        <f t="shared" si="21"/>
        <v>290488.56520064175</v>
      </c>
      <c r="I270" s="1"/>
    </row>
    <row r="271" spans="2:10" x14ac:dyDescent="0.2">
      <c r="B271" s="9" t="str">
        <f>$B$35</f>
        <v>Teacher Education</v>
      </c>
      <c r="C271" s="39">
        <f t="shared" si="20"/>
        <v>115696.55186498689</v>
      </c>
      <c r="D271" s="39">
        <f t="shared" si="20"/>
        <v>1460987.2567717861</v>
      </c>
      <c r="E271" s="39">
        <f t="shared" si="20"/>
        <v>1955986.819797344</v>
      </c>
      <c r="F271" s="39">
        <f t="shared" si="20"/>
        <v>804517.88958917221</v>
      </c>
      <c r="G271" s="39">
        <f t="shared" si="20"/>
        <v>0</v>
      </c>
      <c r="H271" s="39">
        <f t="shared" si="21"/>
        <v>4337188.5180232888</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483350.93309914047</v>
      </c>
      <c r="D273" s="39">
        <f t="shared" si="20"/>
        <v>2012091.8062017239</v>
      </c>
      <c r="E273" s="39">
        <f t="shared" si="20"/>
        <v>64564.007703041381</v>
      </c>
      <c r="F273" s="39">
        <f t="shared" si="20"/>
        <v>0</v>
      </c>
      <c r="G273" s="39">
        <f t="shared" si="20"/>
        <v>0</v>
      </c>
      <c r="H273" s="39">
        <f t="shared" si="21"/>
        <v>2560006.7470039055</v>
      </c>
      <c r="I273" s="1"/>
    </row>
    <row r="274" spans="2:10" x14ac:dyDescent="0.2">
      <c r="B274" s="9" t="str">
        <f>$B$38</f>
        <v>Home Economics</v>
      </c>
      <c r="C274" s="39">
        <f t="shared" si="20"/>
        <v>7349.0116742485588</v>
      </c>
      <c r="D274" s="39">
        <f t="shared" si="20"/>
        <v>118123.37444097544</v>
      </c>
      <c r="E274" s="39">
        <f t="shared" si="20"/>
        <v>54926.474084258472</v>
      </c>
      <c r="F274" s="39">
        <f t="shared" si="20"/>
        <v>0</v>
      </c>
      <c r="G274" s="39">
        <f t="shared" si="20"/>
        <v>0</v>
      </c>
      <c r="H274" s="39">
        <f t="shared" si="21"/>
        <v>180398.86019948247</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2742.7007659072974</v>
      </c>
      <c r="D276" s="39">
        <f t="shared" si="20"/>
        <v>130695.42185236652</v>
      </c>
      <c r="E276" s="39">
        <f t="shared" si="20"/>
        <v>605633.72373063979</v>
      </c>
      <c r="F276" s="39">
        <f t="shared" si="20"/>
        <v>0</v>
      </c>
      <c r="G276" s="39">
        <f t="shared" si="20"/>
        <v>0</v>
      </c>
      <c r="H276" s="39">
        <f t="shared" si="21"/>
        <v>739071.84634891362</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370231.66932497651</v>
      </c>
      <c r="D281" s="39">
        <f t="shared" si="20"/>
        <v>465761.30195760156</v>
      </c>
      <c r="E281" s="39">
        <f t="shared" si="20"/>
        <v>0</v>
      </c>
      <c r="F281" s="39">
        <f t="shared" si="20"/>
        <v>0</v>
      </c>
      <c r="G281" s="39">
        <f t="shared" si="20"/>
        <v>0</v>
      </c>
      <c r="H281" s="39">
        <f t="shared" si="21"/>
        <v>835992.97128257807</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569203.76427138795</v>
      </c>
      <c r="D283" s="39">
        <f t="shared" si="20"/>
        <v>3674501.7536550178</v>
      </c>
      <c r="E283" s="39">
        <f t="shared" si="20"/>
        <v>1740751.8511363978</v>
      </c>
      <c r="F283" s="39">
        <f t="shared" si="20"/>
        <v>0</v>
      </c>
      <c r="G283" s="39">
        <f t="shared" si="20"/>
        <v>0</v>
      </c>
      <c r="H283" s="39">
        <f t="shared" si="21"/>
        <v>5984457.3690628037</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147539.69807774323</v>
      </c>
      <c r="E285" s="39">
        <f t="shared" si="22"/>
        <v>0</v>
      </c>
      <c r="F285" s="39">
        <f t="shared" si="22"/>
        <v>0</v>
      </c>
      <c r="G285" s="39">
        <f t="shared" si="22"/>
        <v>0</v>
      </c>
      <c r="H285" s="39">
        <f t="shared" si="21"/>
        <v>147539.69807774323</v>
      </c>
      <c r="I285" s="1"/>
    </row>
    <row r="286" spans="2:10" x14ac:dyDescent="0.2">
      <c r="B286" s="9" t="str">
        <f>$B$50</f>
        <v>Technology</v>
      </c>
      <c r="C286" s="39">
        <f t="shared" si="22"/>
        <v>47494.655402653865</v>
      </c>
      <c r="D286" s="39">
        <f t="shared" si="22"/>
        <v>128375.69307693196</v>
      </c>
      <c r="E286" s="39">
        <f t="shared" si="22"/>
        <v>0</v>
      </c>
      <c r="F286" s="39">
        <f t="shared" si="22"/>
        <v>0</v>
      </c>
      <c r="G286" s="39">
        <f t="shared" si="22"/>
        <v>0</v>
      </c>
      <c r="H286" s="39">
        <f t="shared" si="21"/>
        <v>175870.34847958584</v>
      </c>
      <c r="I286" s="1"/>
    </row>
    <row r="287" spans="2:10" x14ac:dyDescent="0.2">
      <c r="B287" s="9" t="str">
        <f>$B$51</f>
        <v>Nursing</v>
      </c>
      <c r="C287" s="39">
        <f t="shared" si="22"/>
        <v>51484.773119359495</v>
      </c>
      <c r="D287" s="39">
        <f t="shared" si="22"/>
        <v>1017839.9305652506</v>
      </c>
      <c r="E287" s="39">
        <f t="shared" si="22"/>
        <v>0</v>
      </c>
      <c r="F287" s="39">
        <f t="shared" si="22"/>
        <v>0</v>
      </c>
      <c r="G287" s="39">
        <f t="shared" si="22"/>
        <v>0</v>
      </c>
      <c r="H287" s="39">
        <f t="shared" si="21"/>
        <v>1069324.7036846101</v>
      </c>
      <c r="I287" s="1"/>
    </row>
    <row r="288" spans="2:10" x14ac:dyDescent="0.2">
      <c r="B288" s="35" t="str">
        <f>$B$52</f>
        <v>Totals</v>
      </c>
      <c r="C288" s="38">
        <f>SUM(C268:C287)</f>
        <v>7861497.2129084487</v>
      </c>
      <c r="D288" s="38">
        <f>SUM(D268:D287)</f>
        <v>15345987.517686713</v>
      </c>
      <c r="E288" s="38">
        <f>SUM(E268:E287)</f>
        <v>5802897.4253399596</v>
      </c>
      <c r="F288" s="38">
        <f>SUM(F268:F287)</f>
        <v>804517.88958917221</v>
      </c>
      <c r="G288" s="38">
        <f>SUM(G268:G287)</f>
        <v>0</v>
      </c>
      <c r="H288" s="38">
        <f t="shared" si="21"/>
        <v>29814900.045524295</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384.4782452324049</v>
      </c>
      <c r="D293" s="36">
        <f t="shared" si="23"/>
        <v>563.28876284542196</v>
      </c>
      <c r="E293" s="36">
        <f t="shared" si="23"/>
        <v>1373.041890130331</v>
      </c>
      <c r="F293" s="36">
        <f t="shared" si="23"/>
        <v>0</v>
      </c>
      <c r="G293" s="37">
        <f t="shared" si="23"/>
        <v>0</v>
      </c>
      <c r="H293" s="38">
        <f t="shared" si="23"/>
        <v>501.83277911050749</v>
      </c>
      <c r="I293" s="1"/>
    </row>
    <row r="294" spans="2:10" x14ac:dyDescent="0.2">
      <c r="B294" s="9" t="str">
        <f>$B$33</f>
        <v>Science</v>
      </c>
      <c r="C294" s="69">
        <f t="shared" si="23"/>
        <v>413.28503492859664</v>
      </c>
      <c r="D294" s="69">
        <f t="shared" si="23"/>
        <v>696.35761559442312</v>
      </c>
      <c r="E294" s="69">
        <f t="shared" si="23"/>
        <v>9071.7484065907756</v>
      </c>
      <c r="F294" s="69">
        <f t="shared" si="23"/>
        <v>0</v>
      </c>
      <c r="G294" s="88">
        <f t="shared" si="23"/>
        <v>0</v>
      </c>
      <c r="H294" s="39">
        <f t="shared" si="23"/>
        <v>510.46720323722195</v>
      </c>
      <c r="I294" s="1"/>
    </row>
    <row r="295" spans="2:10" x14ac:dyDescent="0.2">
      <c r="B295" s="9" t="str">
        <f>$B$34</f>
        <v>Fine Arts</v>
      </c>
      <c r="C295" s="69">
        <f t="shared" si="23"/>
        <v>362.25427229334434</v>
      </c>
      <c r="D295" s="69">
        <f t="shared" si="23"/>
        <v>645.16932892135821</v>
      </c>
      <c r="E295" s="69">
        <f t="shared" si="23"/>
        <v>0</v>
      </c>
      <c r="F295" s="69">
        <f t="shared" si="23"/>
        <v>0</v>
      </c>
      <c r="G295" s="88">
        <f t="shared" si="23"/>
        <v>0</v>
      </c>
      <c r="H295" s="39">
        <f t="shared" si="23"/>
        <v>436.1690168177804</v>
      </c>
      <c r="I295" s="1"/>
    </row>
    <row r="296" spans="2:10" x14ac:dyDescent="0.2">
      <c r="B296" s="9" t="str">
        <f>$B$35</f>
        <v>Teacher Education</v>
      </c>
      <c r="C296" s="69">
        <f t="shared" si="23"/>
        <v>419.19040530792353</v>
      </c>
      <c r="D296" s="69">
        <f t="shared" si="23"/>
        <v>614.8936265874521</v>
      </c>
      <c r="E296" s="69">
        <f t="shared" si="23"/>
        <v>1124.1303562053702</v>
      </c>
      <c r="F296" s="69">
        <f t="shared" si="23"/>
        <v>1924.6839463855795</v>
      </c>
      <c r="G296" s="88">
        <f t="shared" si="23"/>
        <v>0</v>
      </c>
      <c r="H296" s="39">
        <f t="shared" si="23"/>
        <v>901.70239459943639</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834.80299326276418</v>
      </c>
      <c r="D298" s="69">
        <f t="shared" si="23"/>
        <v>1097.1056740467416</v>
      </c>
      <c r="E298" s="69">
        <f t="shared" si="23"/>
        <v>860.85343604055174</v>
      </c>
      <c r="F298" s="69">
        <f t="shared" si="23"/>
        <v>0</v>
      </c>
      <c r="G298" s="88">
        <f t="shared" si="23"/>
        <v>0</v>
      </c>
      <c r="H298" s="39">
        <f t="shared" si="23"/>
        <v>1028.9416185707016</v>
      </c>
      <c r="I298" s="1"/>
    </row>
    <row r="299" spans="2:10" x14ac:dyDescent="0.2">
      <c r="B299" s="9" t="str">
        <f>$B$38</f>
        <v>Home Economics</v>
      </c>
      <c r="C299" s="69">
        <f t="shared" si="23"/>
        <v>408.27842634714216</v>
      </c>
      <c r="D299" s="69">
        <f t="shared" si="23"/>
        <v>486.10442156780016</v>
      </c>
      <c r="E299" s="69">
        <f t="shared" si="23"/>
        <v>1076.9896879266366</v>
      </c>
      <c r="F299" s="69">
        <f t="shared" si="23"/>
        <v>0</v>
      </c>
      <c r="G299" s="88">
        <f t="shared" si="23"/>
        <v>0</v>
      </c>
      <c r="H299" s="39">
        <f t="shared" si="23"/>
        <v>578.20147499834127</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457.11679431788292</v>
      </c>
      <c r="D301" s="69">
        <f t="shared" si="23"/>
        <v>680.70532214774232</v>
      </c>
      <c r="E301" s="69">
        <f t="shared" si="23"/>
        <v>1169.1770728390729</v>
      </c>
      <c r="F301" s="69">
        <f t="shared" si="23"/>
        <v>0</v>
      </c>
      <c r="G301" s="88">
        <f t="shared" si="23"/>
        <v>0</v>
      </c>
      <c r="H301" s="39">
        <f t="shared" si="23"/>
        <v>1032.2232490906615</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690.73072635256813</v>
      </c>
      <c r="D306" s="69">
        <f t="shared" si="23"/>
        <v>782.79210413042279</v>
      </c>
      <c r="E306" s="69">
        <f t="shared" si="23"/>
        <v>0</v>
      </c>
      <c r="F306" s="69">
        <f t="shared" si="23"/>
        <v>0</v>
      </c>
      <c r="G306" s="88">
        <f t="shared" si="23"/>
        <v>0</v>
      </c>
      <c r="H306" s="39">
        <f t="shared" si="23"/>
        <v>739.16266249564819</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430.23716120286315</v>
      </c>
      <c r="D308" s="69">
        <f t="shared" si="23"/>
        <v>630.38287075913843</v>
      </c>
      <c r="E308" s="69">
        <f t="shared" si="23"/>
        <v>988.50190297353652</v>
      </c>
      <c r="F308" s="69">
        <f t="shared" si="23"/>
        <v>0</v>
      </c>
      <c r="G308" s="88">
        <f t="shared" si="23"/>
        <v>0</v>
      </c>
      <c r="H308" s="39">
        <f t="shared" si="23"/>
        <v>671.43019960314189</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1329.1864691688579</v>
      </c>
      <c r="E310" s="69">
        <f t="shared" si="24"/>
        <v>0</v>
      </c>
      <c r="F310" s="69">
        <f t="shared" si="24"/>
        <v>0</v>
      </c>
      <c r="G310" s="88">
        <f t="shared" si="24"/>
        <v>0</v>
      </c>
      <c r="H310" s="39">
        <f t="shared" si="24"/>
        <v>1329.1864691688579</v>
      </c>
      <c r="I310" s="1"/>
    </row>
    <row r="311" spans="2:10" x14ac:dyDescent="0.2">
      <c r="B311" s="9" t="str">
        <f>$B$50</f>
        <v>Technology</v>
      </c>
      <c r="C311" s="69">
        <f t="shared" si="24"/>
        <v>465.63387649660655</v>
      </c>
      <c r="D311" s="69">
        <f t="shared" si="24"/>
        <v>690.19189826307502</v>
      </c>
      <c r="E311" s="69">
        <f t="shared" si="24"/>
        <v>0</v>
      </c>
      <c r="F311" s="69">
        <f t="shared" si="24"/>
        <v>0</v>
      </c>
      <c r="G311" s="88">
        <f t="shared" si="24"/>
        <v>0</v>
      </c>
      <c r="H311" s="39">
        <f t="shared" si="24"/>
        <v>610.66093222078416</v>
      </c>
      <c r="I311" s="1"/>
    </row>
    <row r="312" spans="2:10" x14ac:dyDescent="0.2">
      <c r="B312" s="9" t="str">
        <f>$B$51</f>
        <v>Nursing</v>
      </c>
      <c r="C312" s="69">
        <f t="shared" si="24"/>
        <v>780.07231999029534</v>
      </c>
      <c r="D312" s="69">
        <f t="shared" si="24"/>
        <v>768.76127686197174</v>
      </c>
      <c r="E312" s="69">
        <f t="shared" si="24"/>
        <v>0</v>
      </c>
      <c r="F312" s="69">
        <f t="shared" si="24"/>
        <v>0</v>
      </c>
      <c r="G312" s="88">
        <f t="shared" si="24"/>
        <v>0</v>
      </c>
      <c r="H312" s="39">
        <f t="shared" si="24"/>
        <v>769.29834797453964</v>
      </c>
      <c r="I312" s="1"/>
    </row>
    <row r="313" spans="2:10" x14ac:dyDescent="0.2">
      <c r="B313" s="35" t="str">
        <f>$B$52</f>
        <v>Totals</v>
      </c>
      <c r="C313" s="38">
        <f t="shared" si="24"/>
        <v>417.54287300342304</v>
      </c>
      <c r="D313" s="38">
        <f t="shared" si="24"/>
        <v>660.21285138903431</v>
      </c>
      <c r="E313" s="38">
        <f t="shared" si="24"/>
        <v>1130.2877727580756</v>
      </c>
      <c r="F313" s="38">
        <f t="shared" si="24"/>
        <v>1924.6839463855795</v>
      </c>
      <c r="G313" s="38">
        <f t="shared" si="24"/>
        <v>0</v>
      </c>
      <c r="H313" s="38">
        <f t="shared" si="24"/>
        <v>626.0477919856437</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1.4650731733987492</v>
      </c>
      <c r="E318" s="55">
        <f t="shared" si="25"/>
        <v>3.5711822636424353</v>
      </c>
      <c r="F318" s="55">
        <f t="shared" si="25"/>
        <v>0</v>
      </c>
      <c r="G318" s="55">
        <f t="shared" si="25"/>
        <v>0</v>
      </c>
      <c r="H318" s="55">
        <f t="shared" si="25"/>
        <v>1.3052306218448471</v>
      </c>
      <c r="I318" s="1"/>
    </row>
    <row r="319" spans="2:10" x14ac:dyDescent="0.2">
      <c r="B319" s="9" t="str">
        <f>$B$33</f>
        <v>Science</v>
      </c>
      <c r="C319" s="55">
        <f t="shared" ref="C319:H334" si="26">IF($C$293=0,"",C294/$C$293)</f>
        <v>1.074924368422403</v>
      </c>
      <c r="D319" s="55">
        <f t="shared" si="26"/>
        <v>1.8111755976557191</v>
      </c>
      <c r="E319" s="55">
        <f t="shared" si="26"/>
        <v>23.594958932220447</v>
      </c>
      <c r="F319" s="55">
        <f t="shared" si="26"/>
        <v>0</v>
      </c>
      <c r="G319" s="55">
        <f t="shared" si="26"/>
        <v>0</v>
      </c>
      <c r="H319" s="55">
        <f t="shared" si="26"/>
        <v>1.3276881320779559</v>
      </c>
      <c r="I319" s="1"/>
    </row>
    <row r="320" spans="2:10" x14ac:dyDescent="0.2">
      <c r="B320" s="9" t="str">
        <f>$B$34</f>
        <v>Fine Arts</v>
      </c>
      <c r="C320" s="55">
        <f t="shared" si="26"/>
        <v>0.9421970600036762</v>
      </c>
      <c r="D320" s="55">
        <f t="shared" si="26"/>
        <v>1.6780385806520051</v>
      </c>
      <c r="E320" s="55">
        <f t="shared" si="26"/>
        <v>0</v>
      </c>
      <c r="F320" s="55">
        <f t="shared" si="26"/>
        <v>0</v>
      </c>
      <c r="G320" s="55">
        <f t="shared" si="26"/>
        <v>0</v>
      </c>
      <c r="H320" s="55">
        <f t="shared" si="26"/>
        <v>1.1344439437766629</v>
      </c>
      <c r="I320" s="1"/>
    </row>
    <row r="321" spans="2:9" x14ac:dyDescent="0.2">
      <c r="B321" s="9" t="str">
        <f>$B$35</f>
        <v>Teacher Education</v>
      </c>
      <c r="C321" s="55">
        <f t="shared" si="26"/>
        <v>1.0902838080072286</v>
      </c>
      <c r="D321" s="55">
        <f t="shared" si="26"/>
        <v>1.59929367711239</v>
      </c>
      <c r="E321" s="55">
        <f t="shared" si="26"/>
        <v>2.9237814366476549</v>
      </c>
      <c r="F321" s="55">
        <f t="shared" si="26"/>
        <v>5.0059631988337054</v>
      </c>
      <c r="G321" s="55">
        <f t="shared" si="26"/>
        <v>0</v>
      </c>
      <c r="H321" s="55">
        <f t="shared" si="26"/>
        <v>2.3452624583593433</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2.1712619728540226</v>
      </c>
      <c r="D323" s="55">
        <f t="shared" si="26"/>
        <v>2.8534922005367975</v>
      </c>
      <c r="E323" s="55">
        <f t="shared" si="26"/>
        <v>2.2390172830720063</v>
      </c>
      <c r="F323" s="55">
        <f t="shared" si="26"/>
        <v>0</v>
      </c>
      <c r="G323" s="55">
        <f t="shared" si="26"/>
        <v>0</v>
      </c>
      <c r="H323" s="55">
        <f t="shared" si="26"/>
        <v>2.676202441437848</v>
      </c>
      <c r="I323" s="1"/>
    </row>
    <row r="324" spans="2:9" x14ac:dyDescent="0.2">
      <c r="B324" s="9" t="str">
        <f>$B$38</f>
        <v>Home Economics</v>
      </c>
      <c r="C324" s="55">
        <f t="shared" si="26"/>
        <v>1.0619025430173581</v>
      </c>
      <c r="D324" s="55">
        <f t="shared" si="26"/>
        <v>1.2643223058666568</v>
      </c>
      <c r="E324" s="55">
        <f t="shared" si="26"/>
        <v>2.8011719812017728</v>
      </c>
      <c r="F324" s="55">
        <f t="shared" si="26"/>
        <v>0</v>
      </c>
      <c r="G324" s="55">
        <f t="shared" si="26"/>
        <v>0</v>
      </c>
      <c r="H324" s="55">
        <f t="shared" si="26"/>
        <v>1.5038600549397452</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1.1889275920971039</v>
      </c>
      <c r="D326" s="55">
        <f t="shared" si="26"/>
        <v>1.7704651188685008</v>
      </c>
      <c r="E326" s="55">
        <f t="shared" si="26"/>
        <v>3.0409446759005636</v>
      </c>
      <c r="F326" s="55">
        <f t="shared" si="26"/>
        <v>0</v>
      </c>
      <c r="G326" s="55">
        <f t="shared" si="26"/>
        <v>0</v>
      </c>
      <c r="H326" s="55">
        <f t="shared" si="26"/>
        <v>2.6847377241505961</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1.7965404672897509</v>
      </c>
      <c r="D331" s="55">
        <f t="shared" si="26"/>
        <v>2.0359854265805071</v>
      </c>
      <c r="E331" s="55">
        <f t="shared" si="26"/>
        <v>0</v>
      </c>
      <c r="F331" s="55">
        <f t="shared" si="26"/>
        <v>0</v>
      </c>
      <c r="G331" s="55">
        <f t="shared" si="26"/>
        <v>0</v>
      </c>
      <c r="H331" s="55">
        <f t="shared" si="26"/>
        <v>1.9225084166955866</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1.1190156180170829</v>
      </c>
      <c r="D333" s="55">
        <f t="shared" si="26"/>
        <v>1.6395800765738826</v>
      </c>
      <c r="E333" s="55">
        <f t="shared" si="26"/>
        <v>2.5710216773799996</v>
      </c>
      <c r="F333" s="55">
        <f t="shared" si="26"/>
        <v>0</v>
      </c>
      <c r="G333" s="55">
        <f t="shared" si="26"/>
        <v>0</v>
      </c>
      <c r="H333" s="55">
        <f t="shared" si="26"/>
        <v>1.746341198569723</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3.4571174979364745</v>
      </c>
      <c r="E335" s="55">
        <f t="shared" si="27"/>
        <v>0</v>
      </c>
      <c r="F335" s="55">
        <f t="shared" si="27"/>
        <v>0</v>
      </c>
      <c r="G335" s="55">
        <f t="shared" si="27"/>
        <v>0</v>
      </c>
      <c r="H335" s="55">
        <f t="shared" si="27"/>
        <v>3.4571174979364745</v>
      </c>
      <c r="I335" s="1"/>
    </row>
    <row r="336" spans="2:9" x14ac:dyDescent="0.2">
      <c r="B336" s="9" t="str">
        <f>$B$50</f>
        <v>Technology</v>
      </c>
      <c r="C336" s="55">
        <f t="shared" si="27"/>
        <v>1.2110799044433467</v>
      </c>
      <c r="D336" s="55">
        <f t="shared" si="27"/>
        <v>1.795139014551723</v>
      </c>
      <c r="E336" s="55">
        <f t="shared" si="27"/>
        <v>0</v>
      </c>
      <c r="F336" s="55">
        <f t="shared" si="27"/>
        <v>0</v>
      </c>
      <c r="G336" s="55">
        <f t="shared" si="27"/>
        <v>0</v>
      </c>
      <c r="H336" s="55">
        <f t="shared" si="27"/>
        <v>1.5882847463883398</v>
      </c>
      <c r="I336" s="1"/>
    </row>
    <row r="337" spans="2:10" x14ac:dyDescent="0.2">
      <c r="B337" s="9" t="str">
        <f>$B$51</f>
        <v>Nursing</v>
      </c>
      <c r="C337" s="55">
        <f t="shared" si="27"/>
        <v>2.0289114655076683</v>
      </c>
      <c r="D337" s="55">
        <f t="shared" si="27"/>
        <v>1.9994922635929113</v>
      </c>
      <c r="E337" s="55">
        <f t="shared" si="27"/>
        <v>0</v>
      </c>
      <c r="F337" s="55">
        <f t="shared" si="27"/>
        <v>0</v>
      </c>
      <c r="G337" s="55">
        <f t="shared" si="27"/>
        <v>0</v>
      </c>
      <c r="H337" s="55">
        <f t="shared" si="27"/>
        <v>2.0008891465615255</v>
      </c>
      <c r="I337" s="1"/>
    </row>
    <row r="338" spans="2:10" x14ac:dyDescent="0.2">
      <c r="B338" s="35" t="str">
        <f>$B$52</f>
        <v>Totals</v>
      </c>
      <c r="C338" s="55">
        <f t="shared" si="27"/>
        <v>1.0859986961057617</v>
      </c>
      <c r="D338" s="55">
        <f t="shared" si="27"/>
        <v>1.7171656903239261</v>
      </c>
      <c r="E338" s="55">
        <f t="shared" si="27"/>
        <v>2.9397964300290971</v>
      </c>
      <c r="F338" s="55">
        <f t="shared" si="27"/>
        <v>5.0059631988337054</v>
      </c>
      <c r="G338" s="55">
        <f t="shared" si="27"/>
        <v>0</v>
      </c>
      <c r="H338" s="55">
        <f t="shared" si="27"/>
        <v>1.6283048514415104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11534.347356972146</v>
      </c>
      <c r="D343" s="38">
        <f t="shared" si="28"/>
        <v>16898.662885362657</v>
      </c>
      <c r="E343" s="38">
        <f>E293*24</f>
        <v>32953.005363127944</v>
      </c>
      <c r="F343" s="38">
        <f>F293*18</f>
        <v>0</v>
      </c>
      <c r="G343" s="38">
        <f>G293*24</f>
        <v>0</v>
      </c>
      <c r="H343" s="38">
        <f>IF((C32/30+D32/30+E32/24+F32/18+G32/24)=0,0,H268/(C32/30+D32/30+E32/24+F32/18+G32/24))</f>
        <v>14884.159952683118</v>
      </c>
      <c r="I343" s="1"/>
    </row>
    <row r="344" spans="2:10" x14ac:dyDescent="0.2">
      <c r="B344" s="9" t="str">
        <f>$B$33</f>
        <v>Science</v>
      </c>
      <c r="C344" s="39">
        <f t="shared" si="28"/>
        <v>12398.5510478579</v>
      </c>
      <c r="D344" s="39">
        <f t="shared" si="28"/>
        <v>20890.728467832694</v>
      </c>
      <c r="E344" s="39">
        <f>E294*24</f>
        <v>217721.9617581786</v>
      </c>
      <c r="F344" s="39">
        <f>F294*18</f>
        <v>0</v>
      </c>
      <c r="G344" s="39">
        <f>G294*24</f>
        <v>0</v>
      </c>
      <c r="H344" s="39">
        <f t="shared" ref="H344:H363" si="29">IF((C33/30+D33/30+E33/24+F33/18+G33/24)=0,0,H269/(C33/30+D33/30+E33/24+F33/18+G33/24))</f>
        <v>15311.857876216984</v>
      </c>
      <c r="I344" s="1"/>
    </row>
    <row r="345" spans="2:10" x14ac:dyDescent="0.2">
      <c r="B345" s="9" t="str">
        <f>$B$34</f>
        <v>Fine Arts</v>
      </c>
      <c r="C345" s="39">
        <f t="shared" si="28"/>
        <v>10867.628168800331</v>
      </c>
      <c r="D345" s="39">
        <f t="shared" si="28"/>
        <v>19355.079867640747</v>
      </c>
      <c r="E345" s="39">
        <f t="shared" ref="E345:E363" si="30">E295*24</f>
        <v>0</v>
      </c>
      <c r="F345" s="39">
        <f t="shared" ref="F345:F363" si="31">F295*18</f>
        <v>0</v>
      </c>
      <c r="G345" s="39">
        <f t="shared" ref="G345:G363" si="32">G295*24</f>
        <v>0</v>
      </c>
      <c r="H345" s="39">
        <f t="shared" si="29"/>
        <v>13085.070504533413</v>
      </c>
      <c r="I345" s="1"/>
    </row>
    <row r="346" spans="2:10" x14ac:dyDescent="0.2">
      <c r="B346" s="9" t="str">
        <f>$B$35</f>
        <v>Teacher Education</v>
      </c>
      <c r="C346" s="39">
        <f t="shared" si="28"/>
        <v>12575.712159237706</v>
      </c>
      <c r="D346" s="39">
        <f t="shared" si="28"/>
        <v>18446.808797623562</v>
      </c>
      <c r="E346" s="39">
        <f t="shared" si="30"/>
        <v>26979.128548928886</v>
      </c>
      <c r="F346" s="39">
        <f t="shared" si="31"/>
        <v>34644.311034940431</v>
      </c>
      <c r="G346" s="39">
        <f t="shared" si="32"/>
        <v>0</v>
      </c>
      <c r="H346" s="39">
        <f t="shared" si="29"/>
        <v>23556.029607271495</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25044.089797882923</v>
      </c>
      <c r="D348" s="39">
        <f t="shared" si="28"/>
        <v>32913.170221402244</v>
      </c>
      <c r="E348" s="39">
        <f t="shared" si="30"/>
        <v>20660.48246497324</v>
      </c>
      <c r="F348" s="39">
        <f t="shared" si="31"/>
        <v>0</v>
      </c>
      <c r="G348" s="39">
        <f t="shared" si="32"/>
        <v>0</v>
      </c>
      <c r="H348" s="39">
        <f t="shared" si="29"/>
        <v>30637.360091799008</v>
      </c>
      <c r="I348" s="1"/>
    </row>
    <row r="349" spans="2:10" x14ac:dyDescent="0.2">
      <c r="B349" s="9" t="str">
        <f>$B$38</f>
        <v>Home Economics</v>
      </c>
      <c r="C349" s="39">
        <f t="shared" si="28"/>
        <v>12248.352790414265</v>
      </c>
      <c r="D349" s="39">
        <f t="shared" si="28"/>
        <v>14583.132647034005</v>
      </c>
      <c r="E349" s="39">
        <f t="shared" si="30"/>
        <v>25847.752510239279</v>
      </c>
      <c r="F349" s="39">
        <f t="shared" si="31"/>
        <v>0</v>
      </c>
      <c r="G349" s="39">
        <f t="shared" si="32"/>
        <v>0</v>
      </c>
      <c r="H349" s="39">
        <f t="shared" si="29"/>
        <v>16665.021727434872</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13713.503829536488</v>
      </c>
      <c r="D351" s="39">
        <f t="shared" si="28"/>
        <v>20421.159664432271</v>
      </c>
      <c r="E351" s="39">
        <f t="shared" si="30"/>
        <v>28060.24974813775</v>
      </c>
      <c r="F351" s="39">
        <f t="shared" si="31"/>
        <v>0</v>
      </c>
      <c r="G351" s="39">
        <f t="shared" si="32"/>
        <v>0</v>
      </c>
      <c r="H351" s="39">
        <f t="shared" si="29"/>
        <v>26223.720154307994</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20721.921790577042</v>
      </c>
      <c r="D356" s="39">
        <f t="shared" si="28"/>
        <v>23483.763123912682</v>
      </c>
      <c r="E356" s="39">
        <f t="shared" si="30"/>
        <v>0</v>
      </c>
      <c r="F356" s="39">
        <f t="shared" si="31"/>
        <v>0</v>
      </c>
      <c r="G356" s="39">
        <f t="shared" si="32"/>
        <v>0</v>
      </c>
      <c r="H356" s="39">
        <f t="shared" si="29"/>
        <v>22174.879874869443</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12907.114836085895</v>
      </c>
      <c r="D358" s="39">
        <f t="shared" si="28"/>
        <v>18911.486122774153</v>
      </c>
      <c r="E358" s="39">
        <f t="shared" si="30"/>
        <v>23724.045671364875</v>
      </c>
      <c r="F358" s="39">
        <f t="shared" si="31"/>
        <v>0</v>
      </c>
      <c r="G358" s="39">
        <f t="shared" si="32"/>
        <v>0</v>
      </c>
      <c r="H358" s="39">
        <f t="shared" si="29"/>
        <v>19194.795506576229</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39875.594075065739</v>
      </c>
      <c r="E360" s="39">
        <f t="shared" si="30"/>
        <v>0</v>
      </c>
      <c r="F360" s="39">
        <f t="shared" si="31"/>
        <v>0</v>
      </c>
      <c r="G360" s="39">
        <f t="shared" si="32"/>
        <v>0</v>
      </c>
      <c r="H360" s="39">
        <f t="shared" si="29"/>
        <v>39875.594075065739</v>
      </c>
      <c r="I360" s="1"/>
    </row>
    <row r="361" spans="2:9" x14ac:dyDescent="0.2">
      <c r="B361" s="9" t="str">
        <f>$B$50</f>
        <v>Technology</v>
      </c>
      <c r="C361" s="39">
        <f t="shared" si="33"/>
        <v>13969.016294898196</v>
      </c>
      <c r="D361" s="39">
        <f t="shared" si="33"/>
        <v>20705.756947892252</v>
      </c>
      <c r="E361" s="39">
        <f t="shared" si="30"/>
        <v>0</v>
      </c>
      <c r="F361" s="39">
        <f t="shared" si="31"/>
        <v>0</v>
      </c>
      <c r="G361" s="39">
        <f t="shared" si="32"/>
        <v>0</v>
      </c>
      <c r="H361" s="39">
        <f t="shared" si="29"/>
        <v>18319.827966623525</v>
      </c>
      <c r="I361" s="1"/>
    </row>
    <row r="362" spans="2:9" x14ac:dyDescent="0.2">
      <c r="B362" s="9" t="str">
        <f>$B$51</f>
        <v>Nursing</v>
      </c>
      <c r="C362" s="39">
        <f t="shared" si="33"/>
        <v>23402.169599708861</v>
      </c>
      <c r="D362" s="39">
        <f t="shared" si="33"/>
        <v>23062.838305859153</v>
      </c>
      <c r="E362" s="39">
        <f t="shared" si="30"/>
        <v>0</v>
      </c>
      <c r="F362" s="39">
        <f t="shared" si="31"/>
        <v>0</v>
      </c>
      <c r="G362" s="39">
        <f t="shared" si="32"/>
        <v>0</v>
      </c>
      <c r="H362" s="39">
        <f t="shared" si="29"/>
        <v>23078.950439236189</v>
      </c>
      <c r="I362" s="1"/>
    </row>
    <row r="363" spans="2:9" x14ac:dyDescent="0.2">
      <c r="B363" s="35" t="str">
        <f>$B$52</f>
        <v>Totals</v>
      </c>
      <c r="C363" s="38">
        <f t="shared" si="33"/>
        <v>12526.286190102692</v>
      </c>
      <c r="D363" s="38">
        <f t="shared" si="33"/>
        <v>19806.385541671028</v>
      </c>
      <c r="E363" s="38">
        <f t="shared" si="30"/>
        <v>27126.906546193815</v>
      </c>
      <c r="F363" s="38">
        <f t="shared" si="31"/>
        <v>34644.311034940431</v>
      </c>
      <c r="G363" s="38">
        <f t="shared" si="32"/>
        <v>0</v>
      </c>
      <c r="H363" s="38">
        <f t="shared" si="29"/>
        <v>18184.930072460662</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53" priority="6" stopIfTrue="1">
      <formula>C32=0</formula>
    </cfRule>
  </conditionalFormatting>
  <conditionalFormatting sqref="C91:G110">
    <cfRule type="expression" dxfId="152" priority="5" stopIfTrue="1">
      <formula>C32=0</formula>
    </cfRule>
  </conditionalFormatting>
  <conditionalFormatting sqref="C143:H162">
    <cfRule type="expression" dxfId="151" priority="3" stopIfTrue="1">
      <formula>C32=0</formula>
    </cfRule>
  </conditionalFormatting>
  <conditionalFormatting sqref="H143:H162">
    <cfRule type="expression" dxfId="150" priority="4" stopIfTrue="1">
      <formula>OR(AND(#REF!&gt;0,H143&gt;0,H61=0),AND(#REF!&gt;0,H143&gt;0,H32=0))</formula>
    </cfRule>
  </conditionalFormatting>
  <conditionalFormatting sqref="H143:H162">
    <cfRule type="expression" dxfId="149" priority="2" stopIfTrue="1">
      <formula>OR(AND(#REF!&gt;0,H143&gt;0,H61=0),AND(#REF!&gt;0,H143&gt;0,H32=0))</formula>
    </cfRule>
  </conditionalFormatting>
  <conditionalFormatting sqref="H143:H162">
    <cfRule type="expression" dxfId="148"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C000"/>
    <pageSetUpPr fitToPage="1"/>
  </sheetPr>
  <dimension ref="B1:X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5.85546875" style="4" bestFit="1" customWidth="1"/>
    <col min="4" max="5" width="17.14062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6" style="4" bestFit="1" customWidth="1"/>
    <col min="11" max="11" width="15.28515625" style="4" bestFit="1" customWidth="1"/>
    <col min="12" max="12" width="15.85546875" style="4" customWidth="1"/>
    <col min="13" max="13" width="14.28515625" style="4" customWidth="1"/>
    <col min="14" max="14" width="15" style="4" customWidth="1"/>
    <col min="15" max="15" width="13.42578125" style="4" customWidth="1"/>
    <col min="16" max="16" width="16.85546875" style="4" customWidth="1"/>
    <col min="17" max="17" width="9.140625" style="4"/>
    <col min="18" max="18" width="17.140625" style="4" customWidth="1"/>
    <col min="19"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118</v>
      </c>
      <c r="C3" s="6"/>
      <c r="D3" s="6"/>
      <c r="E3" s="6"/>
      <c r="F3" s="6"/>
      <c r="G3" s="6"/>
      <c r="H3" s="6"/>
    </row>
    <row r="4" spans="2:8" x14ac:dyDescent="0.2">
      <c r="B4" s="83" t="s">
        <v>153</v>
      </c>
      <c r="C4" s="6"/>
      <c r="D4" s="6"/>
      <c r="E4" s="6"/>
      <c r="F4" s="6"/>
      <c r="G4" s="6"/>
      <c r="H4" s="6"/>
    </row>
    <row r="5" spans="2:8" x14ac:dyDescent="0.2">
      <c r="B5" s="251"/>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Data!$G22</f>
        <v>255212581</v>
      </c>
    </row>
    <row r="14" spans="2:8" x14ac:dyDescent="0.2">
      <c r="B14" s="371" t="s">
        <v>14</v>
      </c>
      <c r="C14" s="371"/>
      <c r="D14" s="371"/>
      <c r="E14" s="371"/>
      <c r="F14" s="335"/>
      <c r="G14" s="333"/>
      <c r="H14" s="339">
        <f>Data!$H22</f>
        <v>178873584</v>
      </c>
    </row>
    <row r="15" spans="2:8" x14ac:dyDescent="0.2">
      <c r="B15" s="371" t="s">
        <v>15</v>
      </c>
      <c r="C15" s="371"/>
      <c r="D15" s="371"/>
      <c r="E15" s="371"/>
      <c r="F15" s="335"/>
      <c r="G15" s="333"/>
      <c r="H15" s="339">
        <f>Data!$I22</f>
        <v>182532377</v>
      </c>
    </row>
    <row r="16" spans="2:8" x14ac:dyDescent="0.2">
      <c r="B16" s="371" t="s">
        <v>19</v>
      </c>
      <c r="C16" s="371"/>
      <c r="D16" s="371"/>
      <c r="E16" s="371"/>
      <c r="F16" s="335"/>
      <c r="G16" s="333"/>
      <c r="H16" s="339">
        <f>Data!$J22</f>
        <v>37901344</v>
      </c>
    </row>
    <row r="17" spans="2:23" x14ac:dyDescent="0.2">
      <c r="B17" s="371" t="s">
        <v>16</v>
      </c>
      <c r="C17" s="371"/>
      <c r="D17" s="371"/>
      <c r="E17" s="371"/>
      <c r="F17" s="335"/>
      <c r="G17" s="333"/>
      <c r="H17" s="339">
        <f>Data!$K22</f>
        <v>85603394</v>
      </c>
    </row>
    <row r="18" spans="2:23" x14ac:dyDescent="0.2">
      <c r="B18" s="371" t="s">
        <v>1</v>
      </c>
      <c r="C18" s="371"/>
      <c r="D18" s="371"/>
      <c r="E18" s="371"/>
      <c r="F18" s="336"/>
      <c r="G18" s="333"/>
      <c r="H18" s="337">
        <f>SUM(H13:H17)</f>
        <v>740123280</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Data!L22</f>
        <v>Draper, Kevin</v>
      </c>
      <c r="E21" s="384"/>
      <c r="F21" s="384"/>
      <c r="G21" s="87" t="str">
        <f>Data!M22</f>
        <v>713-743-8754</v>
      </c>
      <c r="H21" s="78" t="str">
        <f>Data!N22</f>
        <v>KLDraper@Central.uh.edu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Data!O22</f>
        <v>13133</v>
      </c>
      <c r="D25" s="80">
        <f>Data!P22</f>
        <v>26157</v>
      </c>
      <c r="E25" s="80">
        <f>Data!Q22</f>
        <v>4215</v>
      </c>
      <c r="F25" s="80">
        <f>Data!R22</f>
        <v>1914</v>
      </c>
      <c r="G25" s="80">
        <f>Data!S22</f>
        <v>1641</v>
      </c>
      <c r="H25" s="68">
        <f>SUM(C25:G25)</f>
        <v>47060</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Data!T22</f>
        <v>Moreno, Susan E.</v>
      </c>
      <c r="E28" s="384"/>
      <c r="F28" s="384"/>
      <c r="G28" s="87" t="str">
        <f>Data!U22</f>
        <v>(713) 743-0640</v>
      </c>
      <c r="H28" s="78" t="str">
        <f>Data!V22</f>
        <v>semoreno@Central.uh.edu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Data!W22</f>
        <v>251642</v>
      </c>
      <c r="D32" s="81">
        <f>Data!AQ22</f>
        <v>100181</v>
      </c>
      <c r="E32" s="81">
        <f>Data!BK22</f>
        <v>10478</v>
      </c>
      <c r="F32" s="81">
        <f>Data!CE22</f>
        <v>8773</v>
      </c>
      <c r="G32" s="81">
        <f>Data!CY22</f>
        <v>0</v>
      </c>
      <c r="H32" s="22">
        <f>SUM(C32:G32)</f>
        <v>371074</v>
      </c>
      <c r="I32" s="1"/>
      <c r="W32" s="18"/>
    </row>
    <row r="33" spans="2:23" x14ac:dyDescent="0.2">
      <c r="B33" s="7" t="s">
        <v>46</v>
      </c>
      <c r="C33" s="81">
        <f>Data!X22</f>
        <v>89530</v>
      </c>
      <c r="D33" s="81">
        <f>Data!AR22</f>
        <v>54277</v>
      </c>
      <c r="E33" s="81">
        <f>Data!BL22</f>
        <v>6908</v>
      </c>
      <c r="F33" s="81">
        <f>Data!CF22</f>
        <v>7201</v>
      </c>
      <c r="G33" s="81">
        <f>Data!CZ22</f>
        <v>0</v>
      </c>
      <c r="H33" s="22">
        <f t="shared" ref="H33:H52" si="0">SUM(C33:G33)</f>
        <v>157916</v>
      </c>
      <c r="I33" s="1"/>
      <c r="W33" s="18"/>
    </row>
    <row r="34" spans="2:23" x14ac:dyDescent="0.2">
      <c r="B34" s="7" t="s">
        <v>47</v>
      </c>
      <c r="C34" s="81">
        <f>Data!Y22</f>
        <v>28323</v>
      </c>
      <c r="D34" s="81">
        <f>Data!AS22</f>
        <v>14188</v>
      </c>
      <c r="E34" s="81">
        <f>Data!BM22</f>
        <v>3308</v>
      </c>
      <c r="F34" s="81">
        <f>Data!CG22</f>
        <v>652</v>
      </c>
      <c r="G34" s="81">
        <f>Data!DA22</f>
        <v>0</v>
      </c>
      <c r="H34" s="22">
        <f t="shared" si="0"/>
        <v>46471</v>
      </c>
      <c r="I34" s="1"/>
      <c r="W34" s="18"/>
    </row>
    <row r="35" spans="2:23" x14ac:dyDescent="0.2">
      <c r="B35" s="7" t="s">
        <v>48</v>
      </c>
      <c r="C35" s="81">
        <f>Data!Z22</f>
        <v>2972</v>
      </c>
      <c r="D35" s="81">
        <f>Data!AT22</f>
        <v>19118</v>
      </c>
      <c r="E35" s="81">
        <f>Data!BN22</f>
        <v>8000</v>
      </c>
      <c r="F35" s="81">
        <f>Data!CH22</f>
        <v>4486</v>
      </c>
      <c r="G35" s="81">
        <f>Data!DB22</f>
        <v>0</v>
      </c>
      <c r="H35" s="22">
        <f t="shared" si="0"/>
        <v>34576</v>
      </c>
      <c r="I35" s="1"/>
      <c r="W35" s="18"/>
    </row>
    <row r="36" spans="2:23" x14ac:dyDescent="0.2">
      <c r="B36" s="7" t="s">
        <v>49</v>
      </c>
      <c r="C36" s="81">
        <f>Data!AA22</f>
        <v>0</v>
      </c>
      <c r="D36" s="81">
        <f>Data!AU22</f>
        <v>0</v>
      </c>
      <c r="E36" s="81">
        <f>Data!BO22</f>
        <v>0</v>
      </c>
      <c r="F36" s="81">
        <f>Data!CI22</f>
        <v>0</v>
      </c>
      <c r="G36" s="81">
        <f>Data!DC22</f>
        <v>0</v>
      </c>
      <c r="H36" s="22">
        <f t="shared" si="0"/>
        <v>0</v>
      </c>
      <c r="I36" s="1"/>
      <c r="W36" s="18"/>
    </row>
    <row r="37" spans="2:23" x14ac:dyDescent="0.2">
      <c r="B37" s="7" t="s">
        <v>50</v>
      </c>
      <c r="C37" s="81">
        <f>Data!AB22</f>
        <v>44350</v>
      </c>
      <c r="D37" s="81">
        <f>Data!AV22</f>
        <v>51479</v>
      </c>
      <c r="E37" s="81">
        <f>Data!BP22</f>
        <v>14616</v>
      </c>
      <c r="F37" s="81">
        <f>Data!CJ22</f>
        <v>8021</v>
      </c>
      <c r="G37" s="81">
        <f>Data!DD22</f>
        <v>0</v>
      </c>
      <c r="H37" s="22">
        <f t="shared" si="0"/>
        <v>118466</v>
      </c>
      <c r="I37" s="1"/>
      <c r="W37" s="18"/>
    </row>
    <row r="38" spans="2:23" x14ac:dyDescent="0.2">
      <c r="B38" s="7" t="s">
        <v>51</v>
      </c>
      <c r="C38" s="81">
        <f>Data!AC22</f>
        <v>12289</v>
      </c>
      <c r="D38" s="81">
        <f>Data!AW22</f>
        <v>14340</v>
      </c>
      <c r="E38" s="81">
        <f>Data!BQ22</f>
        <v>918</v>
      </c>
      <c r="F38" s="81">
        <f>Data!CK22</f>
        <v>0</v>
      </c>
      <c r="G38" s="81">
        <f>Data!DE22</f>
        <v>0</v>
      </c>
      <c r="H38" s="22">
        <f t="shared" si="0"/>
        <v>27547</v>
      </c>
      <c r="I38" s="1"/>
      <c r="W38" s="18"/>
    </row>
    <row r="39" spans="2:23" x14ac:dyDescent="0.2">
      <c r="B39" s="7" t="s">
        <v>52</v>
      </c>
      <c r="C39" s="81">
        <f>Data!AD22</f>
        <v>0</v>
      </c>
      <c r="D39" s="81">
        <f>Data!AX22</f>
        <v>0</v>
      </c>
      <c r="E39" s="81">
        <f>Data!BR22</f>
        <v>0</v>
      </c>
      <c r="F39" s="81">
        <f>Data!CL22</f>
        <v>0</v>
      </c>
      <c r="G39" s="81">
        <f>Data!DF22</f>
        <v>20708</v>
      </c>
      <c r="H39" s="22">
        <f t="shared" si="0"/>
        <v>20708</v>
      </c>
      <c r="I39" s="1"/>
      <c r="W39" s="18"/>
    </row>
    <row r="40" spans="2:23" x14ac:dyDescent="0.2">
      <c r="B40" s="7" t="s">
        <v>53</v>
      </c>
      <c r="C40" s="81">
        <f>Data!AE22</f>
        <v>0</v>
      </c>
      <c r="D40" s="81">
        <f>Data!AY22</f>
        <v>0</v>
      </c>
      <c r="E40" s="81">
        <f>Data!BS22</f>
        <v>12331</v>
      </c>
      <c r="F40" s="81">
        <f>Data!CM22</f>
        <v>420</v>
      </c>
      <c r="G40" s="81">
        <f>Data!DG22</f>
        <v>0</v>
      </c>
      <c r="H40" s="22">
        <f t="shared" si="0"/>
        <v>12751</v>
      </c>
      <c r="I40" s="1"/>
      <c r="W40" s="18"/>
    </row>
    <row r="41" spans="2:23" x14ac:dyDescent="0.2">
      <c r="B41" s="7" t="s">
        <v>54</v>
      </c>
      <c r="C41" s="81">
        <f>Data!AF22</f>
        <v>0</v>
      </c>
      <c r="D41" s="81">
        <f>Data!AZ22</f>
        <v>0</v>
      </c>
      <c r="E41" s="81">
        <f>Data!BT22</f>
        <v>0</v>
      </c>
      <c r="F41" s="81">
        <f>Data!CN22</f>
        <v>0</v>
      </c>
      <c r="G41" s="81">
        <f>Data!DH22</f>
        <v>0</v>
      </c>
      <c r="H41" s="22">
        <f t="shared" si="0"/>
        <v>0</v>
      </c>
      <c r="I41" s="1"/>
      <c r="W41" s="18"/>
    </row>
    <row r="42" spans="2:23" x14ac:dyDescent="0.2">
      <c r="B42" s="7" t="s">
        <v>55</v>
      </c>
      <c r="C42" s="81">
        <f>Data!AG22</f>
        <v>0</v>
      </c>
      <c r="D42" s="81">
        <f>Data!BA22</f>
        <v>0</v>
      </c>
      <c r="E42" s="81">
        <f>Data!BU22</f>
        <v>0</v>
      </c>
      <c r="F42" s="81">
        <f>Data!CO22</f>
        <v>0</v>
      </c>
      <c r="G42" s="81">
        <f>Data!DI22</f>
        <v>0</v>
      </c>
      <c r="H42" s="22">
        <f t="shared" si="0"/>
        <v>0</v>
      </c>
      <c r="I42" s="1"/>
      <c r="W42" s="18"/>
    </row>
    <row r="43" spans="2:23" x14ac:dyDescent="0.2">
      <c r="B43" s="7" t="s">
        <v>56</v>
      </c>
      <c r="C43" s="81">
        <f>Data!AH22</f>
        <v>972</v>
      </c>
      <c r="D43" s="81">
        <f>Data!BB22</f>
        <v>60</v>
      </c>
      <c r="E43" s="81">
        <f>Data!BV22</f>
        <v>0</v>
      </c>
      <c r="F43" s="81">
        <f>Data!CP22</f>
        <v>0</v>
      </c>
      <c r="G43" s="81">
        <f>Data!DJ22</f>
        <v>0</v>
      </c>
      <c r="H43" s="22">
        <f t="shared" si="0"/>
        <v>1032</v>
      </c>
      <c r="I43" s="1"/>
      <c r="W43" s="18"/>
    </row>
    <row r="44" spans="2:23" x14ac:dyDescent="0.2">
      <c r="B44" s="7" t="s">
        <v>57</v>
      </c>
      <c r="C44" s="81">
        <f>Data!AI22</f>
        <v>0</v>
      </c>
      <c r="D44" s="81">
        <f>Data!BC22</f>
        <v>0</v>
      </c>
      <c r="E44" s="81">
        <f>Data!BW22</f>
        <v>0</v>
      </c>
      <c r="F44" s="81">
        <f>Data!CQ22</f>
        <v>0</v>
      </c>
      <c r="G44" s="81">
        <f>Data!DK22</f>
        <v>0</v>
      </c>
      <c r="H44" s="22">
        <f t="shared" si="0"/>
        <v>0</v>
      </c>
      <c r="I44" s="1"/>
      <c r="W44" s="18"/>
    </row>
    <row r="45" spans="2:23" x14ac:dyDescent="0.2">
      <c r="B45" s="7" t="s">
        <v>58</v>
      </c>
      <c r="C45" s="81">
        <f>Data!AJ22</f>
        <v>21561</v>
      </c>
      <c r="D45" s="81">
        <f>Data!BD22</f>
        <v>27027</v>
      </c>
      <c r="E45" s="81">
        <f>Data!BX22</f>
        <v>2560</v>
      </c>
      <c r="F45" s="81">
        <f>Data!CR22</f>
        <v>255</v>
      </c>
      <c r="G45" s="81">
        <f>Data!DL22</f>
        <v>0</v>
      </c>
      <c r="H45" s="22">
        <f t="shared" si="0"/>
        <v>51403</v>
      </c>
      <c r="I45" s="1"/>
      <c r="W45" s="18"/>
    </row>
    <row r="46" spans="2:23" x14ac:dyDescent="0.2">
      <c r="B46" s="7" t="s">
        <v>59</v>
      </c>
      <c r="C46" s="81">
        <f>Data!AK22</f>
        <v>0</v>
      </c>
      <c r="D46" s="81">
        <f>Data!BE22</f>
        <v>0</v>
      </c>
      <c r="E46" s="81">
        <f>Data!BY22</f>
        <v>588</v>
      </c>
      <c r="F46" s="81">
        <f>Data!CS22</f>
        <v>917</v>
      </c>
      <c r="G46" s="81">
        <f>Data!DM22</f>
        <v>18081</v>
      </c>
      <c r="H46" s="22">
        <f t="shared" si="0"/>
        <v>19586</v>
      </c>
      <c r="I46" s="1"/>
      <c r="W46" s="18"/>
    </row>
    <row r="47" spans="2:23" x14ac:dyDescent="0.2">
      <c r="B47" s="7" t="s">
        <v>60</v>
      </c>
      <c r="C47" s="81">
        <f>Data!AL22</f>
        <v>52330</v>
      </c>
      <c r="D47" s="81">
        <f>Data!BF22</f>
        <v>151259</v>
      </c>
      <c r="E47" s="81">
        <f>Data!BZ22</f>
        <v>24572</v>
      </c>
      <c r="F47" s="81">
        <f>Data!CT22</f>
        <v>765</v>
      </c>
      <c r="G47" s="81">
        <f>Data!DN22</f>
        <v>0</v>
      </c>
      <c r="H47" s="22">
        <f t="shared" si="0"/>
        <v>228926</v>
      </c>
      <c r="I47" s="1"/>
      <c r="W47" s="18"/>
    </row>
    <row r="48" spans="2:23" x14ac:dyDescent="0.2">
      <c r="B48" s="7" t="s">
        <v>61</v>
      </c>
      <c r="C48" s="81">
        <f>Data!AM22</f>
        <v>0</v>
      </c>
      <c r="D48" s="81">
        <f>Data!BG22</f>
        <v>0</v>
      </c>
      <c r="E48" s="81">
        <f>Data!CA22</f>
        <v>0</v>
      </c>
      <c r="F48" s="81">
        <f>Data!CU22</f>
        <v>0</v>
      </c>
      <c r="G48" s="81">
        <f>Data!DO22</f>
        <v>15888</v>
      </c>
      <c r="H48" s="22">
        <f t="shared" si="0"/>
        <v>15888</v>
      </c>
      <c r="I48" s="1"/>
      <c r="W48" s="18"/>
    </row>
    <row r="49" spans="2:23" x14ac:dyDescent="0.2">
      <c r="B49" s="7" t="s">
        <v>62</v>
      </c>
      <c r="C49" s="81">
        <f>Data!AN22</f>
        <v>40</v>
      </c>
      <c r="D49" s="81">
        <f>Data!BH22</f>
        <v>4299</v>
      </c>
      <c r="E49" s="81">
        <f>Data!CB22</f>
        <v>0</v>
      </c>
      <c r="F49" s="81">
        <f>Data!CV22</f>
        <v>0</v>
      </c>
      <c r="G49" s="81">
        <f>Data!DP22</f>
        <v>0</v>
      </c>
      <c r="H49" s="22">
        <f t="shared" si="0"/>
        <v>4339</v>
      </c>
      <c r="I49" s="1"/>
      <c r="W49" s="18"/>
    </row>
    <row r="50" spans="2:23" x14ac:dyDescent="0.2">
      <c r="B50" s="7" t="s">
        <v>63</v>
      </c>
      <c r="C50" s="81">
        <f>Data!AO22</f>
        <v>15150</v>
      </c>
      <c r="D50" s="81">
        <f>Data!BI22</f>
        <v>26203</v>
      </c>
      <c r="E50" s="81">
        <f>Data!CC22</f>
        <v>831</v>
      </c>
      <c r="F50" s="81">
        <f>Data!CW22</f>
        <v>30</v>
      </c>
      <c r="G50" s="81">
        <f>Data!DQ22</f>
        <v>0</v>
      </c>
      <c r="H50" s="22">
        <f t="shared" si="0"/>
        <v>42214</v>
      </c>
      <c r="I50" s="1"/>
      <c r="W50" s="18"/>
    </row>
    <row r="51" spans="2:23" x14ac:dyDescent="0.2">
      <c r="B51" s="7" t="s">
        <v>0</v>
      </c>
      <c r="C51" s="81">
        <f>Data!AP22</f>
        <v>0</v>
      </c>
      <c r="D51" s="81">
        <f>Data!BJ22</f>
        <v>4811</v>
      </c>
      <c r="E51" s="81">
        <f>Data!CD22</f>
        <v>0</v>
      </c>
      <c r="F51" s="81">
        <f>Data!CX22</f>
        <v>0</v>
      </c>
      <c r="G51" s="81">
        <f>Data!DR22</f>
        <v>0</v>
      </c>
      <c r="H51" s="22">
        <f t="shared" si="0"/>
        <v>4811</v>
      </c>
      <c r="I51" s="1"/>
      <c r="W51" s="18"/>
    </row>
    <row r="52" spans="2:23" x14ac:dyDescent="0.2">
      <c r="B52" s="8" t="s">
        <v>34</v>
      </c>
      <c r="C52" s="22">
        <f>SUM(C32:C51)</f>
        <v>519159</v>
      </c>
      <c r="D52" s="22">
        <f>SUM(D32:D51)</f>
        <v>467242</v>
      </c>
      <c r="E52" s="22">
        <f>SUM(E32:E51)</f>
        <v>85110</v>
      </c>
      <c r="F52" s="22">
        <f>SUM(F32:F51)</f>
        <v>31520</v>
      </c>
      <c r="G52" s="22">
        <f>SUM(G32:G51)</f>
        <v>54677</v>
      </c>
      <c r="H52" s="22">
        <f t="shared" si="0"/>
        <v>1157708</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Data!T22</f>
        <v>Moreno, Susan E.</v>
      </c>
      <c r="E55" s="384"/>
      <c r="F55" s="384"/>
      <c r="G55" s="87" t="str">
        <f>Data!U22</f>
        <v>(713) 743-0640</v>
      </c>
      <c r="H55" s="78" t="str">
        <f>Data!V22</f>
        <v>semoreno@Central.uh.edu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Data!DS22</f>
        <v>12483030.9840337</v>
      </c>
      <c r="D61" s="82">
        <f>Data!EM22</f>
        <v>13377034.9296466</v>
      </c>
      <c r="E61" s="82">
        <f>Data!FG22</f>
        <v>6945706.3322690101</v>
      </c>
      <c r="F61" s="82">
        <f>Data!GA22</f>
        <v>10691969.300896199</v>
      </c>
      <c r="G61" s="82">
        <f>Data!GU22</f>
        <v>0</v>
      </c>
      <c r="H61" s="21">
        <f>SUM(C61:G61)</f>
        <v>43497741.546845511</v>
      </c>
      <c r="I61" s="1"/>
    </row>
    <row r="62" spans="2:23" x14ac:dyDescent="0.2">
      <c r="B62" s="9" t="str">
        <f>$B$33</f>
        <v>Science</v>
      </c>
      <c r="C62" s="82">
        <f>Data!DT22</f>
        <v>5165689.7330698799</v>
      </c>
      <c r="D62" s="82">
        <f>Data!EN22</f>
        <v>5462372.1342251096</v>
      </c>
      <c r="E62" s="82">
        <f>Data!FH22</f>
        <v>5257970.8554590698</v>
      </c>
      <c r="F62" s="82">
        <f>Data!GB22</f>
        <v>9752042.0231466703</v>
      </c>
      <c r="G62" s="82">
        <f>Data!GV22</f>
        <v>0</v>
      </c>
      <c r="H62" s="22">
        <f t="shared" ref="H62:H81" si="1">SUM(C62:G62)</f>
        <v>25638074.745900728</v>
      </c>
      <c r="I62" s="1"/>
    </row>
    <row r="63" spans="2:23" x14ac:dyDescent="0.2">
      <c r="B63" s="9" t="str">
        <f>$B$34</f>
        <v>Fine Arts</v>
      </c>
      <c r="C63" s="82">
        <f>Data!DU22</f>
        <v>3026370.8018908999</v>
      </c>
      <c r="D63" s="82">
        <f>Data!EO22</f>
        <v>2833588.4425746002</v>
      </c>
      <c r="E63" s="82">
        <f>Data!FI22</f>
        <v>2687993.1004551598</v>
      </c>
      <c r="F63" s="82">
        <f>Data!GC22</f>
        <v>707163.97541042697</v>
      </c>
      <c r="G63" s="82">
        <f>Data!GW22</f>
        <v>0</v>
      </c>
      <c r="H63" s="22">
        <f t="shared" si="1"/>
        <v>9255116.3203310855</v>
      </c>
      <c r="I63" s="1"/>
    </row>
    <row r="64" spans="2:23" x14ac:dyDescent="0.2">
      <c r="B64" s="9" t="str">
        <f>$B$35</f>
        <v>Teacher Education</v>
      </c>
      <c r="C64" s="82">
        <f>Data!DV22</f>
        <v>155749.471928927</v>
      </c>
      <c r="D64" s="82">
        <f>Data!EP22</f>
        <v>1785560.9895496699</v>
      </c>
      <c r="E64" s="82">
        <f>Data!FJ22</f>
        <v>2243670.50159282</v>
      </c>
      <c r="F64" s="82">
        <f>Data!GD22</f>
        <v>2506911.2303686901</v>
      </c>
      <c r="G64" s="82">
        <f>Data!GX22</f>
        <v>0</v>
      </c>
      <c r="H64" s="22">
        <f t="shared" si="1"/>
        <v>6691892.1934401076</v>
      </c>
      <c r="I64" s="1"/>
    </row>
    <row r="65" spans="2:12" x14ac:dyDescent="0.2">
      <c r="B65" s="9" t="str">
        <f>$B$36</f>
        <v>Agriculture</v>
      </c>
      <c r="C65" s="82">
        <f>Data!DW22</f>
        <v>0</v>
      </c>
      <c r="D65" s="82">
        <f>Data!EQ22</f>
        <v>0</v>
      </c>
      <c r="E65" s="82">
        <f>Data!FK22</f>
        <v>0</v>
      </c>
      <c r="F65" s="82">
        <f>Data!GE22</f>
        <v>0</v>
      </c>
      <c r="G65" s="82">
        <f>Data!GY22</f>
        <v>0</v>
      </c>
      <c r="H65" s="22">
        <f t="shared" si="1"/>
        <v>0</v>
      </c>
      <c r="I65" s="1"/>
    </row>
    <row r="66" spans="2:12" x14ac:dyDescent="0.2">
      <c r="B66" s="9" t="str">
        <f>$B$37</f>
        <v>Engineering</v>
      </c>
      <c r="C66" s="82">
        <f>Data!DX22</f>
        <v>3889307.12914751</v>
      </c>
      <c r="D66" s="82">
        <f>Data!ER22</f>
        <v>8618770.55775645</v>
      </c>
      <c r="E66" s="82">
        <f>Data!FL22</f>
        <v>8779052.3688457608</v>
      </c>
      <c r="F66" s="82">
        <f>Data!GF22</f>
        <v>12500293.2982699</v>
      </c>
      <c r="G66" s="82">
        <f>Data!GZ22</f>
        <v>0</v>
      </c>
      <c r="H66" s="22">
        <f t="shared" si="1"/>
        <v>33787423.35401962</v>
      </c>
      <c r="I66" s="1"/>
    </row>
    <row r="67" spans="2:12" x14ac:dyDescent="0.2">
      <c r="B67" s="9" t="str">
        <f>$B$38</f>
        <v>Home Economics</v>
      </c>
      <c r="C67" s="82">
        <f>Data!DY22</f>
        <v>475566.16351709899</v>
      </c>
      <c r="D67" s="82">
        <f>Data!ES22</f>
        <v>782442.29688335699</v>
      </c>
      <c r="E67" s="82">
        <f>Data!FM22</f>
        <v>324857.30791072501</v>
      </c>
      <c r="F67" s="82">
        <f>Data!GG22</f>
        <v>0</v>
      </c>
      <c r="G67" s="82">
        <f>Data!HA22</f>
        <v>0</v>
      </c>
      <c r="H67" s="22">
        <f t="shared" si="1"/>
        <v>1582865.7683111811</v>
      </c>
      <c r="I67" s="1"/>
    </row>
    <row r="68" spans="2:12" x14ac:dyDescent="0.2">
      <c r="B68" s="9" t="str">
        <f>$B$39</f>
        <v>Law</v>
      </c>
      <c r="C68" s="82">
        <f>Data!DZ22</f>
        <v>0</v>
      </c>
      <c r="D68" s="82">
        <f>Data!ET22</f>
        <v>0</v>
      </c>
      <c r="E68" s="82">
        <f>Data!FN22</f>
        <v>0</v>
      </c>
      <c r="F68" s="82">
        <f>Data!GH22</f>
        <v>0</v>
      </c>
      <c r="G68" s="82">
        <f>Data!HB22</f>
        <v>8228562.6525974097</v>
      </c>
      <c r="H68" s="22">
        <f t="shared" si="1"/>
        <v>8228562.6525974097</v>
      </c>
      <c r="I68" s="1"/>
    </row>
    <row r="69" spans="2:12" x14ac:dyDescent="0.2">
      <c r="B69" s="9" t="str">
        <f>$B$40</f>
        <v>Social Service</v>
      </c>
      <c r="C69" s="82">
        <f>Data!EA22</f>
        <v>0</v>
      </c>
      <c r="D69" s="82">
        <f>Data!EU22</f>
        <v>0</v>
      </c>
      <c r="E69" s="82">
        <f>Data!FO22</f>
        <v>1463173.5572085599</v>
      </c>
      <c r="F69" s="82">
        <f>Data!GI22</f>
        <v>780170.95772651001</v>
      </c>
      <c r="G69" s="82">
        <f>Data!HC22</f>
        <v>0</v>
      </c>
      <c r="H69" s="22">
        <f t="shared" si="1"/>
        <v>2243344.5149350697</v>
      </c>
      <c r="I69" s="1"/>
    </row>
    <row r="70" spans="2:12" x14ac:dyDescent="0.2">
      <c r="B70" s="9" t="str">
        <f>$B$41</f>
        <v>Library Science</v>
      </c>
      <c r="C70" s="82">
        <f>Data!EB22</f>
        <v>0</v>
      </c>
      <c r="D70" s="82">
        <f>Data!EV22</f>
        <v>0</v>
      </c>
      <c r="E70" s="82">
        <f>Data!FP22</f>
        <v>0</v>
      </c>
      <c r="F70" s="82">
        <f>Data!GJ22</f>
        <v>0</v>
      </c>
      <c r="G70" s="82">
        <f>Data!HD22</f>
        <v>0</v>
      </c>
      <c r="H70" s="22">
        <f t="shared" si="1"/>
        <v>0</v>
      </c>
      <c r="I70" s="1"/>
    </row>
    <row r="71" spans="2:12" x14ac:dyDescent="0.2">
      <c r="B71" s="9" t="str">
        <f>$B$42</f>
        <v>Veterinary Science</v>
      </c>
      <c r="C71" s="82">
        <f>Data!EC22</f>
        <v>0</v>
      </c>
      <c r="D71" s="82">
        <f>Data!EW22</f>
        <v>0</v>
      </c>
      <c r="E71" s="82">
        <f>Data!FQ22</f>
        <v>0</v>
      </c>
      <c r="F71" s="82">
        <f>Data!GK22</f>
        <v>0</v>
      </c>
      <c r="G71" s="82">
        <f>Data!HE22</f>
        <v>0</v>
      </c>
      <c r="H71" s="22">
        <f t="shared" si="1"/>
        <v>0</v>
      </c>
      <c r="I71" s="1"/>
    </row>
    <row r="72" spans="2:12" x14ac:dyDescent="0.2">
      <c r="B72" s="9" t="str">
        <f>$B$43</f>
        <v>Vocational Training</v>
      </c>
      <c r="C72" s="82">
        <f>Data!ED22</f>
        <v>73387.285714285696</v>
      </c>
      <c r="D72" s="82">
        <f>Data!EX22</f>
        <v>4500</v>
      </c>
      <c r="E72" s="82">
        <f>Data!FR22</f>
        <v>0</v>
      </c>
      <c r="F72" s="82">
        <f>Data!GL22</f>
        <v>0</v>
      </c>
      <c r="G72" s="82">
        <f>Data!HF22</f>
        <v>0</v>
      </c>
      <c r="H72" s="22">
        <f t="shared" si="1"/>
        <v>77887.285714285696</v>
      </c>
      <c r="I72" s="1"/>
    </row>
    <row r="73" spans="2:12" x14ac:dyDescent="0.2">
      <c r="B73" s="9" t="str">
        <f>$B$44</f>
        <v>Physical Training</v>
      </c>
      <c r="C73" s="82">
        <f>Data!EE22</f>
        <v>0</v>
      </c>
      <c r="D73" s="82">
        <f>Data!EY22</f>
        <v>0</v>
      </c>
      <c r="E73" s="82">
        <f>Data!FS22</f>
        <v>0</v>
      </c>
      <c r="F73" s="82">
        <f>Data!GM22</f>
        <v>0</v>
      </c>
      <c r="G73" s="82">
        <f>Data!HG22</f>
        <v>0</v>
      </c>
      <c r="H73" s="22">
        <f t="shared" si="1"/>
        <v>0</v>
      </c>
      <c r="I73" s="1"/>
    </row>
    <row r="74" spans="2:12" x14ac:dyDescent="0.2">
      <c r="B74" s="9" t="str">
        <f>$B$45</f>
        <v>Health Services</v>
      </c>
      <c r="C74" s="82">
        <f>Data!EF22</f>
        <v>431635.219686558</v>
      </c>
      <c r="D74" s="82">
        <f>Data!EZ22</f>
        <v>1653845.01278377</v>
      </c>
      <c r="E74" s="82">
        <f>Data!FT22</f>
        <v>866005.03994987404</v>
      </c>
      <c r="F74" s="82">
        <f>Data!GN22</f>
        <v>434612.01742857799</v>
      </c>
      <c r="G74" s="82">
        <f>Data!HH22</f>
        <v>0</v>
      </c>
      <c r="H74" s="22">
        <f t="shared" si="1"/>
        <v>3386097.2898487798</v>
      </c>
      <c r="I74" s="1"/>
    </row>
    <row r="75" spans="2:12" x14ac:dyDescent="0.2">
      <c r="B75" s="9" t="str">
        <f>$B$46</f>
        <v>Pharmacy</v>
      </c>
      <c r="C75" s="82">
        <f>Data!EG22</f>
        <v>0</v>
      </c>
      <c r="D75" s="82">
        <f>Data!FA22</f>
        <v>0</v>
      </c>
      <c r="E75" s="82">
        <f>Data!FU22</f>
        <v>1345132.0914656799</v>
      </c>
      <c r="F75" s="82">
        <f>Data!GO22</f>
        <v>2714849.2471535699</v>
      </c>
      <c r="G75" s="82">
        <f>Data!HI22</f>
        <v>3848770.38502659</v>
      </c>
      <c r="H75" s="22">
        <f t="shared" si="1"/>
        <v>7908751.7236458398</v>
      </c>
      <c r="I75" s="1"/>
    </row>
    <row r="76" spans="2:12" x14ac:dyDescent="0.2">
      <c r="B76" s="9" t="str">
        <f>$B$47</f>
        <v>Business Administration</v>
      </c>
      <c r="C76" s="82">
        <f>Data!EH22</f>
        <v>2498314.4225548902</v>
      </c>
      <c r="D76" s="82">
        <f>Data!FB22</f>
        <v>12742479.3870786</v>
      </c>
      <c r="E76" s="82">
        <f>Data!FV22</f>
        <v>9594423.2169449795</v>
      </c>
      <c r="F76" s="82">
        <f>Data!GP22</f>
        <v>3251072.5835290998</v>
      </c>
      <c r="G76" s="82">
        <f>Data!HJ22</f>
        <v>0</v>
      </c>
      <c r="H76" s="22">
        <f t="shared" si="1"/>
        <v>28086289.610107571</v>
      </c>
      <c r="I76" s="1"/>
    </row>
    <row r="77" spans="2:12" x14ac:dyDescent="0.2">
      <c r="B77" s="9" t="str">
        <f>$B$48</f>
        <v>Optometry</v>
      </c>
      <c r="C77" s="82">
        <f>Data!EI22</f>
        <v>0</v>
      </c>
      <c r="D77" s="82">
        <f>Data!FC22</f>
        <v>0</v>
      </c>
      <c r="E77" s="82">
        <f>Data!FW22</f>
        <v>0</v>
      </c>
      <c r="F77" s="82">
        <f>Data!GQ22</f>
        <v>0</v>
      </c>
      <c r="G77" s="82">
        <f>Data!HK22</f>
        <v>3649940.2014748701</v>
      </c>
      <c r="H77" s="22">
        <f t="shared" si="1"/>
        <v>3649940.2014748701</v>
      </c>
      <c r="I77" s="1"/>
      <c r="J77" s="90"/>
      <c r="K77" s="90"/>
      <c r="L77" s="90"/>
    </row>
    <row r="78" spans="2:12" x14ac:dyDescent="0.2">
      <c r="B78" s="9" t="str">
        <f>$B$49</f>
        <v>Teacher Ed-Practice Teaching</v>
      </c>
      <c r="C78" s="82">
        <f>Data!EJ22</f>
        <v>8369.5060411148297</v>
      </c>
      <c r="D78" s="82">
        <f>Data!FD22</f>
        <v>317467.65602763102</v>
      </c>
      <c r="E78" s="82">
        <f>Data!FX22</f>
        <v>0</v>
      </c>
      <c r="F78" s="82">
        <f>Data!GR22</f>
        <v>0</v>
      </c>
      <c r="G78" s="82">
        <f>Data!HL22</f>
        <v>0</v>
      </c>
      <c r="H78" s="22">
        <f t="shared" si="1"/>
        <v>325837.16206874582</v>
      </c>
      <c r="I78" s="1"/>
      <c r="J78" s="257"/>
      <c r="K78" s="257"/>
      <c r="L78" s="257"/>
    </row>
    <row r="79" spans="2:12" x14ac:dyDescent="0.2">
      <c r="B79" s="9" t="str">
        <f>$B$50</f>
        <v>Technology</v>
      </c>
      <c r="C79" s="82">
        <f>Data!EK22</f>
        <v>928245.12786510005</v>
      </c>
      <c r="D79" s="82">
        <f>Data!FE22</f>
        <v>2815863.0456021898</v>
      </c>
      <c r="E79" s="82">
        <f>Data!FY22</f>
        <v>591457.26733707194</v>
      </c>
      <c r="F79" s="82">
        <f>Data!GS22</f>
        <v>21728.567495523799</v>
      </c>
      <c r="G79" s="82">
        <f>Data!HM22</f>
        <v>0</v>
      </c>
      <c r="H79" s="22">
        <f t="shared" si="1"/>
        <v>4357294.0082998853</v>
      </c>
      <c r="I79" s="1"/>
    </row>
    <row r="80" spans="2:12" x14ac:dyDescent="0.2">
      <c r="B80" s="9" t="str">
        <f>$B$51</f>
        <v>Nursing</v>
      </c>
      <c r="C80" s="82">
        <f>Data!EL22</f>
        <v>0</v>
      </c>
      <c r="D80" s="82">
        <f>Data!FF22</f>
        <v>847456.05952132703</v>
      </c>
      <c r="E80" s="82">
        <f>Data!FZ22</f>
        <v>0</v>
      </c>
      <c r="F80" s="82">
        <f>Data!GT22</f>
        <v>0</v>
      </c>
      <c r="G80" s="82">
        <f>Data!HN22</f>
        <v>0</v>
      </c>
      <c r="H80" s="22">
        <f t="shared" si="1"/>
        <v>847456.05952132703</v>
      </c>
      <c r="I80" s="1"/>
    </row>
    <row r="81" spans="2:24" x14ac:dyDescent="0.2">
      <c r="B81" s="35" t="str">
        <f>$B$52</f>
        <v>Totals</v>
      </c>
      <c r="C81" s="21">
        <f>SUM(C61:C80)</f>
        <v>29135665.845449962</v>
      </c>
      <c r="D81" s="21">
        <f>SUM(D61:D80)</f>
        <v>51241380.511649303</v>
      </c>
      <c r="E81" s="21">
        <f>SUM(E61:E80)</f>
        <v>40099441.639438711</v>
      </c>
      <c r="F81" s="21">
        <f>SUM(F61:F80)</f>
        <v>43360813.201425172</v>
      </c>
      <c r="G81" s="21">
        <f>SUM(G61:G80)</f>
        <v>15727273.239098869</v>
      </c>
      <c r="H81" s="21">
        <f t="shared" si="1"/>
        <v>179564574.43706203</v>
      </c>
      <c r="I81" s="1"/>
    </row>
    <row r="82" spans="2:24" x14ac:dyDescent="0.2">
      <c r="B82" s="258"/>
      <c r="C82" s="15"/>
      <c r="D82" s="15"/>
      <c r="E82" s="15"/>
      <c r="F82" s="15"/>
      <c r="G82" s="15"/>
      <c r="H82" s="16"/>
      <c r="I82" s="1"/>
    </row>
    <row r="83" spans="2:24" ht="13.5" customHeight="1" x14ac:dyDescent="0.2">
      <c r="B83" s="27"/>
      <c r="D83" s="373" t="s">
        <v>23</v>
      </c>
      <c r="E83" s="373"/>
      <c r="F83" s="373"/>
      <c r="G83" s="31" t="s">
        <v>24</v>
      </c>
      <c r="H83" s="31" t="s">
        <v>25</v>
      </c>
    </row>
    <row r="84" spans="2:24" ht="28.5" x14ac:dyDescent="0.2">
      <c r="B84" s="385" t="s">
        <v>41</v>
      </c>
      <c r="C84" s="386"/>
      <c r="D84" s="384" t="str">
        <f>Data!T22</f>
        <v>Moreno, Susan E.</v>
      </c>
      <c r="E84" s="384"/>
      <c r="F84" s="384"/>
      <c r="G84" s="87" t="str">
        <f>Data!U22</f>
        <v>(713) 743-0640</v>
      </c>
      <c r="H84" s="78" t="str">
        <f>Data!V22</f>
        <v>semoreno@Central.uh.edu</v>
      </c>
    </row>
    <row r="85" spans="2:24" ht="13.5" customHeight="1" x14ac:dyDescent="0.2">
      <c r="B85" s="27"/>
      <c r="C85" s="27"/>
      <c r="D85" s="27"/>
      <c r="E85" s="27"/>
      <c r="F85" s="27"/>
      <c r="G85" s="27"/>
      <c r="H85" s="5"/>
    </row>
    <row r="86" spans="2:24" x14ac:dyDescent="0.2">
      <c r="B86" s="28" t="s">
        <v>33</v>
      </c>
      <c r="C86" s="13"/>
      <c r="D86" s="13"/>
      <c r="E86" s="13"/>
      <c r="F86" s="13"/>
      <c r="G86" s="13"/>
      <c r="H86" s="17">
        <f>H13+H14</f>
        <v>434086165</v>
      </c>
    </row>
    <row r="87" spans="2:24" ht="42.75" customHeight="1" x14ac:dyDescent="0.2">
      <c r="B87" s="364" t="s">
        <v>8</v>
      </c>
      <c r="C87" s="364"/>
      <c r="D87" s="364"/>
      <c r="E87" s="364"/>
      <c r="F87" s="364"/>
      <c r="G87" s="364"/>
      <c r="H87" s="34"/>
    </row>
    <row r="88" spans="2:24" x14ac:dyDescent="0.2">
      <c r="B88" s="28" t="s">
        <v>5</v>
      </c>
      <c r="C88" s="12"/>
      <c r="D88" s="12"/>
      <c r="E88" s="12"/>
      <c r="F88" s="12"/>
      <c r="G88" s="12"/>
      <c r="H88" s="17"/>
      <c r="J88" s="324"/>
      <c r="K88" s="325"/>
      <c r="L88" s="325"/>
      <c r="M88" s="325"/>
      <c r="N88" s="325"/>
      <c r="O88" s="325"/>
      <c r="P88" s="17"/>
      <c r="Q88" s="129"/>
      <c r="R88" s="129"/>
      <c r="S88" s="129"/>
      <c r="T88" s="129"/>
      <c r="U88" s="129"/>
      <c r="V88" s="129"/>
      <c r="W88" s="129"/>
      <c r="X88" s="129"/>
    </row>
    <row r="89" spans="2:24" ht="98.25" customHeight="1" thickBot="1" x14ac:dyDescent="0.25">
      <c r="B89" s="389" t="s">
        <v>232</v>
      </c>
      <c r="C89" s="389"/>
      <c r="D89" s="389"/>
      <c r="E89" s="389"/>
      <c r="F89" s="389"/>
      <c r="G89" s="389"/>
      <c r="H89" s="51"/>
      <c r="J89" s="414"/>
      <c r="K89" s="414"/>
      <c r="L89" s="414"/>
      <c r="M89" s="414"/>
      <c r="N89" s="414"/>
      <c r="O89" s="414"/>
      <c r="P89" s="326"/>
      <c r="Q89" s="129"/>
      <c r="R89" s="129"/>
      <c r="S89" s="129"/>
      <c r="T89" s="129"/>
      <c r="U89" s="129"/>
      <c r="V89" s="129"/>
      <c r="W89" s="129"/>
      <c r="X89" s="129"/>
    </row>
    <row r="90" spans="2:24" ht="15" customHeight="1" thickBot="1" x14ac:dyDescent="0.25">
      <c r="B90" s="62" t="s">
        <v>32</v>
      </c>
      <c r="C90" s="63" t="s">
        <v>26</v>
      </c>
      <c r="D90" s="63" t="s">
        <v>27</v>
      </c>
      <c r="E90" s="63" t="s">
        <v>28</v>
      </c>
      <c r="F90" s="63" t="s">
        <v>29</v>
      </c>
      <c r="G90" s="63" t="s">
        <v>30</v>
      </c>
      <c r="H90" s="64" t="s">
        <v>31</v>
      </c>
      <c r="J90" s="327"/>
      <c r="K90" s="328"/>
      <c r="L90" s="328"/>
      <c r="M90" s="328"/>
      <c r="N90" s="328"/>
      <c r="O90" s="328"/>
      <c r="P90" s="328"/>
      <c r="Q90" s="129"/>
      <c r="R90" s="327"/>
      <c r="S90" s="328"/>
      <c r="T90" s="328"/>
      <c r="U90" s="328"/>
      <c r="V90" s="328"/>
      <c r="W90" s="328"/>
      <c r="X90" s="328"/>
    </row>
    <row r="91" spans="2:24" x14ac:dyDescent="0.2">
      <c r="B91" s="9" t="str">
        <f>$B$32</f>
        <v>Liberal Arts</v>
      </c>
      <c r="C91" s="159">
        <f>Data!HR22</f>
        <v>4471756</v>
      </c>
      <c r="D91" s="159">
        <f>Data!IL22</f>
        <v>1791705.64</v>
      </c>
      <c r="E91" s="159">
        <f>Data!JF22</f>
        <v>252847.52</v>
      </c>
      <c r="F91" s="159">
        <f>Data!JZ22</f>
        <v>165683.04999999999</v>
      </c>
      <c r="G91" s="159">
        <f>Data!KT22</f>
        <v>0</v>
      </c>
      <c r="H91" s="36">
        <f t="shared" ref="H91:H111" si="2">SUM(C91:G91)</f>
        <v>6681992.209999999</v>
      </c>
      <c r="J91" s="214"/>
      <c r="K91" s="42"/>
      <c r="L91" s="42"/>
      <c r="M91" s="42"/>
      <c r="N91" s="42"/>
      <c r="O91" s="42"/>
      <c r="P91" s="42"/>
      <c r="Q91" s="129"/>
      <c r="R91" s="214"/>
      <c r="S91" s="322"/>
      <c r="T91" s="322"/>
      <c r="U91" s="322"/>
      <c r="V91" s="322"/>
      <c r="W91" s="322"/>
      <c r="X91" s="322"/>
    </row>
    <row r="92" spans="2:24" x14ac:dyDescent="0.2">
      <c r="B92" s="9" t="str">
        <f>$B$33</f>
        <v>Science</v>
      </c>
      <c r="C92" s="159">
        <f>Data!HS22</f>
        <v>1619094</v>
      </c>
      <c r="D92" s="159">
        <f>Data!IM22</f>
        <v>709047.9</v>
      </c>
      <c r="E92" s="159">
        <f>Data!JG22</f>
        <v>268296.90999999997</v>
      </c>
      <c r="F92" s="159">
        <f>Data!KA22</f>
        <v>237118.91</v>
      </c>
      <c r="G92" s="159">
        <f>Data!KU22</f>
        <v>0</v>
      </c>
      <c r="H92" s="69">
        <f t="shared" si="2"/>
        <v>2833557.72</v>
      </c>
      <c r="J92" s="214"/>
      <c r="K92" s="42"/>
      <c r="L92" s="42"/>
      <c r="M92" s="42"/>
      <c r="N92" s="42"/>
      <c r="O92" s="42"/>
      <c r="P92" s="323"/>
      <c r="Q92" s="129"/>
      <c r="R92" s="214"/>
      <c r="S92" s="322"/>
      <c r="T92" s="322"/>
      <c r="U92" s="322"/>
      <c r="V92" s="322"/>
      <c r="W92" s="322"/>
      <c r="X92" s="322"/>
    </row>
    <row r="93" spans="2:24" x14ac:dyDescent="0.2">
      <c r="B93" s="9" t="str">
        <f>$B$34</f>
        <v>Fine Arts</v>
      </c>
      <c r="C93" s="159">
        <f>Data!HT22</f>
        <v>734147.02</v>
      </c>
      <c r="D93" s="159">
        <f>Data!IN22</f>
        <v>315331.88</v>
      </c>
      <c r="E93" s="159">
        <f>Data!JH22</f>
        <v>82005.509999999995</v>
      </c>
      <c r="F93" s="159">
        <f>Data!KB22</f>
        <v>17891.66</v>
      </c>
      <c r="G93" s="159">
        <f>Data!KV22</f>
        <v>0</v>
      </c>
      <c r="H93" s="69">
        <f t="shared" si="2"/>
        <v>1149376.0699999998</v>
      </c>
      <c r="J93" s="214"/>
      <c r="K93" s="42"/>
      <c r="L93" s="42"/>
      <c r="M93" s="42"/>
      <c r="N93" s="42"/>
      <c r="O93" s="42"/>
      <c r="P93" s="323"/>
      <c r="Q93" s="129"/>
      <c r="R93" s="214"/>
      <c r="S93" s="322"/>
      <c r="T93" s="322"/>
      <c r="U93" s="322"/>
      <c r="V93" s="322"/>
      <c r="W93" s="322"/>
      <c r="X93" s="322"/>
    </row>
    <row r="94" spans="2:24" x14ac:dyDescent="0.2">
      <c r="B94" s="9" t="str">
        <f>$B$35</f>
        <v>Teacher Education</v>
      </c>
      <c r="C94" s="159">
        <f>Data!HU22</f>
        <v>26564.639999999999</v>
      </c>
      <c r="D94" s="159">
        <f>Data!IO22</f>
        <v>219337.04</v>
      </c>
      <c r="E94" s="159">
        <f>Data!JI22</f>
        <v>88111.44</v>
      </c>
      <c r="F94" s="159">
        <f>Data!KC22</f>
        <v>21122.9</v>
      </c>
      <c r="G94" s="159">
        <f>Data!KW22</f>
        <v>0</v>
      </c>
      <c r="H94" s="69">
        <f t="shared" si="2"/>
        <v>355136.02</v>
      </c>
      <c r="J94" s="214"/>
      <c r="K94" s="42"/>
      <c r="L94" s="42"/>
      <c r="M94" s="42"/>
      <c r="N94" s="42"/>
      <c r="O94" s="42"/>
      <c r="P94" s="323"/>
      <c r="Q94" s="129"/>
      <c r="R94" s="214"/>
      <c r="S94" s="322"/>
      <c r="T94" s="322"/>
      <c r="U94" s="322"/>
      <c r="V94" s="322"/>
      <c r="W94" s="322"/>
      <c r="X94" s="322"/>
    </row>
    <row r="95" spans="2:24" x14ac:dyDescent="0.2">
      <c r="B95" s="9" t="str">
        <f>$B$36</f>
        <v>Agriculture</v>
      </c>
      <c r="C95" s="159">
        <f>Data!HV22</f>
        <v>0</v>
      </c>
      <c r="D95" s="159">
        <f>Data!IP22</f>
        <v>0</v>
      </c>
      <c r="E95" s="159">
        <f>Data!JJ22</f>
        <v>0</v>
      </c>
      <c r="F95" s="159">
        <f>Data!KD22</f>
        <v>0</v>
      </c>
      <c r="G95" s="159">
        <f>Data!KX22</f>
        <v>0</v>
      </c>
      <c r="H95" s="69">
        <f t="shared" si="2"/>
        <v>0</v>
      </c>
      <c r="J95" s="214"/>
      <c r="K95" s="42"/>
      <c r="L95" s="42"/>
      <c r="M95" s="42"/>
      <c r="N95" s="42"/>
      <c r="O95" s="42"/>
      <c r="P95" s="323"/>
      <c r="Q95" s="129"/>
      <c r="R95" s="214"/>
      <c r="S95" s="322"/>
      <c r="T95" s="322"/>
      <c r="U95" s="322"/>
      <c r="V95" s="322"/>
      <c r="W95" s="322"/>
      <c r="X95" s="322"/>
    </row>
    <row r="96" spans="2:24" x14ac:dyDescent="0.2">
      <c r="B96" s="9" t="str">
        <f>$B$37</f>
        <v>Engineering</v>
      </c>
      <c r="C96" s="159">
        <f>Data!HW22</f>
        <v>908896.18</v>
      </c>
      <c r="D96" s="159">
        <f>Data!IQ22</f>
        <v>1350051.86</v>
      </c>
      <c r="E96" s="159">
        <f>Data!JK22</f>
        <v>339413.16</v>
      </c>
      <c r="F96" s="159">
        <f>Data!KE22</f>
        <v>280931.33</v>
      </c>
      <c r="G96" s="159">
        <f>Data!KY22</f>
        <v>0</v>
      </c>
      <c r="H96" s="69">
        <f t="shared" si="2"/>
        <v>2879292.5300000003</v>
      </c>
      <c r="J96" s="214"/>
      <c r="K96" s="42"/>
      <c r="L96" s="42"/>
      <c r="M96" s="42"/>
      <c r="N96" s="42"/>
      <c r="O96" s="42"/>
      <c r="P96" s="323"/>
      <c r="Q96" s="129"/>
      <c r="R96" s="214"/>
      <c r="S96" s="322"/>
      <c r="T96" s="322"/>
      <c r="U96" s="322"/>
      <c r="V96" s="322"/>
      <c r="W96" s="322"/>
      <c r="X96" s="322"/>
    </row>
    <row r="97" spans="2:24" x14ac:dyDescent="0.2">
      <c r="B97" s="9" t="str">
        <f>$B$38</f>
        <v>Home Economics</v>
      </c>
      <c r="C97" s="159">
        <f>Data!HX22</f>
        <v>131563.19</v>
      </c>
      <c r="D97" s="159">
        <f>Data!IR22</f>
        <v>158170.04999999999</v>
      </c>
      <c r="E97" s="159">
        <f>Data!JL22</f>
        <v>6963.99</v>
      </c>
      <c r="F97" s="159">
        <f>Data!KF22</f>
        <v>0</v>
      </c>
      <c r="G97" s="159">
        <f>Data!KZ22</f>
        <v>0</v>
      </c>
      <c r="H97" s="69">
        <f t="shared" si="2"/>
        <v>296697.23</v>
      </c>
      <c r="J97" s="214"/>
      <c r="K97" s="42"/>
      <c r="L97" s="42"/>
      <c r="M97" s="42"/>
      <c r="N97" s="42"/>
      <c r="O97" s="42"/>
      <c r="P97" s="323"/>
      <c r="Q97" s="129"/>
      <c r="R97" s="214"/>
      <c r="S97" s="322"/>
      <c r="T97" s="322"/>
      <c r="U97" s="322"/>
      <c r="V97" s="322"/>
      <c r="W97" s="322"/>
      <c r="X97" s="322"/>
    </row>
    <row r="98" spans="2:24" x14ac:dyDescent="0.2">
      <c r="B98" s="9" t="str">
        <f>$B$39</f>
        <v>Law</v>
      </c>
      <c r="C98" s="159">
        <f>Data!HY22</f>
        <v>0</v>
      </c>
      <c r="D98" s="159">
        <f>Data!IS22</f>
        <v>0</v>
      </c>
      <c r="E98" s="159">
        <f>Data!JM22</f>
        <v>0</v>
      </c>
      <c r="F98" s="159">
        <f>Data!KG22</f>
        <v>0</v>
      </c>
      <c r="G98" s="159">
        <f>Data!LA22</f>
        <v>987424.86</v>
      </c>
      <c r="H98" s="69">
        <f t="shared" si="2"/>
        <v>987424.86</v>
      </c>
      <c r="J98" s="214"/>
      <c r="K98" s="42"/>
      <c r="L98" s="42"/>
      <c r="M98" s="42"/>
      <c r="N98" s="42"/>
      <c r="O98" s="42"/>
      <c r="P98" s="323"/>
      <c r="Q98" s="129"/>
      <c r="R98" s="214"/>
      <c r="S98" s="322"/>
      <c r="T98" s="322"/>
      <c r="U98" s="322"/>
      <c r="V98" s="322"/>
      <c r="W98" s="322"/>
      <c r="X98" s="322"/>
    </row>
    <row r="99" spans="2:24" x14ac:dyDescent="0.2">
      <c r="B99" s="9" t="str">
        <f>$B$40</f>
        <v>Social Service</v>
      </c>
      <c r="C99" s="159">
        <f>Data!HZ22</f>
        <v>0</v>
      </c>
      <c r="D99" s="159">
        <f>Data!IT22</f>
        <v>0</v>
      </c>
      <c r="E99" s="159">
        <f>Data!JN22</f>
        <v>329996.89</v>
      </c>
      <c r="F99" s="159">
        <f>Data!KH22</f>
        <v>11209.86</v>
      </c>
      <c r="G99" s="159">
        <f>Data!LB22</f>
        <v>0</v>
      </c>
      <c r="H99" s="69">
        <f t="shared" si="2"/>
        <v>341206.75</v>
      </c>
      <c r="J99" s="214"/>
      <c r="K99" s="42"/>
      <c r="L99" s="42"/>
      <c r="M99" s="42"/>
      <c r="N99" s="42"/>
      <c r="O99" s="42"/>
      <c r="P99" s="323"/>
      <c r="Q99" s="129"/>
      <c r="R99" s="214"/>
      <c r="S99" s="322"/>
      <c r="T99" s="322"/>
      <c r="U99" s="322"/>
      <c r="V99" s="322"/>
      <c r="W99" s="322"/>
      <c r="X99" s="322"/>
    </row>
    <row r="100" spans="2:24" x14ac:dyDescent="0.2">
      <c r="B100" s="9" t="str">
        <f>$B$41</f>
        <v>Library Science</v>
      </c>
      <c r="C100" s="159">
        <f>Data!IA22</f>
        <v>0</v>
      </c>
      <c r="D100" s="159">
        <f>Data!IU22</f>
        <v>0</v>
      </c>
      <c r="E100" s="159">
        <f>Data!JO22</f>
        <v>0</v>
      </c>
      <c r="F100" s="159">
        <f>Data!KI22</f>
        <v>0</v>
      </c>
      <c r="G100" s="159">
        <f>Data!LC22</f>
        <v>0</v>
      </c>
      <c r="H100" s="69">
        <f t="shared" si="2"/>
        <v>0</v>
      </c>
      <c r="J100" s="214"/>
      <c r="K100" s="42"/>
      <c r="L100" s="42"/>
      <c r="M100" s="42"/>
      <c r="N100" s="42"/>
      <c r="O100" s="42"/>
      <c r="P100" s="323"/>
      <c r="Q100" s="129"/>
      <c r="R100" s="214"/>
      <c r="S100" s="322"/>
      <c r="T100" s="322"/>
      <c r="U100" s="322"/>
      <c r="V100" s="322"/>
      <c r="W100" s="322"/>
      <c r="X100" s="322"/>
    </row>
    <row r="101" spans="2:24" x14ac:dyDescent="0.2">
      <c r="B101" s="9" t="str">
        <f>$B$42</f>
        <v>Veterinary Science</v>
      </c>
      <c r="C101" s="159">
        <f>Data!IB22</f>
        <v>0</v>
      </c>
      <c r="D101" s="159">
        <f>Data!IV22</f>
        <v>0</v>
      </c>
      <c r="E101" s="159">
        <f>Data!JP22</f>
        <v>0</v>
      </c>
      <c r="F101" s="159">
        <f>Data!KJ22</f>
        <v>0</v>
      </c>
      <c r="G101" s="159">
        <f>Data!LD22</f>
        <v>0</v>
      </c>
      <c r="H101" s="69">
        <f t="shared" si="2"/>
        <v>0</v>
      </c>
      <c r="J101" s="214"/>
      <c r="K101" s="42"/>
      <c r="L101" s="42"/>
      <c r="M101" s="42"/>
      <c r="N101" s="42"/>
      <c r="O101" s="42"/>
      <c r="P101" s="323"/>
      <c r="Q101" s="129"/>
      <c r="R101" s="214"/>
      <c r="S101" s="322"/>
      <c r="T101" s="322"/>
      <c r="U101" s="322"/>
      <c r="V101" s="322"/>
      <c r="W101" s="322"/>
      <c r="X101" s="322"/>
    </row>
    <row r="102" spans="2:24" x14ac:dyDescent="0.2">
      <c r="B102" s="9" t="str">
        <f>$B$43</f>
        <v>Vocational Training</v>
      </c>
      <c r="C102" s="159">
        <f>Data!IC22</f>
        <v>3626.09</v>
      </c>
      <c r="D102" s="159">
        <f>Data!IW22</f>
        <v>223.83</v>
      </c>
      <c r="E102" s="159">
        <f>Data!JQ22</f>
        <v>0</v>
      </c>
      <c r="F102" s="159">
        <f>Data!KK22</f>
        <v>0</v>
      </c>
      <c r="G102" s="159">
        <f>Data!LE22</f>
        <v>0</v>
      </c>
      <c r="H102" s="69">
        <f t="shared" si="2"/>
        <v>3849.92</v>
      </c>
      <c r="J102" s="214"/>
      <c r="K102" s="42"/>
      <c r="L102" s="42"/>
      <c r="M102" s="42"/>
      <c r="N102" s="42"/>
      <c r="O102" s="42"/>
      <c r="P102" s="323"/>
      <c r="Q102" s="129"/>
      <c r="R102" s="214"/>
      <c r="S102" s="322"/>
      <c r="T102" s="322"/>
      <c r="U102" s="322"/>
      <c r="V102" s="322"/>
      <c r="W102" s="322"/>
      <c r="X102" s="322"/>
    </row>
    <row r="103" spans="2:24" x14ac:dyDescent="0.2">
      <c r="B103" s="9" t="str">
        <f>$B$44</f>
        <v>Physical Training</v>
      </c>
      <c r="C103" s="159">
        <f>Data!ID22</f>
        <v>0</v>
      </c>
      <c r="D103" s="159">
        <f>Data!IX22</f>
        <v>0</v>
      </c>
      <c r="E103" s="159">
        <f>Data!JR22</f>
        <v>0</v>
      </c>
      <c r="F103" s="159">
        <f>Data!KL22</f>
        <v>0</v>
      </c>
      <c r="G103" s="159">
        <f>Data!LF22</f>
        <v>0</v>
      </c>
      <c r="H103" s="69">
        <f t="shared" si="2"/>
        <v>0</v>
      </c>
      <c r="J103" s="214"/>
      <c r="K103" s="42"/>
      <c r="L103" s="42"/>
      <c r="M103" s="42"/>
      <c r="N103" s="42"/>
      <c r="O103" s="42"/>
      <c r="P103" s="323"/>
      <c r="Q103" s="129"/>
      <c r="R103" s="214"/>
      <c r="S103" s="322"/>
      <c r="T103" s="322"/>
      <c r="U103" s="322"/>
      <c r="V103" s="322"/>
      <c r="W103" s="322"/>
      <c r="X103" s="322"/>
    </row>
    <row r="104" spans="2:24" x14ac:dyDescent="0.2">
      <c r="B104" s="9" t="str">
        <f>$B$45</f>
        <v>Health Services</v>
      </c>
      <c r="C104" s="159">
        <f>Data!IE22</f>
        <v>263236.95</v>
      </c>
      <c r="D104" s="159">
        <f>Data!IY22</f>
        <v>359591.73</v>
      </c>
      <c r="E104" s="159">
        <f>Data!JS22</f>
        <v>64556.480000000003</v>
      </c>
      <c r="F104" s="159">
        <f>Data!KM22</f>
        <v>2758.37</v>
      </c>
      <c r="G104" s="159">
        <f>Data!LG22</f>
        <v>0</v>
      </c>
      <c r="H104" s="69">
        <f t="shared" si="2"/>
        <v>690143.52999999991</v>
      </c>
      <c r="J104" s="214"/>
      <c r="K104" s="42"/>
      <c r="L104" s="42"/>
      <c r="M104" s="42"/>
      <c r="N104" s="42"/>
      <c r="O104" s="42"/>
      <c r="P104" s="323"/>
      <c r="Q104" s="129"/>
      <c r="R104" s="214"/>
      <c r="S104" s="322"/>
      <c r="T104" s="322"/>
      <c r="U104" s="322"/>
      <c r="V104" s="322"/>
      <c r="W104" s="322"/>
      <c r="X104" s="322"/>
    </row>
    <row r="105" spans="2:24" x14ac:dyDescent="0.2">
      <c r="B105" s="9" t="str">
        <f>$B$46</f>
        <v>Pharmacy</v>
      </c>
      <c r="C105" s="159">
        <f>Data!IF22</f>
        <v>0</v>
      </c>
      <c r="D105" s="159">
        <f>Data!IZ22</f>
        <v>0</v>
      </c>
      <c r="E105" s="159">
        <f>Data!JT22</f>
        <v>1295202.24</v>
      </c>
      <c r="F105" s="159">
        <f>Data!KN22</f>
        <v>1985709.66</v>
      </c>
      <c r="G105" s="159">
        <f>Data!LH22</f>
        <v>189885.27</v>
      </c>
      <c r="H105" s="69">
        <f t="shared" si="2"/>
        <v>3470797.17</v>
      </c>
      <c r="J105" s="214"/>
      <c r="K105" s="42"/>
      <c r="L105" s="42"/>
      <c r="M105" s="42"/>
      <c r="N105" s="42"/>
      <c r="O105" s="42"/>
      <c r="P105" s="323"/>
      <c r="Q105" s="129"/>
      <c r="R105" s="214"/>
      <c r="S105" s="322"/>
      <c r="T105" s="322"/>
      <c r="U105" s="322"/>
      <c r="V105" s="322"/>
      <c r="W105" s="322"/>
      <c r="X105" s="322"/>
    </row>
    <row r="106" spans="2:24" x14ac:dyDescent="0.2">
      <c r="B106" s="9" t="str">
        <f>$B$47</f>
        <v>Business Administration</v>
      </c>
      <c r="C106" s="159">
        <f>Data!IG22</f>
        <v>1323718.3</v>
      </c>
      <c r="D106" s="159">
        <f>Data!JA22</f>
        <v>4231766.82</v>
      </c>
      <c r="E106" s="159">
        <f>Data!JU22</f>
        <v>897905.05</v>
      </c>
      <c r="F106" s="159">
        <f>Data!KO22</f>
        <v>31358.58</v>
      </c>
      <c r="G106" s="159">
        <f>Data!LI22</f>
        <v>0</v>
      </c>
      <c r="H106" s="69">
        <f t="shared" si="2"/>
        <v>6484748.75</v>
      </c>
      <c r="J106" s="214"/>
      <c r="K106" s="42"/>
      <c r="L106" s="42"/>
      <c r="M106" s="42"/>
      <c r="N106" s="42"/>
      <c r="O106" s="42"/>
      <c r="P106" s="323"/>
      <c r="Q106" s="129"/>
      <c r="R106" s="214"/>
      <c r="S106" s="322"/>
      <c r="T106" s="322"/>
      <c r="U106" s="322"/>
      <c r="V106" s="322"/>
      <c r="W106" s="322"/>
      <c r="X106" s="322"/>
    </row>
    <row r="107" spans="2:24" x14ac:dyDescent="0.2">
      <c r="B107" s="9" t="str">
        <f>$B$48</f>
        <v>Optometry</v>
      </c>
      <c r="C107" s="159">
        <f>Data!IH22</f>
        <v>0</v>
      </c>
      <c r="D107" s="159">
        <f>Data!JB22</f>
        <v>0</v>
      </c>
      <c r="E107" s="159">
        <f>Data!JV22</f>
        <v>0</v>
      </c>
      <c r="F107" s="159">
        <f>Data!KP22</f>
        <v>0</v>
      </c>
      <c r="G107" s="159">
        <f>Data!LJ22</f>
        <v>2570636.2200000002</v>
      </c>
      <c r="H107" s="69">
        <f t="shared" si="2"/>
        <v>2570636.2200000002</v>
      </c>
      <c r="J107" s="214"/>
      <c r="K107" s="42"/>
      <c r="L107" s="42"/>
      <c r="M107" s="42"/>
      <c r="N107" s="42"/>
      <c r="O107" s="42"/>
      <c r="P107" s="323"/>
      <c r="Q107" s="129"/>
      <c r="R107" s="214"/>
      <c r="S107" s="322"/>
      <c r="T107" s="322"/>
      <c r="U107" s="322"/>
      <c r="V107" s="322"/>
      <c r="W107" s="322"/>
      <c r="X107" s="322"/>
    </row>
    <row r="108" spans="2:24" x14ac:dyDescent="0.2">
      <c r="B108" s="9" t="str">
        <f>$B$49</f>
        <v>Teacher Ed-Practice Teaching</v>
      </c>
      <c r="C108" s="159">
        <f>Data!II22</f>
        <v>191.03</v>
      </c>
      <c r="D108" s="159">
        <f>Data!JC22</f>
        <v>361.59</v>
      </c>
      <c r="E108" s="159">
        <f>Data!JW22</f>
        <v>0</v>
      </c>
      <c r="F108" s="159">
        <f>Data!KQ22</f>
        <v>0</v>
      </c>
      <c r="G108" s="159">
        <f>Data!LK22</f>
        <v>0</v>
      </c>
      <c r="H108" s="69">
        <f t="shared" si="2"/>
        <v>552.62</v>
      </c>
      <c r="J108" s="214"/>
      <c r="K108" s="42"/>
      <c r="L108" s="42"/>
      <c r="M108" s="42"/>
      <c r="N108" s="42"/>
      <c r="O108" s="42"/>
      <c r="P108" s="323"/>
      <c r="Q108" s="129"/>
      <c r="R108" s="214"/>
      <c r="S108" s="322"/>
      <c r="T108" s="322"/>
      <c r="U108" s="322"/>
      <c r="V108" s="322"/>
      <c r="W108" s="322"/>
      <c r="X108" s="322"/>
    </row>
    <row r="109" spans="2:24" x14ac:dyDescent="0.2">
      <c r="B109" s="9" t="str">
        <f>$B$50</f>
        <v>Technology</v>
      </c>
      <c r="C109" s="159">
        <f>Data!IJ22</f>
        <v>235852.99</v>
      </c>
      <c r="D109" s="159">
        <f>Data!JD22</f>
        <v>448926.25</v>
      </c>
      <c r="E109" s="159">
        <f>Data!JX22</f>
        <v>17973.16</v>
      </c>
      <c r="F109" s="159">
        <f>Data!KR22</f>
        <v>947.49</v>
      </c>
      <c r="G109" s="159">
        <f>Data!LL22</f>
        <v>0</v>
      </c>
      <c r="H109" s="69">
        <f t="shared" si="2"/>
        <v>703699.89</v>
      </c>
      <c r="J109" s="214"/>
      <c r="K109" s="42"/>
      <c r="L109" s="42"/>
      <c r="M109" s="42"/>
      <c r="N109" s="42"/>
      <c r="O109" s="42"/>
      <c r="P109" s="323"/>
      <c r="Q109" s="129"/>
      <c r="R109" s="214"/>
      <c r="S109" s="322"/>
      <c r="T109" s="322"/>
      <c r="U109" s="322"/>
      <c r="V109" s="322"/>
      <c r="W109" s="322"/>
      <c r="X109" s="322"/>
    </row>
    <row r="110" spans="2:24" x14ac:dyDescent="0.2">
      <c r="B110" s="9" t="str">
        <f>$B$51</f>
        <v>Nursing</v>
      </c>
      <c r="C110" s="159">
        <f>Data!IK22</f>
        <v>0</v>
      </c>
      <c r="D110" s="159">
        <f>Data!JE22</f>
        <v>222834.44</v>
      </c>
      <c r="E110" s="159">
        <f>Data!JY22</f>
        <v>0</v>
      </c>
      <c r="F110" s="159">
        <f>Data!KS22</f>
        <v>0</v>
      </c>
      <c r="G110" s="159">
        <f>Data!HPM22</f>
        <v>0</v>
      </c>
      <c r="H110" s="69">
        <f t="shared" si="2"/>
        <v>222834.44</v>
      </c>
      <c r="J110" s="214"/>
      <c r="K110" s="42"/>
      <c r="L110" s="42"/>
      <c r="M110" s="42"/>
      <c r="N110" s="42"/>
      <c r="O110" s="42"/>
      <c r="P110" s="323"/>
      <c r="Q110" s="129"/>
      <c r="R110" s="214"/>
      <c r="S110" s="322"/>
      <c r="T110" s="322"/>
      <c r="U110" s="322"/>
      <c r="V110" s="322"/>
      <c r="W110" s="322"/>
      <c r="X110" s="322"/>
    </row>
    <row r="111" spans="2:24" x14ac:dyDescent="0.2">
      <c r="B111" s="35" t="str">
        <f>$B$52</f>
        <v>Totals</v>
      </c>
      <c r="C111" s="36">
        <f>SUM(C91:C110)</f>
        <v>9718646.3899999987</v>
      </c>
      <c r="D111" s="36">
        <f>SUM(D91:D110)</f>
        <v>9807349.0299999993</v>
      </c>
      <c r="E111" s="36">
        <f>SUM(E91:E110)</f>
        <v>3643272.3499999996</v>
      </c>
      <c r="F111" s="36">
        <f>SUM(F91:F110)</f>
        <v>2754731.81</v>
      </c>
      <c r="G111" s="36">
        <f>SUM(G91:G110)</f>
        <v>3747946.35</v>
      </c>
      <c r="H111" s="36">
        <f t="shared" si="2"/>
        <v>29671945.929999996</v>
      </c>
      <c r="J111" s="46"/>
      <c r="K111" s="42"/>
      <c r="L111" s="42"/>
      <c r="M111" s="42"/>
      <c r="N111" s="42"/>
      <c r="O111" s="42"/>
      <c r="P111" s="42"/>
      <c r="Q111" s="129"/>
      <c r="R111" s="129"/>
      <c r="S111" s="129"/>
      <c r="T111" s="129"/>
      <c r="U111" s="129"/>
      <c r="V111" s="129"/>
      <c r="W111" s="129"/>
      <c r="X111" s="129"/>
    </row>
    <row r="112" spans="2:24" x14ac:dyDescent="0.2">
      <c r="B112" s="40"/>
      <c r="C112" s="42"/>
      <c r="D112" s="42"/>
      <c r="E112" s="42"/>
      <c r="F112" s="42"/>
      <c r="G112" s="42"/>
      <c r="H112" s="45"/>
      <c r="J112" s="129"/>
      <c r="K112" s="129"/>
      <c r="L112" s="129"/>
      <c r="M112" s="129"/>
      <c r="N112" s="129"/>
      <c r="O112" s="129"/>
      <c r="P112" s="129"/>
      <c r="Q112" s="129"/>
      <c r="R112" s="129"/>
      <c r="S112" s="129"/>
      <c r="T112" s="129"/>
      <c r="U112" s="129"/>
      <c r="V112" s="129"/>
      <c r="W112" s="129"/>
      <c r="X112" s="129"/>
    </row>
    <row r="113" spans="2:24" ht="15" customHeight="1" x14ac:dyDescent="0.2">
      <c r="B113" s="387" t="s">
        <v>65</v>
      </c>
      <c r="C113" s="387"/>
      <c r="D113" s="387"/>
      <c r="E113" s="387"/>
      <c r="F113" s="387"/>
      <c r="G113" s="387"/>
      <c r="H113" s="387"/>
      <c r="I113" s="1"/>
      <c r="J113" s="129"/>
      <c r="K113" s="129"/>
      <c r="L113" s="129"/>
      <c r="M113" s="129"/>
      <c r="N113" s="129"/>
      <c r="O113" s="129"/>
      <c r="P113" s="129"/>
      <c r="Q113" s="129"/>
      <c r="R113" s="129"/>
      <c r="S113" s="129"/>
      <c r="T113" s="129"/>
      <c r="U113" s="129"/>
      <c r="V113" s="129"/>
      <c r="W113" s="129"/>
      <c r="X113" s="129"/>
    </row>
    <row r="114" spans="2:24" ht="36.75" customHeight="1" thickBot="1" x14ac:dyDescent="0.25">
      <c r="B114" s="366" t="s">
        <v>37</v>
      </c>
      <c r="C114" s="366"/>
      <c r="D114" s="366"/>
      <c r="E114" s="366"/>
      <c r="F114" s="366"/>
      <c r="G114" s="366"/>
      <c r="H114" s="51"/>
      <c r="J114" s="129"/>
      <c r="K114" s="129"/>
      <c r="L114" s="129"/>
      <c r="M114" s="129"/>
      <c r="N114" s="129"/>
      <c r="O114" s="129"/>
      <c r="P114" s="129"/>
      <c r="Q114" s="129"/>
      <c r="R114" s="129"/>
      <c r="S114" s="129"/>
      <c r="T114" s="129"/>
      <c r="U114" s="129"/>
      <c r="V114" s="129"/>
      <c r="W114" s="129"/>
      <c r="X114" s="129"/>
    </row>
    <row r="115" spans="2:24" ht="15" customHeight="1" thickBot="1" x14ac:dyDescent="0.25">
      <c r="B115" s="62" t="s">
        <v>32</v>
      </c>
      <c r="C115" s="63" t="s">
        <v>26</v>
      </c>
      <c r="D115" s="63" t="s">
        <v>27</v>
      </c>
      <c r="E115" s="63" t="s">
        <v>28</v>
      </c>
      <c r="F115" s="63" t="s">
        <v>29</v>
      </c>
      <c r="G115" s="63" t="s">
        <v>30</v>
      </c>
      <c r="H115" s="64" t="s">
        <v>31</v>
      </c>
      <c r="I115" s="1"/>
    </row>
    <row r="116" spans="2:24" x14ac:dyDescent="0.2">
      <c r="B116" s="9" t="str">
        <f>$B$32</f>
        <v>Liberal Arts</v>
      </c>
      <c r="C116" s="21">
        <f t="shared" ref="C116:G131" si="3">C91+C61</f>
        <v>16954786.9840337</v>
      </c>
      <c r="D116" s="21">
        <f t="shared" si="3"/>
        <v>15168740.569646601</v>
      </c>
      <c r="E116" s="21">
        <f t="shared" si="3"/>
        <v>7198553.8522690097</v>
      </c>
      <c r="F116" s="21">
        <f t="shared" si="3"/>
        <v>10857652.3508962</v>
      </c>
      <c r="G116" s="21">
        <f t="shared" si="3"/>
        <v>0</v>
      </c>
      <c r="H116" s="36">
        <f t="shared" ref="H116:H136" si="4">SUM(C116:G116)</f>
        <v>50179733.756845511</v>
      </c>
      <c r="I116" s="1"/>
    </row>
    <row r="117" spans="2:24" x14ac:dyDescent="0.2">
      <c r="B117" s="9" t="str">
        <f>$B$33</f>
        <v>Science</v>
      </c>
      <c r="C117" s="22">
        <f t="shared" si="3"/>
        <v>6784783.7330698799</v>
      </c>
      <c r="D117" s="22">
        <f t="shared" si="3"/>
        <v>6171420.03422511</v>
      </c>
      <c r="E117" s="22">
        <f t="shared" si="3"/>
        <v>5526267.76545907</v>
      </c>
      <c r="F117" s="22">
        <f t="shared" si="3"/>
        <v>9989160.9331466705</v>
      </c>
      <c r="G117" s="22">
        <f t="shared" si="3"/>
        <v>0</v>
      </c>
      <c r="H117" s="69">
        <f t="shared" si="4"/>
        <v>28471632.46590073</v>
      </c>
      <c r="I117" s="1"/>
    </row>
    <row r="118" spans="2:24" x14ac:dyDescent="0.2">
      <c r="B118" s="9" t="str">
        <f>$B$34</f>
        <v>Fine Arts</v>
      </c>
      <c r="C118" s="22">
        <f t="shared" si="3"/>
        <v>3760517.8218908999</v>
      </c>
      <c r="D118" s="22">
        <f t="shared" si="3"/>
        <v>3148920.3225746001</v>
      </c>
      <c r="E118" s="22">
        <f t="shared" si="3"/>
        <v>2769998.6104551596</v>
      </c>
      <c r="F118" s="22">
        <f t="shared" si="3"/>
        <v>725055.635410427</v>
      </c>
      <c r="G118" s="22">
        <f t="shared" si="3"/>
        <v>0</v>
      </c>
      <c r="H118" s="69">
        <f t="shared" si="4"/>
        <v>10404492.390331086</v>
      </c>
      <c r="I118" s="1"/>
    </row>
    <row r="119" spans="2:24" x14ac:dyDescent="0.2">
      <c r="B119" s="9" t="str">
        <f>$B$35</f>
        <v>Teacher Education</v>
      </c>
      <c r="C119" s="22">
        <f t="shared" si="3"/>
        <v>182314.11192892701</v>
      </c>
      <c r="D119" s="22">
        <f t="shared" si="3"/>
        <v>2004898.0295496699</v>
      </c>
      <c r="E119" s="22">
        <f t="shared" si="3"/>
        <v>2331781.94159282</v>
      </c>
      <c r="F119" s="22">
        <f t="shared" si="3"/>
        <v>2528034.13036869</v>
      </c>
      <c r="G119" s="22">
        <f t="shared" si="3"/>
        <v>0</v>
      </c>
      <c r="H119" s="69">
        <f t="shared" si="4"/>
        <v>7047028.2134401072</v>
      </c>
      <c r="I119" s="1"/>
    </row>
    <row r="120" spans="2:24" x14ac:dyDescent="0.2">
      <c r="B120" s="9" t="str">
        <f>$B$36</f>
        <v>Agriculture</v>
      </c>
      <c r="C120" s="22">
        <f t="shared" si="3"/>
        <v>0</v>
      </c>
      <c r="D120" s="22">
        <f t="shared" si="3"/>
        <v>0</v>
      </c>
      <c r="E120" s="22">
        <f t="shared" si="3"/>
        <v>0</v>
      </c>
      <c r="F120" s="22">
        <f t="shared" si="3"/>
        <v>0</v>
      </c>
      <c r="G120" s="22">
        <f t="shared" si="3"/>
        <v>0</v>
      </c>
      <c r="H120" s="69">
        <f t="shared" si="4"/>
        <v>0</v>
      </c>
      <c r="I120" s="1"/>
    </row>
    <row r="121" spans="2:24" x14ac:dyDescent="0.2">
      <c r="B121" s="9" t="str">
        <f>$B$37</f>
        <v>Engineering</v>
      </c>
      <c r="C121" s="22">
        <f t="shared" si="3"/>
        <v>4798203.3091475097</v>
      </c>
      <c r="D121" s="22">
        <f t="shared" si="3"/>
        <v>9968822.4177564494</v>
      </c>
      <c r="E121" s="22">
        <f t="shared" si="3"/>
        <v>9118465.528845761</v>
      </c>
      <c r="F121" s="22">
        <f t="shared" si="3"/>
        <v>12781224.6282699</v>
      </c>
      <c r="G121" s="22">
        <f t="shared" si="3"/>
        <v>0</v>
      </c>
      <c r="H121" s="69">
        <f t="shared" si="4"/>
        <v>36666715.884019621</v>
      </c>
      <c r="I121" s="1"/>
    </row>
    <row r="122" spans="2:24" x14ac:dyDescent="0.2">
      <c r="B122" s="9" t="str">
        <f>$B$38</f>
        <v>Home Economics</v>
      </c>
      <c r="C122" s="22">
        <f t="shared" si="3"/>
        <v>607129.35351709905</v>
      </c>
      <c r="D122" s="22">
        <f t="shared" si="3"/>
        <v>940612.34688335704</v>
      </c>
      <c r="E122" s="22">
        <f t="shared" si="3"/>
        <v>331821.297910725</v>
      </c>
      <c r="F122" s="22">
        <f t="shared" si="3"/>
        <v>0</v>
      </c>
      <c r="G122" s="22">
        <f t="shared" si="3"/>
        <v>0</v>
      </c>
      <c r="H122" s="69">
        <f t="shared" si="4"/>
        <v>1879562.9983111811</v>
      </c>
      <c r="I122" s="1"/>
    </row>
    <row r="123" spans="2:24" x14ac:dyDescent="0.2">
      <c r="B123" s="9" t="str">
        <f>$B$39</f>
        <v>Law</v>
      </c>
      <c r="C123" s="22">
        <f t="shared" si="3"/>
        <v>0</v>
      </c>
      <c r="D123" s="22">
        <f t="shared" si="3"/>
        <v>0</v>
      </c>
      <c r="E123" s="22">
        <f t="shared" si="3"/>
        <v>0</v>
      </c>
      <c r="F123" s="22">
        <f t="shared" si="3"/>
        <v>0</v>
      </c>
      <c r="G123" s="22">
        <f t="shared" si="3"/>
        <v>9215987.51259741</v>
      </c>
      <c r="H123" s="69">
        <f t="shared" si="4"/>
        <v>9215987.51259741</v>
      </c>
      <c r="I123" s="1"/>
    </row>
    <row r="124" spans="2:24" x14ac:dyDescent="0.2">
      <c r="B124" s="9" t="str">
        <f>$B$40</f>
        <v>Social Service</v>
      </c>
      <c r="C124" s="22">
        <f t="shared" si="3"/>
        <v>0</v>
      </c>
      <c r="D124" s="22">
        <f t="shared" si="3"/>
        <v>0</v>
      </c>
      <c r="E124" s="22">
        <f t="shared" si="3"/>
        <v>1793170.4472085601</v>
      </c>
      <c r="F124" s="22">
        <f t="shared" si="3"/>
        <v>791380.81772650999</v>
      </c>
      <c r="G124" s="22">
        <f t="shared" si="3"/>
        <v>0</v>
      </c>
      <c r="H124" s="69">
        <f t="shared" si="4"/>
        <v>2584551.2649350702</v>
      </c>
      <c r="I124" s="1"/>
    </row>
    <row r="125" spans="2:24"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24"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24" x14ac:dyDescent="0.2">
      <c r="B127" s="9" t="str">
        <f>$B$43</f>
        <v>Vocational Training</v>
      </c>
      <c r="C127" s="22">
        <f t="shared" si="3"/>
        <v>77013.375714285692</v>
      </c>
      <c r="D127" s="22">
        <f t="shared" si="3"/>
        <v>4723.83</v>
      </c>
      <c r="E127" s="22">
        <f t="shared" si="3"/>
        <v>0</v>
      </c>
      <c r="F127" s="22">
        <f t="shared" si="3"/>
        <v>0</v>
      </c>
      <c r="G127" s="22">
        <f t="shared" si="3"/>
        <v>0</v>
      </c>
      <c r="H127" s="69">
        <f t="shared" si="4"/>
        <v>81737.205714285694</v>
      </c>
      <c r="I127" s="1"/>
    </row>
    <row r="128" spans="2:24"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694872.16968655796</v>
      </c>
      <c r="D129" s="22">
        <f t="shared" si="3"/>
        <v>2013436.74278377</v>
      </c>
      <c r="E129" s="22">
        <f t="shared" si="3"/>
        <v>930561.51994987403</v>
      </c>
      <c r="F129" s="22">
        <f t="shared" si="3"/>
        <v>437370.38742857799</v>
      </c>
      <c r="G129" s="22">
        <f t="shared" si="3"/>
        <v>0</v>
      </c>
      <c r="H129" s="69">
        <f t="shared" si="4"/>
        <v>4076240.8198487796</v>
      </c>
      <c r="I129" s="1"/>
    </row>
    <row r="130" spans="2:12" x14ac:dyDescent="0.2">
      <c r="B130" s="9" t="str">
        <f>$B$46</f>
        <v>Pharmacy</v>
      </c>
      <c r="C130" s="22">
        <f t="shared" si="3"/>
        <v>0</v>
      </c>
      <c r="D130" s="22">
        <f t="shared" si="3"/>
        <v>0</v>
      </c>
      <c r="E130" s="22">
        <f t="shared" si="3"/>
        <v>2640334.3314656802</v>
      </c>
      <c r="F130" s="22">
        <f t="shared" si="3"/>
        <v>4700558.9071535701</v>
      </c>
      <c r="G130" s="22">
        <f t="shared" si="3"/>
        <v>4038655.65502659</v>
      </c>
      <c r="H130" s="69">
        <f t="shared" si="4"/>
        <v>11379548.89364584</v>
      </c>
      <c r="I130" s="1"/>
    </row>
    <row r="131" spans="2:12" x14ac:dyDescent="0.2">
      <c r="B131" s="9" t="str">
        <f>$B$47</f>
        <v>Business Administration</v>
      </c>
      <c r="C131" s="22">
        <f t="shared" si="3"/>
        <v>3822032.7225548904</v>
      </c>
      <c r="D131" s="22">
        <f t="shared" si="3"/>
        <v>16974246.207078598</v>
      </c>
      <c r="E131" s="22">
        <f t="shared" si="3"/>
        <v>10492328.26694498</v>
      </c>
      <c r="F131" s="22">
        <f t="shared" si="3"/>
        <v>3282431.1635290999</v>
      </c>
      <c r="G131" s="22">
        <f t="shared" si="3"/>
        <v>0</v>
      </c>
      <c r="H131" s="69">
        <f t="shared" si="4"/>
        <v>34571038.360107571</v>
      </c>
      <c r="I131" s="1"/>
    </row>
    <row r="132" spans="2:12" x14ac:dyDescent="0.2">
      <c r="B132" s="9" t="str">
        <f>$B$48</f>
        <v>Optometry</v>
      </c>
      <c r="C132" s="22">
        <f t="shared" ref="C132:G135" si="5">C107+C77</f>
        <v>0</v>
      </c>
      <c r="D132" s="22">
        <f t="shared" si="5"/>
        <v>0</v>
      </c>
      <c r="E132" s="22">
        <f t="shared" si="5"/>
        <v>0</v>
      </c>
      <c r="F132" s="22">
        <f t="shared" si="5"/>
        <v>0</v>
      </c>
      <c r="G132" s="22">
        <f t="shared" si="5"/>
        <v>6220576.4214748703</v>
      </c>
      <c r="H132" s="69">
        <f t="shared" si="4"/>
        <v>6220576.4214748703</v>
      </c>
      <c r="I132" s="1"/>
    </row>
    <row r="133" spans="2:12" x14ac:dyDescent="0.2">
      <c r="B133" s="9" t="str">
        <f>$B$49</f>
        <v>Teacher Ed-Practice Teaching</v>
      </c>
      <c r="C133" s="22">
        <f t="shared" si="5"/>
        <v>8560.5360411148304</v>
      </c>
      <c r="D133" s="22">
        <f t="shared" si="5"/>
        <v>317829.24602763104</v>
      </c>
      <c r="E133" s="22">
        <f t="shared" si="5"/>
        <v>0</v>
      </c>
      <c r="F133" s="22">
        <f t="shared" si="5"/>
        <v>0</v>
      </c>
      <c r="G133" s="22">
        <f t="shared" si="5"/>
        <v>0</v>
      </c>
      <c r="H133" s="69">
        <f t="shared" si="4"/>
        <v>326389.78206874587</v>
      </c>
      <c r="I133" s="1"/>
    </row>
    <row r="134" spans="2:12" x14ac:dyDescent="0.2">
      <c r="B134" s="9" t="str">
        <f>$B$50</f>
        <v>Technology</v>
      </c>
      <c r="C134" s="22">
        <f t="shared" si="5"/>
        <v>1164098.1178651</v>
      </c>
      <c r="D134" s="22">
        <f t="shared" si="5"/>
        <v>3264789.2956021898</v>
      </c>
      <c r="E134" s="22">
        <f t="shared" si="5"/>
        <v>609430.42733707197</v>
      </c>
      <c r="F134" s="22">
        <f t="shared" si="5"/>
        <v>22676.057495523801</v>
      </c>
      <c r="G134" s="22">
        <f t="shared" si="5"/>
        <v>0</v>
      </c>
      <c r="H134" s="69">
        <f t="shared" si="4"/>
        <v>5060993.8982998859</v>
      </c>
      <c r="I134" s="1"/>
    </row>
    <row r="135" spans="2:12" x14ac:dyDescent="0.2">
      <c r="B135" s="9" t="str">
        <f>$B$51</f>
        <v>Nursing</v>
      </c>
      <c r="C135" s="22">
        <f t="shared" si="5"/>
        <v>0</v>
      </c>
      <c r="D135" s="22">
        <f t="shared" si="5"/>
        <v>1070290.499521327</v>
      </c>
      <c r="E135" s="22">
        <f t="shared" si="5"/>
        <v>0</v>
      </c>
      <c r="F135" s="22">
        <f t="shared" si="5"/>
        <v>0</v>
      </c>
      <c r="G135" s="22">
        <f t="shared" si="5"/>
        <v>0</v>
      </c>
      <c r="H135" s="69">
        <f t="shared" si="4"/>
        <v>1070290.499521327</v>
      </c>
      <c r="I135" s="1"/>
    </row>
    <row r="136" spans="2:12" x14ac:dyDescent="0.2">
      <c r="B136" s="35" t="str">
        <f>$B$52</f>
        <v>Totals</v>
      </c>
      <c r="C136" s="36">
        <f>SUM(C116:C135)</f>
        <v>38854312.23544997</v>
      </c>
      <c r="D136" s="36">
        <f>SUM(D116:D135)</f>
        <v>61048729.541649304</v>
      </c>
      <c r="E136" s="36">
        <f>SUM(E116:E135)</f>
        <v>43742713.989438713</v>
      </c>
      <c r="F136" s="36">
        <f>SUM(F116:F135)</f>
        <v>46115545.011425167</v>
      </c>
      <c r="G136" s="36">
        <f>SUM(G116:G135)</f>
        <v>19475219.589098871</v>
      </c>
      <c r="H136" s="36">
        <f t="shared" si="4"/>
        <v>209236520.36706203</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224849644.63293797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Data!LN22</f>
        <v>103.72</v>
      </c>
      <c r="D143" s="159">
        <f>Data!MH22</f>
        <v>279</v>
      </c>
      <c r="E143" s="159">
        <f>Data!NB22</f>
        <v>1379.44</v>
      </c>
      <c r="F143" s="159">
        <f>Data!NV22</f>
        <v>2548.34</v>
      </c>
      <c r="G143" s="159">
        <f>Data!OP22</f>
        <v>0</v>
      </c>
      <c r="H143" s="160">
        <f>Data!PJ22</f>
        <v>28483143.75</v>
      </c>
      <c r="I143" s="70">
        <f t="shared" ref="I143:I162" si="6">SUM(C143:H143)</f>
        <v>28487454.25</v>
      </c>
    </row>
    <row r="144" spans="2:12" x14ac:dyDescent="0.2">
      <c r="B144" s="9" t="str">
        <f>$B$33</f>
        <v>Science</v>
      </c>
      <c r="C144" s="159">
        <f>Data!LO22</f>
        <v>93993.09</v>
      </c>
      <c r="D144" s="159">
        <f>Data!MI22</f>
        <v>164487.91</v>
      </c>
      <c r="E144" s="159">
        <f>Data!NC22</f>
        <v>1244598.1399999999</v>
      </c>
      <c r="F144" s="159">
        <f>Data!NW22</f>
        <v>2214509.58</v>
      </c>
      <c r="G144" s="159">
        <f>Data!OQ22</f>
        <v>0</v>
      </c>
      <c r="H144" s="160">
        <f>Data!PK22</f>
        <v>44986151.689999998</v>
      </c>
      <c r="I144" s="70">
        <f t="shared" si="6"/>
        <v>48703740.409999996</v>
      </c>
    </row>
    <row r="145" spans="2:9" x14ac:dyDescent="0.2">
      <c r="B145" s="9" t="str">
        <f>$B$34</f>
        <v>Fine Arts</v>
      </c>
      <c r="C145" s="159">
        <f>Data!LP22</f>
        <v>160.4</v>
      </c>
      <c r="D145" s="159">
        <f>Data!MJ22</f>
        <v>299.26</v>
      </c>
      <c r="E145" s="159">
        <f>Data!ND22</f>
        <v>1217.82</v>
      </c>
      <c r="F145" s="159">
        <f>Data!NX22</f>
        <v>1624.75</v>
      </c>
      <c r="G145" s="159">
        <f>Data!OR22</f>
        <v>0</v>
      </c>
      <c r="H145" s="160">
        <f>Data!PL22</f>
        <v>1963868.52</v>
      </c>
      <c r="I145" s="70">
        <f t="shared" si="6"/>
        <v>1967170.75</v>
      </c>
    </row>
    <row r="146" spans="2:9" x14ac:dyDescent="0.2">
      <c r="B146" s="9" t="str">
        <f>$B$35</f>
        <v>Teacher Education</v>
      </c>
      <c r="C146" s="159">
        <f>Data!LQ22</f>
        <v>80.11</v>
      </c>
      <c r="D146" s="159">
        <f>Data!MK22</f>
        <v>142.08000000000001</v>
      </c>
      <c r="E146" s="159">
        <f>Data!NE22</f>
        <v>427.75</v>
      </c>
      <c r="F146" s="159">
        <f>Data!NY22</f>
        <v>852.47</v>
      </c>
      <c r="G146" s="159">
        <f>Data!OS22</f>
        <v>0</v>
      </c>
      <c r="H146" s="160">
        <f>Data!PN22</f>
        <v>4490209.9800000004</v>
      </c>
      <c r="I146" s="70">
        <f t="shared" si="6"/>
        <v>4491712.3900000006</v>
      </c>
    </row>
    <row r="147" spans="2:9" x14ac:dyDescent="0.2">
      <c r="B147" s="9" t="str">
        <f>$B$36</f>
        <v>Agriculture</v>
      </c>
      <c r="C147" s="159">
        <f>Data!LR22</f>
        <v>0</v>
      </c>
      <c r="D147" s="159">
        <f>Data!ML22</f>
        <v>0</v>
      </c>
      <c r="E147" s="159">
        <f>Data!NF22</f>
        <v>0</v>
      </c>
      <c r="F147" s="159">
        <f>Data!NZ22</f>
        <v>0</v>
      </c>
      <c r="G147" s="159">
        <f>Data!OT22</f>
        <v>0</v>
      </c>
      <c r="H147" s="160">
        <f>Data!PM22</f>
        <v>0</v>
      </c>
      <c r="I147" s="70">
        <f t="shared" si="6"/>
        <v>0</v>
      </c>
    </row>
    <row r="148" spans="2:9" x14ac:dyDescent="0.2">
      <c r="B148" s="9" t="str">
        <f>$B$37</f>
        <v>Engineering</v>
      </c>
      <c r="C148" s="159">
        <f>Data!LS22</f>
        <v>196541.39</v>
      </c>
      <c r="D148" s="159">
        <f>Data!MM22</f>
        <v>375316.32</v>
      </c>
      <c r="E148" s="159">
        <f>Data!NG22</f>
        <v>1345808.82</v>
      </c>
      <c r="F148" s="159">
        <f>Data!OA22</f>
        <v>3492218.44</v>
      </c>
      <c r="G148" s="159">
        <f>Data!OU22</f>
        <v>0</v>
      </c>
      <c r="H148" s="160">
        <f>Data!PO22</f>
        <v>77741888.079999998</v>
      </c>
      <c r="I148" s="70">
        <f t="shared" si="6"/>
        <v>83151773.049999997</v>
      </c>
    </row>
    <row r="149" spans="2:9" x14ac:dyDescent="0.2">
      <c r="B149" s="9" t="str">
        <f>$B$38</f>
        <v>Home Economics</v>
      </c>
      <c r="C149" s="159">
        <f>Data!LT22</f>
        <v>687.87</v>
      </c>
      <c r="D149" s="159">
        <f>Data!MN22</f>
        <v>970.07</v>
      </c>
      <c r="E149" s="159">
        <f>Data!NH22</f>
        <v>6296.65</v>
      </c>
      <c r="F149" s="159">
        <f>Data!OB22</f>
        <v>0</v>
      </c>
      <c r="G149" s="159">
        <f>Data!OV22</f>
        <v>0</v>
      </c>
      <c r="H149" s="160">
        <f>Data!PP22</f>
        <v>2088353.83</v>
      </c>
      <c r="I149" s="70">
        <f t="shared" si="6"/>
        <v>2096308.4200000002</v>
      </c>
    </row>
    <row r="150" spans="2:9" x14ac:dyDescent="0.2">
      <c r="B150" s="9" t="str">
        <f>$B$39</f>
        <v>Law</v>
      </c>
      <c r="C150" s="159">
        <f>Data!LU22</f>
        <v>0</v>
      </c>
      <c r="D150" s="159">
        <f>Data!MO22</f>
        <v>0</v>
      </c>
      <c r="E150" s="159">
        <f>Data!NI22</f>
        <v>0</v>
      </c>
      <c r="F150" s="159">
        <f>Data!OC22</f>
        <v>0</v>
      </c>
      <c r="G150" s="159">
        <f>Data!OW22</f>
        <v>0</v>
      </c>
      <c r="H150" s="160">
        <f>Data!PQ22</f>
        <v>234992.7</v>
      </c>
      <c r="I150" s="70">
        <f t="shared" si="6"/>
        <v>234992.7</v>
      </c>
    </row>
    <row r="151" spans="2:9" x14ac:dyDescent="0.2">
      <c r="B151" s="9" t="str">
        <f>$B$40</f>
        <v>Social Service</v>
      </c>
      <c r="C151" s="159">
        <f>Data!LV22</f>
        <v>0</v>
      </c>
      <c r="D151" s="159">
        <f>Data!MP22</f>
        <v>0</v>
      </c>
      <c r="E151" s="159">
        <f>Data!NJ22</f>
        <v>0</v>
      </c>
      <c r="F151" s="159">
        <f>Data!OD22</f>
        <v>0</v>
      </c>
      <c r="G151" s="159">
        <f>Data!OX22</f>
        <v>0</v>
      </c>
      <c r="H151" s="160">
        <f>Data!PR22</f>
        <v>502157.64</v>
      </c>
      <c r="I151" s="70">
        <f t="shared" si="6"/>
        <v>502157.64</v>
      </c>
    </row>
    <row r="152" spans="2:9" x14ac:dyDescent="0.2">
      <c r="B152" s="9" t="str">
        <f>$B$41</f>
        <v>Library Science</v>
      </c>
      <c r="C152" s="159">
        <f>Data!LW22</f>
        <v>0</v>
      </c>
      <c r="D152" s="159">
        <f>Data!MQ22</f>
        <v>0</v>
      </c>
      <c r="E152" s="159">
        <f>Data!NK22</f>
        <v>0</v>
      </c>
      <c r="F152" s="159">
        <f>Data!OE22</f>
        <v>0</v>
      </c>
      <c r="G152" s="159">
        <f>Data!OY22</f>
        <v>0</v>
      </c>
      <c r="H152" s="160">
        <f>Data!PS22</f>
        <v>0</v>
      </c>
      <c r="I152" s="70">
        <f t="shared" si="6"/>
        <v>0</v>
      </c>
    </row>
    <row r="153" spans="2:9" x14ac:dyDescent="0.2">
      <c r="B153" s="9" t="str">
        <f>$B$42</f>
        <v>Veterinary Science</v>
      </c>
      <c r="C153" s="159">
        <f>Data!LX22</f>
        <v>0</v>
      </c>
      <c r="D153" s="159">
        <f>Data!MR22</f>
        <v>0</v>
      </c>
      <c r="E153" s="159">
        <f>Data!NL22</f>
        <v>0</v>
      </c>
      <c r="F153" s="159">
        <f>Data!OF22</f>
        <v>0</v>
      </c>
      <c r="G153" s="159">
        <f>Data!OZ22</f>
        <v>0</v>
      </c>
      <c r="H153" s="160">
        <f>Data!PT22</f>
        <v>0</v>
      </c>
      <c r="I153" s="70">
        <f t="shared" si="6"/>
        <v>0</v>
      </c>
    </row>
    <row r="154" spans="2:9" x14ac:dyDescent="0.2">
      <c r="B154" s="9" t="str">
        <f>$B$43</f>
        <v>Vocational Training</v>
      </c>
      <c r="C154" s="159">
        <f>Data!LY22</f>
        <v>1153.69</v>
      </c>
      <c r="D154" s="159">
        <f>Data!MS22</f>
        <v>1146.0999999999999</v>
      </c>
      <c r="E154" s="159">
        <f>Data!NM22</f>
        <v>0</v>
      </c>
      <c r="F154" s="159">
        <f>Data!OG22</f>
        <v>0</v>
      </c>
      <c r="G154" s="159">
        <f>Data!PA22</f>
        <v>0</v>
      </c>
      <c r="H154" s="160">
        <f>Data!PU22</f>
        <v>103517.08</v>
      </c>
      <c r="I154" s="70">
        <f t="shared" si="6"/>
        <v>105816.87</v>
      </c>
    </row>
    <row r="155" spans="2:9" x14ac:dyDescent="0.2">
      <c r="B155" s="9" t="str">
        <f>$B$44</f>
        <v>Physical Training</v>
      </c>
      <c r="C155" s="159">
        <f>Data!LZ22</f>
        <v>0</v>
      </c>
      <c r="D155" s="159">
        <f>Data!MT22</f>
        <v>0</v>
      </c>
      <c r="E155" s="159">
        <f>Data!NN22</f>
        <v>0</v>
      </c>
      <c r="F155" s="159">
        <f>Data!OH22</f>
        <v>0</v>
      </c>
      <c r="G155" s="159">
        <f>Data!PB22</f>
        <v>0</v>
      </c>
      <c r="H155" s="160">
        <f>Data!PV22</f>
        <v>0</v>
      </c>
      <c r="I155" s="70">
        <f t="shared" si="6"/>
        <v>0</v>
      </c>
    </row>
    <row r="156" spans="2:9" x14ac:dyDescent="0.2">
      <c r="B156" s="9" t="str">
        <f>$B$45</f>
        <v>Health Services</v>
      </c>
      <c r="C156" s="159">
        <f>Data!MA22</f>
        <v>164.73</v>
      </c>
      <c r="D156" s="159">
        <f>Data!MU22</f>
        <v>506.56</v>
      </c>
      <c r="E156" s="159">
        <f>Data!NO22</f>
        <v>2812.83</v>
      </c>
      <c r="F156" s="159">
        <f>Data!OI22</f>
        <v>14162.99</v>
      </c>
      <c r="G156" s="159">
        <f>Data!PC22</f>
        <v>0</v>
      </c>
      <c r="H156" s="160">
        <f>Data!PW22</f>
        <v>4766636.93</v>
      </c>
      <c r="I156" s="70">
        <f t="shared" si="6"/>
        <v>4784284.04</v>
      </c>
    </row>
    <row r="157" spans="2:9" x14ac:dyDescent="0.2">
      <c r="B157" s="9" t="str">
        <f>$B$46</f>
        <v>Pharmacy</v>
      </c>
      <c r="C157" s="159">
        <f>Data!MB22</f>
        <v>0</v>
      </c>
      <c r="D157" s="159">
        <f>Data!MV22</f>
        <v>0</v>
      </c>
      <c r="E157" s="159">
        <f>Data!NP22</f>
        <v>350491.46</v>
      </c>
      <c r="F157" s="159">
        <f>Data!OJ22</f>
        <v>453603.98</v>
      </c>
      <c r="G157" s="159">
        <f>Data!PD22</f>
        <v>32649.77</v>
      </c>
      <c r="H157" s="160">
        <f>Data!PX22</f>
        <v>21526774.120000001</v>
      </c>
      <c r="I157" s="70">
        <f t="shared" si="6"/>
        <v>22363519.330000002</v>
      </c>
    </row>
    <row r="158" spans="2:9" x14ac:dyDescent="0.2">
      <c r="B158" s="9" t="str">
        <f>$B$47</f>
        <v>Business Administration</v>
      </c>
      <c r="C158" s="159">
        <f>Data!MC22</f>
        <v>708.85</v>
      </c>
      <c r="D158" s="159">
        <f>Data!MW22</f>
        <v>1255.26</v>
      </c>
      <c r="E158" s="159">
        <f>Data!NQ22</f>
        <v>5692.99</v>
      </c>
      <c r="F158" s="159">
        <f>Data!OK22</f>
        <v>63316.94</v>
      </c>
      <c r="G158" s="159">
        <f>Data!PE22</f>
        <v>0</v>
      </c>
      <c r="H158" s="160">
        <f>Data!PY22</f>
        <v>13598013.5</v>
      </c>
      <c r="I158" s="70">
        <f t="shared" si="6"/>
        <v>13668987.539999999</v>
      </c>
    </row>
    <row r="159" spans="2:9" x14ac:dyDescent="0.2">
      <c r="B159" s="9" t="str">
        <f>$B$48</f>
        <v>Optometry</v>
      </c>
      <c r="C159" s="159">
        <f>Data!MD22</f>
        <v>0</v>
      </c>
      <c r="D159" s="159">
        <f>Data!MX22</f>
        <v>0</v>
      </c>
      <c r="E159" s="159">
        <f>Data!NR22</f>
        <v>0</v>
      </c>
      <c r="F159" s="159">
        <f>Data!OL22</f>
        <v>0</v>
      </c>
      <c r="G159" s="159">
        <f>Data!PF22</f>
        <v>63163.22</v>
      </c>
      <c r="H159" s="160">
        <f>Data!PZ22</f>
        <v>6025874.9500000002</v>
      </c>
      <c r="I159" s="70">
        <f t="shared" si="6"/>
        <v>6089038.1699999999</v>
      </c>
    </row>
    <row r="160" spans="2:9" x14ac:dyDescent="0.2">
      <c r="B160" s="9" t="str">
        <f>$B$49</f>
        <v>Teacher Ed-Practice Teaching</v>
      </c>
      <c r="C160" s="159">
        <f>Data!ME22</f>
        <v>0</v>
      </c>
      <c r="D160" s="159">
        <f>Data!MY22</f>
        <v>0</v>
      </c>
      <c r="E160" s="159">
        <f>Data!NS22</f>
        <v>0</v>
      </c>
      <c r="F160" s="159">
        <f>Data!OM22</f>
        <v>0</v>
      </c>
      <c r="G160" s="159">
        <f>Data!PG22</f>
        <v>0</v>
      </c>
      <c r="H160" s="160">
        <f>Data!QA22</f>
        <v>966355.11</v>
      </c>
      <c r="I160" s="70">
        <f t="shared" si="6"/>
        <v>966355.11</v>
      </c>
    </row>
    <row r="161" spans="2:10" x14ac:dyDescent="0.2">
      <c r="B161" s="9" t="str">
        <f>$B$50</f>
        <v>Technology</v>
      </c>
      <c r="C161" s="159">
        <f>Data!MF22</f>
        <v>6972.09</v>
      </c>
      <c r="D161" s="159">
        <f>Data!MZ22</f>
        <v>12201.16</v>
      </c>
      <c r="E161" s="159">
        <f>Data!NT22</f>
        <v>80741.31</v>
      </c>
      <c r="F161" s="159">
        <f>Data!ON22</f>
        <v>82146.97</v>
      </c>
      <c r="G161" s="159">
        <f>Data!PH22</f>
        <v>0</v>
      </c>
      <c r="H161" s="160">
        <f>Data!QB22</f>
        <v>5606930.8499999996</v>
      </c>
      <c r="I161" s="70">
        <f t="shared" si="6"/>
        <v>5788992.3799999999</v>
      </c>
    </row>
    <row r="162" spans="2:10" x14ac:dyDescent="0.2">
      <c r="B162" s="9" t="str">
        <f>$B$51</f>
        <v>Nursing</v>
      </c>
      <c r="C162" s="159">
        <f>Data!MG22</f>
        <v>0</v>
      </c>
      <c r="D162" s="159">
        <f>Data!NA22</f>
        <v>0</v>
      </c>
      <c r="E162" s="159">
        <f>Data!NU22</f>
        <v>0</v>
      </c>
      <c r="F162" s="159">
        <f>Data!OO22</f>
        <v>0</v>
      </c>
      <c r="G162" s="159">
        <f>Data!PI22</f>
        <v>0</v>
      </c>
      <c r="H162" s="160">
        <f>Data!QC22</f>
        <v>1447341.98</v>
      </c>
      <c r="I162" s="70">
        <f t="shared" si="6"/>
        <v>1447341.98</v>
      </c>
    </row>
    <row r="163" spans="2:10" ht="15" thickBot="1" x14ac:dyDescent="0.25">
      <c r="B163" s="35" t="str">
        <f>$B$52</f>
        <v>Totals</v>
      </c>
      <c r="C163" s="36">
        <f t="shared" ref="C163:H163" si="7">SUM(C143:C162)</f>
        <v>300565.94</v>
      </c>
      <c r="D163" s="36">
        <f t="shared" si="7"/>
        <v>556603.72000000009</v>
      </c>
      <c r="E163" s="36">
        <f t="shared" si="7"/>
        <v>3039467.21</v>
      </c>
      <c r="F163" s="36">
        <f t="shared" si="7"/>
        <v>6324984.4600000009</v>
      </c>
      <c r="G163" s="37">
        <f t="shared" si="7"/>
        <v>95812.99</v>
      </c>
      <c r="H163" s="71">
        <f t="shared" si="7"/>
        <v>214532210.70999998</v>
      </c>
      <c r="I163" s="70">
        <f>SUM(I143:I162)</f>
        <v>224849645.02999994</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9624021.5601575356</v>
      </c>
      <c r="D168" s="21">
        <f t="shared" si="8"/>
        <v>8610396.786700299</v>
      </c>
      <c r="E168" s="21">
        <f t="shared" si="8"/>
        <v>4087440.2620808524</v>
      </c>
      <c r="F168" s="21">
        <f t="shared" si="8"/>
        <v>6165595.6410613116</v>
      </c>
      <c r="G168" s="21">
        <f t="shared" si="8"/>
        <v>0</v>
      </c>
      <c r="H168" s="36">
        <f t="shared" ref="H168:H188" si="9">SUM(C168:G168)</f>
        <v>28487454.25</v>
      </c>
      <c r="I168" s="52"/>
      <c r="J168" s="53"/>
    </row>
    <row r="169" spans="2:10" x14ac:dyDescent="0.2">
      <c r="B169" s="9" t="str">
        <f>$B$33</f>
        <v>Science</v>
      </c>
      <c r="C169" s="22">
        <f t="shared" si="8"/>
        <v>10814183.109496659</v>
      </c>
      <c r="D169" s="22">
        <f t="shared" si="8"/>
        <v>9915542.3370638378</v>
      </c>
      <c r="E169" s="22">
        <f t="shared" si="8"/>
        <v>9976289.948477909</v>
      </c>
      <c r="F169" s="22">
        <f t="shared" si="8"/>
        <v>17997725.014961593</v>
      </c>
      <c r="G169" s="22">
        <f t="shared" si="8"/>
        <v>0</v>
      </c>
      <c r="H169" s="69">
        <f t="shared" si="9"/>
        <v>48703740.409999996</v>
      </c>
      <c r="I169" s="52"/>
      <c r="J169" s="53"/>
    </row>
    <row r="170" spans="2:10" x14ac:dyDescent="0.2">
      <c r="B170" s="9" t="str">
        <f>$B$34</f>
        <v>Fine Arts</v>
      </c>
      <c r="C170" s="22">
        <f t="shared" si="8"/>
        <v>709965.57763399498</v>
      </c>
      <c r="D170" s="22">
        <f t="shared" si="8"/>
        <v>594664.19982535532</v>
      </c>
      <c r="E170" s="22">
        <f t="shared" si="8"/>
        <v>524060.53711053892</v>
      </c>
      <c r="F170" s="22">
        <f t="shared" si="8"/>
        <v>138480.43543011101</v>
      </c>
      <c r="G170" s="22">
        <f t="shared" si="8"/>
        <v>0</v>
      </c>
      <c r="H170" s="69">
        <f t="shared" si="9"/>
        <v>1967170.7500000005</v>
      </c>
      <c r="I170" s="52"/>
      <c r="J170" s="53"/>
    </row>
    <row r="171" spans="2:10" x14ac:dyDescent="0.2">
      <c r="B171" s="9" t="str">
        <f>$B$35</f>
        <v>Teacher Education</v>
      </c>
      <c r="C171" s="22">
        <f t="shared" si="8"/>
        <v>116246.6159488218</v>
      </c>
      <c r="D171" s="22">
        <f t="shared" si="8"/>
        <v>1277618.6089000606</v>
      </c>
      <c r="E171" s="22">
        <f t="shared" si="8"/>
        <v>1486187.4529844567</v>
      </c>
      <c r="F171" s="22">
        <f t="shared" si="8"/>
        <v>1611659.7121666612</v>
      </c>
      <c r="G171" s="22">
        <f t="shared" si="8"/>
        <v>0</v>
      </c>
      <c r="H171" s="69">
        <f t="shared" si="9"/>
        <v>4491712.3900000006</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10369838.224784281</v>
      </c>
      <c r="D173" s="22">
        <f t="shared" si="8"/>
        <v>21511517.313347794</v>
      </c>
      <c r="E173" s="22">
        <f t="shared" si="8"/>
        <v>20679057.231096938</v>
      </c>
      <c r="F173" s="22">
        <f t="shared" si="8"/>
        <v>30591360.280770984</v>
      </c>
      <c r="G173" s="22">
        <f t="shared" si="8"/>
        <v>0</v>
      </c>
      <c r="H173" s="69">
        <f t="shared" si="9"/>
        <v>83151773.049999997</v>
      </c>
      <c r="I173" s="52"/>
      <c r="J173" s="53"/>
    </row>
    <row r="174" spans="2:10" x14ac:dyDescent="0.2">
      <c r="B174" s="9" t="str">
        <f>$B$38</f>
        <v>Home Economics</v>
      </c>
      <c r="C174" s="22">
        <f t="shared" si="8"/>
        <v>675260.05080058402</v>
      </c>
      <c r="D174" s="22">
        <f t="shared" si="8"/>
        <v>1046070.1272601886</v>
      </c>
      <c r="E174" s="22">
        <f t="shared" si="8"/>
        <v>374978.24193922739</v>
      </c>
      <c r="F174" s="22">
        <f t="shared" si="8"/>
        <v>0</v>
      </c>
      <c r="G174" s="22">
        <f t="shared" si="8"/>
        <v>0</v>
      </c>
      <c r="H174" s="69">
        <f t="shared" si="9"/>
        <v>2096308.42</v>
      </c>
      <c r="I174" s="52"/>
      <c r="J174" s="53"/>
    </row>
    <row r="175" spans="2:10" x14ac:dyDescent="0.2">
      <c r="B175" s="9" t="str">
        <f>$B$39</f>
        <v>Law</v>
      </c>
      <c r="C175" s="22">
        <f t="shared" si="8"/>
        <v>0</v>
      </c>
      <c r="D175" s="22">
        <f t="shared" si="8"/>
        <v>0</v>
      </c>
      <c r="E175" s="22">
        <f t="shared" si="8"/>
        <v>0</v>
      </c>
      <c r="F175" s="22">
        <f t="shared" si="8"/>
        <v>0</v>
      </c>
      <c r="G175" s="22">
        <f t="shared" si="8"/>
        <v>234992.7</v>
      </c>
      <c r="H175" s="69">
        <f t="shared" si="9"/>
        <v>234992.7</v>
      </c>
      <c r="I175" s="52"/>
      <c r="J175" s="53"/>
    </row>
    <row r="176" spans="2:10" x14ac:dyDescent="0.2">
      <c r="B176" s="9" t="str">
        <f>$B$40</f>
        <v>Social Service</v>
      </c>
      <c r="C176" s="22">
        <f t="shared" si="8"/>
        <v>0</v>
      </c>
      <c r="D176" s="22">
        <f t="shared" si="8"/>
        <v>0</v>
      </c>
      <c r="E176" s="22">
        <f t="shared" si="8"/>
        <v>348398.67643740337</v>
      </c>
      <c r="F176" s="22">
        <f t="shared" si="8"/>
        <v>153758.96356259662</v>
      </c>
      <c r="G176" s="22">
        <f t="shared" si="8"/>
        <v>0</v>
      </c>
      <c r="H176" s="69">
        <f t="shared" si="9"/>
        <v>502157.64</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98688.217944994583</v>
      </c>
      <c r="D179" s="22">
        <f t="shared" si="8"/>
        <v>7128.652055005412</v>
      </c>
      <c r="E179" s="22">
        <f t="shared" si="8"/>
        <v>0</v>
      </c>
      <c r="F179" s="22">
        <f t="shared" si="8"/>
        <v>0</v>
      </c>
      <c r="G179" s="22">
        <f t="shared" si="8"/>
        <v>0</v>
      </c>
      <c r="H179" s="69">
        <f t="shared" si="9"/>
        <v>105816.87</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812727.94499180943</v>
      </c>
      <c r="D181" s="22">
        <f t="shared" si="8"/>
        <v>2354960.6657630811</v>
      </c>
      <c r="E181" s="22">
        <f t="shared" si="8"/>
        <v>1090984.2856782626</v>
      </c>
      <c r="F181" s="22">
        <f t="shared" si="8"/>
        <v>525611.14356684673</v>
      </c>
      <c r="G181" s="22">
        <f t="shared" si="8"/>
        <v>0</v>
      </c>
      <c r="H181" s="69">
        <f t="shared" si="9"/>
        <v>4784284.04</v>
      </c>
      <c r="I181" s="52"/>
      <c r="J181" s="53"/>
    </row>
    <row r="182" spans="2:10" x14ac:dyDescent="0.2">
      <c r="B182" s="9" t="str">
        <f>$B$46</f>
        <v>Pharmacy</v>
      </c>
      <c r="C182" s="22">
        <f t="shared" si="8"/>
        <v>0</v>
      </c>
      <c r="D182" s="22">
        <f t="shared" si="8"/>
        <v>0</v>
      </c>
      <c r="E182" s="22">
        <f t="shared" si="8"/>
        <v>5345230.8197017089</v>
      </c>
      <c r="F182" s="22">
        <f t="shared" si="8"/>
        <v>9345684.9207964018</v>
      </c>
      <c r="G182" s="22">
        <f t="shared" si="8"/>
        <v>7672603.5895018904</v>
      </c>
      <c r="H182" s="69">
        <f t="shared" si="9"/>
        <v>22363519.330000002</v>
      </c>
      <c r="I182" s="52"/>
      <c r="J182" s="53"/>
    </row>
    <row r="183" spans="2:10" x14ac:dyDescent="0.2">
      <c r="B183" s="9" t="str">
        <f>$B$47</f>
        <v>Business Administration</v>
      </c>
      <c r="C183" s="22">
        <f t="shared" si="8"/>
        <v>1504049.6527082887</v>
      </c>
      <c r="D183" s="22">
        <f t="shared" si="8"/>
        <v>6677827.3279805565</v>
      </c>
      <c r="E183" s="22">
        <f t="shared" si="8"/>
        <v>4132697.2163175312</v>
      </c>
      <c r="F183" s="22">
        <f t="shared" si="8"/>
        <v>1354413.3429936219</v>
      </c>
      <c r="G183" s="22">
        <f t="shared" si="8"/>
        <v>0</v>
      </c>
      <c r="H183" s="69">
        <f t="shared" si="9"/>
        <v>13668987.539999999</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6089038.1699999999</v>
      </c>
      <c r="H184" s="69">
        <f t="shared" si="9"/>
        <v>6089038.1699999999</v>
      </c>
      <c r="I184" s="52"/>
      <c r="J184" s="53"/>
    </row>
    <row r="185" spans="2:10" x14ac:dyDescent="0.2">
      <c r="B185" s="9" t="str">
        <f>$B$49</f>
        <v>Teacher Ed-Practice Teaching</v>
      </c>
      <c r="C185" s="22">
        <f t="shared" si="10"/>
        <v>25345.516931434107</v>
      </c>
      <c r="D185" s="22">
        <f t="shared" si="10"/>
        <v>941009.59306856594</v>
      </c>
      <c r="E185" s="22">
        <f t="shared" si="10"/>
        <v>0</v>
      </c>
      <c r="F185" s="22">
        <f t="shared" si="10"/>
        <v>0</v>
      </c>
      <c r="G185" s="22">
        <f t="shared" si="10"/>
        <v>0</v>
      </c>
      <c r="H185" s="69">
        <f t="shared" si="9"/>
        <v>966355.1100000001</v>
      </c>
      <c r="I185" s="52"/>
      <c r="J185" s="53"/>
    </row>
    <row r="186" spans="2:10" x14ac:dyDescent="0.2">
      <c r="B186" s="9" t="str">
        <f>$B$50</f>
        <v>Technology</v>
      </c>
      <c r="C186" s="22">
        <f t="shared" si="10"/>
        <v>1296643.2061175976</v>
      </c>
      <c r="D186" s="22">
        <f t="shared" si="10"/>
        <v>3629168.1408159509</v>
      </c>
      <c r="E186" s="22">
        <f t="shared" si="10"/>
        <v>755911.90546599706</v>
      </c>
      <c r="F186" s="22">
        <f t="shared" si="10"/>
        <v>107269.12760045407</v>
      </c>
      <c r="G186" s="22">
        <f t="shared" si="10"/>
        <v>0</v>
      </c>
      <c r="H186" s="69">
        <f t="shared" si="9"/>
        <v>5788992.379999999</v>
      </c>
      <c r="I186" s="52"/>
      <c r="J186" s="53"/>
    </row>
    <row r="187" spans="2:10" x14ac:dyDescent="0.2">
      <c r="B187" s="9" t="str">
        <f>$B$51</f>
        <v>Nursing</v>
      </c>
      <c r="C187" s="22">
        <f t="shared" si="10"/>
        <v>0</v>
      </c>
      <c r="D187" s="22">
        <f t="shared" si="10"/>
        <v>1447341.98</v>
      </c>
      <c r="E187" s="22">
        <f t="shared" si="10"/>
        <v>0</v>
      </c>
      <c r="F187" s="22">
        <f t="shared" si="10"/>
        <v>0</v>
      </c>
      <c r="G187" s="22">
        <f t="shared" si="10"/>
        <v>0</v>
      </c>
      <c r="H187" s="69">
        <f t="shared" si="9"/>
        <v>1447341.98</v>
      </c>
      <c r="I187" s="52"/>
      <c r="J187" s="53"/>
    </row>
    <row r="188" spans="2:10" x14ac:dyDescent="0.2">
      <c r="B188" s="35" t="str">
        <f>$B$52</f>
        <v>Totals</v>
      </c>
      <c r="C188" s="36">
        <f>SUM(C168:C187)</f>
        <v>36046969.677516006</v>
      </c>
      <c r="D188" s="36">
        <f>SUM(D168:D187)</f>
        <v>58013245.73278068</v>
      </c>
      <c r="E188" s="36">
        <f>SUM(E168:E187)</f>
        <v>48801236.577290818</v>
      </c>
      <c r="F188" s="36">
        <f>SUM(F168:F187)</f>
        <v>67991558.582910582</v>
      </c>
      <c r="G188" s="36">
        <f>SUM(G168:G187)</f>
        <v>13996634.45950189</v>
      </c>
      <c r="H188" s="36">
        <f t="shared" si="9"/>
        <v>224849645.03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182532377</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14790905.355791392</v>
      </c>
      <c r="D193" s="38">
        <f t="shared" si="11"/>
        <v>13232805.952883691</v>
      </c>
      <c r="E193" s="38">
        <f t="shared" si="11"/>
        <v>6279826.9791147513</v>
      </c>
      <c r="F193" s="38">
        <f t="shared" si="11"/>
        <v>9471927.2179251332</v>
      </c>
      <c r="G193" s="38">
        <f t="shared" si="11"/>
        <v>0</v>
      </c>
      <c r="H193" s="38">
        <f>SUM(C193:G193)</f>
        <v>43775465.50571496</v>
      </c>
      <c r="I193" s="1"/>
    </row>
    <row r="194" spans="2:9" x14ac:dyDescent="0.2">
      <c r="B194" s="9" t="str">
        <f>$B$33</f>
        <v>Science</v>
      </c>
      <c r="C194" s="39">
        <f t="shared" si="11"/>
        <v>5918864.9288163846</v>
      </c>
      <c r="D194" s="39">
        <f t="shared" si="11"/>
        <v>5383782.7466082331</v>
      </c>
      <c r="E194" s="39">
        <f t="shared" si="11"/>
        <v>4820969.0612237668</v>
      </c>
      <c r="F194" s="39">
        <f t="shared" si="11"/>
        <v>8714278.3973090313</v>
      </c>
      <c r="G194" s="39">
        <f t="shared" si="11"/>
        <v>0</v>
      </c>
      <c r="H194" s="39">
        <f t="shared" ref="H194:H213" si="12">SUM(C194:G194)</f>
        <v>24837895.133957416</v>
      </c>
      <c r="I194" s="1"/>
    </row>
    <row r="195" spans="2:9" x14ac:dyDescent="0.2">
      <c r="B195" s="9" t="str">
        <f>$B$34</f>
        <v>Fine Arts</v>
      </c>
      <c r="C195" s="39">
        <f t="shared" si="11"/>
        <v>3280575.7597977342</v>
      </c>
      <c r="D195" s="39">
        <f t="shared" si="11"/>
        <v>2747034.3630969226</v>
      </c>
      <c r="E195" s="39">
        <f t="shared" si="11"/>
        <v>2416473.1365541816</v>
      </c>
      <c r="F195" s="39">
        <f t="shared" si="11"/>
        <v>632519.25790266832</v>
      </c>
      <c r="G195" s="39">
        <f t="shared" si="11"/>
        <v>0</v>
      </c>
      <c r="H195" s="39">
        <f t="shared" si="12"/>
        <v>9076602.5173515063</v>
      </c>
      <c r="I195" s="1"/>
    </row>
    <row r="196" spans="2:9" x14ac:dyDescent="0.2">
      <c r="B196" s="9" t="str">
        <f>$B$35</f>
        <v>Teacher Education</v>
      </c>
      <c r="C196" s="39">
        <f t="shared" si="11"/>
        <v>159045.98371570776</v>
      </c>
      <c r="D196" s="39">
        <f t="shared" si="11"/>
        <v>1749019.7329525396</v>
      </c>
      <c r="E196" s="39">
        <f t="shared" si="11"/>
        <v>2034184.5663364152</v>
      </c>
      <c r="F196" s="39">
        <f t="shared" si="11"/>
        <v>2205389.7576953107</v>
      </c>
      <c r="G196" s="39">
        <f t="shared" si="11"/>
        <v>0</v>
      </c>
      <c r="H196" s="39">
        <f t="shared" si="12"/>
        <v>6147640.0406999737</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4185824.9879681775</v>
      </c>
      <c r="D198" s="39">
        <f t="shared" si="11"/>
        <v>8696535.6172612868</v>
      </c>
      <c r="E198" s="39">
        <f t="shared" si="11"/>
        <v>7954706.877427076</v>
      </c>
      <c r="F198" s="39">
        <f t="shared" si="11"/>
        <v>11150000.527041379</v>
      </c>
      <c r="G198" s="39">
        <f t="shared" si="11"/>
        <v>0</v>
      </c>
      <c r="H198" s="39">
        <f t="shared" si="12"/>
        <v>31987068.009697918</v>
      </c>
      <c r="I198" s="1"/>
    </row>
    <row r="199" spans="2:9" x14ac:dyDescent="0.2">
      <c r="B199" s="9" t="str">
        <f>$B$38</f>
        <v>Home Economics</v>
      </c>
      <c r="C199" s="39">
        <f t="shared" si="11"/>
        <v>529643.5051086559</v>
      </c>
      <c r="D199" s="39">
        <f t="shared" si="11"/>
        <v>820565.20157651906</v>
      </c>
      <c r="E199" s="39">
        <f t="shared" si="11"/>
        <v>289472.07753510505</v>
      </c>
      <c r="F199" s="39">
        <f t="shared" si="11"/>
        <v>0</v>
      </c>
      <c r="G199" s="39">
        <f t="shared" si="11"/>
        <v>0</v>
      </c>
      <c r="H199" s="39">
        <f t="shared" si="12"/>
        <v>1639680.7842202801</v>
      </c>
      <c r="I199" s="1"/>
    </row>
    <row r="200" spans="2:9" x14ac:dyDescent="0.2">
      <c r="B200" s="9" t="str">
        <f>$B$39</f>
        <v>Law</v>
      </c>
      <c r="C200" s="39">
        <f t="shared" si="11"/>
        <v>0</v>
      </c>
      <c r="D200" s="39">
        <f t="shared" si="11"/>
        <v>0</v>
      </c>
      <c r="E200" s="39">
        <f t="shared" si="11"/>
        <v>0</v>
      </c>
      <c r="F200" s="39">
        <f t="shared" si="11"/>
        <v>0</v>
      </c>
      <c r="G200" s="39">
        <f t="shared" si="11"/>
        <v>8039782.4630500637</v>
      </c>
      <c r="H200" s="39">
        <f t="shared" si="12"/>
        <v>8039782.4630500637</v>
      </c>
      <c r="I200" s="1"/>
    </row>
    <row r="201" spans="2:9" x14ac:dyDescent="0.2">
      <c r="B201" s="9" t="str">
        <f>$B$40</f>
        <v>Social Service</v>
      </c>
      <c r="C201" s="39">
        <f t="shared" si="11"/>
        <v>0</v>
      </c>
      <c r="D201" s="39">
        <f t="shared" si="11"/>
        <v>0</v>
      </c>
      <c r="E201" s="39">
        <f t="shared" si="11"/>
        <v>1564314.2197209701</v>
      </c>
      <c r="F201" s="39">
        <f t="shared" si="11"/>
        <v>690379.58344179811</v>
      </c>
      <c r="G201" s="39">
        <f t="shared" si="11"/>
        <v>0</v>
      </c>
      <c r="H201" s="39">
        <f t="shared" si="12"/>
        <v>2254693.8031627685</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67184.421272451815</v>
      </c>
      <c r="D204" s="39">
        <f t="shared" si="11"/>
        <v>4120.9436905721241</v>
      </c>
      <c r="E204" s="39">
        <f t="shared" si="11"/>
        <v>0</v>
      </c>
      <c r="F204" s="39">
        <f t="shared" si="11"/>
        <v>0</v>
      </c>
      <c r="G204" s="39">
        <f t="shared" si="11"/>
        <v>0</v>
      </c>
      <c r="H204" s="39">
        <f t="shared" si="12"/>
        <v>71305.364963023938</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606188.00495021697</v>
      </c>
      <c r="D206" s="39">
        <f t="shared" si="11"/>
        <v>1756468.6793430045</v>
      </c>
      <c r="E206" s="39">
        <f t="shared" si="11"/>
        <v>811797.12740014761</v>
      </c>
      <c r="F206" s="39">
        <f t="shared" si="11"/>
        <v>381550.29679664253</v>
      </c>
      <c r="G206" s="39">
        <f t="shared" si="11"/>
        <v>0</v>
      </c>
      <c r="H206" s="39">
        <f t="shared" si="12"/>
        <v>3556004.1084900121</v>
      </c>
      <c r="I206" s="1"/>
    </row>
    <row r="207" spans="2:9" x14ac:dyDescent="0.2">
      <c r="B207" s="9" t="str">
        <f>$B$46</f>
        <v>Pharmacy</v>
      </c>
      <c r="C207" s="39">
        <f t="shared" si="11"/>
        <v>0</v>
      </c>
      <c r="D207" s="39">
        <f t="shared" si="11"/>
        <v>0</v>
      </c>
      <c r="E207" s="39">
        <f t="shared" si="11"/>
        <v>2303357.4671938792</v>
      </c>
      <c r="F207" s="39">
        <f t="shared" si="11"/>
        <v>4100642.6079255822</v>
      </c>
      <c r="G207" s="39">
        <f t="shared" si="11"/>
        <v>3523215.8100471981</v>
      </c>
      <c r="H207" s="39">
        <f t="shared" si="12"/>
        <v>9927215.88516666</v>
      </c>
      <c r="I207" s="1"/>
    </row>
    <row r="208" spans="2:9" x14ac:dyDescent="0.2">
      <c r="B208" s="9" t="str">
        <f>$B$47</f>
        <v>Business Administration</v>
      </c>
      <c r="C208" s="39">
        <f t="shared" si="11"/>
        <v>3334239.7235236606</v>
      </c>
      <c r="D208" s="39">
        <f t="shared" si="11"/>
        <v>14807881.06457649</v>
      </c>
      <c r="E208" s="39">
        <f t="shared" si="11"/>
        <v>9153228.2006504182</v>
      </c>
      <c r="F208" s="39">
        <f t="shared" si="11"/>
        <v>2863505.6708396701</v>
      </c>
      <c r="G208" s="39">
        <f t="shared" si="11"/>
        <v>0</v>
      </c>
      <c r="H208" s="39">
        <f t="shared" si="12"/>
        <v>30158854.659590241</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5426665.4718308207</v>
      </c>
      <c r="H209" s="39">
        <f t="shared" si="12"/>
        <v>5426665.4718308207</v>
      </c>
      <c r="I209" s="1"/>
    </row>
    <row r="210" spans="2:9" x14ac:dyDescent="0.2">
      <c r="B210" s="9" t="str">
        <f>$B$49</f>
        <v>Teacher Ed-Practice Teaching</v>
      </c>
      <c r="C210" s="39">
        <f t="shared" si="13"/>
        <v>7467.9840270601244</v>
      </c>
      <c r="D210" s="39">
        <f t="shared" si="13"/>
        <v>277265.78350551595</v>
      </c>
      <c r="E210" s="39">
        <f t="shared" si="13"/>
        <v>0</v>
      </c>
      <c r="F210" s="39">
        <f t="shared" si="13"/>
        <v>0</v>
      </c>
      <c r="G210" s="39">
        <f t="shared" si="13"/>
        <v>0</v>
      </c>
      <c r="H210" s="39">
        <f t="shared" si="12"/>
        <v>284733.76753257605</v>
      </c>
      <c r="I210" s="1"/>
    </row>
    <row r="211" spans="2:9" x14ac:dyDescent="0.2">
      <c r="B211" s="9" t="str">
        <f>$B$50</f>
        <v>Technology</v>
      </c>
      <c r="C211" s="39">
        <f t="shared" si="13"/>
        <v>1015528.2459409141</v>
      </c>
      <c r="D211" s="39">
        <f t="shared" si="13"/>
        <v>2848115.3743380378</v>
      </c>
      <c r="E211" s="39">
        <f t="shared" si="13"/>
        <v>531650.90072618623</v>
      </c>
      <c r="F211" s="39">
        <f t="shared" si="13"/>
        <v>19781.989627744759</v>
      </c>
      <c r="G211" s="39">
        <f t="shared" si="13"/>
        <v>0</v>
      </c>
      <c r="H211" s="39">
        <f t="shared" si="12"/>
        <v>4415076.5106328828</v>
      </c>
      <c r="I211" s="1"/>
    </row>
    <row r="212" spans="2:9" x14ac:dyDescent="0.2">
      <c r="B212" s="9" t="str">
        <f>$B$51</f>
        <v>Nursing</v>
      </c>
      <c r="C212" s="39">
        <f t="shared" si="13"/>
        <v>0</v>
      </c>
      <c r="D212" s="39">
        <f t="shared" si="13"/>
        <v>933692.97393887991</v>
      </c>
      <c r="E212" s="39">
        <f t="shared" si="13"/>
        <v>0</v>
      </c>
      <c r="F212" s="39">
        <f t="shared" si="13"/>
        <v>0</v>
      </c>
      <c r="G212" s="39">
        <f t="shared" si="13"/>
        <v>0</v>
      </c>
      <c r="H212" s="39">
        <f t="shared" si="12"/>
        <v>933692.97393887991</v>
      </c>
      <c r="I212" s="1"/>
    </row>
    <row r="213" spans="2:9" x14ac:dyDescent="0.2">
      <c r="B213" s="35" t="str">
        <f>$B$52</f>
        <v>Totals</v>
      </c>
      <c r="C213" s="38">
        <f>SUM(C193:C212)</f>
        <v>33895468.900912359</v>
      </c>
      <c r="D213" s="38">
        <f>SUM(D193:D212)</f>
        <v>53257288.4337717</v>
      </c>
      <c r="E213" s="38">
        <f>SUM(E193:E212)</f>
        <v>38159980.613882899</v>
      </c>
      <c r="F213" s="38">
        <f>SUM(F193:F212)</f>
        <v>40229975.30650495</v>
      </c>
      <c r="G213" s="38">
        <f>SUM(G193:G212)</f>
        <v>16989663.744928084</v>
      </c>
      <c r="H213" s="38">
        <f t="shared" si="12"/>
        <v>182532377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85603394</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11579391.729650801</v>
      </c>
      <c r="D218" s="38">
        <f t="shared" si="14"/>
        <v>10201651.458566373</v>
      </c>
      <c r="E218" s="38">
        <f t="shared" si="14"/>
        <v>943918.381873896</v>
      </c>
      <c r="F218" s="38">
        <f t="shared" si="14"/>
        <v>969042.70174163929</v>
      </c>
      <c r="G218" s="38">
        <f t="shared" si="14"/>
        <v>0</v>
      </c>
      <c r="H218" s="38">
        <f>SUM(C218:G218)</f>
        <v>23694004.271832708</v>
      </c>
      <c r="I218" s="1"/>
    </row>
    <row r="219" spans="2:9" x14ac:dyDescent="0.2">
      <c r="B219" s="9" t="str">
        <f>$B$33</f>
        <v>Science</v>
      </c>
      <c r="C219" s="39">
        <f t="shared" si="14"/>
        <v>4119753.2270274283</v>
      </c>
      <c r="D219" s="39">
        <f t="shared" si="14"/>
        <v>5527146.2274943059</v>
      </c>
      <c r="E219" s="39">
        <f t="shared" si="14"/>
        <v>622312.29070288921</v>
      </c>
      <c r="F219" s="39">
        <f t="shared" si="14"/>
        <v>795403.68120842869</v>
      </c>
      <c r="G219" s="39">
        <f t="shared" si="14"/>
        <v>0</v>
      </c>
      <c r="H219" s="39">
        <f t="shared" ref="H219:H238" si="15">SUM(C219:G219)</f>
        <v>11064615.426433051</v>
      </c>
      <c r="I219" s="1"/>
    </row>
    <row r="220" spans="2:9" x14ac:dyDescent="0.2">
      <c r="B220" s="9" t="str">
        <f>$B$34</f>
        <v>Fine Arts</v>
      </c>
      <c r="C220" s="39">
        <f t="shared" si="14"/>
        <v>1303292.4232000208</v>
      </c>
      <c r="D220" s="39">
        <f t="shared" si="14"/>
        <v>1444795.2295758647</v>
      </c>
      <c r="E220" s="39">
        <f t="shared" si="14"/>
        <v>298003.62733716815</v>
      </c>
      <c r="F220" s="39">
        <f t="shared" si="14"/>
        <v>72018.219712247679</v>
      </c>
      <c r="G220" s="39">
        <f t="shared" si="14"/>
        <v>0</v>
      </c>
      <c r="H220" s="39">
        <f t="shared" si="15"/>
        <v>3118109.4998253011</v>
      </c>
      <c r="I220" s="1"/>
    </row>
    <row r="221" spans="2:9" x14ac:dyDescent="0.2">
      <c r="B221" s="9" t="str">
        <f>$B$35</f>
        <v>Teacher Education</v>
      </c>
      <c r="C221" s="39">
        <f t="shared" si="14"/>
        <v>136757.58506339235</v>
      </c>
      <c r="D221" s="39">
        <f t="shared" si="14"/>
        <v>1946827.9672280368</v>
      </c>
      <c r="E221" s="39">
        <f t="shared" si="14"/>
        <v>720685.91859049129</v>
      </c>
      <c r="F221" s="39">
        <f t="shared" si="14"/>
        <v>495511.86139439122</v>
      </c>
      <c r="G221" s="39">
        <f t="shared" si="14"/>
        <v>0</v>
      </c>
      <c r="H221" s="39">
        <f t="shared" si="15"/>
        <v>3299783.3322763117</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2040780.248170071</v>
      </c>
      <c r="D223" s="39">
        <f t="shared" si="14"/>
        <v>5242219.7366320798</v>
      </c>
      <c r="E223" s="39">
        <f t="shared" si="14"/>
        <v>1316693.1732648276</v>
      </c>
      <c r="F223" s="39">
        <f t="shared" si="14"/>
        <v>885978.74280972185</v>
      </c>
      <c r="G223" s="39">
        <f t="shared" si="14"/>
        <v>0</v>
      </c>
      <c r="H223" s="39">
        <f t="shared" si="15"/>
        <v>9485671.9008767009</v>
      </c>
      <c r="I223" s="1"/>
    </row>
    <row r="224" spans="2:9" x14ac:dyDescent="0.2">
      <c r="B224" s="9" t="str">
        <f>$B$38</f>
        <v>Home Economics</v>
      </c>
      <c r="C224" s="39">
        <f t="shared" si="14"/>
        <v>565482.49086272833</v>
      </c>
      <c r="D224" s="39">
        <f t="shared" si="14"/>
        <v>1460273.7237184877</v>
      </c>
      <c r="E224" s="39">
        <f t="shared" si="14"/>
        <v>82698.709158258876</v>
      </c>
      <c r="F224" s="39">
        <f t="shared" si="14"/>
        <v>0</v>
      </c>
      <c r="G224" s="39">
        <f t="shared" si="14"/>
        <v>0</v>
      </c>
      <c r="H224" s="39">
        <f t="shared" si="15"/>
        <v>2108454.9237394747</v>
      </c>
      <c r="I224" s="1"/>
    </row>
    <row r="225" spans="2:10" x14ac:dyDescent="0.2">
      <c r="B225" s="9" t="str">
        <f>$B$39</f>
        <v>Law</v>
      </c>
      <c r="C225" s="39">
        <f t="shared" si="14"/>
        <v>0</v>
      </c>
      <c r="D225" s="39">
        <f t="shared" si="14"/>
        <v>0</v>
      </c>
      <c r="E225" s="39">
        <f t="shared" si="14"/>
        <v>0</v>
      </c>
      <c r="F225" s="39">
        <f t="shared" si="14"/>
        <v>0</v>
      </c>
      <c r="G225" s="39">
        <f t="shared" si="14"/>
        <v>1130527.4729799356</v>
      </c>
      <c r="H225" s="39">
        <f t="shared" si="15"/>
        <v>1130527.4729799356</v>
      </c>
      <c r="I225" s="1"/>
    </row>
    <row r="226" spans="2:10" x14ac:dyDescent="0.2">
      <c r="B226" s="9" t="str">
        <f>$B$40</f>
        <v>Social Service</v>
      </c>
      <c r="C226" s="39">
        <f t="shared" si="14"/>
        <v>0</v>
      </c>
      <c r="D226" s="39">
        <f t="shared" si="14"/>
        <v>0</v>
      </c>
      <c r="E226" s="39">
        <f t="shared" si="14"/>
        <v>1110847.2577674186</v>
      </c>
      <c r="F226" s="39">
        <f t="shared" si="14"/>
        <v>46392.104722613534</v>
      </c>
      <c r="G226" s="39">
        <f t="shared" si="14"/>
        <v>0</v>
      </c>
      <c r="H226" s="39">
        <f t="shared" si="15"/>
        <v>1157239.3624900321</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44726.908708484982</v>
      </c>
      <c r="D229" s="39">
        <f t="shared" si="14"/>
        <v>6109.9318984037145</v>
      </c>
      <c r="E229" s="39">
        <f t="shared" si="14"/>
        <v>0</v>
      </c>
      <c r="F229" s="39">
        <f t="shared" si="14"/>
        <v>0</v>
      </c>
      <c r="G229" s="39">
        <f t="shared" si="14"/>
        <v>0</v>
      </c>
      <c r="H229" s="39">
        <f t="shared" si="15"/>
        <v>50836.840606888698</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992136.70644407882</v>
      </c>
      <c r="D231" s="39">
        <f t="shared" si="14"/>
        <v>2752218.823635953</v>
      </c>
      <c r="E231" s="39">
        <f t="shared" si="14"/>
        <v>230619.49394895721</v>
      </c>
      <c r="F231" s="39">
        <f t="shared" si="14"/>
        <v>28166.635010158217</v>
      </c>
      <c r="G231" s="39">
        <f t="shared" si="14"/>
        <v>0</v>
      </c>
      <c r="H231" s="39">
        <f t="shared" si="15"/>
        <v>4003141.6590391472</v>
      </c>
      <c r="I231" s="1"/>
    </row>
    <row r="232" spans="2:10" x14ac:dyDescent="0.2">
      <c r="B232" s="9" t="str">
        <f>$B$46</f>
        <v>Pharmacy</v>
      </c>
      <c r="C232" s="39">
        <f t="shared" si="14"/>
        <v>0</v>
      </c>
      <c r="D232" s="39">
        <f t="shared" si="14"/>
        <v>0</v>
      </c>
      <c r="E232" s="39">
        <f t="shared" si="14"/>
        <v>52970.415016401115</v>
      </c>
      <c r="F232" s="39">
        <f t="shared" si="14"/>
        <v>101289.42864437288</v>
      </c>
      <c r="G232" s="39">
        <f t="shared" si="14"/>
        <v>987109.67930028075</v>
      </c>
      <c r="H232" s="39">
        <f t="shared" si="15"/>
        <v>1141369.5229610547</v>
      </c>
      <c r="I232" s="1"/>
    </row>
    <row r="233" spans="2:10" x14ac:dyDescent="0.2">
      <c r="B233" s="9" t="str">
        <f>$B$47</f>
        <v>Business Administration</v>
      </c>
      <c r="C233" s="39">
        <f t="shared" si="14"/>
        <v>2407982.6468261513</v>
      </c>
      <c r="D233" s="39">
        <f t="shared" si="14"/>
        <v>15403036.483677456</v>
      </c>
      <c r="E233" s="39">
        <f t="shared" si="14"/>
        <v>2213586.798950694</v>
      </c>
      <c r="F233" s="39">
        <f t="shared" si="14"/>
        <v>84499.905030474649</v>
      </c>
      <c r="G233" s="39">
        <f t="shared" si="14"/>
        <v>0</v>
      </c>
      <c r="H233" s="39">
        <f t="shared" si="15"/>
        <v>20109105.834484775</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867385.57517409779</v>
      </c>
      <c r="H234" s="39">
        <f t="shared" si="15"/>
        <v>867385.57517409779</v>
      </c>
      <c r="I234" s="1"/>
    </row>
    <row r="235" spans="2:10" x14ac:dyDescent="0.2">
      <c r="B235" s="9" t="str">
        <f>$B$49</f>
        <v>Teacher Ed-Practice Teaching</v>
      </c>
      <c r="C235" s="39">
        <f t="shared" si="16"/>
        <v>1840.6135270981474</v>
      </c>
      <c r="D235" s="39">
        <f t="shared" si="16"/>
        <v>437776.62052062608</v>
      </c>
      <c r="E235" s="39">
        <f t="shared" si="16"/>
        <v>0</v>
      </c>
      <c r="F235" s="39">
        <f t="shared" si="16"/>
        <v>0</v>
      </c>
      <c r="G235" s="39">
        <f t="shared" si="16"/>
        <v>0</v>
      </c>
      <c r="H235" s="39">
        <f t="shared" si="15"/>
        <v>439617.23404772423</v>
      </c>
      <c r="I235" s="1"/>
    </row>
    <row r="236" spans="2:10" x14ac:dyDescent="0.2">
      <c r="B236" s="9" t="str">
        <f>$B$50</f>
        <v>Technology</v>
      </c>
      <c r="C236" s="39">
        <f t="shared" si="16"/>
        <v>697132.37338842335</v>
      </c>
      <c r="D236" s="39">
        <f t="shared" si="16"/>
        <v>2668309.0922312085</v>
      </c>
      <c r="E236" s="39">
        <f t="shared" si="16"/>
        <v>74861.249793587296</v>
      </c>
      <c r="F236" s="39">
        <f t="shared" si="16"/>
        <v>3313.7217659009666</v>
      </c>
      <c r="G236" s="39">
        <f t="shared" si="16"/>
        <v>0</v>
      </c>
      <c r="H236" s="39">
        <f t="shared" si="15"/>
        <v>3443616.4371791203</v>
      </c>
      <c r="I236" s="1"/>
    </row>
    <row r="237" spans="2:10" x14ac:dyDescent="0.2">
      <c r="B237" s="9" t="str">
        <f>$B$51</f>
        <v>Nursing</v>
      </c>
      <c r="C237" s="39">
        <f t="shared" si="16"/>
        <v>0</v>
      </c>
      <c r="D237" s="39">
        <f t="shared" si="16"/>
        <v>489914.70605367108</v>
      </c>
      <c r="E237" s="39">
        <f t="shared" si="16"/>
        <v>0</v>
      </c>
      <c r="F237" s="39">
        <f t="shared" si="16"/>
        <v>0</v>
      </c>
      <c r="G237" s="39">
        <f t="shared" si="16"/>
        <v>0</v>
      </c>
      <c r="H237" s="39">
        <f t="shared" si="15"/>
        <v>489914.70605367108</v>
      </c>
      <c r="I237" s="1"/>
    </row>
    <row r="238" spans="2:10" x14ac:dyDescent="0.2">
      <c r="B238" s="35" t="str">
        <f>$B$52</f>
        <v>Totals</v>
      </c>
      <c r="C238" s="38">
        <f>SUM(C218:C237)</f>
        <v>23889276.952868681</v>
      </c>
      <c r="D238" s="38">
        <f>SUM(D218:D237)</f>
        <v>47580280.001232468</v>
      </c>
      <c r="E238" s="38">
        <f>SUM(E218:E237)</f>
        <v>7667197.3164045904</v>
      </c>
      <c r="F238" s="38">
        <f>SUM(F218:F237)</f>
        <v>3481617.0020399489</v>
      </c>
      <c r="G238" s="38">
        <f>SUM(G218:G237)</f>
        <v>2985022.727454314</v>
      </c>
      <c r="H238" s="38">
        <f t="shared" si="15"/>
        <v>85603394.000000015</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37901344</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5126835.382908415</v>
      </c>
      <c r="D243" s="38">
        <f t="shared" si="17"/>
        <v>4516833.7752966415</v>
      </c>
      <c r="E243" s="38">
        <f t="shared" si="17"/>
        <v>417924.72970552894</v>
      </c>
      <c r="F243" s="38">
        <f t="shared" si="17"/>
        <v>429048.65184900584</v>
      </c>
      <c r="G243" s="38">
        <f t="shared" si="17"/>
        <v>0</v>
      </c>
      <c r="H243" s="38">
        <f>SUM(C243:G243)</f>
        <v>10490642.539759591</v>
      </c>
      <c r="I243" s="1"/>
    </row>
    <row r="244" spans="2:9" x14ac:dyDescent="0.2">
      <c r="B244" s="9" t="str">
        <f>$B$33</f>
        <v>Science</v>
      </c>
      <c r="C244" s="39">
        <f t="shared" si="17"/>
        <v>1824041.9796051153</v>
      </c>
      <c r="D244" s="39">
        <f t="shared" si="17"/>
        <v>2447172.4860180654</v>
      </c>
      <c r="E244" s="39">
        <f t="shared" si="17"/>
        <v>275531.97488125536</v>
      </c>
      <c r="F244" s="39">
        <f t="shared" si="17"/>
        <v>352169.08035617135</v>
      </c>
      <c r="G244" s="39">
        <f t="shared" si="17"/>
        <v>0</v>
      </c>
      <c r="H244" s="39">
        <f t="shared" ref="H244:H263" si="18">SUM(C244:G244)</f>
        <v>4898915.5208606068</v>
      </c>
      <c r="I244" s="1"/>
    </row>
    <row r="245" spans="2:9" x14ac:dyDescent="0.2">
      <c r="B245" s="9" t="str">
        <f>$B$34</f>
        <v>Fine Arts</v>
      </c>
      <c r="C245" s="39">
        <f t="shared" si="17"/>
        <v>577039.43916403083</v>
      </c>
      <c r="D245" s="39">
        <f t="shared" si="17"/>
        <v>639690.5361686222</v>
      </c>
      <c r="E245" s="39">
        <f t="shared" si="17"/>
        <v>131942.64228534928</v>
      </c>
      <c r="F245" s="39">
        <f t="shared" si="17"/>
        <v>31886.438049190903</v>
      </c>
      <c r="G245" s="39">
        <f t="shared" si="17"/>
        <v>0</v>
      </c>
      <c r="H245" s="39">
        <f t="shared" si="18"/>
        <v>1380559.0556671934</v>
      </c>
      <c r="I245" s="1"/>
    </row>
    <row r="246" spans="2:9" x14ac:dyDescent="0.2">
      <c r="B246" s="9" t="str">
        <f>$B$35</f>
        <v>Teacher Education</v>
      </c>
      <c r="C246" s="39">
        <f t="shared" si="17"/>
        <v>60550.125805723248</v>
      </c>
      <c r="D246" s="39">
        <f t="shared" si="17"/>
        <v>861968.11886606435</v>
      </c>
      <c r="E246" s="39">
        <f t="shared" si="17"/>
        <v>319087.40576868021</v>
      </c>
      <c r="F246" s="39">
        <f t="shared" si="17"/>
        <v>219390.43111759264</v>
      </c>
      <c r="G246" s="39">
        <f t="shared" si="17"/>
        <v>0</v>
      </c>
      <c r="H246" s="39">
        <f t="shared" si="18"/>
        <v>1460996.0815580604</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903565.97560021072</v>
      </c>
      <c r="D248" s="39">
        <f t="shared" si="17"/>
        <v>2321019.813322844</v>
      </c>
      <c r="E248" s="39">
        <f t="shared" si="17"/>
        <v>582972.69033937866</v>
      </c>
      <c r="F248" s="39">
        <f t="shared" si="17"/>
        <v>392271.65581681021</v>
      </c>
      <c r="G248" s="39">
        <f t="shared" si="17"/>
        <v>0</v>
      </c>
      <c r="H248" s="39">
        <f t="shared" si="18"/>
        <v>4199830.1350792442</v>
      </c>
      <c r="I248" s="1"/>
    </row>
    <row r="249" spans="2:9" x14ac:dyDescent="0.2">
      <c r="B249" s="9" t="str">
        <f>$B$38</f>
        <v>Home Economics</v>
      </c>
      <c r="C249" s="39">
        <f t="shared" si="17"/>
        <v>250370.28803046196</v>
      </c>
      <c r="D249" s="39">
        <f t="shared" si="17"/>
        <v>646543.71924570366</v>
      </c>
      <c r="E249" s="39">
        <f t="shared" si="17"/>
        <v>36615.279811956054</v>
      </c>
      <c r="F249" s="39">
        <f t="shared" si="17"/>
        <v>0</v>
      </c>
      <c r="G249" s="39">
        <f t="shared" si="17"/>
        <v>0</v>
      </c>
      <c r="H249" s="39">
        <f t="shared" si="18"/>
        <v>933529.28708812175</v>
      </c>
      <c r="I249" s="1"/>
    </row>
    <row r="250" spans="2:9" x14ac:dyDescent="0.2">
      <c r="B250" s="9" t="str">
        <f>$B$39</f>
        <v>Law</v>
      </c>
      <c r="C250" s="39">
        <f t="shared" si="17"/>
        <v>0</v>
      </c>
      <c r="D250" s="39">
        <f t="shared" si="17"/>
        <v>0</v>
      </c>
      <c r="E250" s="39">
        <f t="shared" si="17"/>
        <v>0</v>
      </c>
      <c r="F250" s="39">
        <f t="shared" si="17"/>
        <v>0</v>
      </c>
      <c r="G250" s="39">
        <f t="shared" si="17"/>
        <v>500546.86680837959</v>
      </c>
      <c r="H250" s="39">
        <f t="shared" si="18"/>
        <v>500546.86680837959</v>
      </c>
      <c r="I250" s="1"/>
    </row>
    <row r="251" spans="2:9" x14ac:dyDescent="0.2">
      <c r="B251" s="9" t="str">
        <f>$B$40</f>
        <v>Social Service</v>
      </c>
      <c r="C251" s="39">
        <f t="shared" si="17"/>
        <v>0</v>
      </c>
      <c r="D251" s="39">
        <f t="shared" si="17"/>
        <v>0</v>
      </c>
      <c r="E251" s="39">
        <f t="shared" si="17"/>
        <v>491833.3500666995</v>
      </c>
      <c r="F251" s="39">
        <f t="shared" si="17"/>
        <v>20540.343528619906</v>
      </c>
      <c r="G251" s="39">
        <f t="shared" si="17"/>
        <v>0</v>
      </c>
      <c r="H251" s="39">
        <f t="shared" si="18"/>
        <v>512373.6935953194</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19803.069408870459</v>
      </c>
      <c r="D254" s="39">
        <f t="shared" si="17"/>
        <v>2705.2038462163337</v>
      </c>
      <c r="E254" s="39">
        <f t="shared" si="17"/>
        <v>0</v>
      </c>
      <c r="F254" s="39">
        <f t="shared" si="17"/>
        <v>0</v>
      </c>
      <c r="G254" s="39">
        <f t="shared" si="17"/>
        <v>0</v>
      </c>
      <c r="H254" s="39">
        <f t="shared" si="18"/>
        <v>22508.273255086791</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439273.64148627152</v>
      </c>
      <c r="D256" s="39">
        <f t="shared" si="17"/>
        <v>1218559.0725281474</v>
      </c>
      <c r="E256" s="39">
        <f t="shared" si="17"/>
        <v>102107.96984597767</v>
      </c>
      <c r="F256" s="39">
        <f t="shared" si="17"/>
        <v>12470.922856662086</v>
      </c>
      <c r="G256" s="39">
        <f t="shared" si="17"/>
        <v>0</v>
      </c>
      <c r="H256" s="39">
        <f t="shared" si="18"/>
        <v>1772411.6067170587</v>
      </c>
      <c r="I256" s="1"/>
    </row>
    <row r="257" spans="2:10" x14ac:dyDescent="0.2">
      <c r="B257" s="9" t="str">
        <f>$B$46</f>
        <v>Pharmacy</v>
      </c>
      <c r="C257" s="39">
        <f t="shared" si="17"/>
        <v>0</v>
      </c>
      <c r="D257" s="39">
        <f t="shared" si="17"/>
        <v>0</v>
      </c>
      <c r="E257" s="39">
        <f t="shared" si="17"/>
        <v>23452.924323997995</v>
      </c>
      <c r="F257" s="39">
        <f t="shared" si="17"/>
        <v>44846.416704153467</v>
      </c>
      <c r="G257" s="39">
        <f t="shared" si="17"/>
        <v>437047.89930279658</v>
      </c>
      <c r="H257" s="39">
        <f t="shared" si="18"/>
        <v>505347.24033094803</v>
      </c>
      <c r="I257" s="1"/>
    </row>
    <row r="258" spans="2:10" x14ac:dyDescent="0.2">
      <c r="B258" s="9" t="str">
        <f>$B$47</f>
        <v>Business Administration</v>
      </c>
      <c r="C258" s="39">
        <f t="shared" si="17"/>
        <v>1066146.7306236534</v>
      </c>
      <c r="D258" s="39">
        <f t="shared" si="17"/>
        <v>6819773.8095806064</v>
      </c>
      <c r="E258" s="39">
        <f t="shared" si="17"/>
        <v>980076.96681850136</v>
      </c>
      <c r="F258" s="39">
        <f t="shared" si="17"/>
        <v>37412.768569986256</v>
      </c>
      <c r="G258" s="39">
        <f t="shared" si="17"/>
        <v>0</v>
      </c>
      <c r="H258" s="39">
        <f t="shared" si="18"/>
        <v>8903410.2755927462</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384039.43499379634</v>
      </c>
      <c r="H259" s="39">
        <f t="shared" si="18"/>
        <v>384039.43499379634</v>
      </c>
      <c r="I259" s="1"/>
    </row>
    <row r="260" spans="2:10" x14ac:dyDescent="0.2">
      <c r="B260" s="9" t="str">
        <f>$B$49</f>
        <v>Teacher Ed-Practice Teaching</v>
      </c>
      <c r="C260" s="39">
        <f t="shared" si="19"/>
        <v>814.94112793705585</v>
      </c>
      <c r="D260" s="39">
        <f t="shared" si="19"/>
        <v>193827.85558140028</v>
      </c>
      <c r="E260" s="39">
        <f t="shared" si="19"/>
        <v>0</v>
      </c>
      <c r="F260" s="39">
        <f t="shared" si="19"/>
        <v>0</v>
      </c>
      <c r="G260" s="39">
        <f t="shared" si="19"/>
        <v>0</v>
      </c>
      <c r="H260" s="39">
        <f t="shared" si="18"/>
        <v>194642.79670933733</v>
      </c>
      <c r="I260" s="1"/>
    </row>
    <row r="261" spans="2:10" x14ac:dyDescent="0.2">
      <c r="B261" s="9" t="str">
        <f>$B$50</f>
        <v>Technology</v>
      </c>
      <c r="C261" s="39">
        <f t="shared" si="19"/>
        <v>308658.95220615988</v>
      </c>
      <c r="D261" s="39">
        <f t="shared" si="19"/>
        <v>1181407.606373443</v>
      </c>
      <c r="E261" s="39">
        <f t="shared" si="19"/>
        <v>33145.204274221658</v>
      </c>
      <c r="F261" s="39">
        <f t="shared" si="19"/>
        <v>1467.1673949014221</v>
      </c>
      <c r="G261" s="39">
        <f t="shared" si="19"/>
        <v>0</v>
      </c>
      <c r="H261" s="39">
        <f t="shared" si="18"/>
        <v>1524678.9302487259</v>
      </c>
      <c r="I261" s="1"/>
    </row>
    <row r="262" spans="2:10" x14ac:dyDescent="0.2">
      <c r="B262" s="9" t="str">
        <f>$B$51</f>
        <v>Nursing</v>
      </c>
      <c r="C262" s="39">
        <f t="shared" si="19"/>
        <v>0</v>
      </c>
      <c r="D262" s="39">
        <f t="shared" si="19"/>
        <v>216912.26173577964</v>
      </c>
      <c r="E262" s="39">
        <f t="shared" si="19"/>
        <v>0</v>
      </c>
      <c r="F262" s="39">
        <f t="shared" si="19"/>
        <v>0</v>
      </c>
      <c r="G262" s="39">
        <f t="shared" si="19"/>
        <v>0</v>
      </c>
      <c r="H262" s="39">
        <f t="shared" si="18"/>
        <v>216912.26173577964</v>
      </c>
      <c r="I262" s="1"/>
    </row>
    <row r="263" spans="2:10" x14ac:dyDescent="0.2">
      <c r="B263" s="35" t="str">
        <f>$B$52</f>
        <v>Totals</v>
      </c>
      <c r="C263" s="38">
        <f>SUM(C243:C262)</f>
        <v>10577100.525966849</v>
      </c>
      <c r="D263" s="38">
        <f>SUM(D243:D262)</f>
        <v>21066414.258563533</v>
      </c>
      <c r="E263" s="38">
        <f>SUM(E243:E262)</f>
        <v>3394691.1381215467</v>
      </c>
      <c r="F263" s="38">
        <f>SUM(F243:F262)</f>
        <v>1541503.8762430942</v>
      </c>
      <c r="G263" s="38">
        <f>SUM(G243:G262)</f>
        <v>1321634.2011049725</v>
      </c>
      <c r="H263" s="38">
        <f t="shared" si="18"/>
        <v>37901344</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58075941.012541845</v>
      </c>
      <c r="D268" s="38">
        <f t="shared" si="20"/>
        <v>51730428.543093607</v>
      </c>
      <c r="E268" s="38">
        <f t="shared" si="20"/>
        <v>18927664.205044039</v>
      </c>
      <c r="F268" s="38">
        <f t="shared" si="20"/>
        <v>27893266.563473292</v>
      </c>
      <c r="G268" s="38">
        <f t="shared" si="20"/>
        <v>0</v>
      </c>
      <c r="H268" s="38">
        <f>SUM(C268:G268)</f>
        <v>156627300.32415277</v>
      </c>
      <c r="I268" s="1"/>
    </row>
    <row r="269" spans="2:10" x14ac:dyDescent="0.2">
      <c r="B269" s="9" t="str">
        <f>$B$33</f>
        <v>Science</v>
      </c>
      <c r="C269" s="39">
        <f t="shared" si="20"/>
        <v>29461626.978015468</v>
      </c>
      <c r="D269" s="39">
        <f t="shared" si="20"/>
        <v>29445063.831409551</v>
      </c>
      <c r="E269" s="39">
        <f t="shared" si="20"/>
        <v>21221371.040744893</v>
      </c>
      <c r="F269" s="39">
        <f t="shared" si="20"/>
        <v>37848737.106981896</v>
      </c>
      <c r="G269" s="39">
        <f t="shared" si="20"/>
        <v>0</v>
      </c>
      <c r="H269" s="39">
        <f t="shared" ref="H269:H288" si="21">SUM(C269:G269)</f>
        <v>117976798.9571518</v>
      </c>
      <c r="I269" s="1"/>
    </row>
    <row r="270" spans="2:10" x14ac:dyDescent="0.2">
      <c r="B270" s="9" t="str">
        <f>$B$34</f>
        <v>Fine Arts</v>
      </c>
      <c r="C270" s="39">
        <f t="shared" si="20"/>
        <v>9631391.0216866806</v>
      </c>
      <c r="D270" s="39">
        <f t="shared" si="20"/>
        <v>8575104.6512413658</v>
      </c>
      <c r="E270" s="39">
        <f t="shared" si="20"/>
        <v>6140478.5537423976</v>
      </c>
      <c r="F270" s="39">
        <f t="shared" si="20"/>
        <v>1599959.9865046449</v>
      </c>
      <c r="G270" s="39">
        <f t="shared" si="20"/>
        <v>0</v>
      </c>
      <c r="H270" s="39">
        <f t="shared" si="21"/>
        <v>25946934.213175088</v>
      </c>
      <c r="I270" s="1"/>
    </row>
    <row r="271" spans="2:10" x14ac:dyDescent="0.2">
      <c r="B271" s="9" t="str">
        <f>$B$35</f>
        <v>Teacher Education</v>
      </c>
      <c r="C271" s="39">
        <f t="shared" si="20"/>
        <v>654914.42246257211</v>
      </c>
      <c r="D271" s="39">
        <f t="shared" si="20"/>
        <v>7840332.4574963711</v>
      </c>
      <c r="E271" s="39">
        <f t="shared" si="20"/>
        <v>6891927.2852728637</v>
      </c>
      <c r="F271" s="39">
        <f t="shared" si="20"/>
        <v>7059985.8927426459</v>
      </c>
      <c r="G271" s="39">
        <f t="shared" si="20"/>
        <v>0</v>
      </c>
      <c r="H271" s="39">
        <f t="shared" si="21"/>
        <v>22447160.05797445</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22298212.745670252</v>
      </c>
      <c r="D273" s="39">
        <f t="shared" si="20"/>
        <v>47740114.898320451</v>
      </c>
      <c r="E273" s="39">
        <f t="shared" si="20"/>
        <v>39651895.500973985</v>
      </c>
      <c r="F273" s="39">
        <f t="shared" si="20"/>
        <v>55800835.834708795</v>
      </c>
      <c r="G273" s="39">
        <f t="shared" si="20"/>
        <v>0</v>
      </c>
      <c r="H273" s="39">
        <f t="shared" si="21"/>
        <v>165491058.97967348</v>
      </c>
      <c r="I273" s="1"/>
    </row>
    <row r="274" spans="2:10" x14ac:dyDescent="0.2">
      <c r="B274" s="9" t="str">
        <f>$B$38</f>
        <v>Home Economics</v>
      </c>
      <c r="C274" s="39">
        <f t="shared" si="20"/>
        <v>2627885.6883195294</v>
      </c>
      <c r="D274" s="39">
        <f t="shared" si="20"/>
        <v>4914065.1186842564</v>
      </c>
      <c r="E274" s="39">
        <f t="shared" si="20"/>
        <v>1115585.6063552725</v>
      </c>
      <c r="F274" s="39">
        <f t="shared" si="20"/>
        <v>0</v>
      </c>
      <c r="G274" s="39">
        <f t="shared" si="20"/>
        <v>0</v>
      </c>
      <c r="H274" s="39">
        <f t="shared" si="21"/>
        <v>8657536.413359059</v>
      </c>
      <c r="I274" s="1"/>
    </row>
    <row r="275" spans="2:10" x14ac:dyDescent="0.2">
      <c r="B275" s="9" t="str">
        <f>$B$39</f>
        <v>Law</v>
      </c>
      <c r="C275" s="39">
        <f t="shared" si="20"/>
        <v>0</v>
      </c>
      <c r="D275" s="39">
        <f t="shared" si="20"/>
        <v>0</v>
      </c>
      <c r="E275" s="39">
        <f t="shared" si="20"/>
        <v>0</v>
      </c>
      <c r="F275" s="39">
        <f t="shared" si="20"/>
        <v>0</v>
      </c>
      <c r="G275" s="39">
        <f t="shared" si="20"/>
        <v>19121837.015435789</v>
      </c>
      <c r="H275" s="39">
        <f t="shared" si="21"/>
        <v>19121837.015435789</v>
      </c>
      <c r="I275" s="1"/>
    </row>
    <row r="276" spans="2:10" x14ac:dyDescent="0.2">
      <c r="B276" s="9" t="str">
        <f>$B$40</f>
        <v>Social Service</v>
      </c>
      <c r="C276" s="39">
        <f t="shared" si="20"/>
        <v>0</v>
      </c>
      <c r="D276" s="39">
        <f t="shared" si="20"/>
        <v>0</v>
      </c>
      <c r="E276" s="39">
        <f t="shared" si="20"/>
        <v>5308563.9512010515</v>
      </c>
      <c r="F276" s="39">
        <f t="shared" si="20"/>
        <v>1702451.8129821382</v>
      </c>
      <c r="G276" s="39">
        <f t="shared" si="20"/>
        <v>0</v>
      </c>
      <c r="H276" s="39">
        <f t="shared" si="21"/>
        <v>7011015.7641831897</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307415.99304908753</v>
      </c>
      <c r="D279" s="39">
        <f t="shared" si="20"/>
        <v>24788.561490197586</v>
      </c>
      <c r="E279" s="39">
        <f t="shared" si="20"/>
        <v>0</v>
      </c>
      <c r="F279" s="39">
        <f t="shared" si="20"/>
        <v>0</v>
      </c>
      <c r="G279" s="39">
        <f t="shared" si="20"/>
        <v>0</v>
      </c>
      <c r="H279" s="39">
        <f t="shared" si="21"/>
        <v>332204.55453928513</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3545198.4675589344</v>
      </c>
      <c r="D281" s="39">
        <f t="shared" si="20"/>
        <v>10095643.984053956</v>
      </c>
      <c r="E281" s="39">
        <f t="shared" si="20"/>
        <v>3166070.396823219</v>
      </c>
      <c r="F281" s="39">
        <f t="shared" si="20"/>
        <v>1385169.3856588877</v>
      </c>
      <c r="G281" s="39">
        <f t="shared" si="20"/>
        <v>0</v>
      </c>
      <c r="H281" s="39">
        <f t="shared" si="21"/>
        <v>18192082.234094996</v>
      </c>
      <c r="I281" s="1"/>
    </row>
    <row r="282" spans="2:10" x14ac:dyDescent="0.2">
      <c r="B282" s="9" t="str">
        <f>$B$46</f>
        <v>Pharmacy</v>
      </c>
      <c r="C282" s="39">
        <f t="shared" si="20"/>
        <v>0</v>
      </c>
      <c r="D282" s="39">
        <f t="shared" si="20"/>
        <v>0</v>
      </c>
      <c r="E282" s="39">
        <f t="shared" si="20"/>
        <v>10365345.957701668</v>
      </c>
      <c r="F282" s="39">
        <f t="shared" si="20"/>
        <v>18293022.281224079</v>
      </c>
      <c r="G282" s="39">
        <f t="shared" si="20"/>
        <v>16658632.633178758</v>
      </c>
      <c r="H282" s="39">
        <f t="shared" si="21"/>
        <v>45317000.872104503</v>
      </c>
      <c r="I282" s="1"/>
    </row>
    <row r="283" spans="2:10" x14ac:dyDescent="0.2">
      <c r="B283" s="9" t="str">
        <f>$B$47</f>
        <v>Business Administration</v>
      </c>
      <c r="C283" s="39">
        <f t="shared" si="20"/>
        <v>12134451.476236645</v>
      </c>
      <c r="D283" s="39">
        <f t="shared" si="20"/>
        <v>60682764.892893709</v>
      </c>
      <c r="E283" s="39">
        <f t="shared" si="20"/>
        <v>26971917.449682124</v>
      </c>
      <c r="F283" s="39">
        <f t="shared" si="20"/>
        <v>7622262.8509628531</v>
      </c>
      <c r="G283" s="39">
        <f t="shared" si="20"/>
        <v>0</v>
      </c>
      <c r="H283" s="39">
        <f t="shared" si="21"/>
        <v>107411396.66977534</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18987705.073473584</v>
      </c>
      <c r="H284" s="39">
        <f t="shared" si="21"/>
        <v>18987705.073473584</v>
      </c>
      <c r="I284" s="1"/>
    </row>
    <row r="285" spans="2:10" x14ac:dyDescent="0.2">
      <c r="B285" s="9" t="str">
        <f>$B$49</f>
        <v>Teacher Ed-Practice Teaching</v>
      </c>
      <c r="C285" s="39">
        <f t="shared" si="22"/>
        <v>44029.59165464426</v>
      </c>
      <c r="D285" s="39">
        <f t="shared" si="22"/>
        <v>2167709.0987037392</v>
      </c>
      <c r="E285" s="39">
        <f t="shared" si="22"/>
        <v>0</v>
      </c>
      <c r="F285" s="39">
        <f t="shared" si="22"/>
        <v>0</v>
      </c>
      <c r="G285" s="39">
        <f t="shared" si="22"/>
        <v>0</v>
      </c>
      <c r="H285" s="39">
        <f t="shared" si="21"/>
        <v>2211738.6903583836</v>
      </c>
      <c r="I285" s="1"/>
    </row>
    <row r="286" spans="2:10" x14ac:dyDescent="0.2">
      <c r="B286" s="9" t="str">
        <f>$B$50</f>
        <v>Technology</v>
      </c>
      <c r="C286" s="39">
        <f t="shared" si="22"/>
        <v>4482060.8955181949</v>
      </c>
      <c r="D286" s="39">
        <f t="shared" si="22"/>
        <v>13591789.509360829</v>
      </c>
      <c r="E286" s="39">
        <f t="shared" si="22"/>
        <v>2004999.6875970643</v>
      </c>
      <c r="F286" s="39">
        <f t="shared" si="22"/>
        <v>154508.06388452501</v>
      </c>
      <c r="G286" s="39">
        <f t="shared" si="22"/>
        <v>0</v>
      </c>
      <c r="H286" s="39">
        <f t="shared" si="21"/>
        <v>20233358.156360619</v>
      </c>
      <c r="I286" s="1"/>
    </row>
    <row r="287" spans="2:10" x14ac:dyDescent="0.2">
      <c r="B287" s="9" t="str">
        <f>$B$51</f>
        <v>Nursing</v>
      </c>
      <c r="C287" s="39">
        <f t="shared" si="22"/>
        <v>0</v>
      </c>
      <c r="D287" s="39">
        <f t="shared" si="22"/>
        <v>4158152.4212496579</v>
      </c>
      <c r="E287" s="39">
        <f t="shared" si="22"/>
        <v>0</v>
      </c>
      <c r="F287" s="39">
        <f t="shared" si="22"/>
        <v>0</v>
      </c>
      <c r="G287" s="39">
        <f t="shared" si="22"/>
        <v>0</v>
      </c>
      <c r="H287" s="39">
        <f t="shared" si="21"/>
        <v>4158152.4212496579</v>
      </c>
      <c r="I287" s="1"/>
    </row>
    <row r="288" spans="2:10" x14ac:dyDescent="0.2">
      <c r="B288" s="35" t="str">
        <f>$B$52</f>
        <v>Totals</v>
      </c>
      <c r="C288" s="38">
        <f>SUM(C268:C287)</f>
        <v>143263128.29271385</v>
      </c>
      <c r="D288" s="38">
        <f>SUM(D268:D287)</f>
        <v>240965957.9679977</v>
      </c>
      <c r="E288" s="38">
        <f>SUM(E268:E287)</f>
        <v>141765819.63513857</v>
      </c>
      <c r="F288" s="38">
        <f>SUM(F268:F287)</f>
        <v>159360199.77912375</v>
      </c>
      <c r="G288" s="38">
        <f>SUM(G268:G287)</f>
        <v>54768174.722088128</v>
      </c>
      <c r="H288" s="38">
        <f t="shared" si="21"/>
        <v>740123280.39706194</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230.78794880243299</v>
      </c>
      <c r="D293" s="36">
        <f t="shared" si="23"/>
        <v>516.36965635293723</v>
      </c>
      <c r="E293" s="36">
        <f t="shared" si="23"/>
        <v>1806.4195652838364</v>
      </c>
      <c r="F293" s="36">
        <f t="shared" si="23"/>
        <v>3179.4444960074425</v>
      </c>
      <c r="G293" s="37">
        <f t="shared" si="23"/>
        <v>0</v>
      </c>
      <c r="H293" s="38">
        <f t="shared" si="23"/>
        <v>422.09182083399207</v>
      </c>
      <c r="I293" s="1"/>
    </row>
    <row r="294" spans="2:10" x14ac:dyDescent="0.2">
      <c r="B294" s="9" t="str">
        <f>$B$33</f>
        <v>Science</v>
      </c>
      <c r="C294" s="69">
        <f t="shared" si="23"/>
        <v>329.06988694309695</v>
      </c>
      <c r="D294" s="69">
        <f t="shared" si="23"/>
        <v>542.4961554877674</v>
      </c>
      <c r="E294" s="69">
        <f t="shared" si="23"/>
        <v>3071.999282099724</v>
      </c>
      <c r="F294" s="69">
        <f t="shared" si="23"/>
        <v>5256.0390372145393</v>
      </c>
      <c r="G294" s="88">
        <f t="shared" si="23"/>
        <v>0</v>
      </c>
      <c r="H294" s="39">
        <f t="shared" si="23"/>
        <v>747.08578584280122</v>
      </c>
      <c r="I294" s="1"/>
    </row>
    <row r="295" spans="2:10" x14ac:dyDescent="0.2">
      <c r="B295" s="9" t="str">
        <f>$B$34</f>
        <v>Fine Arts</v>
      </c>
      <c r="C295" s="69">
        <f t="shared" si="23"/>
        <v>340.05546805376127</v>
      </c>
      <c r="D295" s="69">
        <f t="shared" si="23"/>
        <v>604.39136250643969</v>
      </c>
      <c r="E295" s="69">
        <f t="shared" si="23"/>
        <v>1856.2510742873028</v>
      </c>
      <c r="F295" s="69">
        <f t="shared" si="23"/>
        <v>2453.9263596697006</v>
      </c>
      <c r="G295" s="88">
        <f t="shared" si="23"/>
        <v>0</v>
      </c>
      <c r="H295" s="39">
        <f t="shared" si="23"/>
        <v>558.34680151438727</v>
      </c>
      <c r="I295" s="1"/>
    </row>
    <row r="296" spans="2:10" x14ac:dyDescent="0.2">
      <c r="B296" s="9" t="str">
        <f>$B$35</f>
        <v>Teacher Education</v>
      </c>
      <c r="C296" s="69">
        <f t="shared" si="23"/>
        <v>220.36151496048859</v>
      </c>
      <c r="D296" s="69">
        <f t="shared" si="23"/>
        <v>410.10212666054878</v>
      </c>
      <c r="E296" s="69">
        <f t="shared" si="23"/>
        <v>861.49091065910795</v>
      </c>
      <c r="F296" s="69">
        <f t="shared" si="23"/>
        <v>1573.7819644990293</v>
      </c>
      <c r="G296" s="88">
        <f t="shared" si="23"/>
        <v>0</v>
      </c>
      <c r="H296" s="39">
        <f t="shared" si="23"/>
        <v>649.21217196825694</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502.77819043224918</v>
      </c>
      <c r="D298" s="69">
        <f t="shared" si="23"/>
        <v>927.3706734458799</v>
      </c>
      <c r="E298" s="69">
        <f t="shared" si="23"/>
        <v>2712.9102012160633</v>
      </c>
      <c r="F298" s="69">
        <f t="shared" si="23"/>
        <v>6956.842767075027</v>
      </c>
      <c r="G298" s="88">
        <f t="shared" si="23"/>
        <v>0</v>
      </c>
      <c r="H298" s="39">
        <f t="shared" si="23"/>
        <v>1396.9498335359806</v>
      </c>
      <c r="I298" s="1"/>
    </row>
    <row r="299" spans="2:10" x14ac:dyDescent="0.2">
      <c r="B299" s="9" t="str">
        <f>$B$38</f>
        <v>Home Economics</v>
      </c>
      <c r="C299" s="69">
        <f t="shared" si="23"/>
        <v>213.84048240861986</v>
      </c>
      <c r="D299" s="69">
        <f t="shared" si="23"/>
        <v>342.68236531968313</v>
      </c>
      <c r="E299" s="69">
        <f t="shared" si="23"/>
        <v>1215.2348653107542</v>
      </c>
      <c r="F299" s="69">
        <f t="shared" si="23"/>
        <v>0</v>
      </c>
      <c r="G299" s="88">
        <f t="shared" si="23"/>
        <v>0</v>
      </c>
      <c r="H299" s="39">
        <f t="shared" si="23"/>
        <v>314.28236880092419</v>
      </c>
      <c r="I299" s="1"/>
    </row>
    <row r="300" spans="2:10" x14ac:dyDescent="0.2">
      <c r="B300" s="9" t="str">
        <f>$B$39</f>
        <v>Law</v>
      </c>
      <c r="C300" s="69">
        <f t="shared" si="23"/>
        <v>0</v>
      </c>
      <c r="D300" s="69">
        <f t="shared" si="23"/>
        <v>0</v>
      </c>
      <c r="E300" s="69">
        <f t="shared" si="23"/>
        <v>0</v>
      </c>
      <c r="F300" s="69">
        <f t="shared" si="23"/>
        <v>0</v>
      </c>
      <c r="G300" s="88">
        <f t="shared" si="23"/>
        <v>923.40337142340104</v>
      </c>
      <c r="H300" s="39">
        <f t="shared" si="23"/>
        <v>923.40337142340104</v>
      </c>
      <c r="I300" s="1"/>
    </row>
    <row r="301" spans="2:10" x14ac:dyDescent="0.2">
      <c r="B301" s="9" t="str">
        <f>$B$40</f>
        <v>Social Service</v>
      </c>
      <c r="C301" s="69">
        <f t="shared" si="23"/>
        <v>0</v>
      </c>
      <c r="D301" s="69">
        <f t="shared" si="23"/>
        <v>0</v>
      </c>
      <c r="E301" s="69">
        <f t="shared" si="23"/>
        <v>430.50555114759965</v>
      </c>
      <c r="F301" s="69">
        <f t="shared" si="23"/>
        <v>4053.4566975765197</v>
      </c>
      <c r="G301" s="88">
        <f t="shared" si="23"/>
        <v>0</v>
      </c>
      <c r="H301" s="39">
        <f t="shared" si="23"/>
        <v>549.84046460537911</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316.27159778712706</v>
      </c>
      <c r="D304" s="69">
        <f t="shared" si="23"/>
        <v>413.14269150329312</v>
      </c>
      <c r="E304" s="69">
        <f t="shared" si="23"/>
        <v>0</v>
      </c>
      <c r="F304" s="69">
        <f t="shared" si="23"/>
        <v>0</v>
      </c>
      <c r="G304" s="88">
        <f t="shared" si="23"/>
        <v>0</v>
      </c>
      <c r="H304" s="39">
        <f t="shared" si="23"/>
        <v>321.90363811946236</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164.42643975506397</v>
      </c>
      <c r="D306" s="69">
        <f t="shared" si="23"/>
        <v>373.53920094919732</v>
      </c>
      <c r="E306" s="69">
        <f t="shared" si="23"/>
        <v>1236.7462487590699</v>
      </c>
      <c r="F306" s="69">
        <f t="shared" si="23"/>
        <v>5432.0368065054417</v>
      </c>
      <c r="G306" s="88">
        <f t="shared" si="23"/>
        <v>0</v>
      </c>
      <c r="H306" s="39">
        <f t="shared" si="23"/>
        <v>353.91090469612664</v>
      </c>
      <c r="I306" s="1"/>
    </row>
    <row r="307" spans="2:10" x14ac:dyDescent="0.2">
      <c r="B307" s="9" t="str">
        <f>$B$46</f>
        <v>Pharmacy</v>
      </c>
      <c r="C307" s="69">
        <f t="shared" si="23"/>
        <v>0</v>
      </c>
      <c r="D307" s="69">
        <f t="shared" si="23"/>
        <v>0</v>
      </c>
      <c r="E307" s="69">
        <f t="shared" si="23"/>
        <v>17628.139383846374</v>
      </c>
      <c r="F307" s="69">
        <f t="shared" si="23"/>
        <v>19948.770208532256</v>
      </c>
      <c r="G307" s="88">
        <f t="shared" si="23"/>
        <v>921.3335895790475</v>
      </c>
      <c r="H307" s="39">
        <f t="shared" si="23"/>
        <v>2313.7445559126163</v>
      </c>
      <c r="I307" s="1"/>
    </row>
    <row r="308" spans="2:10" x14ac:dyDescent="0.2">
      <c r="B308" s="9" t="str">
        <f>$B$47</f>
        <v>Business Administration</v>
      </c>
      <c r="C308" s="69">
        <f t="shared" si="23"/>
        <v>231.88326918090283</v>
      </c>
      <c r="D308" s="69">
        <f t="shared" si="23"/>
        <v>401.18449079323352</v>
      </c>
      <c r="E308" s="69">
        <f t="shared" si="23"/>
        <v>1097.6687876315368</v>
      </c>
      <c r="F308" s="69">
        <f t="shared" si="23"/>
        <v>9963.7422888403307</v>
      </c>
      <c r="G308" s="88">
        <f t="shared" si="23"/>
        <v>0</v>
      </c>
      <c r="H308" s="39">
        <f t="shared" si="23"/>
        <v>469.19701855523329</v>
      </c>
      <c r="I308" s="1"/>
    </row>
    <row r="309" spans="2:10" x14ac:dyDescent="0.2">
      <c r="B309" s="9" t="str">
        <f>$B$48</f>
        <v>Optometry</v>
      </c>
      <c r="C309" s="69">
        <f t="shared" ref="C309:H313" si="24">IF(C48=0,0,C284/C48)</f>
        <v>0</v>
      </c>
      <c r="D309" s="69">
        <f t="shared" si="24"/>
        <v>0</v>
      </c>
      <c r="E309" s="69">
        <f t="shared" si="24"/>
        <v>0</v>
      </c>
      <c r="F309" s="69">
        <f t="shared" si="24"/>
        <v>0</v>
      </c>
      <c r="G309" s="88">
        <f t="shared" si="24"/>
        <v>1195.0972478268873</v>
      </c>
      <c r="H309" s="39">
        <f t="shared" si="24"/>
        <v>1195.0972478268873</v>
      </c>
      <c r="I309" s="1"/>
    </row>
    <row r="310" spans="2:10" x14ac:dyDescent="0.2">
      <c r="B310" s="9" t="str">
        <f>$B$49</f>
        <v>Teacher Ed-Practice Teaching</v>
      </c>
      <c r="C310" s="69">
        <f t="shared" si="24"/>
        <v>1100.7397913661066</v>
      </c>
      <c r="D310" s="69">
        <f t="shared" si="24"/>
        <v>504.23565915416128</v>
      </c>
      <c r="E310" s="69">
        <f t="shared" si="24"/>
        <v>0</v>
      </c>
      <c r="F310" s="69">
        <f t="shared" si="24"/>
        <v>0</v>
      </c>
      <c r="G310" s="88">
        <f t="shared" si="24"/>
        <v>0</v>
      </c>
      <c r="H310" s="39">
        <f t="shared" si="24"/>
        <v>509.73466014251755</v>
      </c>
      <c r="I310" s="1"/>
    </row>
    <row r="311" spans="2:10" x14ac:dyDescent="0.2">
      <c r="B311" s="9" t="str">
        <f>$B$50</f>
        <v>Technology</v>
      </c>
      <c r="C311" s="69">
        <f t="shared" si="24"/>
        <v>295.84560366456731</v>
      </c>
      <c r="D311" s="69">
        <f t="shared" si="24"/>
        <v>518.71119754840402</v>
      </c>
      <c r="E311" s="69">
        <f t="shared" si="24"/>
        <v>2412.7553400686693</v>
      </c>
      <c r="F311" s="69">
        <f t="shared" si="24"/>
        <v>5150.2687961508336</v>
      </c>
      <c r="G311" s="88">
        <f t="shared" si="24"/>
        <v>0</v>
      </c>
      <c r="H311" s="39">
        <f t="shared" si="24"/>
        <v>479.30445246507367</v>
      </c>
      <c r="I311" s="1"/>
    </row>
    <row r="312" spans="2:10" x14ac:dyDescent="0.2">
      <c r="B312" s="9" t="str">
        <f>$B$51</f>
        <v>Nursing</v>
      </c>
      <c r="C312" s="69">
        <f t="shared" si="24"/>
        <v>0</v>
      </c>
      <c r="D312" s="69">
        <f t="shared" si="24"/>
        <v>864.30106448756135</v>
      </c>
      <c r="E312" s="69">
        <f t="shared" si="24"/>
        <v>0</v>
      </c>
      <c r="F312" s="69">
        <f t="shared" si="24"/>
        <v>0</v>
      </c>
      <c r="G312" s="88">
        <f t="shared" si="24"/>
        <v>0</v>
      </c>
      <c r="H312" s="39">
        <f t="shared" si="24"/>
        <v>864.30106448756135</v>
      </c>
      <c r="I312" s="1"/>
    </row>
    <row r="313" spans="2:10" x14ac:dyDescent="0.2">
      <c r="B313" s="35" t="str">
        <f>$B$52</f>
        <v>Totals</v>
      </c>
      <c r="C313" s="38">
        <f t="shared" si="24"/>
        <v>275.95231575050002</v>
      </c>
      <c r="D313" s="38">
        <f t="shared" si="24"/>
        <v>515.71981535905957</v>
      </c>
      <c r="E313" s="38">
        <f t="shared" si="24"/>
        <v>1665.6775894153282</v>
      </c>
      <c r="F313" s="38">
        <f t="shared" si="24"/>
        <v>5055.8439016219463</v>
      </c>
      <c r="G313" s="38">
        <f t="shared" si="24"/>
        <v>1001.6675150810785</v>
      </c>
      <c r="H313" s="38">
        <f t="shared" si="24"/>
        <v>639.30048025673307</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2.2374203637252208</v>
      </c>
      <c r="E318" s="55">
        <f t="shared" si="25"/>
        <v>7.8271832418348222</v>
      </c>
      <c r="F318" s="55">
        <f t="shared" si="25"/>
        <v>13.77647538576297</v>
      </c>
      <c r="G318" s="55">
        <f t="shared" si="25"/>
        <v>0</v>
      </c>
      <c r="H318" s="55">
        <f t="shared" si="25"/>
        <v>1.8289162108517441</v>
      </c>
      <c r="I318" s="1"/>
    </row>
    <row r="319" spans="2:10" x14ac:dyDescent="0.2">
      <c r="B319" s="9" t="str">
        <f>$B$33</f>
        <v>Science</v>
      </c>
      <c r="C319" s="55">
        <f t="shared" ref="C319:H334" si="26">IF($C$293=0,"",C294/$C$293)</f>
        <v>1.4258538569741293</v>
      </c>
      <c r="D319" s="55">
        <f t="shared" si="26"/>
        <v>2.3506260110322033</v>
      </c>
      <c r="E319" s="55">
        <f t="shared" si="26"/>
        <v>13.310917220939999</v>
      </c>
      <c r="F319" s="55">
        <f t="shared" si="26"/>
        <v>22.774321902371053</v>
      </c>
      <c r="G319" s="55">
        <f t="shared" si="26"/>
        <v>0</v>
      </c>
      <c r="H319" s="55">
        <f t="shared" si="26"/>
        <v>3.2371091719453133</v>
      </c>
      <c r="I319" s="1"/>
    </row>
    <row r="320" spans="2:10" x14ac:dyDescent="0.2">
      <c r="B320" s="9" t="str">
        <f>$B$34</f>
        <v>Fine Arts</v>
      </c>
      <c r="C320" s="55">
        <f t="shared" si="26"/>
        <v>1.4734541808544224</v>
      </c>
      <c r="D320" s="55">
        <f t="shared" si="26"/>
        <v>2.6188168214269778</v>
      </c>
      <c r="E320" s="55">
        <f t="shared" si="26"/>
        <v>8.0431022673387265</v>
      </c>
      <c r="F320" s="55">
        <f t="shared" si="26"/>
        <v>10.632818448290793</v>
      </c>
      <c r="G320" s="55">
        <f t="shared" si="26"/>
        <v>0</v>
      </c>
      <c r="H320" s="55">
        <f t="shared" si="26"/>
        <v>2.4193065730323831</v>
      </c>
      <c r="I320" s="1"/>
    </row>
    <row r="321" spans="2:9" x14ac:dyDescent="0.2">
      <c r="B321" s="9" t="str">
        <f>$B$35</f>
        <v>Teacher Education</v>
      </c>
      <c r="C321" s="55">
        <f t="shared" si="26"/>
        <v>0.95482245110263542</v>
      </c>
      <c r="D321" s="55">
        <f t="shared" si="26"/>
        <v>1.776965083266191</v>
      </c>
      <c r="E321" s="55">
        <f t="shared" si="26"/>
        <v>3.7328245046130677</v>
      </c>
      <c r="F321" s="55">
        <f t="shared" si="26"/>
        <v>6.8191687333131599</v>
      </c>
      <c r="G321" s="55">
        <f t="shared" si="26"/>
        <v>0</v>
      </c>
      <c r="H321" s="55">
        <f t="shared" si="26"/>
        <v>2.8130245766169435</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2.1785287881849262</v>
      </c>
      <c r="D323" s="55">
        <f t="shared" si="26"/>
        <v>4.0182803229459765</v>
      </c>
      <c r="E323" s="55">
        <f t="shared" si="26"/>
        <v>11.754990740606052</v>
      </c>
      <c r="F323" s="55">
        <f t="shared" si="26"/>
        <v>30.143873643205097</v>
      </c>
      <c r="G323" s="55">
        <f t="shared" si="26"/>
        <v>0</v>
      </c>
      <c r="H323" s="55">
        <f t="shared" si="26"/>
        <v>6.0529583142655579</v>
      </c>
      <c r="I323" s="1"/>
    </row>
    <row r="324" spans="2:9" x14ac:dyDescent="0.2">
      <c r="B324" s="9" t="str">
        <f>$B$38</f>
        <v>Home Economics</v>
      </c>
      <c r="C324" s="55">
        <f t="shared" si="26"/>
        <v>0.92656693522450306</v>
      </c>
      <c r="D324" s="55">
        <f t="shared" si="26"/>
        <v>1.4848364791050586</v>
      </c>
      <c r="E324" s="55">
        <f t="shared" si="26"/>
        <v>5.2655906498439453</v>
      </c>
      <c r="F324" s="55">
        <f t="shared" si="26"/>
        <v>0</v>
      </c>
      <c r="G324" s="55">
        <f t="shared" si="26"/>
        <v>0</v>
      </c>
      <c r="H324" s="55">
        <f t="shared" si="26"/>
        <v>1.3617798088320763</v>
      </c>
      <c r="I324" s="1"/>
    </row>
    <row r="325" spans="2:9" x14ac:dyDescent="0.2">
      <c r="B325" s="9" t="str">
        <f>$B$39</f>
        <v>Law</v>
      </c>
      <c r="C325" s="55">
        <f t="shared" si="26"/>
        <v>0</v>
      </c>
      <c r="D325" s="55">
        <f t="shared" si="26"/>
        <v>0</v>
      </c>
      <c r="E325" s="55">
        <f t="shared" si="26"/>
        <v>0</v>
      </c>
      <c r="F325" s="55">
        <f t="shared" si="26"/>
        <v>0</v>
      </c>
      <c r="G325" s="55">
        <f t="shared" si="26"/>
        <v>4.0010900751749583</v>
      </c>
      <c r="H325" s="55">
        <f t="shared" si="26"/>
        <v>4.0010900751749583</v>
      </c>
      <c r="I325" s="1"/>
    </row>
    <row r="326" spans="2:9" x14ac:dyDescent="0.2">
      <c r="B326" s="9" t="str">
        <f>$B$40</f>
        <v>Social Service</v>
      </c>
      <c r="C326" s="55">
        <f t="shared" si="26"/>
        <v>0</v>
      </c>
      <c r="D326" s="55">
        <f t="shared" si="26"/>
        <v>0</v>
      </c>
      <c r="E326" s="55">
        <f t="shared" si="26"/>
        <v>1.8653727518334839</v>
      </c>
      <c r="F326" s="55">
        <f t="shared" si="26"/>
        <v>17.56355441698777</v>
      </c>
      <c r="G326" s="55">
        <f t="shared" si="26"/>
        <v>0</v>
      </c>
      <c r="H326" s="55">
        <f t="shared" si="26"/>
        <v>2.3824487693509178</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1.3703991019820221</v>
      </c>
      <c r="D329" s="55">
        <f t="shared" si="26"/>
        <v>1.7901397956310348</v>
      </c>
      <c r="E329" s="55">
        <f t="shared" si="26"/>
        <v>0</v>
      </c>
      <c r="F329" s="55">
        <f t="shared" si="26"/>
        <v>0</v>
      </c>
      <c r="G329" s="55">
        <f t="shared" si="26"/>
        <v>0</v>
      </c>
      <c r="H329" s="55">
        <f t="shared" si="26"/>
        <v>1.3948026306825463</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0.71245678384975775</v>
      </c>
      <c r="D331" s="55">
        <f t="shared" si="26"/>
        <v>1.6185385887240029</v>
      </c>
      <c r="E331" s="55">
        <f t="shared" si="26"/>
        <v>5.3587990845128219</v>
      </c>
      <c r="F331" s="55">
        <f t="shared" si="26"/>
        <v>23.536917047412903</v>
      </c>
      <c r="G331" s="55">
        <f t="shared" si="26"/>
        <v>0</v>
      </c>
      <c r="H331" s="55">
        <f t="shared" si="26"/>
        <v>1.5334895367482708</v>
      </c>
      <c r="I331" s="1"/>
    </row>
    <row r="332" spans="2:9" x14ac:dyDescent="0.2">
      <c r="B332" s="9" t="str">
        <f>$B$46</f>
        <v>Pharmacy</v>
      </c>
      <c r="C332" s="55">
        <f t="shared" si="26"/>
        <v>0</v>
      </c>
      <c r="D332" s="55">
        <f t="shared" si="26"/>
        <v>0</v>
      </c>
      <c r="E332" s="55">
        <f t="shared" si="26"/>
        <v>76.382408506680818</v>
      </c>
      <c r="F332" s="55">
        <f t="shared" si="26"/>
        <v>86.437659817365443</v>
      </c>
      <c r="G332" s="55">
        <f t="shared" si="26"/>
        <v>3.9921217479503621</v>
      </c>
      <c r="H332" s="55">
        <f t="shared" si="26"/>
        <v>10.025413232877716</v>
      </c>
      <c r="I332" s="1"/>
    </row>
    <row r="333" spans="2:9" x14ac:dyDescent="0.2">
      <c r="B333" s="9" t="str">
        <f>$B$47</f>
        <v>Business Administration</v>
      </c>
      <c r="C333" s="55">
        <f t="shared" si="26"/>
        <v>1.00474600335136</v>
      </c>
      <c r="D333" s="55">
        <f t="shared" si="26"/>
        <v>1.738325128651623</v>
      </c>
      <c r="E333" s="55">
        <f t="shared" si="26"/>
        <v>4.7561789657015447</v>
      </c>
      <c r="F333" s="55">
        <f t="shared" si="26"/>
        <v>43.172714782303622</v>
      </c>
      <c r="G333" s="55">
        <f t="shared" si="26"/>
        <v>0</v>
      </c>
      <c r="H333" s="55">
        <f t="shared" si="26"/>
        <v>2.0330221789738743</v>
      </c>
      <c r="I333" s="1"/>
    </row>
    <row r="334" spans="2:9" x14ac:dyDescent="0.2">
      <c r="B334" s="9" t="str">
        <f>$B$48</f>
        <v>Optometry</v>
      </c>
      <c r="C334" s="55">
        <f t="shared" si="26"/>
        <v>0</v>
      </c>
      <c r="D334" s="55">
        <f t="shared" si="26"/>
        <v>0</v>
      </c>
      <c r="E334" s="55">
        <f t="shared" si="26"/>
        <v>0</v>
      </c>
      <c r="F334" s="55">
        <f t="shared" si="26"/>
        <v>0</v>
      </c>
      <c r="G334" s="55">
        <f t="shared" si="26"/>
        <v>5.1783347182046988</v>
      </c>
      <c r="H334" s="55">
        <f t="shared" si="26"/>
        <v>5.1783347182046988</v>
      </c>
      <c r="I334" s="1"/>
    </row>
    <row r="335" spans="2:9" x14ac:dyDescent="0.2">
      <c r="B335" s="9" t="str">
        <f>$B$49</f>
        <v>Teacher Ed-Practice Teaching</v>
      </c>
      <c r="C335" s="55">
        <f t="shared" ref="C335:H338" si="27">IF($C$293=0,"",C310/$C$293)</f>
        <v>4.769485569233078</v>
      </c>
      <c r="D335" s="55">
        <f t="shared" si="27"/>
        <v>2.1848439737458492</v>
      </c>
      <c r="E335" s="55">
        <f t="shared" si="27"/>
        <v>0</v>
      </c>
      <c r="F335" s="55">
        <f t="shared" si="27"/>
        <v>0</v>
      </c>
      <c r="G335" s="55">
        <f t="shared" si="27"/>
        <v>0</v>
      </c>
      <c r="H335" s="55">
        <f t="shared" si="27"/>
        <v>2.2086710453797487</v>
      </c>
      <c r="I335" s="1"/>
    </row>
    <row r="336" spans="2:9" x14ac:dyDescent="0.2">
      <c r="B336" s="9" t="str">
        <f>$B$50</f>
        <v>Technology</v>
      </c>
      <c r="C336" s="55">
        <f t="shared" si="27"/>
        <v>1.2818936395930587</v>
      </c>
      <c r="D336" s="55">
        <f t="shared" si="27"/>
        <v>2.2475662192935775</v>
      </c>
      <c r="E336" s="55">
        <f t="shared" si="27"/>
        <v>10.45442516642894</v>
      </c>
      <c r="F336" s="55">
        <f t="shared" si="27"/>
        <v>22.316021364528627</v>
      </c>
      <c r="G336" s="55">
        <f t="shared" si="27"/>
        <v>0</v>
      </c>
      <c r="H336" s="55">
        <f t="shared" si="27"/>
        <v>2.0768175069461026</v>
      </c>
      <c r="I336" s="1"/>
    </row>
    <row r="337" spans="2:10" x14ac:dyDescent="0.2">
      <c r="B337" s="9" t="str">
        <f>$B$51</f>
        <v>Nursing</v>
      </c>
      <c r="C337" s="55">
        <f t="shared" si="27"/>
        <v>0</v>
      </c>
      <c r="D337" s="55">
        <f t="shared" si="27"/>
        <v>3.745000850228319</v>
      </c>
      <c r="E337" s="55">
        <f t="shared" si="27"/>
        <v>0</v>
      </c>
      <c r="F337" s="55">
        <f t="shared" si="27"/>
        <v>0</v>
      </c>
      <c r="G337" s="55">
        <f t="shared" si="27"/>
        <v>0</v>
      </c>
      <c r="H337" s="55">
        <f t="shared" si="27"/>
        <v>3.745000850228319</v>
      </c>
      <c r="I337" s="1"/>
    </row>
    <row r="338" spans="2:10" x14ac:dyDescent="0.2">
      <c r="B338" s="35" t="str">
        <f>$B$52</f>
        <v>Totals</v>
      </c>
      <c r="C338" s="55">
        <f t="shared" si="27"/>
        <v>1.1956963835522025</v>
      </c>
      <c r="D338" s="55">
        <f t="shared" si="27"/>
        <v>2.2346046144746654</v>
      </c>
      <c r="E338" s="55">
        <f t="shared" si="27"/>
        <v>7.2173508108139499</v>
      </c>
      <c r="F338" s="55">
        <f t="shared" si="27"/>
        <v>21.906880007629962</v>
      </c>
      <c r="G338" s="55">
        <f t="shared" si="27"/>
        <v>4.3402071914013165</v>
      </c>
      <c r="H338" s="55">
        <f t="shared" si="27"/>
        <v>2.7700773960429319</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6923.6384640729902</v>
      </c>
      <c r="D343" s="38">
        <f t="shared" si="28"/>
        <v>15491.089690588116</v>
      </c>
      <c r="E343" s="38">
        <f>E293*24</f>
        <v>43354.069566812075</v>
      </c>
      <c r="F343" s="38">
        <f>F293*18</f>
        <v>57230.000928133966</v>
      </c>
      <c r="G343" s="38">
        <f>G293*24</f>
        <v>0</v>
      </c>
      <c r="H343" s="38">
        <f>IF((C32/30+D32/30+E32/24+F32/18+G32/24)=0,0,H268/(C32/30+D32/30+E32/24+F32/18+G32/24))</f>
        <v>12380.229187686873</v>
      </c>
      <c r="I343" s="1"/>
    </row>
    <row r="344" spans="2:10" x14ac:dyDescent="0.2">
      <c r="B344" s="9" t="str">
        <f>$B$33</f>
        <v>Science</v>
      </c>
      <c r="C344" s="39">
        <f t="shared" si="28"/>
        <v>9872.0966082929081</v>
      </c>
      <c r="D344" s="39">
        <f t="shared" si="28"/>
        <v>16274.884664633022</v>
      </c>
      <c r="E344" s="39">
        <f>E294*24</f>
        <v>73727.98277039337</v>
      </c>
      <c r="F344" s="39">
        <f>F294*18</f>
        <v>94608.702669861712</v>
      </c>
      <c r="G344" s="39">
        <f>G294*24</f>
        <v>0</v>
      </c>
      <c r="H344" s="39">
        <f t="shared" ref="H344:H363" si="29">IF((C33/30+D33/30+E33/24+F33/18+G33/24)=0,0,H269/(C33/30+D33/30+E33/24+F33/18+G33/24))</f>
        <v>21522.896201827298</v>
      </c>
      <c r="I344" s="1"/>
    </row>
    <row r="345" spans="2:10" x14ac:dyDescent="0.2">
      <c r="B345" s="9" t="str">
        <f>$B$34</f>
        <v>Fine Arts</v>
      </c>
      <c r="C345" s="39">
        <f t="shared" si="28"/>
        <v>10201.664041612838</v>
      </c>
      <c r="D345" s="39">
        <f t="shared" si="28"/>
        <v>18131.740875193191</v>
      </c>
      <c r="E345" s="39">
        <f t="shared" ref="E345:E363" si="30">E295*24</f>
        <v>44550.025782895267</v>
      </c>
      <c r="F345" s="39">
        <f t="shared" ref="F345:F363" si="31">F295*18</f>
        <v>44170.674474054613</v>
      </c>
      <c r="G345" s="39">
        <f t="shared" ref="G345:G363" si="32">G295*24</f>
        <v>0</v>
      </c>
      <c r="H345" s="39">
        <f t="shared" si="29"/>
        <v>16307.65848116425</v>
      </c>
      <c r="I345" s="1"/>
    </row>
    <row r="346" spans="2:10" x14ac:dyDescent="0.2">
      <c r="B346" s="9" t="str">
        <f>$B$35</f>
        <v>Teacher Education</v>
      </c>
      <c r="C346" s="39">
        <f t="shared" si="28"/>
        <v>6610.8454488146581</v>
      </c>
      <c r="D346" s="39">
        <f t="shared" si="28"/>
        <v>12303.063799816464</v>
      </c>
      <c r="E346" s="39">
        <f t="shared" si="30"/>
        <v>20675.78185581859</v>
      </c>
      <c r="F346" s="39">
        <f t="shared" si="31"/>
        <v>28328.075360982526</v>
      </c>
      <c r="G346" s="39">
        <f t="shared" si="32"/>
        <v>0</v>
      </c>
      <c r="H346" s="39">
        <f t="shared" si="29"/>
        <v>17019.750675802028</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15083.345712967475</v>
      </c>
      <c r="D348" s="39">
        <f t="shared" si="28"/>
        <v>27821.120203376398</v>
      </c>
      <c r="E348" s="39">
        <f t="shared" si="30"/>
        <v>65109.844829185517</v>
      </c>
      <c r="F348" s="39">
        <f t="shared" si="31"/>
        <v>125223.16980735048</v>
      </c>
      <c r="G348" s="39">
        <f t="shared" si="32"/>
        <v>0</v>
      </c>
      <c r="H348" s="39">
        <f t="shared" si="29"/>
        <v>38949.051804568524</v>
      </c>
      <c r="I348" s="1"/>
    </row>
    <row r="349" spans="2:10" x14ac:dyDescent="0.2">
      <c r="B349" s="9" t="str">
        <f>$B$38</f>
        <v>Home Economics</v>
      </c>
      <c r="C349" s="39">
        <f t="shared" si="28"/>
        <v>6415.2144722585963</v>
      </c>
      <c r="D349" s="39">
        <f t="shared" si="28"/>
        <v>10280.470959590493</v>
      </c>
      <c r="E349" s="39">
        <f t="shared" si="30"/>
        <v>29165.636767458102</v>
      </c>
      <c r="F349" s="39">
        <f t="shared" si="31"/>
        <v>0</v>
      </c>
      <c r="G349" s="39">
        <f t="shared" si="32"/>
        <v>0</v>
      </c>
      <c r="H349" s="39">
        <f t="shared" si="29"/>
        <v>9350.5694526226052</v>
      </c>
      <c r="I349" s="1"/>
    </row>
    <row r="350" spans="2:10" x14ac:dyDescent="0.2">
      <c r="B350" s="9" t="str">
        <f>$B$39</f>
        <v>Law</v>
      </c>
      <c r="C350" s="39">
        <f t="shared" si="28"/>
        <v>0</v>
      </c>
      <c r="D350" s="39">
        <f t="shared" si="28"/>
        <v>0</v>
      </c>
      <c r="E350" s="39">
        <f t="shared" si="30"/>
        <v>0</v>
      </c>
      <c r="F350" s="39">
        <f t="shared" si="31"/>
        <v>0</v>
      </c>
      <c r="G350" s="39">
        <f t="shared" si="32"/>
        <v>22161.680914161625</v>
      </c>
      <c r="H350" s="39">
        <f t="shared" si="29"/>
        <v>22161.680914161625</v>
      </c>
      <c r="I350" s="1"/>
    </row>
    <row r="351" spans="2:10" x14ac:dyDescent="0.2">
      <c r="B351" s="9" t="str">
        <f>$B$40</f>
        <v>Social Service</v>
      </c>
      <c r="C351" s="39">
        <f t="shared" si="28"/>
        <v>0</v>
      </c>
      <c r="D351" s="39">
        <f t="shared" si="28"/>
        <v>0</v>
      </c>
      <c r="E351" s="39">
        <f t="shared" si="30"/>
        <v>10332.133227542392</v>
      </c>
      <c r="F351" s="39">
        <f t="shared" si="31"/>
        <v>72962.22055637736</v>
      </c>
      <c r="G351" s="39">
        <f t="shared" si="32"/>
        <v>0</v>
      </c>
      <c r="H351" s="39">
        <f t="shared" si="29"/>
        <v>13052.856903296606</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9488.1479336138127</v>
      </c>
      <c r="D354" s="39">
        <f t="shared" si="28"/>
        <v>12394.280745098793</v>
      </c>
      <c r="E354" s="39">
        <f t="shared" si="30"/>
        <v>0</v>
      </c>
      <c r="F354" s="39">
        <f t="shared" si="31"/>
        <v>0</v>
      </c>
      <c r="G354" s="39">
        <f t="shared" si="32"/>
        <v>0</v>
      </c>
      <c r="H354" s="39">
        <f t="shared" si="29"/>
        <v>9657.1091435838698</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4932.7931926519186</v>
      </c>
      <c r="D356" s="39">
        <f t="shared" si="28"/>
        <v>11206.17602847592</v>
      </c>
      <c r="E356" s="39">
        <f t="shared" si="30"/>
        <v>29681.909970217675</v>
      </c>
      <c r="F356" s="39">
        <f t="shared" si="31"/>
        <v>97776.662517097953</v>
      </c>
      <c r="G356" s="39">
        <f t="shared" si="32"/>
        <v>0</v>
      </c>
      <c r="H356" s="39">
        <f t="shared" si="29"/>
        <v>10452.616532718861</v>
      </c>
      <c r="I356" s="1"/>
    </row>
    <row r="357" spans="2:9" x14ac:dyDescent="0.2">
      <c r="B357" s="9" t="str">
        <f>$B$46</f>
        <v>Pharmacy</v>
      </c>
      <c r="C357" s="39">
        <f t="shared" si="28"/>
        <v>0</v>
      </c>
      <c r="D357" s="39">
        <f t="shared" si="28"/>
        <v>0</v>
      </c>
      <c r="E357" s="39">
        <f t="shared" si="30"/>
        <v>423075.345212313</v>
      </c>
      <c r="F357" s="39">
        <f t="shared" si="31"/>
        <v>359077.8637535806</v>
      </c>
      <c r="G357" s="39">
        <f t="shared" si="32"/>
        <v>22112.006149897141</v>
      </c>
      <c r="H357" s="39">
        <f t="shared" si="29"/>
        <v>54676.565777821939</v>
      </c>
      <c r="I357" s="1"/>
    </row>
    <row r="358" spans="2:9" x14ac:dyDescent="0.2">
      <c r="B358" s="9" t="str">
        <f>$B$47</f>
        <v>Business Administration</v>
      </c>
      <c r="C358" s="39">
        <f t="shared" si="28"/>
        <v>6956.4980754270846</v>
      </c>
      <c r="D358" s="39">
        <f t="shared" si="28"/>
        <v>12035.534723797005</v>
      </c>
      <c r="E358" s="39">
        <f t="shared" si="30"/>
        <v>26344.050903156884</v>
      </c>
      <c r="F358" s="39">
        <f t="shared" si="31"/>
        <v>179347.36119912594</v>
      </c>
      <c r="G358" s="39">
        <f t="shared" si="32"/>
        <v>0</v>
      </c>
      <c r="H358" s="39">
        <f t="shared" si="29"/>
        <v>13678.391962327969</v>
      </c>
      <c r="I358" s="1"/>
    </row>
    <row r="359" spans="2:9" x14ac:dyDescent="0.2">
      <c r="B359" s="9" t="str">
        <f>$B$48</f>
        <v>Optometry</v>
      </c>
      <c r="C359" s="39">
        <f t="shared" ref="C359:D363" si="33">C309*30</f>
        <v>0</v>
      </c>
      <c r="D359" s="39">
        <f t="shared" si="33"/>
        <v>0</v>
      </c>
      <c r="E359" s="39">
        <f t="shared" si="30"/>
        <v>0</v>
      </c>
      <c r="F359" s="39">
        <f t="shared" si="31"/>
        <v>0</v>
      </c>
      <c r="G359" s="39">
        <f t="shared" si="32"/>
        <v>28682.333947845294</v>
      </c>
      <c r="H359" s="39">
        <f t="shared" si="29"/>
        <v>28682.333947845294</v>
      </c>
      <c r="I359" s="1"/>
    </row>
    <row r="360" spans="2:9" x14ac:dyDescent="0.2">
      <c r="B360" s="9" t="str">
        <f>$B$49</f>
        <v>Teacher Ed-Practice Teaching</v>
      </c>
      <c r="C360" s="39">
        <f t="shared" si="33"/>
        <v>33022.193740983195</v>
      </c>
      <c r="D360" s="39">
        <f t="shared" si="33"/>
        <v>15127.069774624839</v>
      </c>
      <c r="E360" s="39">
        <f t="shared" si="30"/>
        <v>0</v>
      </c>
      <c r="F360" s="39">
        <f t="shared" si="31"/>
        <v>0</v>
      </c>
      <c r="G360" s="39">
        <f t="shared" si="32"/>
        <v>0</v>
      </c>
      <c r="H360" s="39">
        <f t="shared" si="29"/>
        <v>15292.039804275524</v>
      </c>
      <c r="I360" s="1"/>
    </row>
    <row r="361" spans="2:9" x14ac:dyDescent="0.2">
      <c r="B361" s="9" t="str">
        <f>$B$50</f>
        <v>Technology</v>
      </c>
      <c r="C361" s="39">
        <f t="shared" si="33"/>
        <v>8875.3681099370187</v>
      </c>
      <c r="D361" s="39">
        <f t="shared" si="33"/>
        <v>15561.33592645212</v>
      </c>
      <c r="E361" s="39">
        <f t="shared" si="30"/>
        <v>57906.128161648063</v>
      </c>
      <c r="F361" s="39">
        <f t="shared" si="31"/>
        <v>92704.838330715007</v>
      </c>
      <c r="G361" s="39">
        <f t="shared" si="32"/>
        <v>0</v>
      </c>
      <c r="H361" s="39">
        <f t="shared" si="29"/>
        <v>14301.972578671202</v>
      </c>
      <c r="I361" s="1"/>
    </row>
    <row r="362" spans="2:9" x14ac:dyDescent="0.2">
      <c r="B362" s="9" t="str">
        <f>$B$51</f>
        <v>Nursing</v>
      </c>
      <c r="C362" s="39">
        <f t="shared" si="33"/>
        <v>0</v>
      </c>
      <c r="D362" s="39">
        <f t="shared" si="33"/>
        <v>25929.031934626841</v>
      </c>
      <c r="E362" s="39">
        <f t="shared" si="30"/>
        <v>0</v>
      </c>
      <c r="F362" s="39">
        <f t="shared" si="31"/>
        <v>0</v>
      </c>
      <c r="G362" s="39">
        <f t="shared" si="32"/>
        <v>0</v>
      </c>
      <c r="H362" s="39">
        <f t="shared" si="29"/>
        <v>25929.031934626841</v>
      </c>
      <c r="I362" s="1"/>
    </row>
    <row r="363" spans="2:9" x14ac:dyDescent="0.2">
      <c r="B363" s="35" t="str">
        <f>$B$52</f>
        <v>Totals</v>
      </c>
      <c r="C363" s="38">
        <f t="shared" si="33"/>
        <v>8278.5694725150006</v>
      </c>
      <c r="D363" s="38">
        <f t="shared" si="33"/>
        <v>15471.594460771787</v>
      </c>
      <c r="E363" s="38">
        <f t="shared" si="30"/>
        <v>39976.262145967878</v>
      </c>
      <c r="F363" s="38">
        <f t="shared" si="31"/>
        <v>91005.190229195039</v>
      </c>
      <c r="G363" s="38">
        <f t="shared" si="32"/>
        <v>24040.020361945884</v>
      </c>
      <c r="H363" s="38">
        <f t="shared" si="29"/>
        <v>18294.704060215139</v>
      </c>
      <c r="I363" s="50"/>
    </row>
  </sheetData>
  <mergeCells count="46">
    <mergeCell ref="J89:O89"/>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47" priority="6" stopIfTrue="1">
      <formula>C32=0</formula>
    </cfRule>
  </conditionalFormatting>
  <conditionalFormatting sqref="C91:G110">
    <cfRule type="expression" dxfId="146" priority="5" stopIfTrue="1">
      <formula>C32=0</formula>
    </cfRule>
  </conditionalFormatting>
  <conditionalFormatting sqref="C143:H162">
    <cfRule type="expression" dxfId="145" priority="3" stopIfTrue="1">
      <formula>C32=0</formula>
    </cfRule>
  </conditionalFormatting>
  <conditionalFormatting sqref="H143:H162">
    <cfRule type="expression" dxfId="144" priority="4" stopIfTrue="1">
      <formula>OR(AND(#REF!&gt;0,H143&gt;0,H61=0),AND(#REF!&gt;0,H143&gt;0,H32=0))</formula>
    </cfRule>
  </conditionalFormatting>
  <conditionalFormatting sqref="H143:H162">
    <cfRule type="expression" dxfId="143" priority="2" stopIfTrue="1">
      <formula>OR(AND(#REF!&gt;0,H143&gt;0,H61=0),AND(#REF!&gt;0,H143&gt;0,H32=0))</formula>
    </cfRule>
  </conditionalFormatting>
  <conditionalFormatting sqref="H143:H162">
    <cfRule type="expression" dxfId="142"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68</v>
      </c>
      <c r="C3" s="6"/>
      <c r="D3" s="6"/>
      <c r="E3" s="6"/>
      <c r="F3" s="6"/>
      <c r="G3" s="6"/>
      <c r="H3" s="6"/>
    </row>
    <row r="4" spans="2:8" x14ac:dyDescent="0.2">
      <c r="B4" s="83" t="s">
        <v>69</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Data!$G23</f>
        <v>43137652</v>
      </c>
    </row>
    <row r="14" spans="2:8" x14ac:dyDescent="0.2">
      <c r="B14" s="371" t="s">
        <v>14</v>
      </c>
      <c r="C14" s="371"/>
      <c r="D14" s="371"/>
      <c r="E14" s="371"/>
      <c r="F14" s="335"/>
      <c r="G14" s="333"/>
      <c r="H14" s="339">
        <f>Data!$H23</f>
        <v>1740704</v>
      </c>
    </row>
    <row r="15" spans="2:8" x14ac:dyDescent="0.2">
      <c r="B15" s="371" t="s">
        <v>15</v>
      </c>
      <c r="C15" s="371"/>
      <c r="D15" s="371"/>
      <c r="E15" s="371"/>
      <c r="F15" s="335"/>
      <c r="G15" s="333"/>
      <c r="H15" s="339">
        <f>Data!$I23</f>
        <v>32999822</v>
      </c>
    </row>
    <row r="16" spans="2:8" x14ac:dyDescent="0.2">
      <c r="B16" s="371" t="s">
        <v>19</v>
      </c>
      <c r="C16" s="371"/>
      <c r="D16" s="371"/>
      <c r="E16" s="371"/>
      <c r="F16" s="335"/>
      <c r="G16" s="333"/>
      <c r="H16" s="339">
        <f>Data!$J23</f>
        <v>8138828</v>
      </c>
    </row>
    <row r="17" spans="2:23" x14ac:dyDescent="0.2">
      <c r="B17" s="371" t="s">
        <v>16</v>
      </c>
      <c r="C17" s="371"/>
      <c r="D17" s="371"/>
      <c r="E17" s="371"/>
      <c r="F17" s="335"/>
      <c r="G17" s="333"/>
      <c r="H17" s="339">
        <f>Data!$K23</f>
        <v>18111378</v>
      </c>
    </row>
    <row r="18" spans="2:23" x14ac:dyDescent="0.2">
      <c r="B18" s="371" t="s">
        <v>1</v>
      </c>
      <c r="C18" s="371"/>
      <c r="D18" s="371"/>
      <c r="E18" s="371"/>
      <c r="F18" s="336"/>
      <c r="G18" s="333"/>
      <c r="H18" s="337">
        <f>SUM(H13:H17)</f>
        <v>104128384</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Data!T23</f>
        <v>Qumsieh, Miriam</v>
      </c>
      <c r="E21" s="384"/>
      <c r="F21" s="384"/>
      <c r="G21" s="87" t="str">
        <f>Data!M23</f>
        <v>281.283.2131</v>
      </c>
      <c r="H21" s="78" t="str">
        <f>Data!N23</f>
        <v>Buckminster@uhcl.edu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Data!O23</f>
        <v>874</v>
      </c>
      <c r="D25" s="80">
        <f>Data!P23</f>
        <v>5933</v>
      </c>
      <c r="E25" s="80">
        <f>Data!Q23</f>
        <v>2074</v>
      </c>
      <c r="F25" s="80">
        <f>Data!R23</f>
        <v>172</v>
      </c>
      <c r="G25" s="80">
        <f>Data!S23</f>
        <v>0</v>
      </c>
      <c r="H25" s="68">
        <f>SUM(C25:G25)</f>
        <v>9053</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Data!T23</f>
        <v>Qumsieh, Miriam</v>
      </c>
      <c r="E28" s="384"/>
      <c r="F28" s="384"/>
      <c r="G28" s="87" t="str">
        <f>Data!U23</f>
        <v>(281) 283-3005</v>
      </c>
      <c r="H28" s="78" t="str">
        <f>Data!V23</f>
        <v>Qumsieh@uhcl.edu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Data!W23</f>
        <v>20777</v>
      </c>
      <c r="D32" s="81">
        <f>Data!AQ23</f>
        <v>35668</v>
      </c>
      <c r="E32" s="81">
        <f>Data!BK23</f>
        <v>7088</v>
      </c>
      <c r="F32" s="81">
        <f>Data!CE23</f>
        <v>663</v>
      </c>
      <c r="G32" s="81">
        <f>Data!CY23</f>
        <v>0</v>
      </c>
      <c r="H32" s="22">
        <f>SUM(C32:G32)</f>
        <v>64196</v>
      </c>
      <c r="I32" s="1"/>
      <c r="W32" s="18"/>
    </row>
    <row r="33" spans="2:23" x14ac:dyDescent="0.2">
      <c r="B33" s="7" t="s">
        <v>46</v>
      </c>
      <c r="C33" s="81">
        <f>Data!X23</f>
        <v>9894</v>
      </c>
      <c r="D33" s="81">
        <f>Data!AR23</f>
        <v>16297</v>
      </c>
      <c r="E33" s="81">
        <f>Data!BL23</f>
        <v>3320</v>
      </c>
      <c r="F33" s="81">
        <f>Data!CF23</f>
        <v>0</v>
      </c>
      <c r="G33" s="81">
        <f>Data!CZ23</f>
        <v>0</v>
      </c>
      <c r="H33" s="22">
        <f t="shared" ref="H33:H52" si="0">SUM(C33:G33)</f>
        <v>29511</v>
      </c>
      <c r="I33" s="1"/>
      <c r="W33" s="18"/>
    </row>
    <row r="34" spans="2:23" x14ac:dyDescent="0.2">
      <c r="B34" s="7" t="s">
        <v>47</v>
      </c>
      <c r="C34" s="81">
        <f>Data!Y23</f>
        <v>3198</v>
      </c>
      <c r="D34" s="81">
        <f>Data!AS23</f>
        <v>3487</v>
      </c>
      <c r="E34" s="81">
        <f>Data!BM23</f>
        <v>471</v>
      </c>
      <c r="F34" s="81">
        <f>Data!CG23</f>
        <v>0</v>
      </c>
      <c r="G34" s="81">
        <f>Data!DA23</f>
        <v>0</v>
      </c>
      <c r="H34" s="22">
        <f t="shared" si="0"/>
        <v>7156</v>
      </c>
      <c r="I34" s="1"/>
      <c r="W34" s="18"/>
    </row>
    <row r="35" spans="2:23" x14ac:dyDescent="0.2">
      <c r="B35" s="7" t="s">
        <v>48</v>
      </c>
      <c r="C35" s="81">
        <f>Data!Z23</f>
        <v>2039</v>
      </c>
      <c r="D35" s="81">
        <f>Data!AT23</f>
        <v>11147</v>
      </c>
      <c r="E35" s="81">
        <f>Data!BN23</f>
        <v>3236</v>
      </c>
      <c r="F35" s="81">
        <f>Data!CH23</f>
        <v>2265</v>
      </c>
      <c r="G35" s="81">
        <f>Data!DB23</f>
        <v>0</v>
      </c>
      <c r="H35" s="22">
        <f t="shared" si="0"/>
        <v>18687</v>
      </c>
      <c r="I35" s="1"/>
      <c r="W35" s="18"/>
    </row>
    <row r="36" spans="2:23" x14ac:dyDescent="0.2">
      <c r="B36" s="7" t="s">
        <v>49</v>
      </c>
      <c r="C36" s="81">
        <f>Data!AA23</f>
        <v>0</v>
      </c>
      <c r="D36" s="81">
        <f>Data!AU23</f>
        <v>0</v>
      </c>
      <c r="E36" s="81">
        <f>Data!BO23</f>
        <v>0</v>
      </c>
      <c r="F36" s="81">
        <f>Data!CI23</f>
        <v>0</v>
      </c>
      <c r="G36" s="81">
        <f>Data!DC23</f>
        <v>0</v>
      </c>
      <c r="H36" s="22">
        <f t="shared" si="0"/>
        <v>0</v>
      </c>
      <c r="I36" s="1"/>
      <c r="W36" s="18"/>
    </row>
    <row r="37" spans="2:23" x14ac:dyDescent="0.2">
      <c r="B37" s="7" t="s">
        <v>50</v>
      </c>
      <c r="C37" s="81">
        <f>Data!AB23</f>
        <v>5283</v>
      </c>
      <c r="D37" s="81">
        <f>Data!AV23</f>
        <v>10995</v>
      </c>
      <c r="E37" s="81">
        <f>Data!BP23</f>
        <v>5601</v>
      </c>
      <c r="F37" s="81">
        <f>Data!CJ23</f>
        <v>0</v>
      </c>
      <c r="G37" s="81">
        <f>Data!DD23</f>
        <v>0</v>
      </c>
      <c r="H37" s="22">
        <f t="shared" si="0"/>
        <v>21879</v>
      </c>
      <c r="I37" s="1"/>
      <c r="W37" s="18"/>
    </row>
    <row r="38" spans="2:23" x14ac:dyDescent="0.2">
      <c r="B38" s="7" t="s">
        <v>51</v>
      </c>
      <c r="C38" s="81">
        <f>Data!AC23</f>
        <v>27</v>
      </c>
      <c r="D38" s="81">
        <f>Data!AW23</f>
        <v>432</v>
      </c>
      <c r="E38" s="81">
        <f>Data!BQ23</f>
        <v>54</v>
      </c>
      <c r="F38" s="81">
        <f>Data!CK23</f>
        <v>0</v>
      </c>
      <c r="G38" s="81">
        <f>Data!DE23</f>
        <v>0</v>
      </c>
      <c r="H38" s="22">
        <f t="shared" si="0"/>
        <v>513</v>
      </c>
      <c r="I38" s="1"/>
      <c r="W38" s="18"/>
    </row>
    <row r="39" spans="2:23" x14ac:dyDescent="0.2">
      <c r="B39" s="7" t="s">
        <v>52</v>
      </c>
      <c r="C39" s="81">
        <f>Data!AD23</f>
        <v>0</v>
      </c>
      <c r="D39" s="81">
        <f>Data!AX23</f>
        <v>0</v>
      </c>
      <c r="E39" s="81">
        <f>Data!BR23</f>
        <v>0</v>
      </c>
      <c r="F39" s="81">
        <f>Data!CL23</f>
        <v>0</v>
      </c>
      <c r="G39" s="81">
        <f>Data!DF23</f>
        <v>0</v>
      </c>
      <c r="H39" s="22">
        <f t="shared" si="0"/>
        <v>0</v>
      </c>
      <c r="I39" s="1"/>
      <c r="W39" s="18"/>
    </row>
    <row r="40" spans="2:23" x14ac:dyDescent="0.2">
      <c r="B40" s="7" t="s">
        <v>53</v>
      </c>
      <c r="C40" s="81">
        <f>Data!AE23</f>
        <v>78</v>
      </c>
      <c r="D40" s="81">
        <f>Data!AY23</f>
        <v>1368</v>
      </c>
      <c r="E40" s="81">
        <f>Data!BS23</f>
        <v>0</v>
      </c>
      <c r="F40" s="81">
        <f>Data!CM23</f>
        <v>0</v>
      </c>
      <c r="G40" s="81">
        <f>Data!DG23</f>
        <v>0</v>
      </c>
      <c r="H40" s="22">
        <f t="shared" si="0"/>
        <v>1446</v>
      </c>
      <c r="I40" s="1"/>
      <c r="W40" s="18"/>
    </row>
    <row r="41" spans="2:23" x14ac:dyDescent="0.2">
      <c r="B41" s="7" t="s">
        <v>54</v>
      </c>
      <c r="C41" s="81">
        <f>Data!AF23</f>
        <v>0</v>
      </c>
      <c r="D41" s="81">
        <f>Data!AZ23</f>
        <v>0</v>
      </c>
      <c r="E41" s="81">
        <f>Data!BT23</f>
        <v>714</v>
      </c>
      <c r="F41" s="81">
        <f>Data!CN23</f>
        <v>0</v>
      </c>
      <c r="G41" s="81">
        <f>Data!DH23</f>
        <v>0</v>
      </c>
      <c r="H41" s="22">
        <f t="shared" si="0"/>
        <v>714</v>
      </c>
      <c r="I41" s="1"/>
      <c r="W41" s="18"/>
    </row>
    <row r="42" spans="2:23" x14ac:dyDescent="0.2">
      <c r="B42" s="7" t="s">
        <v>55</v>
      </c>
      <c r="C42" s="81">
        <f>Data!AG23</f>
        <v>0</v>
      </c>
      <c r="D42" s="81">
        <f>Data!BA23</f>
        <v>0</v>
      </c>
      <c r="E42" s="81">
        <f>Data!BU23</f>
        <v>0</v>
      </c>
      <c r="F42" s="81">
        <f>Data!CO23</f>
        <v>0</v>
      </c>
      <c r="G42" s="81">
        <f>Data!DI23</f>
        <v>0</v>
      </c>
      <c r="H42" s="22">
        <f t="shared" si="0"/>
        <v>0</v>
      </c>
      <c r="I42" s="1"/>
      <c r="W42" s="18"/>
    </row>
    <row r="43" spans="2:23" x14ac:dyDescent="0.2">
      <c r="B43" s="7" t="s">
        <v>56</v>
      </c>
      <c r="C43" s="81">
        <f>Data!AH23</f>
        <v>93</v>
      </c>
      <c r="D43" s="81">
        <f>Data!BB23</f>
        <v>807</v>
      </c>
      <c r="E43" s="81">
        <f>Data!BV23</f>
        <v>0</v>
      </c>
      <c r="F43" s="81">
        <f>Data!CP23</f>
        <v>0</v>
      </c>
      <c r="G43" s="81">
        <f>Data!DJ23</f>
        <v>0</v>
      </c>
      <c r="H43" s="22">
        <f t="shared" si="0"/>
        <v>900</v>
      </c>
      <c r="I43" s="1"/>
      <c r="W43" s="18"/>
    </row>
    <row r="44" spans="2:23" x14ac:dyDescent="0.2">
      <c r="B44" s="7" t="s">
        <v>57</v>
      </c>
      <c r="C44" s="81">
        <f>Data!AI23</f>
        <v>0</v>
      </c>
      <c r="D44" s="81">
        <f>Data!BC23</f>
        <v>0</v>
      </c>
      <c r="E44" s="81">
        <f>Data!BW23</f>
        <v>0</v>
      </c>
      <c r="F44" s="81">
        <f>Data!CQ23</f>
        <v>0</v>
      </c>
      <c r="G44" s="81">
        <f>Data!DK23</f>
        <v>0</v>
      </c>
      <c r="H44" s="22">
        <f t="shared" si="0"/>
        <v>0</v>
      </c>
      <c r="I44" s="1"/>
      <c r="W44" s="18"/>
    </row>
    <row r="45" spans="2:23" x14ac:dyDescent="0.2">
      <c r="B45" s="7" t="s">
        <v>58</v>
      </c>
      <c r="C45" s="81">
        <f>Data!AJ23</f>
        <v>393</v>
      </c>
      <c r="D45" s="81">
        <f>Data!BD23</f>
        <v>3576</v>
      </c>
      <c r="E45" s="81">
        <f>Data!BX23</f>
        <v>3756</v>
      </c>
      <c r="F45" s="81">
        <f>Data!CR23</f>
        <v>0</v>
      </c>
      <c r="G45" s="81">
        <f>Data!DL23</f>
        <v>0</v>
      </c>
      <c r="H45" s="22">
        <f t="shared" si="0"/>
        <v>7725</v>
      </c>
      <c r="I45" s="1"/>
      <c r="W45" s="18"/>
    </row>
    <row r="46" spans="2:23" x14ac:dyDescent="0.2">
      <c r="B46" s="7" t="s">
        <v>59</v>
      </c>
      <c r="C46" s="81">
        <f>Data!AK23</f>
        <v>0</v>
      </c>
      <c r="D46" s="81">
        <f>Data!BE23</f>
        <v>0</v>
      </c>
      <c r="E46" s="81">
        <f>Data!BY23</f>
        <v>0</v>
      </c>
      <c r="F46" s="81">
        <f>Data!CS23</f>
        <v>0</v>
      </c>
      <c r="G46" s="81">
        <f>Data!DM23</f>
        <v>0</v>
      </c>
      <c r="H46" s="22">
        <f t="shared" si="0"/>
        <v>0</v>
      </c>
      <c r="I46" s="1"/>
      <c r="W46" s="18"/>
    </row>
    <row r="47" spans="2:23" x14ac:dyDescent="0.2">
      <c r="B47" s="7" t="s">
        <v>60</v>
      </c>
      <c r="C47" s="81">
        <f>Data!AL23</f>
        <v>2523</v>
      </c>
      <c r="D47" s="81">
        <f>Data!BF23</f>
        <v>22566</v>
      </c>
      <c r="E47" s="81">
        <f>Data!BZ23</f>
        <v>11291</v>
      </c>
      <c r="F47" s="81">
        <f>Data!CT23</f>
        <v>0</v>
      </c>
      <c r="G47" s="81">
        <f>Data!DN23</f>
        <v>0</v>
      </c>
      <c r="H47" s="22">
        <f t="shared" si="0"/>
        <v>36380</v>
      </c>
      <c r="I47" s="1"/>
      <c r="W47" s="18"/>
    </row>
    <row r="48" spans="2:23" x14ac:dyDescent="0.2">
      <c r="B48" s="7" t="s">
        <v>61</v>
      </c>
      <c r="C48" s="81">
        <f>Data!AM23</f>
        <v>0</v>
      </c>
      <c r="D48" s="81">
        <f>Data!BG23</f>
        <v>0</v>
      </c>
      <c r="E48" s="81">
        <f>Data!CA23</f>
        <v>0</v>
      </c>
      <c r="F48" s="81">
        <f>Data!CU23</f>
        <v>0</v>
      </c>
      <c r="G48" s="81">
        <f>Data!DO23</f>
        <v>0</v>
      </c>
      <c r="H48" s="22">
        <f t="shared" si="0"/>
        <v>0</v>
      </c>
      <c r="I48" s="1"/>
      <c r="W48" s="18"/>
    </row>
    <row r="49" spans="2:23" x14ac:dyDescent="0.2">
      <c r="B49" s="7" t="s">
        <v>62</v>
      </c>
      <c r="C49" s="81">
        <f>Data!AN23</f>
        <v>0</v>
      </c>
      <c r="D49" s="81">
        <f>Data!BH23</f>
        <v>777</v>
      </c>
      <c r="E49" s="81">
        <f>Data!CB23</f>
        <v>0</v>
      </c>
      <c r="F49" s="81">
        <f>Data!CV23</f>
        <v>0</v>
      </c>
      <c r="G49" s="81">
        <f>Data!DP23</f>
        <v>0</v>
      </c>
      <c r="H49" s="22">
        <f t="shared" si="0"/>
        <v>777</v>
      </c>
      <c r="I49" s="1"/>
      <c r="W49" s="18"/>
    </row>
    <row r="50" spans="2:23" x14ac:dyDescent="0.2">
      <c r="B50" s="7" t="s">
        <v>63</v>
      </c>
      <c r="C50" s="81">
        <f>Data!AO23</f>
        <v>18</v>
      </c>
      <c r="D50" s="81">
        <f>Data!BI23</f>
        <v>952</v>
      </c>
      <c r="E50" s="81">
        <f>Data!CC23</f>
        <v>517</v>
      </c>
      <c r="F50" s="81">
        <f>Data!CW23</f>
        <v>0</v>
      </c>
      <c r="G50" s="81">
        <f>Data!DQ23</f>
        <v>0</v>
      </c>
      <c r="H50" s="22">
        <f t="shared" si="0"/>
        <v>1487</v>
      </c>
      <c r="I50" s="1"/>
      <c r="W50" s="18"/>
    </row>
    <row r="51" spans="2:23" x14ac:dyDescent="0.2">
      <c r="B51" s="7" t="s">
        <v>0</v>
      </c>
      <c r="C51" s="81">
        <f>Data!AP23</f>
        <v>0</v>
      </c>
      <c r="D51" s="81">
        <f>Data!BJ23</f>
        <v>249</v>
      </c>
      <c r="E51" s="81">
        <f>Data!CD23</f>
        <v>0</v>
      </c>
      <c r="F51" s="81">
        <f>Data!CX23</f>
        <v>0</v>
      </c>
      <c r="G51" s="81">
        <f>Data!DR23</f>
        <v>0</v>
      </c>
      <c r="H51" s="22">
        <f t="shared" si="0"/>
        <v>249</v>
      </c>
      <c r="I51" s="1"/>
      <c r="W51" s="18"/>
    </row>
    <row r="52" spans="2:23" x14ac:dyDescent="0.2">
      <c r="B52" s="8" t="s">
        <v>34</v>
      </c>
      <c r="C52" s="22">
        <f>SUM(C32:C51)</f>
        <v>44323</v>
      </c>
      <c r="D52" s="22">
        <f>SUM(D32:D51)</f>
        <v>108321</v>
      </c>
      <c r="E52" s="22">
        <f>SUM(E32:E51)</f>
        <v>36048</v>
      </c>
      <c r="F52" s="22">
        <f>SUM(F32:F51)</f>
        <v>2928</v>
      </c>
      <c r="G52" s="22">
        <f>SUM(G32:G51)</f>
        <v>0</v>
      </c>
      <c r="H52" s="22">
        <f t="shared" si="0"/>
        <v>191620</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Data!T23</f>
        <v>Qumsieh, Miriam</v>
      </c>
      <c r="E55" s="384"/>
      <c r="F55" s="384"/>
      <c r="G55" s="87" t="str">
        <f>Data!U23</f>
        <v>(281) 283-3005</v>
      </c>
      <c r="H55" s="78" t="str">
        <f>Data!V23</f>
        <v>Qumsieh@uhcl.edu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Data!DS23</f>
        <v>1614057.66845853</v>
      </c>
      <c r="D61" s="82">
        <f>Data!EM23</f>
        <v>3346372.7267905599</v>
      </c>
      <c r="E61" s="82">
        <f>Data!FG23</f>
        <v>1876507.9654492401</v>
      </c>
      <c r="F61" s="82">
        <f>Data!GA23</f>
        <v>318657.82520655601</v>
      </c>
      <c r="G61" s="82">
        <f>Data!GU23</f>
        <v>0</v>
      </c>
      <c r="H61" s="21">
        <f>SUM(C61:G61)</f>
        <v>7155596.1859048866</v>
      </c>
      <c r="I61" s="1"/>
    </row>
    <row r="62" spans="2:23" x14ac:dyDescent="0.2">
      <c r="B62" s="9" t="str">
        <f>$B$33</f>
        <v>Science</v>
      </c>
      <c r="C62" s="82">
        <f>Data!DT23</f>
        <v>962926.20164605801</v>
      </c>
      <c r="D62" s="82">
        <f>Data!EN23</f>
        <v>2247282.3233241099</v>
      </c>
      <c r="E62" s="82">
        <f>Data!FH23</f>
        <v>836668.26477290399</v>
      </c>
      <c r="F62" s="82">
        <f>Data!GB23</f>
        <v>0</v>
      </c>
      <c r="G62" s="82">
        <f>Data!GV23</f>
        <v>0</v>
      </c>
      <c r="H62" s="22">
        <f t="shared" ref="H62:H81" si="1">SUM(C62:G62)</f>
        <v>4046876.7897430719</v>
      </c>
      <c r="I62" s="1"/>
    </row>
    <row r="63" spans="2:23" x14ac:dyDescent="0.2">
      <c r="B63" s="9" t="str">
        <f>$B$34</f>
        <v>Fine Arts</v>
      </c>
      <c r="C63" s="82">
        <f>Data!DU23</f>
        <v>160712.06861567899</v>
      </c>
      <c r="D63" s="82">
        <f>Data!EO23</f>
        <v>481278.81175102299</v>
      </c>
      <c r="E63" s="82">
        <f>Data!FI23</f>
        <v>112974.49532304201</v>
      </c>
      <c r="F63" s="82">
        <f>Data!GC23</f>
        <v>0</v>
      </c>
      <c r="G63" s="82">
        <f>Data!GW23</f>
        <v>0</v>
      </c>
      <c r="H63" s="22">
        <f t="shared" si="1"/>
        <v>754965.37568974402</v>
      </c>
      <c r="I63" s="1"/>
    </row>
    <row r="64" spans="2:23" x14ac:dyDescent="0.2">
      <c r="B64" s="9" t="str">
        <f>$B$35</f>
        <v>Teacher Education</v>
      </c>
      <c r="C64" s="82">
        <f>Data!DV23</f>
        <v>261743.30410054899</v>
      </c>
      <c r="D64" s="82">
        <f>Data!EP23</f>
        <v>1032906.2920546</v>
      </c>
      <c r="E64" s="82">
        <f>Data!FJ23</f>
        <v>736852.69846558303</v>
      </c>
      <c r="F64" s="82">
        <f>Data!GD23</f>
        <v>510564.39547835698</v>
      </c>
      <c r="G64" s="82">
        <f>Data!GX23</f>
        <v>0</v>
      </c>
      <c r="H64" s="22">
        <f t="shared" si="1"/>
        <v>2542066.6900990889</v>
      </c>
      <c r="I64" s="1"/>
    </row>
    <row r="65" spans="2:9" x14ac:dyDescent="0.2">
      <c r="B65" s="9" t="str">
        <f>$B$36</f>
        <v>Agriculture</v>
      </c>
      <c r="C65" s="82">
        <f>Data!DW23</f>
        <v>0</v>
      </c>
      <c r="D65" s="82">
        <f>Data!EQ23</f>
        <v>0</v>
      </c>
      <c r="E65" s="82">
        <f>Data!FK23</f>
        <v>0</v>
      </c>
      <c r="F65" s="82">
        <f>Data!GE23</f>
        <v>0</v>
      </c>
      <c r="G65" s="82">
        <f>Data!GY23</f>
        <v>0</v>
      </c>
      <c r="H65" s="22">
        <f t="shared" si="1"/>
        <v>0</v>
      </c>
      <c r="I65" s="1"/>
    </row>
    <row r="66" spans="2:9" x14ac:dyDescent="0.2">
      <c r="B66" s="9" t="str">
        <f>$B$37</f>
        <v>Engineering</v>
      </c>
      <c r="C66" s="82">
        <f>Data!DX23</f>
        <v>976653.56206209504</v>
      </c>
      <c r="D66" s="82">
        <f>Data!ER23</f>
        <v>2303623.1725987</v>
      </c>
      <c r="E66" s="82">
        <f>Data!FL23</f>
        <v>1781095.2029048</v>
      </c>
      <c r="F66" s="82">
        <f>Data!GF23</f>
        <v>0</v>
      </c>
      <c r="G66" s="82">
        <f>Data!GZ23</f>
        <v>0</v>
      </c>
      <c r="H66" s="22">
        <f t="shared" si="1"/>
        <v>5061371.9375655949</v>
      </c>
      <c r="I66" s="1"/>
    </row>
    <row r="67" spans="2:9" x14ac:dyDescent="0.2">
      <c r="B67" s="9" t="str">
        <f>$B$38</f>
        <v>Home Economics</v>
      </c>
      <c r="C67" s="82">
        <f>Data!DY23</f>
        <v>2931.9970885323801</v>
      </c>
      <c r="D67" s="82">
        <f>Data!ES23</f>
        <v>80025.5029114676</v>
      </c>
      <c r="E67" s="82">
        <f>Data!FM23</f>
        <v>28021.333333333299</v>
      </c>
      <c r="F67" s="82">
        <f>Data!GG23</f>
        <v>0</v>
      </c>
      <c r="G67" s="82">
        <f>Data!HA23</f>
        <v>0</v>
      </c>
      <c r="H67" s="22">
        <f t="shared" si="1"/>
        <v>110978.83333333328</v>
      </c>
      <c r="I67" s="1"/>
    </row>
    <row r="68" spans="2:9" x14ac:dyDescent="0.2">
      <c r="B68" s="9" t="str">
        <f>$B$39</f>
        <v>Law</v>
      </c>
      <c r="C68" s="82">
        <f>Data!DZ23</f>
        <v>0</v>
      </c>
      <c r="D68" s="82">
        <f>Data!ET23</f>
        <v>0</v>
      </c>
      <c r="E68" s="82">
        <f>Data!FN23</f>
        <v>0</v>
      </c>
      <c r="F68" s="82">
        <f>Data!GH23</f>
        <v>0</v>
      </c>
      <c r="G68" s="82">
        <f>Data!HB23</f>
        <v>0</v>
      </c>
      <c r="H68" s="22">
        <f t="shared" si="1"/>
        <v>0</v>
      </c>
      <c r="I68" s="1"/>
    </row>
    <row r="69" spans="2:9" x14ac:dyDescent="0.2">
      <c r="B69" s="9" t="str">
        <f>$B$40</f>
        <v>Social Service</v>
      </c>
      <c r="C69" s="82">
        <f>Data!EA23</f>
        <v>3615.9910478783199</v>
      </c>
      <c r="D69" s="82">
        <f>Data!EU23</f>
        <v>152117.901709225</v>
      </c>
      <c r="E69" s="82">
        <f>Data!FO23</f>
        <v>0</v>
      </c>
      <c r="F69" s="82">
        <f>Data!GI23</f>
        <v>0</v>
      </c>
      <c r="G69" s="82">
        <f>Data!HC23</f>
        <v>0</v>
      </c>
      <c r="H69" s="22">
        <f t="shared" si="1"/>
        <v>155733.89275710331</v>
      </c>
      <c r="I69" s="1"/>
    </row>
    <row r="70" spans="2:9" x14ac:dyDescent="0.2">
      <c r="B70" s="9" t="str">
        <f>$B$41</f>
        <v>Library Science</v>
      </c>
      <c r="C70" s="82">
        <f>Data!EB23</f>
        <v>0</v>
      </c>
      <c r="D70" s="82">
        <f>Data!EV23</f>
        <v>0</v>
      </c>
      <c r="E70" s="82">
        <f>Data!FP23</f>
        <v>133920</v>
      </c>
      <c r="F70" s="82">
        <f>Data!GJ23</f>
        <v>0</v>
      </c>
      <c r="G70" s="82">
        <f>Data!HD23</f>
        <v>0</v>
      </c>
      <c r="H70" s="22">
        <f t="shared" si="1"/>
        <v>133920</v>
      </c>
      <c r="I70" s="1"/>
    </row>
    <row r="71" spans="2:9" x14ac:dyDescent="0.2">
      <c r="B71" s="9" t="str">
        <f>$B$42</f>
        <v>Veterinary Science</v>
      </c>
      <c r="C71" s="82">
        <f>Data!EC23</f>
        <v>0</v>
      </c>
      <c r="D71" s="82">
        <f>Data!EW23</f>
        <v>0</v>
      </c>
      <c r="E71" s="82">
        <f>Data!FQ23</f>
        <v>0</v>
      </c>
      <c r="F71" s="82">
        <f>Data!GK23</f>
        <v>0</v>
      </c>
      <c r="G71" s="82">
        <f>Data!HE23</f>
        <v>0</v>
      </c>
      <c r="H71" s="22">
        <f t="shared" si="1"/>
        <v>0</v>
      </c>
      <c r="I71" s="1"/>
    </row>
    <row r="72" spans="2:9" x14ac:dyDescent="0.2">
      <c r="B72" s="9" t="str">
        <f>$B$43</f>
        <v>Vocational Training</v>
      </c>
      <c r="C72" s="82">
        <f>Data!ED23</f>
        <v>8698.9976961997509</v>
      </c>
      <c r="D72" s="82">
        <f>Data!EX23</f>
        <v>141426.90230379999</v>
      </c>
      <c r="E72" s="82">
        <f>Data!FR23</f>
        <v>0</v>
      </c>
      <c r="F72" s="82">
        <f>Data!GL23</f>
        <v>0</v>
      </c>
      <c r="G72" s="82">
        <f>Data!HF23</f>
        <v>0</v>
      </c>
      <c r="H72" s="22">
        <f t="shared" si="1"/>
        <v>150125.89999999973</v>
      </c>
      <c r="I72" s="1"/>
    </row>
    <row r="73" spans="2:9" x14ac:dyDescent="0.2">
      <c r="B73" s="9" t="str">
        <f>$B$44</f>
        <v>Physical Training</v>
      </c>
      <c r="C73" s="82">
        <f>Data!EE23</f>
        <v>0</v>
      </c>
      <c r="D73" s="82">
        <f>Data!EY23</f>
        <v>0</v>
      </c>
      <c r="E73" s="82">
        <f>Data!FS23</f>
        <v>0</v>
      </c>
      <c r="F73" s="82">
        <f>Data!GM23</f>
        <v>0</v>
      </c>
      <c r="G73" s="82">
        <f>Data!HG23</f>
        <v>0</v>
      </c>
      <c r="H73" s="22">
        <f t="shared" si="1"/>
        <v>0</v>
      </c>
      <c r="I73" s="1"/>
    </row>
    <row r="74" spans="2:9" x14ac:dyDescent="0.2">
      <c r="B74" s="9" t="str">
        <f>$B$45</f>
        <v>Health Services</v>
      </c>
      <c r="C74" s="82">
        <f>Data!EF23</f>
        <v>49912.692985427202</v>
      </c>
      <c r="D74" s="82">
        <f>Data!EZ23</f>
        <v>573221.97084167902</v>
      </c>
      <c r="E74" s="82">
        <f>Data!FT23</f>
        <v>292364.17282836197</v>
      </c>
      <c r="F74" s="82">
        <f>Data!GN23</f>
        <v>0</v>
      </c>
      <c r="G74" s="82">
        <f>Data!HH23</f>
        <v>0</v>
      </c>
      <c r="H74" s="22">
        <f t="shared" si="1"/>
        <v>915498.83665546821</v>
      </c>
      <c r="I74" s="1"/>
    </row>
    <row r="75" spans="2:9" x14ac:dyDescent="0.2">
      <c r="B75" s="9" t="str">
        <f>$B$46</f>
        <v>Pharmacy</v>
      </c>
      <c r="C75" s="82">
        <f>Data!EG23</f>
        <v>0</v>
      </c>
      <c r="D75" s="82">
        <f>Data!FA23</f>
        <v>0</v>
      </c>
      <c r="E75" s="82">
        <f>Data!FU23</f>
        <v>0</v>
      </c>
      <c r="F75" s="82">
        <f>Data!GO23</f>
        <v>0</v>
      </c>
      <c r="G75" s="82">
        <f>Data!HI23</f>
        <v>0</v>
      </c>
      <c r="H75" s="22">
        <f t="shared" si="1"/>
        <v>0</v>
      </c>
      <c r="I75" s="1"/>
    </row>
    <row r="76" spans="2:9" x14ac:dyDescent="0.2">
      <c r="B76" s="9" t="str">
        <f>$B$47</f>
        <v>Business Administration</v>
      </c>
      <c r="C76" s="82">
        <f>Data!EH23</f>
        <v>275277.29380904301</v>
      </c>
      <c r="D76" s="82">
        <f>Data!FB23</f>
        <v>3345001.7950259801</v>
      </c>
      <c r="E76" s="82">
        <f>Data!FV23</f>
        <v>1800705.03642735</v>
      </c>
      <c r="F76" s="82">
        <f>Data!GP23</f>
        <v>0</v>
      </c>
      <c r="G76" s="82">
        <f>Data!HJ23</f>
        <v>0</v>
      </c>
      <c r="H76" s="22">
        <f t="shared" si="1"/>
        <v>5420984.1252623731</v>
      </c>
      <c r="I76" s="1"/>
    </row>
    <row r="77" spans="2:9" x14ac:dyDescent="0.2">
      <c r="B77" s="9" t="str">
        <f>$B$48</f>
        <v>Optometry</v>
      </c>
      <c r="C77" s="82">
        <f>Data!EI23</f>
        <v>0</v>
      </c>
      <c r="D77" s="82">
        <f>Data!FC23</f>
        <v>0</v>
      </c>
      <c r="E77" s="82">
        <f>Data!FW23</f>
        <v>0</v>
      </c>
      <c r="F77" s="82">
        <f>Data!GQ23</f>
        <v>0</v>
      </c>
      <c r="G77" s="82">
        <f>Data!HK23</f>
        <v>0</v>
      </c>
      <c r="H77" s="22">
        <f t="shared" si="1"/>
        <v>0</v>
      </c>
      <c r="I77" s="1"/>
    </row>
    <row r="78" spans="2:9" x14ac:dyDescent="0.2">
      <c r="B78" s="9" t="str">
        <f>$B$49</f>
        <v>Teacher Ed-Practice Teaching</v>
      </c>
      <c r="C78" s="82">
        <f>Data!EJ23</f>
        <v>0</v>
      </c>
      <c r="D78" s="82">
        <f>Data!FD23</f>
        <v>0</v>
      </c>
      <c r="E78" s="82">
        <f>Data!FX23</f>
        <v>0</v>
      </c>
      <c r="F78" s="82">
        <f>Data!GR23</f>
        <v>0</v>
      </c>
      <c r="G78" s="82">
        <f>Data!HL23</f>
        <v>0</v>
      </c>
      <c r="H78" s="22">
        <f t="shared" si="1"/>
        <v>0</v>
      </c>
      <c r="I78" s="1"/>
    </row>
    <row r="79" spans="2:9" x14ac:dyDescent="0.2">
      <c r="B79" s="9" t="str">
        <f>$B$50</f>
        <v>Technology</v>
      </c>
      <c r="C79" s="82">
        <f>Data!EK23</f>
        <v>4247.5393362193399</v>
      </c>
      <c r="D79" s="82">
        <f>Data!FE23</f>
        <v>181367.80549766001</v>
      </c>
      <c r="E79" s="82">
        <f>Data!FY23</f>
        <v>231498.759665661</v>
      </c>
      <c r="F79" s="82">
        <f>Data!GS23</f>
        <v>0</v>
      </c>
      <c r="G79" s="82">
        <f>Data!HM23</f>
        <v>0</v>
      </c>
      <c r="H79" s="22">
        <f t="shared" si="1"/>
        <v>417114.10449954035</v>
      </c>
      <c r="I79" s="1"/>
    </row>
    <row r="80" spans="2:9" x14ac:dyDescent="0.2">
      <c r="B80" s="9" t="str">
        <f>$B$51</f>
        <v>Nursing</v>
      </c>
      <c r="C80" s="82">
        <f>Data!EL23</f>
        <v>0</v>
      </c>
      <c r="D80" s="82">
        <f>Data!FF23</f>
        <v>167611.66666666701</v>
      </c>
      <c r="E80" s="82">
        <f>Data!FZ23</f>
        <v>0</v>
      </c>
      <c r="F80" s="82">
        <f>Data!GT23</f>
        <v>0</v>
      </c>
      <c r="G80" s="82">
        <f>Data!HN23</f>
        <v>0</v>
      </c>
      <c r="H80" s="22">
        <f t="shared" si="1"/>
        <v>167611.66666666701</v>
      </c>
      <c r="I80" s="1"/>
    </row>
    <row r="81" spans="2:9" x14ac:dyDescent="0.2">
      <c r="B81" s="35" t="str">
        <f>$B$52</f>
        <v>Totals</v>
      </c>
      <c r="C81" s="21">
        <f>SUM(C61:C80)</f>
        <v>4320777.3168462114</v>
      </c>
      <c r="D81" s="21">
        <f>SUM(D61:D80)</f>
        <v>14052236.871475473</v>
      </c>
      <c r="E81" s="21">
        <f>SUM(E61:E80)</f>
        <v>7830607.9291702742</v>
      </c>
      <c r="F81" s="21">
        <f>SUM(F61:F80)</f>
        <v>829222.22068491299</v>
      </c>
      <c r="G81" s="21">
        <f>SUM(G61:G80)</f>
        <v>0</v>
      </c>
      <c r="H81" s="21">
        <f t="shared" si="1"/>
        <v>27032844.338176869</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Data!T23</f>
        <v>Qumsieh, Miriam</v>
      </c>
      <c r="E84" s="384"/>
      <c r="F84" s="384"/>
      <c r="G84" s="87" t="str">
        <f>Data!U23</f>
        <v>(281) 283-3005</v>
      </c>
      <c r="H84" s="78" t="str">
        <f>Data!V23</f>
        <v>Qumsieh@uhcl.edu</v>
      </c>
    </row>
    <row r="85" spans="2:9" ht="13.5" customHeight="1" x14ac:dyDescent="0.2">
      <c r="B85" s="27"/>
      <c r="C85" s="27"/>
      <c r="D85" s="27"/>
      <c r="E85" s="27"/>
      <c r="F85" s="27"/>
      <c r="G85" s="27"/>
      <c r="H85" s="5"/>
    </row>
    <row r="86" spans="2:9" x14ac:dyDescent="0.2">
      <c r="B86" s="28" t="s">
        <v>33</v>
      </c>
      <c r="C86" s="13"/>
      <c r="D86" s="13"/>
      <c r="E86" s="13"/>
      <c r="F86" s="13"/>
      <c r="G86" s="13"/>
      <c r="H86" s="17">
        <f>H13+H14</f>
        <v>44878356</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Data!HR23</f>
        <v>165941.4</v>
      </c>
      <c r="D91" s="159">
        <f>Data!IL23</f>
        <v>284871</v>
      </c>
      <c r="E91" s="159">
        <f>Data!JF23</f>
        <v>56610</v>
      </c>
      <c r="F91" s="159">
        <f>Data!JZ23</f>
        <v>5295</v>
      </c>
      <c r="G91" s="159">
        <f>Data!KT23</f>
        <v>0</v>
      </c>
      <c r="H91" s="36">
        <f t="shared" ref="H91:H111" si="2">SUM(C91:G91)</f>
        <v>512717.4</v>
      </c>
    </row>
    <row r="92" spans="2:9" x14ac:dyDescent="0.2">
      <c r="B92" s="9" t="str">
        <f>$B$33</f>
        <v>Science</v>
      </c>
      <c r="C92" s="159">
        <f>Data!HS23</f>
        <v>395180</v>
      </c>
      <c r="D92" s="159">
        <f>Data!IM23</f>
        <v>650926</v>
      </c>
      <c r="E92" s="159">
        <f>Data!JG23</f>
        <v>132605</v>
      </c>
      <c r="F92" s="159">
        <f>Data!KA23</f>
        <v>0</v>
      </c>
      <c r="G92" s="159">
        <f>Data!KU23</f>
        <v>0</v>
      </c>
      <c r="H92" s="69">
        <f t="shared" si="2"/>
        <v>1178711</v>
      </c>
    </row>
    <row r="93" spans="2:9" x14ac:dyDescent="0.2">
      <c r="B93" s="9" t="str">
        <f>$B$34</f>
        <v>Fine Arts</v>
      </c>
      <c r="C93" s="159">
        <f>Data!HT23</f>
        <v>0</v>
      </c>
      <c r="D93" s="159">
        <f>Data!IN23</f>
        <v>0</v>
      </c>
      <c r="E93" s="159">
        <f>Data!JH23</f>
        <v>0</v>
      </c>
      <c r="F93" s="159">
        <f>Data!KB23</f>
        <v>0</v>
      </c>
      <c r="G93" s="159">
        <f>Data!KV23</f>
        <v>0</v>
      </c>
      <c r="H93" s="69">
        <f t="shared" si="2"/>
        <v>0</v>
      </c>
    </row>
    <row r="94" spans="2:9" x14ac:dyDescent="0.2">
      <c r="B94" s="9" t="str">
        <f>$B$35</f>
        <v>Teacher Education</v>
      </c>
      <c r="C94" s="159">
        <f>Data!HU23</f>
        <v>35156</v>
      </c>
      <c r="D94" s="159">
        <f>Data!IO23</f>
        <v>192197</v>
      </c>
      <c r="E94" s="159">
        <f>Data!JI23</f>
        <v>55795</v>
      </c>
      <c r="F94" s="159">
        <f>Data!KC23</f>
        <v>39053</v>
      </c>
      <c r="G94" s="159">
        <f>Data!KW23</f>
        <v>0</v>
      </c>
      <c r="H94" s="69">
        <f t="shared" si="2"/>
        <v>322201</v>
      </c>
    </row>
    <row r="95" spans="2:9" x14ac:dyDescent="0.2">
      <c r="B95" s="9" t="str">
        <f>$B$36</f>
        <v>Agriculture</v>
      </c>
      <c r="C95" s="159">
        <f>Data!HV23</f>
        <v>0</v>
      </c>
      <c r="D95" s="159">
        <f>Data!IP23</f>
        <v>0</v>
      </c>
      <c r="E95" s="159">
        <f>Data!JJ23</f>
        <v>0</v>
      </c>
      <c r="F95" s="159">
        <f>Data!KD23</f>
        <v>0</v>
      </c>
      <c r="G95" s="159">
        <f>Data!KX23</f>
        <v>0</v>
      </c>
      <c r="H95" s="69">
        <f t="shared" si="2"/>
        <v>0</v>
      </c>
    </row>
    <row r="96" spans="2:9" x14ac:dyDescent="0.2">
      <c r="B96" s="9" t="str">
        <f>$B$37</f>
        <v>Engineering</v>
      </c>
      <c r="C96" s="159">
        <f>Data!HW23</f>
        <v>9155</v>
      </c>
      <c r="D96" s="159">
        <f>Data!IQ23</f>
        <v>19052</v>
      </c>
      <c r="E96" s="159">
        <f>Data!JK23</f>
        <v>9706</v>
      </c>
      <c r="F96" s="159">
        <f>Data!KE23</f>
        <v>0</v>
      </c>
      <c r="G96" s="159">
        <f>Data!KY23</f>
        <v>0</v>
      </c>
      <c r="H96" s="69">
        <f t="shared" si="2"/>
        <v>37913</v>
      </c>
    </row>
    <row r="97" spans="2:8" x14ac:dyDescent="0.2">
      <c r="B97" s="9" t="str">
        <f>$B$38</f>
        <v>Home Economics</v>
      </c>
      <c r="C97" s="159">
        <f>Data!HX23</f>
        <v>0</v>
      </c>
      <c r="D97" s="159">
        <f>Data!IR23</f>
        <v>0</v>
      </c>
      <c r="E97" s="159">
        <f>Data!JL23</f>
        <v>0</v>
      </c>
      <c r="F97" s="159">
        <f>Data!KF23</f>
        <v>0</v>
      </c>
      <c r="G97" s="159">
        <f>Data!KZ23</f>
        <v>0</v>
      </c>
      <c r="H97" s="69">
        <f t="shared" si="2"/>
        <v>0</v>
      </c>
    </row>
    <row r="98" spans="2:8" x14ac:dyDescent="0.2">
      <c r="B98" s="9" t="str">
        <f>$B$39</f>
        <v>Law</v>
      </c>
      <c r="C98" s="159">
        <f>Data!HY23</f>
        <v>0</v>
      </c>
      <c r="D98" s="159">
        <f>Data!IS23</f>
        <v>0</v>
      </c>
      <c r="E98" s="159">
        <f>Data!JM23</f>
        <v>0</v>
      </c>
      <c r="F98" s="159">
        <f>Data!KG23</f>
        <v>0</v>
      </c>
      <c r="G98" s="159">
        <f>Data!LA23</f>
        <v>0</v>
      </c>
      <c r="H98" s="69">
        <f t="shared" si="2"/>
        <v>0</v>
      </c>
    </row>
    <row r="99" spans="2:8" x14ac:dyDescent="0.2">
      <c r="B99" s="9" t="str">
        <f>$B$40</f>
        <v>Social Service</v>
      </c>
      <c r="C99" s="159">
        <f>Data!HZ23</f>
        <v>0</v>
      </c>
      <c r="D99" s="159">
        <f>Data!IT23</f>
        <v>0</v>
      </c>
      <c r="E99" s="159">
        <f>Data!JN23</f>
        <v>0</v>
      </c>
      <c r="F99" s="159">
        <f>Data!KH23</f>
        <v>0</v>
      </c>
      <c r="G99" s="159">
        <f>Data!LB23</f>
        <v>0</v>
      </c>
      <c r="H99" s="69">
        <f t="shared" si="2"/>
        <v>0</v>
      </c>
    </row>
    <row r="100" spans="2:8" x14ac:dyDescent="0.2">
      <c r="B100" s="9" t="str">
        <f>$B$41</f>
        <v>Library Science</v>
      </c>
      <c r="C100" s="159">
        <f>Data!IA23</f>
        <v>0</v>
      </c>
      <c r="D100" s="159">
        <f>Data!IU23</f>
        <v>0</v>
      </c>
      <c r="E100" s="159">
        <f>Data!JO23</f>
        <v>0</v>
      </c>
      <c r="F100" s="159">
        <f>Data!KI23</f>
        <v>0</v>
      </c>
      <c r="G100" s="159">
        <f>Data!LC23</f>
        <v>0</v>
      </c>
      <c r="H100" s="69">
        <f t="shared" si="2"/>
        <v>0</v>
      </c>
    </row>
    <row r="101" spans="2:8" x14ac:dyDescent="0.2">
      <c r="B101" s="9" t="str">
        <f>$B$42</f>
        <v>Veterinary Science</v>
      </c>
      <c r="C101" s="159">
        <f>Data!IB23</f>
        <v>0</v>
      </c>
      <c r="D101" s="159">
        <f>Data!IV23</f>
        <v>0</v>
      </c>
      <c r="E101" s="159">
        <f>Data!JP23</f>
        <v>0</v>
      </c>
      <c r="F101" s="159">
        <f>Data!KJ23</f>
        <v>0</v>
      </c>
      <c r="G101" s="159">
        <f>Data!LD23</f>
        <v>0</v>
      </c>
      <c r="H101" s="69">
        <f t="shared" si="2"/>
        <v>0</v>
      </c>
    </row>
    <row r="102" spans="2:8" x14ac:dyDescent="0.2">
      <c r="B102" s="9" t="str">
        <f>$B$43</f>
        <v>Vocational Training</v>
      </c>
      <c r="C102" s="159">
        <f>Data!IC23</f>
        <v>0</v>
      </c>
      <c r="D102" s="159">
        <f>Data!IW23</f>
        <v>0</v>
      </c>
      <c r="E102" s="159">
        <f>Data!JQ23</f>
        <v>0</v>
      </c>
      <c r="F102" s="159">
        <f>Data!KK23</f>
        <v>0</v>
      </c>
      <c r="G102" s="159">
        <f>Data!LE23</f>
        <v>0</v>
      </c>
      <c r="H102" s="69">
        <f t="shared" si="2"/>
        <v>0</v>
      </c>
    </row>
    <row r="103" spans="2:8" x14ac:dyDescent="0.2">
      <c r="B103" s="9" t="str">
        <f>$B$44</f>
        <v>Physical Training</v>
      </c>
      <c r="C103" s="159">
        <f>Data!ID23</f>
        <v>0</v>
      </c>
      <c r="D103" s="159">
        <f>Data!IX23</f>
        <v>0</v>
      </c>
      <c r="E103" s="159">
        <f>Data!JR23</f>
        <v>0</v>
      </c>
      <c r="F103" s="159">
        <f>Data!KL23</f>
        <v>0</v>
      </c>
      <c r="G103" s="159">
        <f>Data!LF23</f>
        <v>0</v>
      </c>
      <c r="H103" s="69">
        <f t="shared" si="2"/>
        <v>0</v>
      </c>
    </row>
    <row r="104" spans="2:8" x14ac:dyDescent="0.2">
      <c r="B104" s="9" t="str">
        <f>$B$45</f>
        <v>Health Services</v>
      </c>
      <c r="C104" s="159">
        <f>Data!IE23</f>
        <v>1145</v>
      </c>
      <c r="D104" s="159">
        <f>Data!IY23</f>
        <v>10415</v>
      </c>
      <c r="E104" s="159">
        <f>Data!JS23</f>
        <v>10940</v>
      </c>
      <c r="F104" s="159">
        <f>Data!KM23</f>
        <v>0</v>
      </c>
      <c r="G104" s="159">
        <f>Data!LG23</f>
        <v>0</v>
      </c>
      <c r="H104" s="69">
        <f t="shared" si="2"/>
        <v>22500</v>
      </c>
    </row>
    <row r="105" spans="2:8" x14ac:dyDescent="0.2">
      <c r="B105" s="9" t="str">
        <f>$B$46</f>
        <v>Pharmacy</v>
      </c>
      <c r="C105" s="159">
        <f>Data!IF23</f>
        <v>0</v>
      </c>
      <c r="D105" s="159">
        <f>Data!IZ23</f>
        <v>0</v>
      </c>
      <c r="E105" s="159">
        <f>Data!JT23</f>
        <v>0</v>
      </c>
      <c r="F105" s="159">
        <f>Data!KN23</f>
        <v>0</v>
      </c>
      <c r="G105" s="159">
        <f>Data!LH23</f>
        <v>0</v>
      </c>
      <c r="H105" s="69">
        <f t="shared" si="2"/>
        <v>0</v>
      </c>
    </row>
    <row r="106" spans="2:8" x14ac:dyDescent="0.2">
      <c r="B106" s="9" t="str">
        <f>$B$47</f>
        <v>Business Administration</v>
      </c>
      <c r="C106" s="159">
        <f>Data!IG23</f>
        <v>42586</v>
      </c>
      <c r="D106" s="159">
        <f>Data!JA23</f>
        <v>380893</v>
      </c>
      <c r="E106" s="159">
        <f>Data!JU23</f>
        <v>190581</v>
      </c>
      <c r="F106" s="159">
        <f>Data!KO23</f>
        <v>0</v>
      </c>
      <c r="G106" s="159">
        <f>Data!LI23</f>
        <v>0</v>
      </c>
      <c r="H106" s="69">
        <f t="shared" si="2"/>
        <v>614060</v>
      </c>
    </row>
    <row r="107" spans="2:8" x14ac:dyDescent="0.2">
      <c r="B107" s="9" t="str">
        <f>$B$48</f>
        <v>Optometry</v>
      </c>
      <c r="C107" s="159">
        <f>Data!IH23</f>
        <v>0</v>
      </c>
      <c r="D107" s="159">
        <f>Data!JB23</f>
        <v>0</v>
      </c>
      <c r="E107" s="159">
        <f>Data!JV23</f>
        <v>0</v>
      </c>
      <c r="F107" s="159">
        <f>Data!KP23</f>
        <v>0</v>
      </c>
      <c r="G107" s="159">
        <f>Data!LJ23</f>
        <v>0</v>
      </c>
      <c r="H107" s="69">
        <f t="shared" si="2"/>
        <v>0</v>
      </c>
    </row>
    <row r="108" spans="2:8" x14ac:dyDescent="0.2">
      <c r="B108" s="9" t="str">
        <f>$B$49</f>
        <v>Teacher Ed-Practice Teaching</v>
      </c>
      <c r="C108" s="159">
        <f>Data!II23</f>
        <v>0</v>
      </c>
      <c r="D108" s="159">
        <f>Data!JC23</f>
        <v>0</v>
      </c>
      <c r="E108" s="159">
        <f>Data!JW23</f>
        <v>0</v>
      </c>
      <c r="F108" s="159">
        <f>Data!KQ23</f>
        <v>0</v>
      </c>
      <c r="G108" s="159">
        <f>Data!LK23</f>
        <v>0</v>
      </c>
      <c r="H108" s="69">
        <f t="shared" si="2"/>
        <v>0</v>
      </c>
    </row>
    <row r="109" spans="2:8" x14ac:dyDescent="0.2">
      <c r="B109" s="9" t="str">
        <f>$B$50</f>
        <v>Technology</v>
      </c>
      <c r="C109" s="159">
        <f>Data!IJ23</f>
        <v>0</v>
      </c>
      <c r="D109" s="159">
        <f>Data!JD23</f>
        <v>0</v>
      </c>
      <c r="E109" s="159">
        <f>Data!JX23</f>
        <v>0</v>
      </c>
      <c r="F109" s="159">
        <f>Data!KR23</f>
        <v>0</v>
      </c>
      <c r="G109" s="159">
        <f>Data!LL23</f>
        <v>0</v>
      </c>
      <c r="H109" s="69">
        <f t="shared" si="2"/>
        <v>0</v>
      </c>
    </row>
    <row r="110" spans="2:8" x14ac:dyDescent="0.2">
      <c r="B110" s="9" t="str">
        <f>$B$51</f>
        <v>Nursing</v>
      </c>
      <c r="C110" s="159">
        <f>Data!IK23</f>
        <v>0</v>
      </c>
      <c r="D110" s="159">
        <f>Data!JE23</f>
        <v>0</v>
      </c>
      <c r="E110" s="159">
        <f>Data!JY23</f>
        <v>0</v>
      </c>
      <c r="F110" s="159">
        <f>Data!KS23</f>
        <v>0</v>
      </c>
      <c r="G110" s="159">
        <f>Data!HPM23</f>
        <v>0</v>
      </c>
      <c r="H110" s="69">
        <f t="shared" si="2"/>
        <v>0</v>
      </c>
    </row>
    <row r="111" spans="2:8" x14ac:dyDescent="0.2">
      <c r="B111" s="35" t="str">
        <f>$B$52</f>
        <v>Totals</v>
      </c>
      <c r="C111" s="36">
        <f>SUM(C91:C110)</f>
        <v>649163.4</v>
      </c>
      <c r="D111" s="36">
        <f>SUM(D91:D110)</f>
        <v>1538354</v>
      </c>
      <c r="E111" s="36">
        <f>SUM(E91:E110)</f>
        <v>456237</v>
      </c>
      <c r="F111" s="36">
        <f>SUM(F91:F110)</f>
        <v>44348</v>
      </c>
      <c r="G111" s="36">
        <f>SUM(G91:G110)</f>
        <v>0</v>
      </c>
      <c r="H111" s="36">
        <f t="shared" si="2"/>
        <v>2688102.3999999999</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1779999.0684585299</v>
      </c>
      <c r="D116" s="21">
        <f t="shared" si="3"/>
        <v>3631243.7267905599</v>
      </c>
      <c r="E116" s="21">
        <f t="shared" si="3"/>
        <v>1933117.9654492401</v>
      </c>
      <c r="F116" s="21">
        <f t="shared" si="3"/>
        <v>323952.82520655601</v>
      </c>
      <c r="G116" s="21">
        <f t="shared" si="3"/>
        <v>0</v>
      </c>
      <c r="H116" s="36">
        <f t="shared" ref="H116:H136" si="4">SUM(C116:G116)</f>
        <v>7668313.585904886</v>
      </c>
      <c r="I116" s="1"/>
    </row>
    <row r="117" spans="2:9" x14ac:dyDescent="0.2">
      <c r="B117" s="9" t="str">
        <f>$B$33</f>
        <v>Science</v>
      </c>
      <c r="C117" s="22">
        <f t="shared" si="3"/>
        <v>1358106.2016460579</v>
      </c>
      <c r="D117" s="22">
        <f t="shared" si="3"/>
        <v>2898208.3233241099</v>
      </c>
      <c r="E117" s="22">
        <f t="shared" si="3"/>
        <v>969273.26477290399</v>
      </c>
      <c r="F117" s="22">
        <f t="shared" si="3"/>
        <v>0</v>
      </c>
      <c r="G117" s="22">
        <f t="shared" si="3"/>
        <v>0</v>
      </c>
      <c r="H117" s="69">
        <f t="shared" si="4"/>
        <v>5225587.7897430724</v>
      </c>
      <c r="I117" s="1"/>
    </row>
    <row r="118" spans="2:9" x14ac:dyDescent="0.2">
      <c r="B118" s="9" t="str">
        <f>$B$34</f>
        <v>Fine Arts</v>
      </c>
      <c r="C118" s="22">
        <f t="shared" si="3"/>
        <v>160712.06861567899</v>
      </c>
      <c r="D118" s="22">
        <f t="shared" si="3"/>
        <v>481278.81175102299</v>
      </c>
      <c r="E118" s="22">
        <f t="shared" si="3"/>
        <v>112974.49532304201</v>
      </c>
      <c r="F118" s="22">
        <f t="shared" si="3"/>
        <v>0</v>
      </c>
      <c r="G118" s="22">
        <f t="shared" si="3"/>
        <v>0</v>
      </c>
      <c r="H118" s="69">
        <f t="shared" si="4"/>
        <v>754965.37568974402</v>
      </c>
      <c r="I118" s="1"/>
    </row>
    <row r="119" spans="2:9" x14ac:dyDescent="0.2">
      <c r="B119" s="9" t="str">
        <f>$B$35</f>
        <v>Teacher Education</v>
      </c>
      <c r="C119" s="22">
        <f t="shared" si="3"/>
        <v>296899.30410054896</v>
      </c>
      <c r="D119" s="22">
        <f t="shared" si="3"/>
        <v>1225103.2920546001</v>
      </c>
      <c r="E119" s="22">
        <f t="shared" si="3"/>
        <v>792647.69846558303</v>
      </c>
      <c r="F119" s="22">
        <f t="shared" si="3"/>
        <v>549617.39547835698</v>
      </c>
      <c r="G119" s="22">
        <f t="shared" si="3"/>
        <v>0</v>
      </c>
      <c r="H119" s="69">
        <f t="shared" si="4"/>
        <v>2864267.6900990889</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985808.56206209504</v>
      </c>
      <c r="D121" s="22">
        <f t="shared" si="3"/>
        <v>2322675.1725987</v>
      </c>
      <c r="E121" s="22">
        <f t="shared" si="3"/>
        <v>1790801.2029048</v>
      </c>
      <c r="F121" s="22">
        <f t="shared" si="3"/>
        <v>0</v>
      </c>
      <c r="G121" s="22">
        <f t="shared" si="3"/>
        <v>0</v>
      </c>
      <c r="H121" s="69">
        <f t="shared" si="4"/>
        <v>5099284.9375655949</v>
      </c>
      <c r="I121" s="1"/>
    </row>
    <row r="122" spans="2:9" x14ac:dyDescent="0.2">
      <c r="B122" s="9" t="str">
        <f>$B$38</f>
        <v>Home Economics</v>
      </c>
      <c r="C122" s="22">
        <f t="shared" si="3"/>
        <v>2931.9970885323801</v>
      </c>
      <c r="D122" s="22">
        <f t="shared" si="3"/>
        <v>80025.5029114676</v>
      </c>
      <c r="E122" s="22">
        <f t="shared" si="3"/>
        <v>28021.333333333299</v>
      </c>
      <c r="F122" s="22">
        <f t="shared" si="3"/>
        <v>0</v>
      </c>
      <c r="G122" s="22">
        <f t="shared" si="3"/>
        <v>0</v>
      </c>
      <c r="H122" s="69">
        <f t="shared" si="4"/>
        <v>110978.83333333328</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3615.9910478783199</v>
      </c>
      <c r="D124" s="22">
        <f t="shared" si="3"/>
        <v>152117.901709225</v>
      </c>
      <c r="E124" s="22">
        <f t="shared" si="3"/>
        <v>0</v>
      </c>
      <c r="F124" s="22">
        <f t="shared" si="3"/>
        <v>0</v>
      </c>
      <c r="G124" s="22">
        <f t="shared" si="3"/>
        <v>0</v>
      </c>
      <c r="H124" s="69">
        <f t="shared" si="4"/>
        <v>155733.89275710331</v>
      </c>
      <c r="I124" s="1"/>
    </row>
    <row r="125" spans="2:9" x14ac:dyDescent="0.2">
      <c r="B125" s="9" t="str">
        <f>$B$41</f>
        <v>Library Science</v>
      </c>
      <c r="C125" s="22">
        <f t="shared" si="3"/>
        <v>0</v>
      </c>
      <c r="D125" s="22">
        <f t="shared" si="3"/>
        <v>0</v>
      </c>
      <c r="E125" s="22">
        <f t="shared" si="3"/>
        <v>133920</v>
      </c>
      <c r="F125" s="22">
        <f t="shared" si="3"/>
        <v>0</v>
      </c>
      <c r="G125" s="22">
        <f t="shared" si="3"/>
        <v>0</v>
      </c>
      <c r="H125" s="69">
        <f t="shared" si="4"/>
        <v>133920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8698.9976961997509</v>
      </c>
      <c r="D127" s="22">
        <f t="shared" si="3"/>
        <v>141426.90230379999</v>
      </c>
      <c r="E127" s="22">
        <f t="shared" si="3"/>
        <v>0</v>
      </c>
      <c r="F127" s="22">
        <f t="shared" si="3"/>
        <v>0</v>
      </c>
      <c r="G127" s="22">
        <f t="shared" si="3"/>
        <v>0</v>
      </c>
      <c r="H127" s="69">
        <f t="shared" si="4"/>
        <v>150125.89999999973</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51057.692985427202</v>
      </c>
      <c r="D129" s="22">
        <f t="shared" si="3"/>
        <v>583636.97084167902</v>
      </c>
      <c r="E129" s="22">
        <f t="shared" si="3"/>
        <v>303304.17282836197</v>
      </c>
      <c r="F129" s="22">
        <f t="shared" si="3"/>
        <v>0</v>
      </c>
      <c r="G129" s="22">
        <f t="shared" si="3"/>
        <v>0</v>
      </c>
      <c r="H129" s="69">
        <f t="shared" si="4"/>
        <v>937998.83665546821</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317863.29380904301</v>
      </c>
      <c r="D131" s="22">
        <f t="shared" si="3"/>
        <v>3725894.7950259801</v>
      </c>
      <c r="E131" s="22">
        <f t="shared" si="3"/>
        <v>1991286.03642735</v>
      </c>
      <c r="F131" s="22">
        <f t="shared" si="3"/>
        <v>0</v>
      </c>
      <c r="G131" s="22">
        <f t="shared" si="3"/>
        <v>0</v>
      </c>
      <c r="H131" s="69">
        <f t="shared" si="4"/>
        <v>6035044.1252623731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12" x14ac:dyDescent="0.2">
      <c r="B134" s="9" t="str">
        <f>$B$50</f>
        <v>Technology</v>
      </c>
      <c r="C134" s="22">
        <f t="shared" si="5"/>
        <v>4247.5393362193399</v>
      </c>
      <c r="D134" s="22">
        <f t="shared" si="5"/>
        <v>181367.80549766001</v>
      </c>
      <c r="E134" s="22">
        <f t="shared" si="5"/>
        <v>231498.759665661</v>
      </c>
      <c r="F134" s="22">
        <f t="shared" si="5"/>
        <v>0</v>
      </c>
      <c r="G134" s="22">
        <f t="shared" si="5"/>
        <v>0</v>
      </c>
      <c r="H134" s="69">
        <f t="shared" si="4"/>
        <v>417114.10449954035</v>
      </c>
      <c r="I134" s="1"/>
    </row>
    <row r="135" spans="2:12" x14ac:dyDescent="0.2">
      <c r="B135" s="9" t="str">
        <f>$B$51</f>
        <v>Nursing</v>
      </c>
      <c r="C135" s="22">
        <f t="shared" si="5"/>
        <v>0</v>
      </c>
      <c r="D135" s="22">
        <f t="shared" si="5"/>
        <v>167611.66666666701</v>
      </c>
      <c r="E135" s="22">
        <f t="shared" si="5"/>
        <v>0</v>
      </c>
      <c r="F135" s="22">
        <f t="shared" si="5"/>
        <v>0</v>
      </c>
      <c r="G135" s="22">
        <f t="shared" si="5"/>
        <v>0</v>
      </c>
      <c r="H135" s="69">
        <f t="shared" si="4"/>
        <v>167611.66666666701</v>
      </c>
      <c r="I135" s="1"/>
    </row>
    <row r="136" spans="2:12" x14ac:dyDescent="0.2">
      <c r="B136" s="35" t="str">
        <f>$B$52</f>
        <v>Totals</v>
      </c>
      <c r="C136" s="36">
        <f>SUM(C116:C135)</f>
        <v>4969940.7168462118</v>
      </c>
      <c r="D136" s="36">
        <f>SUM(D116:D135)</f>
        <v>15590590.871475473</v>
      </c>
      <c r="E136" s="36">
        <f>SUM(E116:E135)</f>
        <v>8286844.9291702742</v>
      </c>
      <c r="F136" s="36">
        <f>SUM(F116:F135)</f>
        <v>873570.22068491299</v>
      </c>
      <c r="G136" s="36">
        <f>SUM(G116:G135)</f>
        <v>0</v>
      </c>
      <c r="H136" s="36">
        <f t="shared" si="4"/>
        <v>29720946.738176871</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15157409.261823131</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Data!LN23</f>
        <v>0</v>
      </c>
      <c r="D143" s="159">
        <f>Data!MH23</f>
        <v>0</v>
      </c>
      <c r="E143" s="159">
        <f>Data!NB23</f>
        <v>0</v>
      </c>
      <c r="F143" s="159">
        <f>Data!NV23</f>
        <v>0</v>
      </c>
      <c r="G143" s="159">
        <f>Data!OP23</f>
        <v>0</v>
      </c>
      <c r="H143" s="160">
        <f>Data!PJ23</f>
        <v>3910747</v>
      </c>
      <c r="I143" s="70">
        <f t="shared" ref="I143:I162" si="6">SUM(C143:H143)</f>
        <v>3910747</v>
      </c>
    </row>
    <row r="144" spans="2:12" x14ac:dyDescent="0.2">
      <c r="B144" s="9" t="str">
        <f>$B$33</f>
        <v>Science</v>
      </c>
      <c r="C144" s="159">
        <f>Data!LO23</f>
        <v>0</v>
      </c>
      <c r="D144" s="159">
        <f>Data!MI23</f>
        <v>0</v>
      </c>
      <c r="E144" s="159">
        <f>Data!NC23</f>
        <v>0</v>
      </c>
      <c r="F144" s="159">
        <f>Data!NW23</f>
        <v>0</v>
      </c>
      <c r="G144" s="159">
        <f>Data!OQ23</f>
        <v>0</v>
      </c>
      <c r="H144" s="160">
        <f>Data!PK23</f>
        <v>2664976</v>
      </c>
      <c r="I144" s="70">
        <f t="shared" si="6"/>
        <v>2664976</v>
      </c>
    </row>
    <row r="145" spans="2:9" x14ac:dyDescent="0.2">
      <c r="B145" s="9" t="str">
        <f>$B$34</f>
        <v>Fine Arts</v>
      </c>
      <c r="C145" s="159">
        <f>Data!LP23</f>
        <v>0</v>
      </c>
      <c r="D145" s="159">
        <f>Data!MJ23</f>
        <v>0</v>
      </c>
      <c r="E145" s="159">
        <f>Data!ND23</f>
        <v>0</v>
      </c>
      <c r="F145" s="159">
        <f>Data!NX23</f>
        <v>0</v>
      </c>
      <c r="G145" s="159">
        <f>Data!OR23</f>
        <v>0</v>
      </c>
      <c r="H145" s="160">
        <f>Data!PL23</f>
        <v>385027</v>
      </c>
      <c r="I145" s="70">
        <f t="shared" si="6"/>
        <v>385027</v>
      </c>
    </row>
    <row r="146" spans="2:9" x14ac:dyDescent="0.2">
      <c r="B146" s="9" t="str">
        <f>$B$35</f>
        <v>Teacher Education</v>
      </c>
      <c r="C146" s="159">
        <f>Data!LQ23</f>
        <v>0</v>
      </c>
      <c r="D146" s="159">
        <f>Data!MK23</f>
        <v>0</v>
      </c>
      <c r="E146" s="159">
        <f>Data!NE23</f>
        <v>0</v>
      </c>
      <c r="F146" s="159">
        <f>Data!NY23</f>
        <v>0</v>
      </c>
      <c r="G146" s="159">
        <f>Data!OS23</f>
        <v>0</v>
      </c>
      <c r="H146" s="160">
        <f>Data!PN23</f>
        <v>1460813</v>
      </c>
      <c r="I146" s="70">
        <f t="shared" si="6"/>
        <v>1460813</v>
      </c>
    </row>
    <row r="147" spans="2:9" x14ac:dyDescent="0.2">
      <c r="B147" s="9" t="str">
        <f>$B$36</f>
        <v>Agriculture</v>
      </c>
      <c r="C147" s="159">
        <f>Data!LR23</f>
        <v>0</v>
      </c>
      <c r="D147" s="159">
        <f>Data!ML23</f>
        <v>0</v>
      </c>
      <c r="E147" s="159">
        <f>Data!NF23</f>
        <v>0</v>
      </c>
      <c r="F147" s="159">
        <f>Data!NZ23</f>
        <v>0</v>
      </c>
      <c r="G147" s="159">
        <f>Data!OT23</f>
        <v>0</v>
      </c>
      <c r="H147" s="160">
        <f>Data!PM23</f>
        <v>0</v>
      </c>
      <c r="I147" s="70">
        <f t="shared" si="6"/>
        <v>0</v>
      </c>
    </row>
    <row r="148" spans="2:9" x14ac:dyDescent="0.2">
      <c r="B148" s="9" t="str">
        <f>$B$37</f>
        <v>Engineering</v>
      </c>
      <c r="C148" s="159">
        <f>Data!LS23</f>
        <v>0</v>
      </c>
      <c r="D148" s="159">
        <f>Data!MM23</f>
        <v>0</v>
      </c>
      <c r="E148" s="159">
        <f>Data!NG23</f>
        <v>0</v>
      </c>
      <c r="F148" s="159">
        <f>Data!OA23</f>
        <v>0</v>
      </c>
      <c r="G148" s="159">
        <f>Data!OU23</f>
        <v>0</v>
      </c>
      <c r="H148" s="160">
        <f>Data!PO23</f>
        <v>2600534</v>
      </c>
      <c r="I148" s="70">
        <f t="shared" si="6"/>
        <v>2600534</v>
      </c>
    </row>
    <row r="149" spans="2:9" x14ac:dyDescent="0.2">
      <c r="B149" s="9" t="str">
        <f>$B$38</f>
        <v>Home Economics</v>
      </c>
      <c r="C149" s="159">
        <f>Data!LT23</f>
        <v>0</v>
      </c>
      <c r="D149" s="159">
        <f>Data!MN23</f>
        <v>0</v>
      </c>
      <c r="E149" s="159">
        <f>Data!NH23</f>
        <v>0</v>
      </c>
      <c r="F149" s="159">
        <f>Data!OB23</f>
        <v>0</v>
      </c>
      <c r="G149" s="159">
        <f>Data!OV23</f>
        <v>0</v>
      </c>
      <c r="H149" s="160">
        <f>Data!PP23</f>
        <v>56600</v>
      </c>
      <c r="I149" s="70">
        <f t="shared" si="6"/>
        <v>56600</v>
      </c>
    </row>
    <row r="150" spans="2:9" x14ac:dyDescent="0.2">
      <c r="B150" s="9" t="str">
        <f>$B$39</f>
        <v>Law</v>
      </c>
      <c r="C150" s="159">
        <f>Data!LU23</f>
        <v>0</v>
      </c>
      <c r="D150" s="159">
        <f>Data!MO23</f>
        <v>0</v>
      </c>
      <c r="E150" s="159">
        <f>Data!NI23</f>
        <v>0</v>
      </c>
      <c r="F150" s="159">
        <f>Data!OC23</f>
        <v>0</v>
      </c>
      <c r="G150" s="159">
        <f>Data!OW23</f>
        <v>0</v>
      </c>
      <c r="H150" s="160">
        <f>Data!PQ23</f>
        <v>0</v>
      </c>
      <c r="I150" s="70">
        <f t="shared" si="6"/>
        <v>0</v>
      </c>
    </row>
    <row r="151" spans="2:9" x14ac:dyDescent="0.2">
      <c r="B151" s="9" t="str">
        <f>$B$40</f>
        <v>Social Service</v>
      </c>
      <c r="C151" s="159">
        <f>Data!LV23</f>
        <v>0</v>
      </c>
      <c r="D151" s="159">
        <f>Data!MP23</f>
        <v>0</v>
      </c>
      <c r="E151" s="159">
        <f>Data!NJ23</f>
        <v>0</v>
      </c>
      <c r="F151" s="159">
        <f>Data!OD23</f>
        <v>0</v>
      </c>
      <c r="G151" s="159">
        <f>Data!OX23</f>
        <v>0</v>
      </c>
      <c r="H151" s="160">
        <f>Data!PR23</f>
        <v>79428</v>
      </c>
      <c r="I151" s="70">
        <f t="shared" si="6"/>
        <v>79428</v>
      </c>
    </row>
    <row r="152" spans="2:9" x14ac:dyDescent="0.2">
      <c r="B152" s="9" t="str">
        <f>$B$41</f>
        <v>Library Science</v>
      </c>
      <c r="C152" s="159">
        <f>Data!LW23</f>
        <v>0</v>
      </c>
      <c r="D152" s="159">
        <f>Data!MQ23</f>
        <v>0</v>
      </c>
      <c r="E152" s="159">
        <f>Data!NK23</f>
        <v>0</v>
      </c>
      <c r="F152" s="159">
        <f>Data!OE23</f>
        <v>0</v>
      </c>
      <c r="G152" s="159">
        <f>Data!OY23</f>
        <v>0</v>
      </c>
      <c r="H152" s="160">
        <f>Data!PS23</f>
        <v>68293</v>
      </c>
      <c r="I152" s="70">
        <f t="shared" si="6"/>
        <v>68293</v>
      </c>
    </row>
    <row r="153" spans="2:9" x14ac:dyDescent="0.2">
      <c r="B153" s="9" t="str">
        <f>$B$42</f>
        <v>Veterinary Science</v>
      </c>
      <c r="C153" s="159">
        <f>Data!LX23</f>
        <v>0</v>
      </c>
      <c r="D153" s="159">
        <f>Data!MR23</f>
        <v>0</v>
      </c>
      <c r="E153" s="159">
        <f>Data!NL23</f>
        <v>0</v>
      </c>
      <c r="F153" s="159">
        <f>Data!OF23</f>
        <v>0</v>
      </c>
      <c r="G153" s="159">
        <f>Data!OZ23</f>
        <v>0</v>
      </c>
      <c r="H153" s="160">
        <f>Data!PT23</f>
        <v>0</v>
      </c>
      <c r="I153" s="70">
        <f t="shared" si="6"/>
        <v>0</v>
      </c>
    </row>
    <row r="154" spans="2:9" x14ac:dyDescent="0.2">
      <c r="B154" s="9" t="str">
        <f>$B$43</f>
        <v>Vocational Training</v>
      </c>
      <c r="C154" s="159">
        <f>Data!LY23</f>
        <v>0</v>
      </c>
      <c r="D154" s="159">
        <f>Data!MS23</f>
        <v>0</v>
      </c>
      <c r="E154" s="159">
        <f>Data!NM23</f>
        <v>0</v>
      </c>
      <c r="F154" s="159">
        <f>Data!OG23</f>
        <v>0</v>
      </c>
      <c r="G154" s="159">
        <f>Data!PA23</f>
        <v>0</v>
      </c>
      <c r="H154" s="160">
        <f>Data!PU23</f>
        <v>76567</v>
      </c>
      <c r="I154" s="70">
        <f t="shared" si="6"/>
        <v>76567</v>
      </c>
    </row>
    <row r="155" spans="2:9" x14ac:dyDescent="0.2">
      <c r="B155" s="9" t="str">
        <f>$B$44</f>
        <v>Physical Training</v>
      </c>
      <c r="C155" s="159">
        <f>Data!LZ23</f>
        <v>0</v>
      </c>
      <c r="D155" s="159">
        <f>Data!MT23</f>
        <v>0</v>
      </c>
      <c r="E155" s="159">
        <f>Data!NN23</f>
        <v>0</v>
      </c>
      <c r="F155" s="159">
        <f>Data!OH23</f>
        <v>0</v>
      </c>
      <c r="G155" s="159">
        <f>Data!PB23</f>
        <v>0</v>
      </c>
      <c r="H155" s="160">
        <f>Data!PV23</f>
        <v>0</v>
      </c>
      <c r="I155" s="70">
        <f t="shared" si="6"/>
        <v>0</v>
      </c>
    </row>
    <row r="156" spans="2:9" x14ac:dyDescent="0.2">
      <c r="B156" s="9" t="str">
        <f>$B$45</f>
        <v>Health Services</v>
      </c>
      <c r="C156" s="159">
        <f>Data!MA23</f>
        <v>0</v>
      </c>
      <c r="D156" s="159">
        <f>Data!MU23</f>
        <v>0</v>
      </c>
      <c r="E156" s="159">
        <f>Data!NO23</f>
        <v>0</v>
      </c>
      <c r="F156" s="159">
        <f>Data!OI23</f>
        <v>0</v>
      </c>
      <c r="G156" s="159">
        <f>Data!PC23</f>
        <v>0</v>
      </c>
      <c r="H156" s="160">
        <f>Data!PW23</f>
        <v>478375</v>
      </c>
      <c r="I156" s="70">
        <f t="shared" si="6"/>
        <v>478375</v>
      </c>
    </row>
    <row r="157" spans="2:9" x14ac:dyDescent="0.2">
      <c r="B157" s="9" t="str">
        <f>$B$46</f>
        <v>Pharmacy</v>
      </c>
      <c r="C157" s="159">
        <f>Data!MB23</f>
        <v>0</v>
      </c>
      <c r="D157" s="159">
        <f>Data!MV23</f>
        <v>0</v>
      </c>
      <c r="E157" s="159">
        <f>Data!NP23</f>
        <v>0</v>
      </c>
      <c r="F157" s="159">
        <f>Data!OJ23</f>
        <v>0</v>
      </c>
      <c r="G157" s="159">
        <f>Data!PD23</f>
        <v>0</v>
      </c>
      <c r="H157" s="160">
        <f>Data!PX23</f>
        <v>0</v>
      </c>
      <c r="I157" s="70">
        <f t="shared" si="6"/>
        <v>0</v>
      </c>
    </row>
    <row r="158" spans="2:9" x14ac:dyDescent="0.2">
      <c r="B158" s="9" t="str">
        <f>$B$47</f>
        <v>Business Administration</v>
      </c>
      <c r="C158" s="159">
        <f>Data!MC23</f>
        <v>0</v>
      </c>
      <c r="D158" s="159">
        <f>Data!MW23</f>
        <v>0</v>
      </c>
      <c r="E158" s="159">
        <f>Data!NQ23</f>
        <v>0</v>
      </c>
      <c r="F158" s="159">
        <f>Data!OK23</f>
        <v>0</v>
      </c>
      <c r="G158" s="159">
        <f>Data!PE23</f>
        <v>0</v>
      </c>
      <c r="H158" s="160">
        <f>Data!PY23</f>
        <v>3077842</v>
      </c>
      <c r="I158" s="70">
        <f t="shared" si="6"/>
        <v>3077842</v>
      </c>
    </row>
    <row r="159" spans="2:9" x14ac:dyDescent="0.2">
      <c r="B159" s="9" t="str">
        <f>$B$48</f>
        <v>Optometry</v>
      </c>
      <c r="C159" s="159">
        <f>Data!MD23</f>
        <v>0</v>
      </c>
      <c r="D159" s="159">
        <f>Data!MX23</f>
        <v>0</v>
      </c>
      <c r="E159" s="159">
        <f>Data!NR23</f>
        <v>0</v>
      </c>
      <c r="F159" s="159">
        <f>Data!OL23</f>
        <v>0</v>
      </c>
      <c r="G159" s="159">
        <f>Data!PF23</f>
        <v>0</v>
      </c>
      <c r="H159" s="160">
        <f>Data!PZ23</f>
        <v>0</v>
      </c>
      <c r="I159" s="70">
        <f t="shared" si="6"/>
        <v>0</v>
      </c>
    </row>
    <row r="160" spans="2:9" x14ac:dyDescent="0.2">
      <c r="B160" s="9" t="str">
        <f>$B$49</f>
        <v>Teacher Ed-Practice Teaching</v>
      </c>
      <c r="C160" s="159">
        <f>Data!ME23</f>
        <v>0</v>
      </c>
      <c r="D160" s="159">
        <f>Data!MY23</f>
        <v>0</v>
      </c>
      <c r="E160" s="159">
        <f>Data!NS23</f>
        <v>0</v>
      </c>
      <c r="F160" s="159">
        <f>Data!OM23</f>
        <v>0</v>
      </c>
      <c r="G160" s="159">
        <f>Data!PG23</f>
        <v>0</v>
      </c>
      <c r="H160" s="160">
        <f>Data!QA23</f>
        <v>0</v>
      </c>
      <c r="I160" s="70">
        <f t="shared" si="6"/>
        <v>0</v>
      </c>
    </row>
    <row r="161" spans="2:10" x14ac:dyDescent="0.2">
      <c r="B161" s="9" t="str">
        <f>$B$50</f>
        <v>Technology</v>
      </c>
      <c r="C161" s="159">
        <f>Data!MF23</f>
        <v>0</v>
      </c>
      <c r="D161" s="159">
        <f>Data!MZ23</f>
        <v>0</v>
      </c>
      <c r="E161" s="159">
        <f>Data!NT23</f>
        <v>0</v>
      </c>
      <c r="F161" s="159">
        <f>Data!ON23</f>
        <v>0</v>
      </c>
      <c r="G161" s="159">
        <f>Data!PH23</f>
        <v>0</v>
      </c>
      <c r="H161" s="160">
        <f>Data!QB23</f>
        <v>212721</v>
      </c>
      <c r="I161" s="70">
        <f t="shared" si="6"/>
        <v>212721</v>
      </c>
    </row>
    <row r="162" spans="2:10" x14ac:dyDescent="0.2">
      <c r="B162" s="9" t="str">
        <f>$B$51</f>
        <v>Nursing</v>
      </c>
      <c r="C162" s="159">
        <f>Data!MG23</f>
        <v>0</v>
      </c>
      <c r="D162" s="159">
        <f>Data!NA23</f>
        <v>0</v>
      </c>
      <c r="E162" s="159">
        <f>Data!NU23</f>
        <v>0</v>
      </c>
      <c r="F162" s="159">
        <f>Data!OO23</f>
        <v>0</v>
      </c>
      <c r="G162" s="159">
        <f>Data!PI23</f>
        <v>0</v>
      </c>
      <c r="H162" s="160">
        <f>Data!QC23</f>
        <v>85486</v>
      </c>
      <c r="I162" s="70">
        <f t="shared" si="6"/>
        <v>85486</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15157409</v>
      </c>
      <c r="I163" s="70">
        <f>SUM(I143:I162)</f>
        <v>15157409</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907777.95391312952</v>
      </c>
      <c r="D168" s="21">
        <f t="shared" si="8"/>
        <v>1851890.2952687808</v>
      </c>
      <c r="E168" s="21">
        <f t="shared" si="8"/>
        <v>985866.73579998384</v>
      </c>
      <c r="F168" s="21">
        <f t="shared" si="8"/>
        <v>165212.01501810586</v>
      </c>
      <c r="G168" s="21">
        <f t="shared" si="8"/>
        <v>0</v>
      </c>
      <c r="H168" s="36">
        <f t="shared" ref="H168:H188" si="9">SUM(C168:G168)</f>
        <v>3910747.0000000005</v>
      </c>
      <c r="I168" s="52"/>
      <c r="J168" s="53"/>
    </row>
    <row r="169" spans="2:10" x14ac:dyDescent="0.2">
      <c r="B169" s="9" t="str">
        <f>$B$33</f>
        <v>Science</v>
      </c>
      <c r="C169" s="22">
        <f t="shared" si="8"/>
        <v>692614.98963657382</v>
      </c>
      <c r="D169" s="22">
        <f t="shared" si="8"/>
        <v>1478045.3291434883</v>
      </c>
      <c r="E169" s="22">
        <f t="shared" si="8"/>
        <v>494315.68121993757</v>
      </c>
      <c r="F169" s="22">
        <f t="shared" si="8"/>
        <v>0</v>
      </c>
      <c r="G169" s="22">
        <f t="shared" si="8"/>
        <v>0</v>
      </c>
      <c r="H169" s="69">
        <f t="shared" si="9"/>
        <v>2664976</v>
      </c>
      <c r="I169" s="52"/>
      <c r="J169" s="53"/>
    </row>
    <row r="170" spans="2:10" x14ac:dyDescent="0.2">
      <c r="B170" s="9" t="str">
        <f>$B$34</f>
        <v>Fine Arts</v>
      </c>
      <c r="C170" s="22">
        <f t="shared" si="8"/>
        <v>81962.017908909023</v>
      </c>
      <c r="D170" s="22">
        <f t="shared" si="8"/>
        <v>245448.78880407501</v>
      </c>
      <c r="E170" s="22">
        <f t="shared" si="8"/>
        <v>57616.193287015936</v>
      </c>
      <c r="F170" s="22">
        <f t="shared" si="8"/>
        <v>0</v>
      </c>
      <c r="G170" s="22">
        <f t="shared" si="8"/>
        <v>0</v>
      </c>
      <c r="H170" s="69">
        <f t="shared" si="9"/>
        <v>385027</v>
      </c>
      <c r="I170" s="52"/>
      <c r="J170" s="53"/>
    </row>
    <row r="171" spans="2:10" x14ac:dyDescent="0.2">
      <c r="B171" s="9" t="str">
        <f>$B$35</f>
        <v>Teacher Education</v>
      </c>
      <c r="C171" s="22">
        <f t="shared" si="8"/>
        <v>151422.42626981242</v>
      </c>
      <c r="D171" s="22">
        <f t="shared" si="8"/>
        <v>624818.28132280603</v>
      </c>
      <c r="E171" s="22">
        <f t="shared" si="8"/>
        <v>404260.42102878523</v>
      </c>
      <c r="F171" s="22">
        <f t="shared" si="8"/>
        <v>280311.87137859635</v>
      </c>
      <c r="G171" s="22">
        <f t="shared" si="8"/>
        <v>0</v>
      </c>
      <c r="H171" s="69">
        <f t="shared" si="9"/>
        <v>1460813</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502742.77953125484</v>
      </c>
      <c r="D173" s="22">
        <f t="shared" si="8"/>
        <v>1184518.1885800611</v>
      </c>
      <c r="E173" s="22">
        <f t="shared" si="8"/>
        <v>913273.03188868426</v>
      </c>
      <c r="F173" s="22">
        <f t="shared" si="8"/>
        <v>0</v>
      </c>
      <c r="G173" s="22">
        <f t="shared" si="8"/>
        <v>0</v>
      </c>
      <c r="H173" s="69">
        <f t="shared" si="9"/>
        <v>2600534</v>
      </c>
      <c r="I173" s="52"/>
      <c r="J173" s="53"/>
    </row>
    <row r="174" spans="2:10" x14ac:dyDescent="0.2">
      <c r="B174" s="9" t="str">
        <f>$B$38</f>
        <v>Home Economics</v>
      </c>
      <c r="C174" s="22">
        <f t="shared" si="8"/>
        <v>1495.3395185952827</v>
      </c>
      <c r="D174" s="22">
        <f t="shared" si="8"/>
        <v>40813.579749793746</v>
      </c>
      <c r="E174" s="22">
        <f t="shared" si="8"/>
        <v>14291.080731610973</v>
      </c>
      <c r="F174" s="22">
        <f t="shared" si="8"/>
        <v>0</v>
      </c>
      <c r="G174" s="22">
        <f t="shared" si="8"/>
        <v>0</v>
      </c>
      <c r="H174" s="69">
        <f t="shared" si="9"/>
        <v>56600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1844.2416860332351</v>
      </c>
      <c r="D176" s="22">
        <f t="shared" si="8"/>
        <v>77583.758313966769</v>
      </c>
      <c r="E176" s="22">
        <f t="shared" si="8"/>
        <v>0</v>
      </c>
      <c r="F176" s="22">
        <f t="shared" si="8"/>
        <v>0</v>
      </c>
      <c r="G176" s="22">
        <f t="shared" si="8"/>
        <v>0</v>
      </c>
      <c r="H176" s="69">
        <f t="shared" si="9"/>
        <v>79428</v>
      </c>
      <c r="I176" s="52"/>
      <c r="J176" s="53"/>
    </row>
    <row r="177" spans="2:10" x14ac:dyDescent="0.2">
      <c r="B177" s="9" t="str">
        <f>$B$41</f>
        <v>Library Science</v>
      </c>
      <c r="C177" s="22">
        <f t="shared" si="8"/>
        <v>0</v>
      </c>
      <c r="D177" s="22">
        <f t="shared" si="8"/>
        <v>0</v>
      </c>
      <c r="E177" s="22">
        <f t="shared" si="8"/>
        <v>68293</v>
      </c>
      <c r="F177" s="22">
        <f t="shared" si="8"/>
        <v>0</v>
      </c>
      <c r="G177" s="22">
        <f t="shared" si="8"/>
        <v>0</v>
      </c>
      <c r="H177" s="69">
        <f t="shared" si="9"/>
        <v>68293</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4436.6505486723308</v>
      </c>
      <c r="D179" s="22">
        <f t="shared" si="8"/>
        <v>72130.349451327667</v>
      </c>
      <c r="E179" s="22">
        <f t="shared" si="8"/>
        <v>0</v>
      </c>
      <c r="F179" s="22">
        <f t="shared" si="8"/>
        <v>0</v>
      </c>
      <c r="G179" s="22">
        <f t="shared" si="8"/>
        <v>0</v>
      </c>
      <c r="H179" s="69">
        <f t="shared" si="9"/>
        <v>76567</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26039.183554845989</v>
      </c>
      <c r="D181" s="22">
        <f t="shared" si="8"/>
        <v>297652.11321785336</v>
      </c>
      <c r="E181" s="22">
        <f t="shared" si="8"/>
        <v>154683.7032273006</v>
      </c>
      <c r="F181" s="22">
        <f t="shared" si="8"/>
        <v>0</v>
      </c>
      <c r="G181" s="22">
        <f t="shared" si="8"/>
        <v>0</v>
      </c>
      <c r="H181" s="69">
        <f t="shared" si="9"/>
        <v>478374.99999999994</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162108.67321558806</v>
      </c>
      <c r="D183" s="22">
        <f t="shared" si="8"/>
        <v>1900187.5130803282</v>
      </c>
      <c r="E183" s="22">
        <f t="shared" si="8"/>
        <v>1015545.8137040839</v>
      </c>
      <c r="F183" s="22">
        <f t="shared" si="8"/>
        <v>0</v>
      </c>
      <c r="G183" s="22">
        <f t="shared" si="8"/>
        <v>0</v>
      </c>
      <c r="H183" s="69">
        <f t="shared" si="9"/>
        <v>3077842</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c r="J185" s="53"/>
    </row>
    <row r="186" spans="2:10" x14ac:dyDescent="0.2">
      <c r="B186" s="9" t="str">
        <f>$B$50</f>
        <v>Technology</v>
      </c>
      <c r="C186" s="22">
        <f t="shared" si="10"/>
        <v>2166.1718110059974</v>
      </c>
      <c r="D186" s="22">
        <f t="shared" si="10"/>
        <v>92494.453045546092</v>
      </c>
      <c r="E186" s="22">
        <f t="shared" si="10"/>
        <v>118060.37514344792</v>
      </c>
      <c r="F186" s="22">
        <f t="shared" si="10"/>
        <v>0</v>
      </c>
      <c r="G186" s="22">
        <f t="shared" si="10"/>
        <v>0</v>
      </c>
      <c r="H186" s="69">
        <f t="shared" si="9"/>
        <v>212721</v>
      </c>
      <c r="I186" s="52"/>
      <c r="J186" s="53"/>
    </row>
    <row r="187" spans="2:10" x14ac:dyDescent="0.2">
      <c r="B187" s="9" t="str">
        <f>$B$51</f>
        <v>Nursing</v>
      </c>
      <c r="C187" s="22">
        <f t="shared" si="10"/>
        <v>0</v>
      </c>
      <c r="D187" s="22">
        <f t="shared" si="10"/>
        <v>85486</v>
      </c>
      <c r="E187" s="22">
        <f t="shared" si="10"/>
        <v>0</v>
      </c>
      <c r="F187" s="22">
        <f t="shared" si="10"/>
        <v>0</v>
      </c>
      <c r="G187" s="22">
        <f t="shared" si="10"/>
        <v>0</v>
      </c>
      <c r="H187" s="69">
        <f t="shared" si="9"/>
        <v>85486</v>
      </c>
      <c r="I187" s="52"/>
      <c r="J187" s="53"/>
    </row>
    <row r="188" spans="2:10" x14ac:dyDescent="0.2">
      <c r="B188" s="35" t="str">
        <f>$B$52</f>
        <v>Totals</v>
      </c>
      <c r="C188" s="36">
        <f>SUM(C168:C187)</f>
        <v>2534610.4275944205</v>
      </c>
      <c r="D188" s="36">
        <f>SUM(D168:D187)</f>
        <v>7951068.6499780277</v>
      </c>
      <c r="E188" s="36">
        <f>SUM(E168:E187)</f>
        <v>4226206.0360308504</v>
      </c>
      <c r="F188" s="36">
        <f>SUM(F168:F187)</f>
        <v>445523.8863967022</v>
      </c>
      <c r="G188" s="36">
        <f>SUM(G168:G187)</f>
        <v>0</v>
      </c>
      <c r="H188" s="36">
        <f t="shared" si="9"/>
        <v>15157409</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32999822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1976372.1841284954</v>
      </c>
      <c r="D193" s="38">
        <f t="shared" si="11"/>
        <v>4031849.9164355923</v>
      </c>
      <c r="E193" s="38">
        <f t="shared" si="11"/>
        <v>2146383.4691000897</v>
      </c>
      <c r="F193" s="38">
        <f t="shared" si="11"/>
        <v>359691.95942474972</v>
      </c>
      <c r="G193" s="38">
        <f t="shared" si="11"/>
        <v>0</v>
      </c>
      <c r="H193" s="38">
        <f>SUM(C193:G193)</f>
        <v>8514297.5290889274</v>
      </c>
      <c r="I193" s="1"/>
    </row>
    <row r="194" spans="2:9" x14ac:dyDescent="0.2">
      <c r="B194" s="9" t="str">
        <f>$B$33</f>
        <v>Science</v>
      </c>
      <c r="C194" s="39">
        <f t="shared" si="11"/>
        <v>1507935.238612294</v>
      </c>
      <c r="D194" s="39">
        <f t="shared" si="11"/>
        <v>3217944.5571214934</v>
      </c>
      <c r="E194" s="39">
        <f t="shared" si="11"/>
        <v>1076205.4617115727</v>
      </c>
      <c r="F194" s="39">
        <f t="shared" si="11"/>
        <v>0</v>
      </c>
      <c r="G194" s="39">
        <f t="shared" si="11"/>
        <v>0</v>
      </c>
      <c r="H194" s="39">
        <f t="shared" ref="H194:H213" si="12">SUM(C194:G194)</f>
        <v>5802085.2574453596</v>
      </c>
      <c r="I194" s="1"/>
    </row>
    <row r="195" spans="2:9" x14ac:dyDescent="0.2">
      <c r="B195" s="9" t="str">
        <f>$B$34</f>
        <v>Fine Arts</v>
      </c>
      <c r="C195" s="39">
        <f t="shared" si="11"/>
        <v>178442.150725866</v>
      </c>
      <c r="D195" s="39">
        <f t="shared" si="11"/>
        <v>534374.46862197435</v>
      </c>
      <c r="E195" s="39">
        <f t="shared" si="11"/>
        <v>125438.0713051575</v>
      </c>
      <c r="F195" s="39">
        <f t="shared" si="11"/>
        <v>0</v>
      </c>
      <c r="G195" s="39">
        <f t="shared" si="11"/>
        <v>0</v>
      </c>
      <c r="H195" s="39">
        <f t="shared" si="12"/>
        <v>838254.69065299782</v>
      </c>
      <c r="I195" s="1"/>
    </row>
    <row r="196" spans="2:9" x14ac:dyDescent="0.2">
      <c r="B196" s="9" t="str">
        <f>$B$35</f>
        <v>Teacher Education</v>
      </c>
      <c r="C196" s="39">
        <f t="shared" si="11"/>
        <v>329653.83887508651</v>
      </c>
      <c r="D196" s="39">
        <f t="shared" si="11"/>
        <v>1360259.1776622438</v>
      </c>
      <c r="E196" s="39">
        <f t="shared" si="11"/>
        <v>880094.20387926837</v>
      </c>
      <c r="F196" s="39">
        <f t="shared" si="11"/>
        <v>610252.30382691207</v>
      </c>
      <c r="G196" s="39">
        <f t="shared" si="11"/>
        <v>0</v>
      </c>
      <c r="H196" s="39">
        <f t="shared" si="12"/>
        <v>3180259.5242435113</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1094564.9666111756</v>
      </c>
      <c r="D198" s="39">
        <f t="shared" si="11"/>
        <v>2578917.4192463183</v>
      </c>
      <c r="E198" s="39">
        <f t="shared" si="11"/>
        <v>1988366.0320057936</v>
      </c>
      <c r="F198" s="39">
        <f t="shared" si="11"/>
        <v>0</v>
      </c>
      <c r="G198" s="39">
        <f t="shared" si="11"/>
        <v>0</v>
      </c>
      <c r="H198" s="39">
        <f t="shared" si="12"/>
        <v>5661848.417863287</v>
      </c>
      <c r="I198" s="1"/>
    </row>
    <row r="199" spans="2:9" x14ac:dyDescent="0.2">
      <c r="B199" s="9" t="str">
        <f>$B$38</f>
        <v>Home Economics</v>
      </c>
      <c r="C199" s="39">
        <f t="shared" si="11"/>
        <v>3255.4609675943957</v>
      </c>
      <c r="D199" s="39">
        <f t="shared" si="11"/>
        <v>88854.079070998821</v>
      </c>
      <c r="E199" s="39">
        <f t="shared" si="11"/>
        <v>31112.70378930695</v>
      </c>
      <c r="F199" s="39">
        <f t="shared" si="11"/>
        <v>0</v>
      </c>
      <c r="G199" s="39">
        <f t="shared" si="11"/>
        <v>0</v>
      </c>
      <c r="H199" s="39">
        <f t="shared" si="12"/>
        <v>123222.24382790017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4014.9145309796327</v>
      </c>
      <c r="D201" s="39">
        <f t="shared" si="11"/>
        <v>168899.8578558015</v>
      </c>
      <c r="E201" s="39">
        <f t="shared" si="11"/>
        <v>0</v>
      </c>
      <c r="F201" s="39">
        <f t="shared" si="11"/>
        <v>0</v>
      </c>
      <c r="G201" s="39">
        <f t="shared" si="11"/>
        <v>0</v>
      </c>
      <c r="H201" s="39">
        <f t="shared" si="12"/>
        <v>172914.77238678114</v>
      </c>
      <c r="I201" s="1"/>
    </row>
    <row r="202" spans="2:9" x14ac:dyDescent="0.2">
      <c r="B202" s="9" t="str">
        <f>$B$41</f>
        <v>Library Science</v>
      </c>
      <c r="C202" s="39">
        <f t="shared" si="11"/>
        <v>0</v>
      </c>
      <c r="D202" s="39">
        <f t="shared" si="11"/>
        <v>0</v>
      </c>
      <c r="E202" s="39">
        <f t="shared" si="11"/>
        <v>148694.32663675264</v>
      </c>
      <c r="F202" s="39">
        <f t="shared" si="11"/>
        <v>0</v>
      </c>
      <c r="G202" s="39">
        <f t="shared" si="11"/>
        <v>0</v>
      </c>
      <c r="H202" s="39">
        <f t="shared" si="12"/>
        <v>148694.32663675264</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9658.688805638325</v>
      </c>
      <c r="D204" s="39">
        <f t="shared" si="11"/>
        <v>157029.40566297297</v>
      </c>
      <c r="E204" s="39">
        <f t="shared" si="11"/>
        <v>0</v>
      </c>
      <c r="F204" s="39">
        <f t="shared" si="11"/>
        <v>0</v>
      </c>
      <c r="G204" s="39">
        <f t="shared" si="11"/>
        <v>0</v>
      </c>
      <c r="H204" s="39">
        <f t="shared" si="12"/>
        <v>166688.09446861129</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56690.481467250203</v>
      </c>
      <c r="D206" s="39">
        <f t="shared" si="11"/>
        <v>648024.98790036957</v>
      </c>
      <c r="E206" s="39">
        <f t="shared" si="11"/>
        <v>336765.30574096873</v>
      </c>
      <c r="F206" s="39">
        <f t="shared" si="11"/>
        <v>0</v>
      </c>
      <c r="G206" s="39">
        <f t="shared" si="11"/>
        <v>0</v>
      </c>
      <c r="H206" s="39">
        <f t="shared" si="12"/>
        <v>1041480.7751085884</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352930.61854447372</v>
      </c>
      <c r="D208" s="39">
        <f t="shared" si="11"/>
        <v>4136943.082928387</v>
      </c>
      <c r="E208" s="39">
        <f t="shared" si="11"/>
        <v>2210968.7599143735</v>
      </c>
      <c r="F208" s="39">
        <f t="shared" si="11"/>
        <v>0</v>
      </c>
      <c r="G208" s="39">
        <f t="shared" si="11"/>
        <v>0</v>
      </c>
      <c r="H208" s="39">
        <f t="shared" si="12"/>
        <v>6700842.4613872338</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4716.1365103214912</v>
      </c>
      <c r="D211" s="39">
        <f t="shared" si="13"/>
        <v>201376.6704902933</v>
      </c>
      <c r="E211" s="39">
        <f t="shared" si="13"/>
        <v>257038.17342987529</v>
      </c>
      <c r="F211" s="39">
        <f t="shared" si="13"/>
        <v>0</v>
      </c>
      <c r="G211" s="39">
        <f t="shared" si="13"/>
        <v>0</v>
      </c>
      <c r="H211" s="39">
        <f t="shared" si="12"/>
        <v>463130.9804304901</v>
      </c>
      <c r="I211" s="1"/>
    </row>
    <row r="212" spans="2:9" x14ac:dyDescent="0.2">
      <c r="B212" s="9" t="str">
        <f>$B$51</f>
        <v>Nursing</v>
      </c>
      <c r="C212" s="39">
        <f t="shared" si="13"/>
        <v>0</v>
      </c>
      <c r="D212" s="39">
        <f t="shared" si="13"/>
        <v>186102.92645955711</v>
      </c>
      <c r="E212" s="39">
        <f t="shared" si="13"/>
        <v>0</v>
      </c>
      <c r="F212" s="39">
        <f t="shared" si="13"/>
        <v>0</v>
      </c>
      <c r="G212" s="39">
        <f t="shared" si="13"/>
        <v>0</v>
      </c>
      <c r="H212" s="39">
        <f t="shared" si="12"/>
        <v>186102.92645955711</v>
      </c>
      <c r="I212" s="1"/>
    </row>
    <row r="213" spans="2:9" x14ac:dyDescent="0.2">
      <c r="B213" s="35" t="str">
        <f>$B$52</f>
        <v>Totals</v>
      </c>
      <c r="C213" s="38">
        <f>SUM(C193:C212)</f>
        <v>5518234.6797791747</v>
      </c>
      <c r="D213" s="38">
        <f>SUM(D193:D212)</f>
        <v>17310576.549456004</v>
      </c>
      <c r="E213" s="38">
        <f>SUM(E193:E212)</f>
        <v>9201066.507513158</v>
      </c>
      <c r="F213" s="38">
        <f>SUM(F193:F212)</f>
        <v>969944.26325166179</v>
      </c>
      <c r="G213" s="38">
        <f>SUM(G193:G212)</f>
        <v>0</v>
      </c>
      <c r="H213" s="38">
        <f t="shared" si="12"/>
        <v>32999822</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18111378</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819641.80094420933</v>
      </c>
      <c r="D218" s="38">
        <f t="shared" si="14"/>
        <v>3908403.738383471</v>
      </c>
      <c r="E218" s="38">
        <f t="shared" si="14"/>
        <v>815849.89306676493</v>
      </c>
      <c r="F218" s="38">
        <f t="shared" si="14"/>
        <v>77916.579203886751</v>
      </c>
      <c r="G218" s="38">
        <f t="shared" si="14"/>
        <v>0</v>
      </c>
      <c r="H218" s="38">
        <f>SUM(C218:G218)</f>
        <v>5621812.0115983319</v>
      </c>
      <c r="I218" s="1"/>
    </row>
    <row r="219" spans="2:9" x14ac:dyDescent="0.2">
      <c r="B219" s="9" t="str">
        <f>$B$33</f>
        <v>Science</v>
      </c>
      <c r="C219" s="39">
        <f t="shared" si="14"/>
        <v>390313.13368349656</v>
      </c>
      <c r="D219" s="39">
        <f t="shared" si="14"/>
        <v>1785781.533151156</v>
      </c>
      <c r="E219" s="39">
        <f t="shared" si="14"/>
        <v>382141.87993533572</v>
      </c>
      <c r="F219" s="39">
        <f t="shared" si="14"/>
        <v>0</v>
      </c>
      <c r="G219" s="39">
        <f t="shared" si="14"/>
        <v>0</v>
      </c>
      <c r="H219" s="39">
        <f t="shared" ref="H219:H238" si="15">SUM(C219:G219)</f>
        <v>2558236.5467699883</v>
      </c>
      <c r="I219" s="1"/>
    </row>
    <row r="220" spans="2:9" x14ac:dyDescent="0.2">
      <c r="B220" s="9" t="str">
        <f>$B$34</f>
        <v>Fine Arts</v>
      </c>
      <c r="C220" s="39">
        <f t="shared" si="14"/>
        <v>126159.4301111605</v>
      </c>
      <c r="D220" s="39">
        <f t="shared" si="14"/>
        <v>382096.10395152977</v>
      </c>
      <c r="E220" s="39">
        <f t="shared" si="14"/>
        <v>54213.501641428644</v>
      </c>
      <c r="F220" s="39">
        <f t="shared" si="14"/>
        <v>0</v>
      </c>
      <c r="G220" s="39">
        <f t="shared" si="14"/>
        <v>0</v>
      </c>
      <c r="H220" s="39">
        <f t="shared" si="15"/>
        <v>562469.0357041189</v>
      </c>
      <c r="I220" s="1"/>
    </row>
    <row r="221" spans="2:9" x14ac:dyDescent="0.2">
      <c r="B221" s="9" t="str">
        <f>$B$35</f>
        <v>Teacher Education</v>
      </c>
      <c r="C221" s="39">
        <f t="shared" si="14"/>
        <v>80437.485302268993</v>
      </c>
      <c r="D221" s="39">
        <f t="shared" si="14"/>
        <v>1221458.3512324928</v>
      </c>
      <c r="E221" s="39">
        <f t="shared" si="14"/>
        <v>372473.22996106819</v>
      </c>
      <c r="F221" s="39">
        <f t="shared" si="14"/>
        <v>266185.59863771271</v>
      </c>
      <c r="G221" s="39">
        <f t="shared" si="14"/>
        <v>0</v>
      </c>
      <c r="H221" s="39">
        <f t="shared" si="15"/>
        <v>1940554.6651335426</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208411.59139376512</v>
      </c>
      <c r="D223" s="39">
        <f t="shared" si="14"/>
        <v>1204802.5990671264</v>
      </c>
      <c r="E223" s="39">
        <f t="shared" si="14"/>
        <v>644691.76792705269</v>
      </c>
      <c r="F223" s="39">
        <f t="shared" si="14"/>
        <v>0</v>
      </c>
      <c r="G223" s="39">
        <f t="shared" si="14"/>
        <v>0</v>
      </c>
      <c r="H223" s="39">
        <f t="shared" si="15"/>
        <v>2057905.9583879441</v>
      </c>
      <c r="I223" s="1"/>
    </row>
    <row r="224" spans="2:9" x14ac:dyDescent="0.2">
      <c r="B224" s="9" t="str">
        <f>$B$38</f>
        <v>Home Economics</v>
      </c>
      <c r="C224" s="39">
        <f t="shared" si="14"/>
        <v>1065.1359015013552</v>
      </c>
      <c r="D224" s="39">
        <f t="shared" si="14"/>
        <v>47337.400891041259</v>
      </c>
      <c r="E224" s="39">
        <f t="shared" si="14"/>
        <v>6215.5606977434118</v>
      </c>
      <c r="F224" s="39">
        <f t="shared" si="14"/>
        <v>0</v>
      </c>
      <c r="G224" s="39">
        <f t="shared" si="14"/>
        <v>0</v>
      </c>
      <c r="H224" s="39">
        <f t="shared" si="15"/>
        <v>54618.097490286033</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3077.0592710039145</v>
      </c>
      <c r="D226" s="39">
        <f t="shared" si="14"/>
        <v>149901.76948829732</v>
      </c>
      <c r="E226" s="39">
        <f t="shared" si="14"/>
        <v>0</v>
      </c>
      <c r="F226" s="39">
        <f t="shared" si="14"/>
        <v>0</v>
      </c>
      <c r="G226" s="39">
        <f t="shared" si="14"/>
        <v>0</v>
      </c>
      <c r="H226" s="39">
        <f t="shared" si="15"/>
        <v>152978.82875930122</v>
      </c>
      <c r="I226" s="1"/>
    </row>
    <row r="227" spans="2:10" x14ac:dyDescent="0.2">
      <c r="B227" s="9" t="str">
        <f>$B$41</f>
        <v>Library Science</v>
      </c>
      <c r="C227" s="39">
        <f t="shared" si="14"/>
        <v>0</v>
      </c>
      <c r="D227" s="39">
        <f t="shared" si="14"/>
        <v>0</v>
      </c>
      <c r="E227" s="39">
        <f t="shared" si="14"/>
        <v>82183.524781273998</v>
      </c>
      <c r="F227" s="39">
        <f t="shared" si="14"/>
        <v>0</v>
      </c>
      <c r="G227" s="39">
        <f t="shared" si="14"/>
        <v>0</v>
      </c>
      <c r="H227" s="39">
        <f t="shared" si="15"/>
        <v>82183.524781273998</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3668.8014385046672</v>
      </c>
      <c r="D229" s="39">
        <f t="shared" si="14"/>
        <v>88428.894720070137</v>
      </c>
      <c r="E229" s="39">
        <f t="shared" si="14"/>
        <v>0</v>
      </c>
      <c r="F229" s="39">
        <f t="shared" si="14"/>
        <v>0</v>
      </c>
      <c r="G229" s="39">
        <f t="shared" si="14"/>
        <v>0</v>
      </c>
      <c r="H229" s="39">
        <f t="shared" si="15"/>
        <v>92097.696158574807</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15503.644788519725</v>
      </c>
      <c r="D231" s="39">
        <f t="shared" si="14"/>
        <v>391848.48515361932</v>
      </c>
      <c r="E231" s="39">
        <f t="shared" si="14"/>
        <v>432326.77742081956</v>
      </c>
      <c r="F231" s="39">
        <f t="shared" si="14"/>
        <v>0</v>
      </c>
      <c r="G231" s="39">
        <f t="shared" si="14"/>
        <v>0</v>
      </c>
      <c r="H231" s="39">
        <f t="shared" si="15"/>
        <v>839678.90736295865</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99531.032573626624</v>
      </c>
      <c r="D233" s="39">
        <f t="shared" si="14"/>
        <v>2472721.7326556412</v>
      </c>
      <c r="E233" s="39">
        <f t="shared" si="14"/>
        <v>1299627.7007077937</v>
      </c>
      <c r="F233" s="39">
        <f t="shared" si="14"/>
        <v>0</v>
      </c>
      <c r="G233" s="39">
        <f t="shared" si="14"/>
        <v>0</v>
      </c>
      <c r="H233" s="39">
        <f t="shared" si="15"/>
        <v>3871880.4659370617</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85141.575213747827</v>
      </c>
      <c r="E235" s="39">
        <f t="shared" si="16"/>
        <v>0</v>
      </c>
      <c r="F235" s="39">
        <f t="shared" si="16"/>
        <v>0</v>
      </c>
      <c r="G235" s="39">
        <f t="shared" si="16"/>
        <v>0</v>
      </c>
      <c r="H235" s="39">
        <f t="shared" si="15"/>
        <v>85141.575213747827</v>
      </c>
      <c r="I235" s="1"/>
    </row>
    <row r="236" spans="2:10" x14ac:dyDescent="0.2">
      <c r="B236" s="9" t="str">
        <f>$B$50</f>
        <v>Technology</v>
      </c>
      <c r="C236" s="39">
        <f t="shared" si="16"/>
        <v>710.09060100090335</v>
      </c>
      <c r="D236" s="39">
        <f t="shared" si="16"/>
        <v>104317.60566729463</v>
      </c>
      <c r="E236" s="39">
        <f t="shared" si="16"/>
        <v>59508.238532098963</v>
      </c>
      <c r="F236" s="39">
        <f t="shared" si="16"/>
        <v>0</v>
      </c>
      <c r="G236" s="39">
        <f t="shared" si="16"/>
        <v>0</v>
      </c>
      <c r="H236" s="39">
        <f t="shared" si="15"/>
        <v>164535.93480039449</v>
      </c>
      <c r="I236" s="1"/>
    </row>
    <row r="237" spans="2:10" x14ac:dyDescent="0.2">
      <c r="B237" s="9" t="str">
        <f>$B$51</f>
        <v>Nursing</v>
      </c>
      <c r="C237" s="39">
        <f t="shared" si="16"/>
        <v>0</v>
      </c>
      <c r="D237" s="39">
        <f t="shared" si="16"/>
        <v>27284.751902475171</v>
      </c>
      <c r="E237" s="39">
        <f t="shared" si="16"/>
        <v>0</v>
      </c>
      <c r="F237" s="39">
        <f t="shared" si="16"/>
        <v>0</v>
      </c>
      <c r="G237" s="39">
        <f t="shared" si="16"/>
        <v>0</v>
      </c>
      <c r="H237" s="39">
        <f t="shared" si="15"/>
        <v>27284.751902475171</v>
      </c>
      <c r="I237" s="1"/>
    </row>
    <row r="238" spans="2:10" x14ac:dyDescent="0.2">
      <c r="B238" s="35" t="str">
        <f>$B$52</f>
        <v>Totals</v>
      </c>
      <c r="C238" s="38">
        <f>SUM(C218:C237)</f>
        <v>1748519.2060090576</v>
      </c>
      <c r="D238" s="38">
        <f>SUM(D218:D237)</f>
        <v>11869524.541477961</v>
      </c>
      <c r="E238" s="38">
        <f>SUM(E218:E237)</f>
        <v>4149232.0746713798</v>
      </c>
      <c r="F238" s="38">
        <f>SUM(F218:F237)</f>
        <v>344102.17784159945</v>
      </c>
      <c r="G238" s="38">
        <f>SUM(G218:G237)</f>
        <v>0</v>
      </c>
      <c r="H238" s="38">
        <f t="shared" si="15"/>
        <v>18111378</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8138828</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368327.77933822363</v>
      </c>
      <c r="D243" s="38">
        <f t="shared" si="17"/>
        <v>1756344.8668157703</v>
      </c>
      <c r="E243" s="38">
        <f t="shared" si="17"/>
        <v>366623.78497587494</v>
      </c>
      <c r="F243" s="38">
        <f t="shared" si="17"/>
        <v>35013.881135317875</v>
      </c>
      <c r="G243" s="38">
        <f t="shared" si="17"/>
        <v>0</v>
      </c>
      <c r="H243" s="38">
        <f>SUM(C243:G243)</f>
        <v>2526310.312265187</v>
      </c>
      <c r="I243" s="1"/>
    </row>
    <row r="244" spans="2:9" x14ac:dyDescent="0.2">
      <c r="B244" s="9" t="str">
        <f>$B$33</f>
        <v>Science</v>
      </c>
      <c r="C244" s="39">
        <f t="shared" si="17"/>
        <v>175397.55733611129</v>
      </c>
      <c r="D244" s="39">
        <f t="shared" si="17"/>
        <v>802488.28906853788</v>
      </c>
      <c r="E244" s="39">
        <f t="shared" si="17"/>
        <v>171725.5877708669</v>
      </c>
      <c r="F244" s="39">
        <f t="shared" si="17"/>
        <v>0</v>
      </c>
      <c r="G244" s="39">
        <f t="shared" si="17"/>
        <v>0</v>
      </c>
      <c r="H244" s="39">
        <f t="shared" ref="H244:H263" si="18">SUM(C244:G244)</f>
        <v>1149611.434175516</v>
      </c>
      <c r="I244" s="1"/>
    </row>
    <row r="245" spans="2:9" x14ac:dyDescent="0.2">
      <c r="B245" s="9" t="str">
        <f>$B$34</f>
        <v>Fine Arts</v>
      </c>
      <c r="C245" s="39">
        <f t="shared" si="17"/>
        <v>56693.085542842528</v>
      </c>
      <c r="D245" s="39">
        <f t="shared" si="17"/>
        <v>171705.01711861027</v>
      </c>
      <c r="E245" s="39">
        <f t="shared" si="17"/>
        <v>24362.274650625997</v>
      </c>
      <c r="F245" s="39">
        <f t="shared" si="17"/>
        <v>0</v>
      </c>
      <c r="G245" s="39">
        <f t="shared" si="17"/>
        <v>0</v>
      </c>
      <c r="H245" s="39">
        <f t="shared" si="18"/>
        <v>252760.37731207878</v>
      </c>
      <c r="I245" s="1"/>
    </row>
    <row r="246" spans="2:9" x14ac:dyDescent="0.2">
      <c r="B246" s="9" t="str">
        <f>$B$35</f>
        <v>Teacher Education</v>
      </c>
      <c r="C246" s="39">
        <f t="shared" si="17"/>
        <v>36146.717142544061</v>
      </c>
      <c r="D246" s="39">
        <f t="shared" si="17"/>
        <v>548894.70198484324</v>
      </c>
      <c r="E246" s="39">
        <f t="shared" si="17"/>
        <v>167380.72350196546</v>
      </c>
      <c r="F246" s="39">
        <f t="shared" si="17"/>
        <v>119617.55772472851</v>
      </c>
      <c r="G246" s="39">
        <f t="shared" si="17"/>
        <v>0</v>
      </c>
      <c r="H246" s="39">
        <f t="shared" si="18"/>
        <v>872039.70035408135</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93655.275460549426</v>
      </c>
      <c r="D248" s="39">
        <f t="shared" si="17"/>
        <v>541409.99805538275</v>
      </c>
      <c r="E248" s="39">
        <f t="shared" si="17"/>
        <v>289709.34250139323</v>
      </c>
      <c r="F248" s="39">
        <f t="shared" si="17"/>
        <v>0</v>
      </c>
      <c r="G248" s="39">
        <f t="shared" si="17"/>
        <v>0</v>
      </c>
      <c r="H248" s="39">
        <f t="shared" si="18"/>
        <v>924774.61601732532</v>
      </c>
      <c r="I248" s="1"/>
    </row>
    <row r="249" spans="2:9" x14ac:dyDescent="0.2">
      <c r="B249" s="9" t="str">
        <f>$B$38</f>
        <v>Home Economics</v>
      </c>
      <c r="C249" s="39">
        <f t="shared" si="17"/>
        <v>478.64706368253542</v>
      </c>
      <c r="D249" s="39">
        <f t="shared" si="17"/>
        <v>21272.316431098261</v>
      </c>
      <c r="E249" s="39">
        <f t="shared" si="17"/>
        <v>2793.127030008076</v>
      </c>
      <c r="F249" s="39">
        <f t="shared" si="17"/>
        <v>0</v>
      </c>
      <c r="G249" s="39">
        <f t="shared" si="17"/>
        <v>0</v>
      </c>
      <c r="H249" s="39">
        <f t="shared" si="18"/>
        <v>24544.090524788873</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1382.7581839717689</v>
      </c>
      <c r="D251" s="39">
        <f t="shared" si="17"/>
        <v>67362.335365144492</v>
      </c>
      <c r="E251" s="39">
        <f t="shared" si="17"/>
        <v>0</v>
      </c>
      <c r="F251" s="39">
        <f t="shared" si="17"/>
        <v>0</v>
      </c>
      <c r="G251" s="39">
        <f t="shared" si="17"/>
        <v>0</v>
      </c>
      <c r="H251" s="39">
        <f t="shared" si="18"/>
        <v>68745.093549116267</v>
      </c>
      <c r="I251" s="1"/>
    </row>
    <row r="252" spans="2:9" x14ac:dyDescent="0.2">
      <c r="B252" s="9" t="str">
        <f>$B$41</f>
        <v>Library Science</v>
      </c>
      <c r="C252" s="39">
        <f t="shared" si="17"/>
        <v>0</v>
      </c>
      <c r="D252" s="39">
        <f t="shared" si="17"/>
        <v>0</v>
      </c>
      <c r="E252" s="39">
        <f t="shared" si="17"/>
        <v>36931.346285662337</v>
      </c>
      <c r="F252" s="39">
        <f t="shared" si="17"/>
        <v>0</v>
      </c>
      <c r="G252" s="39">
        <f t="shared" si="17"/>
        <v>0</v>
      </c>
      <c r="H252" s="39">
        <f t="shared" si="18"/>
        <v>36931.346285662337</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1648.6732193509552</v>
      </c>
      <c r="D254" s="39">
        <f t="shared" si="17"/>
        <v>39737.868888648831</v>
      </c>
      <c r="E254" s="39">
        <f t="shared" si="17"/>
        <v>0</v>
      </c>
      <c r="F254" s="39">
        <f t="shared" si="17"/>
        <v>0</v>
      </c>
      <c r="G254" s="39">
        <f t="shared" si="17"/>
        <v>0</v>
      </c>
      <c r="H254" s="39">
        <f t="shared" si="18"/>
        <v>41386.542107999783</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6966.9739269346828</v>
      </c>
      <c r="D256" s="39">
        <f t="shared" si="17"/>
        <v>176087.50823520226</v>
      </c>
      <c r="E256" s="39">
        <f t="shared" si="17"/>
        <v>194277.50230945065</v>
      </c>
      <c r="F256" s="39">
        <f t="shared" si="17"/>
        <v>0</v>
      </c>
      <c r="G256" s="39">
        <f t="shared" si="17"/>
        <v>0</v>
      </c>
      <c r="H256" s="39">
        <f t="shared" si="18"/>
        <v>377331.98447158758</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44726.908950779136</v>
      </c>
      <c r="D258" s="39">
        <f t="shared" si="17"/>
        <v>1111183.0846855633</v>
      </c>
      <c r="E258" s="39">
        <f t="shared" si="17"/>
        <v>584022.17214483686</v>
      </c>
      <c r="F258" s="39">
        <f t="shared" si="17"/>
        <v>0</v>
      </c>
      <c r="G258" s="39">
        <f t="shared" si="17"/>
        <v>0</v>
      </c>
      <c r="H258" s="39">
        <f t="shared" si="18"/>
        <v>1739932.1657811794</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38260.624692044788</v>
      </c>
      <c r="E260" s="39">
        <f t="shared" si="19"/>
        <v>0</v>
      </c>
      <c r="F260" s="39">
        <f t="shared" si="19"/>
        <v>0</v>
      </c>
      <c r="G260" s="39">
        <f t="shared" si="19"/>
        <v>0</v>
      </c>
      <c r="H260" s="39">
        <f t="shared" si="18"/>
        <v>38260.624692044788</v>
      </c>
      <c r="I260" s="1"/>
    </row>
    <row r="261" spans="2:10" x14ac:dyDescent="0.2">
      <c r="B261" s="9" t="str">
        <f>$B$50</f>
        <v>Technology</v>
      </c>
      <c r="C261" s="39">
        <f t="shared" si="19"/>
        <v>319.09804245502357</v>
      </c>
      <c r="D261" s="39">
        <f t="shared" si="19"/>
        <v>46877.882505568385</v>
      </c>
      <c r="E261" s="39">
        <f t="shared" si="19"/>
        <v>26741.605083595841</v>
      </c>
      <c r="F261" s="39">
        <f t="shared" si="19"/>
        <v>0</v>
      </c>
      <c r="G261" s="39">
        <f t="shared" si="19"/>
        <v>0</v>
      </c>
      <c r="H261" s="39">
        <f t="shared" si="18"/>
        <v>73938.585631619251</v>
      </c>
      <c r="I261" s="1"/>
    </row>
    <row r="262" spans="2:10" x14ac:dyDescent="0.2">
      <c r="B262" s="9" t="str">
        <f>$B$51</f>
        <v>Nursing</v>
      </c>
      <c r="C262" s="39">
        <f t="shared" si="19"/>
        <v>0</v>
      </c>
      <c r="D262" s="39">
        <f t="shared" si="19"/>
        <v>12261.126831813581</v>
      </c>
      <c r="E262" s="39">
        <f t="shared" si="19"/>
        <v>0</v>
      </c>
      <c r="F262" s="39">
        <f t="shared" si="19"/>
        <v>0</v>
      </c>
      <c r="G262" s="39">
        <f t="shared" si="19"/>
        <v>0</v>
      </c>
      <c r="H262" s="39">
        <f t="shared" si="18"/>
        <v>12261.126831813581</v>
      </c>
      <c r="I262" s="1"/>
    </row>
    <row r="263" spans="2:10" x14ac:dyDescent="0.2">
      <c r="B263" s="35" t="str">
        <f>$B$52</f>
        <v>Totals</v>
      </c>
      <c r="C263" s="38">
        <f>SUM(C243:C262)</f>
        <v>785743.47420744505</v>
      </c>
      <c r="D263" s="38">
        <f>SUM(D243:D262)</f>
        <v>5333885.6206782293</v>
      </c>
      <c r="E263" s="38">
        <f>SUM(E243:E262)</f>
        <v>1864567.4662542802</v>
      </c>
      <c r="F263" s="38">
        <f>SUM(F243:F262)</f>
        <v>154631.43886004639</v>
      </c>
      <c r="G263" s="38">
        <f>SUM(G243:G262)</f>
        <v>0</v>
      </c>
      <c r="H263" s="38">
        <f t="shared" si="18"/>
        <v>8138828.0000000009</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5852118.7867825879</v>
      </c>
      <c r="D268" s="38">
        <f t="shared" si="20"/>
        <v>15179732.543694176</v>
      </c>
      <c r="E268" s="38">
        <f t="shared" si="20"/>
        <v>6247841.8483919539</v>
      </c>
      <c r="F268" s="38">
        <f t="shared" si="20"/>
        <v>961787.25998861622</v>
      </c>
      <c r="G268" s="38">
        <f t="shared" si="20"/>
        <v>0</v>
      </c>
      <c r="H268" s="38">
        <f>SUM(C268:G268)</f>
        <v>28241480.438857336</v>
      </c>
      <c r="I268" s="1"/>
    </row>
    <row r="269" spans="2:10" x14ac:dyDescent="0.2">
      <c r="B269" s="9" t="str">
        <f>$B$33</f>
        <v>Science</v>
      </c>
      <c r="C269" s="39">
        <f t="shared" si="20"/>
        <v>4124367.1209145337</v>
      </c>
      <c r="D269" s="39">
        <f t="shared" si="20"/>
        <v>10182468.031808786</v>
      </c>
      <c r="E269" s="39">
        <f t="shared" si="20"/>
        <v>3093661.8754106173</v>
      </c>
      <c r="F269" s="39">
        <f t="shared" si="20"/>
        <v>0</v>
      </c>
      <c r="G269" s="39">
        <f t="shared" si="20"/>
        <v>0</v>
      </c>
      <c r="H269" s="39">
        <f t="shared" ref="H269:H288" si="21">SUM(C269:G269)</f>
        <v>17400497.028133936</v>
      </c>
      <c r="I269" s="1"/>
    </row>
    <row r="270" spans="2:10" x14ac:dyDescent="0.2">
      <c r="B270" s="9" t="str">
        <f>$B$34</f>
        <v>Fine Arts</v>
      </c>
      <c r="C270" s="39">
        <f t="shared" si="20"/>
        <v>603968.75290445704</v>
      </c>
      <c r="D270" s="39">
        <f t="shared" si="20"/>
        <v>1814903.1902472123</v>
      </c>
      <c r="E270" s="39">
        <f t="shared" si="20"/>
        <v>374604.53620727011</v>
      </c>
      <c r="F270" s="39">
        <f t="shared" si="20"/>
        <v>0</v>
      </c>
      <c r="G270" s="39">
        <f t="shared" si="20"/>
        <v>0</v>
      </c>
      <c r="H270" s="39">
        <f t="shared" si="21"/>
        <v>2793476.4793589395</v>
      </c>
      <c r="I270" s="1"/>
    </row>
    <row r="271" spans="2:10" x14ac:dyDescent="0.2">
      <c r="B271" s="9" t="str">
        <f>$B$35</f>
        <v>Teacher Education</v>
      </c>
      <c r="C271" s="39">
        <f t="shared" si="20"/>
        <v>894559.77169026097</v>
      </c>
      <c r="D271" s="39">
        <f t="shared" si="20"/>
        <v>4980533.8042569859</v>
      </c>
      <c r="E271" s="39">
        <f t="shared" si="20"/>
        <v>2616856.2768366705</v>
      </c>
      <c r="F271" s="39">
        <f t="shared" si="20"/>
        <v>1825984.7270463067</v>
      </c>
      <c r="G271" s="39">
        <f t="shared" si="20"/>
        <v>0</v>
      </c>
      <c r="H271" s="39">
        <f t="shared" si="21"/>
        <v>10317934.579830224</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2885183.1750588398</v>
      </c>
      <c r="D273" s="39">
        <f t="shared" si="20"/>
        <v>7832323.3775475882</v>
      </c>
      <c r="E273" s="39">
        <f t="shared" si="20"/>
        <v>5626841.3772277236</v>
      </c>
      <c r="F273" s="39">
        <f t="shared" si="20"/>
        <v>0</v>
      </c>
      <c r="G273" s="39">
        <f t="shared" si="20"/>
        <v>0</v>
      </c>
      <c r="H273" s="39">
        <f t="shared" si="21"/>
        <v>16344347.929834152</v>
      </c>
      <c r="I273" s="1"/>
    </row>
    <row r="274" spans="2:10" x14ac:dyDescent="0.2">
      <c r="B274" s="9" t="str">
        <f>$B$38</f>
        <v>Home Economics</v>
      </c>
      <c r="C274" s="39">
        <f t="shared" si="20"/>
        <v>9226.58053990595</v>
      </c>
      <c r="D274" s="39">
        <f t="shared" si="20"/>
        <v>278302.87905439967</v>
      </c>
      <c r="E274" s="39">
        <f t="shared" si="20"/>
        <v>82433.805582002708</v>
      </c>
      <c r="F274" s="39">
        <f t="shared" si="20"/>
        <v>0</v>
      </c>
      <c r="G274" s="39">
        <f t="shared" si="20"/>
        <v>0</v>
      </c>
      <c r="H274" s="39">
        <f t="shared" si="21"/>
        <v>369963.26517630834</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13934.964719866872</v>
      </c>
      <c r="D276" s="39">
        <f t="shared" si="20"/>
        <v>615865.62273243512</v>
      </c>
      <c r="E276" s="39">
        <f t="shared" si="20"/>
        <v>0</v>
      </c>
      <c r="F276" s="39">
        <f t="shared" si="20"/>
        <v>0</v>
      </c>
      <c r="G276" s="39">
        <f t="shared" si="20"/>
        <v>0</v>
      </c>
      <c r="H276" s="39">
        <f t="shared" si="21"/>
        <v>629800.58745230199</v>
      </c>
      <c r="I276" s="1"/>
    </row>
    <row r="277" spans="2:10" x14ac:dyDescent="0.2">
      <c r="B277" s="9" t="str">
        <f>$B$41</f>
        <v>Library Science</v>
      </c>
      <c r="C277" s="39">
        <f t="shared" si="20"/>
        <v>0</v>
      </c>
      <c r="D277" s="39">
        <f t="shared" si="20"/>
        <v>0</v>
      </c>
      <c r="E277" s="39">
        <f t="shared" si="20"/>
        <v>470022.19770368899</v>
      </c>
      <c r="F277" s="39">
        <f t="shared" si="20"/>
        <v>0</v>
      </c>
      <c r="G277" s="39">
        <f t="shared" si="20"/>
        <v>0</v>
      </c>
      <c r="H277" s="39">
        <f t="shared" si="21"/>
        <v>470022.19770368899</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28111.811708366033</v>
      </c>
      <c r="D279" s="39">
        <f t="shared" si="20"/>
        <v>498753.42102681962</v>
      </c>
      <c r="E279" s="39">
        <f t="shared" si="20"/>
        <v>0</v>
      </c>
      <c r="F279" s="39">
        <f t="shared" si="20"/>
        <v>0</v>
      </c>
      <c r="G279" s="39">
        <f t="shared" si="20"/>
        <v>0</v>
      </c>
      <c r="H279" s="39">
        <f t="shared" si="21"/>
        <v>526865.23273518565</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156257.97672297782</v>
      </c>
      <c r="D281" s="39">
        <f t="shared" si="20"/>
        <v>2097250.0653487239</v>
      </c>
      <c r="E281" s="39">
        <f t="shared" si="20"/>
        <v>1421357.4615269015</v>
      </c>
      <c r="F281" s="39">
        <f t="shared" si="20"/>
        <v>0</v>
      </c>
      <c r="G281" s="39">
        <f t="shared" si="20"/>
        <v>0</v>
      </c>
      <c r="H281" s="39">
        <f t="shared" si="21"/>
        <v>3674865.5035986034</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977160.52709351061</v>
      </c>
      <c r="D283" s="39">
        <f t="shared" si="20"/>
        <v>13346930.208375901</v>
      </c>
      <c r="E283" s="39">
        <f t="shared" si="20"/>
        <v>7101450.4828984374</v>
      </c>
      <c r="F283" s="39">
        <f t="shared" si="20"/>
        <v>0</v>
      </c>
      <c r="G283" s="39">
        <f t="shared" si="20"/>
        <v>0</v>
      </c>
      <c r="H283" s="39">
        <f t="shared" si="21"/>
        <v>21425541.218367849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123402.19990579262</v>
      </c>
      <c r="E285" s="39">
        <f t="shared" si="22"/>
        <v>0</v>
      </c>
      <c r="F285" s="39">
        <f t="shared" si="22"/>
        <v>0</v>
      </c>
      <c r="G285" s="39">
        <f t="shared" si="22"/>
        <v>0</v>
      </c>
      <c r="H285" s="39">
        <f t="shared" si="21"/>
        <v>123402.19990579262</v>
      </c>
      <c r="I285" s="1"/>
    </row>
    <row r="286" spans="2:10" x14ac:dyDescent="0.2">
      <c r="B286" s="9" t="str">
        <f>$B$50</f>
        <v>Technology</v>
      </c>
      <c r="C286" s="39">
        <f t="shared" si="22"/>
        <v>12159.036301002754</v>
      </c>
      <c r="D286" s="39">
        <f t="shared" si="22"/>
        <v>626434.41720636236</v>
      </c>
      <c r="E286" s="39">
        <f t="shared" si="22"/>
        <v>692847.15185467899</v>
      </c>
      <c r="F286" s="39">
        <f t="shared" si="22"/>
        <v>0</v>
      </c>
      <c r="G286" s="39">
        <f t="shared" si="22"/>
        <v>0</v>
      </c>
      <c r="H286" s="39">
        <f t="shared" si="21"/>
        <v>1331440.6053620442</v>
      </c>
      <c r="I286" s="1"/>
    </row>
    <row r="287" spans="2:10" x14ac:dyDescent="0.2">
      <c r="B287" s="9" t="str">
        <f>$B$51</f>
        <v>Nursing</v>
      </c>
      <c r="C287" s="39">
        <f t="shared" si="22"/>
        <v>0</v>
      </c>
      <c r="D287" s="39">
        <f t="shared" si="22"/>
        <v>478746.47186051286</v>
      </c>
      <c r="E287" s="39">
        <f t="shared" si="22"/>
        <v>0</v>
      </c>
      <c r="F287" s="39">
        <f t="shared" si="22"/>
        <v>0</v>
      </c>
      <c r="G287" s="39">
        <f t="shared" si="22"/>
        <v>0</v>
      </c>
      <c r="H287" s="39">
        <f t="shared" si="21"/>
        <v>478746.47186051286</v>
      </c>
      <c r="I287" s="1"/>
    </row>
    <row r="288" spans="2:10" x14ac:dyDescent="0.2">
      <c r="B288" s="35" t="str">
        <f>$B$52</f>
        <v>Totals</v>
      </c>
      <c r="C288" s="38">
        <f>SUM(C268:C287)</f>
        <v>15557048.50443631</v>
      </c>
      <c r="D288" s="38">
        <f>SUM(D268:D287)</f>
        <v>58055646.233065695</v>
      </c>
      <c r="E288" s="38">
        <f>SUM(E268:E287)</f>
        <v>27727917.013639942</v>
      </c>
      <c r="F288" s="38">
        <f>SUM(F268:F287)</f>
        <v>2787771.9870349229</v>
      </c>
      <c r="G288" s="38">
        <f>SUM(G268:G287)</f>
        <v>0</v>
      </c>
      <c r="H288" s="38">
        <f t="shared" si="21"/>
        <v>104128383.73817687</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281.66331938117088</v>
      </c>
      <c r="D293" s="36">
        <f t="shared" si="23"/>
        <v>425.58406817579277</v>
      </c>
      <c r="E293" s="36">
        <f t="shared" si="23"/>
        <v>881.46752940067074</v>
      </c>
      <c r="F293" s="36">
        <f t="shared" si="23"/>
        <v>1450.6595173282296</v>
      </c>
      <c r="G293" s="37">
        <f t="shared" si="23"/>
        <v>0</v>
      </c>
      <c r="H293" s="38">
        <f t="shared" si="23"/>
        <v>439.92585891422107</v>
      </c>
      <c r="I293" s="1"/>
    </row>
    <row r="294" spans="2:10" x14ac:dyDescent="0.2">
      <c r="B294" s="9" t="str">
        <f>$B$33</f>
        <v>Science</v>
      </c>
      <c r="C294" s="69">
        <f t="shared" si="23"/>
        <v>416.85537911001956</v>
      </c>
      <c r="D294" s="69">
        <f t="shared" si="23"/>
        <v>624.806285316855</v>
      </c>
      <c r="E294" s="69">
        <f t="shared" si="23"/>
        <v>931.82586608753536</v>
      </c>
      <c r="F294" s="69">
        <f t="shared" si="23"/>
        <v>0</v>
      </c>
      <c r="G294" s="88">
        <f t="shared" si="23"/>
        <v>0</v>
      </c>
      <c r="H294" s="39">
        <f t="shared" si="23"/>
        <v>589.62749578577268</v>
      </c>
      <c r="I294" s="1"/>
    </row>
    <row r="295" spans="2:10" x14ac:dyDescent="0.2">
      <c r="B295" s="9" t="str">
        <f>$B$34</f>
        <v>Fine Arts</v>
      </c>
      <c r="C295" s="69">
        <f t="shared" si="23"/>
        <v>188.85827170245685</v>
      </c>
      <c r="D295" s="69">
        <f t="shared" si="23"/>
        <v>520.4769688119336</v>
      </c>
      <c r="E295" s="69">
        <f t="shared" si="23"/>
        <v>795.33871806214461</v>
      </c>
      <c r="F295" s="69">
        <f t="shared" si="23"/>
        <v>0</v>
      </c>
      <c r="G295" s="88">
        <f t="shared" si="23"/>
        <v>0</v>
      </c>
      <c r="H295" s="39">
        <f t="shared" si="23"/>
        <v>390.36842920052254</v>
      </c>
      <c r="I295" s="1"/>
    </row>
    <row r="296" spans="2:10" x14ac:dyDescent="0.2">
      <c r="B296" s="9" t="str">
        <f>$B$35</f>
        <v>Teacher Education</v>
      </c>
      <c r="C296" s="69">
        <f t="shared" si="23"/>
        <v>438.72475315853899</v>
      </c>
      <c r="D296" s="69">
        <f t="shared" si="23"/>
        <v>446.80486267668306</v>
      </c>
      <c r="E296" s="69">
        <f t="shared" si="23"/>
        <v>808.67004846621455</v>
      </c>
      <c r="F296" s="69">
        <f t="shared" si="23"/>
        <v>806.17427242662552</v>
      </c>
      <c r="G296" s="88">
        <f t="shared" si="23"/>
        <v>0</v>
      </c>
      <c r="H296" s="39">
        <f t="shared" si="23"/>
        <v>552.14505163109243</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546.12590858581109</v>
      </c>
      <c r="D298" s="69">
        <f t="shared" si="23"/>
        <v>712.35319486562878</v>
      </c>
      <c r="E298" s="69">
        <f t="shared" si="23"/>
        <v>1004.6137077714201</v>
      </c>
      <c r="F298" s="69">
        <f t="shared" si="23"/>
        <v>0</v>
      </c>
      <c r="G298" s="88">
        <f t="shared" si="23"/>
        <v>0</v>
      </c>
      <c r="H298" s="39">
        <f t="shared" si="23"/>
        <v>747.03359065012808</v>
      </c>
      <c r="I298" s="1"/>
    </row>
    <row r="299" spans="2:10" x14ac:dyDescent="0.2">
      <c r="B299" s="9" t="str">
        <f>$B$38</f>
        <v>Home Economics</v>
      </c>
      <c r="C299" s="69">
        <f t="shared" si="23"/>
        <v>341.72520518170182</v>
      </c>
      <c r="D299" s="69">
        <f t="shared" si="23"/>
        <v>644.21962744073994</v>
      </c>
      <c r="E299" s="69">
        <f t="shared" si="23"/>
        <v>1526.5519552222725</v>
      </c>
      <c r="F299" s="69">
        <f t="shared" si="23"/>
        <v>0</v>
      </c>
      <c r="G299" s="88">
        <f t="shared" si="23"/>
        <v>0</v>
      </c>
      <c r="H299" s="39">
        <f t="shared" si="23"/>
        <v>721.17595550937301</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178.65339384444707</v>
      </c>
      <c r="D301" s="69">
        <f t="shared" si="23"/>
        <v>450.19416866406078</v>
      </c>
      <c r="E301" s="69">
        <f t="shared" si="23"/>
        <v>0</v>
      </c>
      <c r="F301" s="69">
        <f t="shared" si="23"/>
        <v>0</v>
      </c>
      <c r="G301" s="88">
        <f t="shared" si="23"/>
        <v>0</v>
      </c>
      <c r="H301" s="39">
        <f t="shared" si="23"/>
        <v>435.54674097669573</v>
      </c>
      <c r="I301" s="1"/>
    </row>
    <row r="302" spans="2:10" x14ac:dyDescent="0.2">
      <c r="B302" s="9" t="str">
        <f>$B$41</f>
        <v>Library Science</v>
      </c>
      <c r="C302" s="69">
        <f t="shared" si="23"/>
        <v>0</v>
      </c>
      <c r="D302" s="69">
        <f t="shared" si="23"/>
        <v>0</v>
      </c>
      <c r="E302" s="69">
        <f t="shared" si="23"/>
        <v>658.29439454298176</v>
      </c>
      <c r="F302" s="69">
        <f t="shared" si="23"/>
        <v>0</v>
      </c>
      <c r="G302" s="88">
        <f t="shared" si="23"/>
        <v>0</v>
      </c>
      <c r="H302" s="39">
        <f t="shared" si="23"/>
        <v>658.29439454298176</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302.27754525124766</v>
      </c>
      <c r="D304" s="69">
        <f t="shared" si="23"/>
        <v>618.03397896755837</v>
      </c>
      <c r="E304" s="69">
        <f t="shared" si="23"/>
        <v>0</v>
      </c>
      <c r="F304" s="69">
        <f t="shared" si="23"/>
        <v>0</v>
      </c>
      <c r="G304" s="88">
        <f t="shared" si="23"/>
        <v>0</v>
      </c>
      <c r="H304" s="39">
        <f t="shared" si="23"/>
        <v>585.40581415020631</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397.60299420605043</v>
      </c>
      <c r="D306" s="69">
        <f t="shared" si="23"/>
        <v>586.4793247619474</v>
      </c>
      <c r="E306" s="69">
        <f t="shared" si="23"/>
        <v>378.42317932026128</v>
      </c>
      <c r="F306" s="69">
        <f t="shared" si="23"/>
        <v>0</v>
      </c>
      <c r="G306" s="88">
        <f t="shared" si="23"/>
        <v>0</v>
      </c>
      <c r="H306" s="39">
        <f t="shared" si="23"/>
        <v>475.71074480240821</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387.3010412578322</v>
      </c>
      <c r="D308" s="69">
        <f t="shared" si="23"/>
        <v>591.46194311689715</v>
      </c>
      <c r="E308" s="69">
        <f t="shared" si="23"/>
        <v>628.94787732693624</v>
      </c>
      <c r="F308" s="69">
        <f t="shared" si="23"/>
        <v>0</v>
      </c>
      <c r="G308" s="88">
        <f t="shared" si="23"/>
        <v>0</v>
      </c>
      <c r="H308" s="39">
        <f t="shared" si="23"/>
        <v>588.93736169235433</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158.81879009754519</v>
      </c>
      <c r="E310" s="69">
        <f t="shared" si="24"/>
        <v>0</v>
      </c>
      <c r="F310" s="69">
        <f t="shared" si="24"/>
        <v>0</v>
      </c>
      <c r="G310" s="88">
        <f t="shared" si="24"/>
        <v>0</v>
      </c>
      <c r="H310" s="39">
        <f t="shared" si="24"/>
        <v>158.81879009754519</v>
      </c>
      <c r="I310" s="1"/>
    </row>
    <row r="311" spans="2:10" x14ac:dyDescent="0.2">
      <c r="B311" s="9" t="str">
        <f>$B$50</f>
        <v>Technology</v>
      </c>
      <c r="C311" s="69">
        <f t="shared" si="24"/>
        <v>675.50201672237517</v>
      </c>
      <c r="D311" s="69">
        <f t="shared" si="24"/>
        <v>658.01934580500244</v>
      </c>
      <c r="E311" s="69">
        <f t="shared" si="24"/>
        <v>1340.1298875332282</v>
      </c>
      <c r="F311" s="69">
        <f t="shared" si="24"/>
        <v>0</v>
      </c>
      <c r="G311" s="88">
        <f t="shared" si="24"/>
        <v>0</v>
      </c>
      <c r="H311" s="39">
        <f t="shared" si="24"/>
        <v>895.38709170278696</v>
      </c>
      <c r="I311" s="1"/>
    </row>
    <row r="312" spans="2:10" x14ac:dyDescent="0.2">
      <c r="B312" s="9" t="str">
        <f>$B$51</f>
        <v>Nursing</v>
      </c>
      <c r="C312" s="69">
        <f t="shared" si="24"/>
        <v>0</v>
      </c>
      <c r="D312" s="69">
        <f t="shared" si="24"/>
        <v>1922.6765938173207</v>
      </c>
      <c r="E312" s="69">
        <f t="shared" si="24"/>
        <v>0</v>
      </c>
      <c r="F312" s="69">
        <f t="shared" si="24"/>
        <v>0</v>
      </c>
      <c r="G312" s="88">
        <f t="shared" si="24"/>
        <v>0</v>
      </c>
      <c r="H312" s="39">
        <f t="shared" si="24"/>
        <v>1922.6765938173207</v>
      </c>
      <c r="I312" s="1"/>
    </row>
    <row r="313" spans="2:10" x14ac:dyDescent="0.2">
      <c r="B313" s="35" t="str">
        <f>$B$52</f>
        <v>Totals</v>
      </c>
      <c r="C313" s="38">
        <f t="shared" si="24"/>
        <v>350.99267884476029</v>
      </c>
      <c r="D313" s="38">
        <f t="shared" si="24"/>
        <v>535.95928982437101</v>
      </c>
      <c r="E313" s="38">
        <f t="shared" si="24"/>
        <v>769.19432461273698</v>
      </c>
      <c r="F313" s="38">
        <f t="shared" si="24"/>
        <v>952.10791906930433</v>
      </c>
      <c r="G313" s="38">
        <f t="shared" si="24"/>
        <v>0</v>
      </c>
      <c r="H313" s="38">
        <f t="shared" si="24"/>
        <v>543.41083257581079</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1.5109673105849328</v>
      </c>
      <c r="E318" s="55">
        <f t="shared" si="25"/>
        <v>3.1295077091944425</v>
      </c>
      <c r="F318" s="55">
        <f t="shared" si="25"/>
        <v>5.1503316815104103</v>
      </c>
      <c r="G318" s="55">
        <f t="shared" si="25"/>
        <v>0</v>
      </c>
      <c r="H318" s="55">
        <f t="shared" si="25"/>
        <v>1.5618855159442178</v>
      </c>
      <c r="I318" s="1"/>
    </row>
    <row r="319" spans="2:10" x14ac:dyDescent="0.2">
      <c r="B319" s="9" t="str">
        <f>$B$33</f>
        <v>Science</v>
      </c>
      <c r="C319" s="55">
        <f t="shared" ref="C319:H334" si="26">IF($C$293=0,"",C294/$C$293)</f>
        <v>1.4799775136708349</v>
      </c>
      <c r="D319" s="55">
        <f t="shared" si="26"/>
        <v>2.2182735284437718</v>
      </c>
      <c r="E319" s="55">
        <f t="shared" si="26"/>
        <v>3.3082968280527467</v>
      </c>
      <c r="F319" s="55">
        <f t="shared" si="26"/>
        <v>0</v>
      </c>
      <c r="G319" s="55">
        <f t="shared" si="26"/>
        <v>0</v>
      </c>
      <c r="H319" s="55">
        <f t="shared" si="26"/>
        <v>2.0933769334296537</v>
      </c>
      <c r="I319" s="1"/>
    </row>
    <row r="320" spans="2:10" x14ac:dyDescent="0.2">
      <c r="B320" s="9" t="str">
        <f>$B$34</f>
        <v>Fine Arts</v>
      </c>
      <c r="C320" s="55">
        <f t="shared" si="26"/>
        <v>0.6705107080232825</v>
      </c>
      <c r="D320" s="55">
        <f t="shared" si="26"/>
        <v>1.8478691863585535</v>
      </c>
      <c r="E320" s="55">
        <f t="shared" si="26"/>
        <v>2.8237213131249947</v>
      </c>
      <c r="F320" s="55">
        <f t="shared" si="26"/>
        <v>0</v>
      </c>
      <c r="G320" s="55">
        <f t="shared" si="26"/>
        <v>0</v>
      </c>
      <c r="H320" s="55">
        <f t="shared" si="26"/>
        <v>1.3859398875870046</v>
      </c>
      <c r="I320" s="1"/>
    </row>
    <row r="321" spans="2:9" x14ac:dyDescent="0.2">
      <c r="B321" s="9" t="str">
        <f>$B$35</f>
        <v>Teacher Education</v>
      </c>
      <c r="C321" s="55">
        <f t="shared" si="26"/>
        <v>1.557621184478122</v>
      </c>
      <c r="D321" s="55">
        <f t="shared" si="26"/>
        <v>1.5863083047460238</v>
      </c>
      <c r="E321" s="55">
        <f t="shared" si="26"/>
        <v>2.8710520427115083</v>
      </c>
      <c r="F321" s="55">
        <f t="shared" si="26"/>
        <v>2.8621911940746592</v>
      </c>
      <c r="G321" s="55">
        <f t="shared" si="26"/>
        <v>0</v>
      </c>
      <c r="H321" s="55">
        <f t="shared" si="26"/>
        <v>1.9603015857520394</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1.9389315931718707</v>
      </c>
      <c r="D323" s="55">
        <f t="shared" si="26"/>
        <v>2.5290946525472546</v>
      </c>
      <c r="E323" s="55">
        <f t="shared" si="26"/>
        <v>3.5667182719376069</v>
      </c>
      <c r="F323" s="55">
        <f t="shared" si="26"/>
        <v>0</v>
      </c>
      <c r="G323" s="55">
        <f t="shared" si="26"/>
        <v>0</v>
      </c>
      <c r="H323" s="55">
        <f t="shared" si="26"/>
        <v>2.6522217812791533</v>
      </c>
      <c r="I323" s="1"/>
    </row>
    <row r="324" spans="2:9" x14ac:dyDescent="0.2">
      <c r="B324" s="9" t="str">
        <f>$B$38</f>
        <v>Home Economics</v>
      </c>
      <c r="C324" s="55">
        <f t="shared" si="26"/>
        <v>1.2132399984935562</v>
      </c>
      <c r="D324" s="55">
        <f t="shared" si="26"/>
        <v>2.2871974556577843</v>
      </c>
      <c r="E324" s="55">
        <f t="shared" si="26"/>
        <v>5.4197754914491076</v>
      </c>
      <c r="F324" s="55">
        <f t="shared" si="26"/>
        <v>0</v>
      </c>
      <c r="G324" s="55">
        <f t="shared" si="26"/>
        <v>0</v>
      </c>
      <c r="H324" s="55">
        <f t="shared" si="26"/>
        <v>2.5604184353640171</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0.63427994187158609</v>
      </c>
      <c r="D326" s="55">
        <f t="shared" si="26"/>
        <v>1.5983414867550416</v>
      </c>
      <c r="E326" s="55">
        <f t="shared" si="26"/>
        <v>0</v>
      </c>
      <c r="F326" s="55">
        <f t="shared" si="26"/>
        <v>0</v>
      </c>
      <c r="G326" s="55">
        <f t="shared" si="26"/>
        <v>0</v>
      </c>
      <c r="H326" s="55">
        <f t="shared" si="26"/>
        <v>1.5463381669065563</v>
      </c>
      <c r="I326" s="1"/>
    </row>
    <row r="327" spans="2:9" x14ac:dyDescent="0.2">
      <c r="B327" s="9" t="str">
        <f>$B$41</f>
        <v>Library Science</v>
      </c>
      <c r="C327" s="55">
        <f t="shared" si="26"/>
        <v>0</v>
      </c>
      <c r="D327" s="55">
        <f t="shared" si="26"/>
        <v>0</v>
      </c>
      <c r="E327" s="55">
        <f t="shared" si="26"/>
        <v>2.3371676368413508</v>
      </c>
      <c r="F327" s="55">
        <f t="shared" si="26"/>
        <v>0</v>
      </c>
      <c r="G327" s="55">
        <f t="shared" si="26"/>
        <v>0</v>
      </c>
      <c r="H327" s="55">
        <f t="shared" si="26"/>
        <v>2.3371676368413508</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1.0731874704713675</v>
      </c>
      <c r="D329" s="55">
        <f t="shared" si="26"/>
        <v>2.1942295515277301</v>
      </c>
      <c r="E329" s="55">
        <f t="shared" si="26"/>
        <v>0</v>
      </c>
      <c r="F329" s="55">
        <f t="shared" si="26"/>
        <v>0</v>
      </c>
      <c r="G329" s="55">
        <f t="shared" si="26"/>
        <v>0</v>
      </c>
      <c r="H329" s="55">
        <f t="shared" si="26"/>
        <v>2.0783885364852392</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1.4116250389990614</v>
      </c>
      <c r="D331" s="55">
        <f t="shared" si="26"/>
        <v>2.082199862056846</v>
      </c>
      <c r="E331" s="55">
        <f t="shared" si="26"/>
        <v>1.3435302124240986</v>
      </c>
      <c r="F331" s="55">
        <f t="shared" si="26"/>
        <v>0</v>
      </c>
      <c r="G331" s="55">
        <f t="shared" si="26"/>
        <v>0</v>
      </c>
      <c r="H331" s="55">
        <f t="shared" si="26"/>
        <v>1.6889339579167417</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1.3750496234609211</v>
      </c>
      <c r="D333" s="55">
        <f t="shared" si="26"/>
        <v>2.0998898415894911</v>
      </c>
      <c r="E333" s="55">
        <f t="shared" si="26"/>
        <v>2.2329775801434413</v>
      </c>
      <c r="F333" s="55">
        <f t="shared" si="26"/>
        <v>0</v>
      </c>
      <c r="G333" s="55">
        <f t="shared" si="26"/>
        <v>0</v>
      </c>
      <c r="H333" s="55">
        <f t="shared" si="26"/>
        <v>2.0909267240984049</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0.56386039348850403</v>
      </c>
      <c r="E335" s="55">
        <f t="shared" si="27"/>
        <v>0</v>
      </c>
      <c r="F335" s="55">
        <f t="shared" si="27"/>
        <v>0</v>
      </c>
      <c r="G335" s="55">
        <f t="shared" si="27"/>
        <v>0</v>
      </c>
      <c r="H335" s="55">
        <f t="shared" si="27"/>
        <v>0.56386039348850403</v>
      </c>
      <c r="I335" s="1"/>
    </row>
    <row r="336" spans="2:9" x14ac:dyDescent="0.2">
      <c r="B336" s="9" t="str">
        <f>$B$50</f>
        <v>Technology</v>
      </c>
      <c r="C336" s="55">
        <f t="shared" si="27"/>
        <v>2.398260512609482</v>
      </c>
      <c r="D336" s="55">
        <f t="shared" si="27"/>
        <v>2.3361911208413844</v>
      </c>
      <c r="E336" s="55">
        <f t="shared" si="27"/>
        <v>4.757914131231443</v>
      </c>
      <c r="F336" s="55">
        <f t="shared" si="27"/>
        <v>0</v>
      </c>
      <c r="G336" s="55">
        <f t="shared" si="27"/>
        <v>0</v>
      </c>
      <c r="H336" s="55">
        <f t="shared" si="27"/>
        <v>3.1789268608706291</v>
      </c>
      <c r="I336" s="1"/>
    </row>
    <row r="337" spans="2:10" x14ac:dyDescent="0.2">
      <c r="B337" s="9" t="str">
        <f>$B$51</f>
        <v>Nursing</v>
      </c>
      <c r="C337" s="55">
        <f t="shared" si="27"/>
        <v>0</v>
      </c>
      <c r="D337" s="55">
        <f t="shared" si="27"/>
        <v>6.8261518682714604</v>
      </c>
      <c r="E337" s="55">
        <f t="shared" si="27"/>
        <v>0</v>
      </c>
      <c r="F337" s="55">
        <f t="shared" si="27"/>
        <v>0</v>
      </c>
      <c r="G337" s="55">
        <f t="shared" si="27"/>
        <v>0</v>
      </c>
      <c r="H337" s="55">
        <f t="shared" si="27"/>
        <v>6.8261518682714604</v>
      </c>
      <c r="I337" s="1"/>
    </row>
    <row r="338" spans="2:10" x14ac:dyDescent="0.2">
      <c r="B338" s="35" t="str">
        <f>$B$52</f>
        <v>Totals</v>
      </c>
      <c r="C338" s="55">
        <f t="shared" si="27"/>
        <v>1.2461426628639811</v>
      </c>
      <c r="D338" s="55">
        <f t="shared" si="27"/>
        <v>1.9028366597464723</v>
      </c>
      <c r="E338" s="55">
        <f t="shared" si="27"/>
        <v>2.7308998782755856</v>
      </c>
      <c r="F338" s="55">
        <f t="shared" si="27"/>
        <v>3.3803049724796805</v>
      </c>
      <c r="G338" s="55">
        <f t="shared" si="27"/>
        <v>0</v>
      </c>
      <c r="H338" s="55">
        <f t="shared" si="27"/>
        <v>1.9292921555057754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8449.8995814351256</v>
      </c>
      <c r="D343" s="38">
        <f t="shared" si="28"/>
        <v>12767.522045273783</v>
      </c>
      <c r="E343" s="38">
        <f>E293*24</f>
        <v>21155.220705616099</v>
      </c>
      <c r="F343" s="38">
        <f>F293*18</f>
        <v>26111.871311908133</v>
      </c>
      <c r="G343" s="38">
        <f>G293*24</f>
        <v>0</v>
      </c>
      <c r="H343" s="38">
        <f>IF((C32/30+D32/30+E32/24+F32/18+G32/24)=0,0,H268/(C32/30+D32/30+E32/24+F32/18+G32/24))</f>
        <v>12757.783664594488</v>
      </c>
      <c r="I343" s="1"/>
    </row>
    <row r="344" spans="2:10" x14ac:dyDescent="0.2">
      <c r="B344" s="9" t="str">
        <f>$B$33</f>
        <v>Science</v>
      </c>
      <c r="C344" s="39">
        <f t="shared" si="28"/>
        <v>12505.661373300587</v>
      </c>
      <c r="D344" s="39">
        <f t="shared" si="28"/>
        <v>18744.188559505648</v>
      </c>
      <c r="E344" s="39">
        <f>E294*24</f>
        <v>22363.820786100849</v>
      </c>
      <c r="F344" s="39">
        <f>F294*18</f>
        <v>0</v>
      </c>
      <c r="G344" s="39">
        <f>G294*24</f>
        <v>0</v>
      </c>
      <c r="H344" s="39">
        <f t="shared" ref="H344:H363" si="29">IF((C33/30+D33/30+E33/24+F33/18+G33/24)=0,0,H269/(C33/30+D33/30+E33/24+F33/18+G33/24))</f>
        <v>17204.934275205764</v>
      </c>
      <c r="I344" s="1"/>
    </row>
    <row r="345" spans="2:10" x14ac:dyDescent="0.2">
      <c r="B345" s="9" t="str">
        <f>$B$34</f>
        <v>Fine Arts</v>
      </c>
      <c r="C345" s="39">
        <f t="shared" si="28"/>
        <v>5665.7481510737052</v>
      </c>
      <c r="D345" s="39">
        <f t="shared" si="28"/>
        <v>15614.309064358007</v>
      </c>
      <c r="E345" s="39">
        <f t="shared" ref="E345:E363" si="30">E295*24</f>
        <v>19088.129233491469</v>
      </c>
      <c r="F345" s="39">
        <f t="shared" ref="F345:F363" si="31">F295*18</f>
        <v>0</v>
      </c>
      <c r="G345" s="39">
        <f t="shared" ref="G345:G363" si="32">G295*24</f>
        <v>0</v>
      </c>
      <c r="H345" s="39">
        <f t="shared" si="29"/>
        <v>11521.470270598824</v>
      </c>
      <c r="I345" s="1"/>
    </row>
    <row r="346" spans="2:10" x14ac:dyDescent="0.2">
      <c r="B346" s="9" t="str">
        <f>$B$35</f>
        <v>Teacher Education</v>
      </c>
      <c r="C346" s="39">
        <f t="shared" si="28"/>
        <v>13161.74259475617</v>
      </c>
      <c r="D346" s="39">
        <f t="shared" si="28"/>
        <v>13404.145880300492</v>
      </c>
      <c r="E346" s="39">
        <f t="shared" si="30"/>
        <v>19408.081163189148</v>
      </c>
      <c r="F346" s="39">
        <f t="shared" si="31"/>
        <v>14511.13690367926</v>
      </c>
      <c r="G346" s="39">
        <f t="shared" si="32"/>
        <v>0</v>
      </c>
      <c r="H346" s="39">
        <f t="shared" si="29"/>
        <v>14735.696343659272</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16383.777257574333</v>
      </c>
      <c r="D348" s="39">
        <f t="shared" si="28"/>
        <v>21370.595845968863</v>
      </c>
      <c r="E348" s="39">
        <f t="shared" si="30"/>
        <v>24110.728986514081</v>
      </c>
      <c r="F348" s="39">
        <f t="shared" si="31"/>
        <v>0</v>
      </c>
      <c r="G348" s="39">
        <f t="shared" si="32"/>
        <v>0</v>
      </c>
      <c r="H348" s="39">
        <f t="shared" si="29"/>
        <v>21062.982608762075</v>
      </c>
      <c r="I348" s="1"/>
    </row>
    <row r="349" spans="2:10" x14ac:dyDescent="0.2">
      <c r="B349" s="9" t="str">
        <f>$B$38</f>
        <v>Home Economics</v>
      </c>
      <c r="C349" s="39">
        <f t="shared" si="28"/>
        <v>10251.756155451054</v>
      </c>
      <c r="D349" s="39">
        <f t="shared" si="28"/>
        <v>19326.588823222199</v>
      </c>
      <c r="E349" s="39">
        <f t="shared" si="30"/>
        <v>36637.246925334541</v>
      </c>
      <c r="F349" s="39">
        <f t="shared" si="31"/>
        <v>0</v>
      </c>
      <c r="G349" s="39">
        <f t="shared" si="32"/>
        <v>0</v>
      </c>
      <c r="H349" s="39">
        <f t="shared" si="29"/>
        <v>21080.52793027398</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5359.6018153334117</v>
      </c>
      <c r="D351" s="39">
        <f t="shared" si="28"/>
        <v>13505.825059921823</v>
      </c>
      <c r="E351" s="39">
        <f t="shared" si="30"/>
        <v>0</v>
      </c>
      <c r="F351" s="39">
        <f t="shared" si="31"/>
        <v>0</v>
      </c>
      <c r="G351" s="39">
        <f t="shared" si="32"/>
        <v>0</v>
      </c>
      <c r="H351" s="39">
        <f t="shared" si="29"/>
        <v>13066.402229300871</v>
      </c>
      <c r="I351" s="1"/>
    </row>
    <row r="352" spans="2:10" x14ac:dyDescent="0.2">
      <c r="B352" s="9" t="str">
        <f>$B$41</f>
        <v>Library Science</v>
      </c>
      <c r="C352" s="39">
        <f t="shared" si="28"/>
        <v>0</v>
      </c>
      <c r="D352" s="39">
        <f t="shared" si="28"/>
        <v>0</v>
      </c>
      <c r="E352" s="39">
        <f t="shared" si="30"/>
        <v>15799.065469031562</v>
      </c>
      <c r="F352" s="39">
        <f t="shared" si="31"/>
        <v>0</v>
      </c>
      <c r="G352" s="39">
        <f t="shared" si="32"/>
        <v>0</v>
      </c>
      <c r="H352" s="39">
        <f t="shared" si="29"/>
        <v>15799.065469031562</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9068.3263575374294</v>
      </c>
      <c r="D354" s="39">
        <f t="shared" si="28"/>
        <v>18541.019369026752</v>
      </c>
      <c r="E354" s="39">
        <f t="shared" si="30"/>
        <v>0</v>
      </c>
      <c r="F354" s="39">
        <f t="shared" si="31"/>
        <v>0</v>
      </c>
      <c r="G354" s="39">
        <f t="shared" si="32"/>
        <v>0</v>
      </c>
      <c r="H354" s="39">
        <f t="shared" si="29"/>
        <v>17562.174424506189</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11928.089826181513</v>
      </c>
      <c r="D356" s="39">
        <f t="shared" si="28"/>
        <v>17594.379742858422</v>
      </c>
      <c r="E356" s="39">
        <f t="shared" si="30"/>
        <v>9082.1563036862717</v>
      </c>
      <c r="F356" s="39">
        <f t="shared" si="31"/>
        <v>0</v>
      </c>
      <c r="G356" s="39">
        <f t="shared" si="32"/>
        <v>0</v>
      </c>
      <c r="H356" s="39">
        <f t="shared" si="29"/>
        <v>12724.603544316493</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11619.031237734966</v>
      </c>
      <c r="D358" s="39">
        <f t="shared" si="28"/>
        <v>17743.858293506913</v>
      </c>
      <c r="E358" s="39">
        <f t="shared" si="30"/>
        <v>15094.749055846471</v>
      </c>
      <c r="F358" s="39">
        <f t="shared" si="31"/>
        <v>0</v>
      </c>
      <c r="G358" s="39">
        <f t="shared" si="32"/>
        <v>0</v>
      </c>
      <c r="H358" s="39">
        <f t="shared" si="29"/>
        <v>16395.947645280889</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4764.5637029263553</v>
      </c>
      <c r="E360" s="39">
        <f t="shared" si="30"/>
        <v>0</v>
      </c>
      <c r="F360" s="39">
        <f t="shared" si="31"/>
        <v>0</v>
      </c>
      <c r="G360" s="39">
        <f t="shared" si="32"/>
        <v>0</v>
      </c>
      <c r="H360" s="39">
        <f t="shared" si="29"/>
        <v>4764.5637029263562</v>
      </c>
      <c r="I360" s="1"/>
    </row>
    <row r="361" spans="2:9" x14ac:dyDescent="0.2">
      <c r="B361" s="9" t="str">
        <f>$B$50</f>
        <v>Technology</v>
      </c>
      <c r="C361" s="39">
        <f t="shared" si="33"/>
        <v>20265.060501671254</v>
      </c>
      <c r="D361" s="39">
        <f t="shared" si="33"/>
        <v>19740.580374150075</v>
      </c>
      <c r="E361" s="39">
        <f t="shared" si="30"/>
        <v>32163.117300797476</v>
      </c>
      <c r="F361" s="39">
        <f t="shared" si="31"/>
        <v>0</v>
      </c>
      <c r="G361" s="39">
        <f t="shared" si="32"/>
        <v>0</v>
      </c>
      <c r="H361" s="39">
        <f t="shared" si="29"/>
        <v>24713.514716696875</v>
      </c>
      <c r="I361" s="1"/>
    </row>
    <row r="362" spans="2:9" x14ac:dyDescent="0.2">
      <c r="B362" s="9" t="str">
        <f>$B$51</f>
        <v>Nursing</v>
      </c>
      <c r="C362" s="39">
        <f t="shared" si="33"/>
        <v>0</v>
      </c>
      <c r="D362" s="39">
        <f t="shared" si="33"/>
        <v>57680.297814519625</v>
      </c>
      <c r="E362" s="39">
        <f t="shared" si="30"/>
        <v>0</v>
      </c>
      <c r="F362" s="39">
        <f t="shared" si="31"/>
        <v>0</v>
      </c>
      <c r="G362" s="39">
        <f t="shared" si="32"/>
        <v>0</v>
      </c>
      <c r="H362" s="39">
        <f t="shared" si="29"/>
        <v>57680.297814519618</v>
      </c>
      <c r="I362" s="1"/>
    </row>
    <row r="363" spans="2:9" x14ac:dyDescent="0.2">
      <c r="B363" s="35" t="str">
        <f>$B$52</f>
        <v>Totals</v>
      </c>
      <c r="C363" s="38">
        <f t="shared" si="33"/>
        <v>10529.780365342809</v>
      </c>
      <c r="D363" s="38">
        <f t="shared" si="33"/>
        <v>16078.778694731131</v>
      </c>
      <c r="E363" s="38">
        <f t="shared" si="30"/>
        <v>18460.663790705687</v>
      </c>
      <c r="F363" s="38">
        <f t="shared" si="31"/>
        <v>17137.942543247478</v>
      </c>
      <c r="G363" s="38">
        <f t="shared" si="32"/>
        <v>0</v>
      </c>
      <c r="H363" s="38">
        <f t="shared" si="29"/>
        <v>15420.030763265144</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41" priority="6" stopIfTrue="1">
      <formula>C32=0</formula>
    </cfRule>
  </conditionalFormatting>
  <conditionalFormatting sqref="C91:G110">
    <cfRule type="expression" dxfId="140" priority="5" stopIfTrue="1">
      <formula>C32=0</formula>
    </cfRule>
  </conditionalFormatting>
  <conditionalFormatting sqref="C143:H162">
    <cfRule type="expression" dxfId="139" priority="3" stopIfTrue="1">
      <formula>C32=0</formula>
    </cfRule>
  </conditionalFormatting>
  <conditionalFormatting sqref="H143:H162">
    <cfRule type="expression" dxfId="138" priority="4" stopIfTrue="1">
      <formula>OR(AND(#REF!&gt;0,H143&gt;0,H61=0),AND(#REF!&gt;0,H143&gt;0,H32=0))</formula>
    </cfRule>
  </conditionalFormatting>
  <conditionalFormatting sqref="H143:H162">
    <cfRule type="expression" dxfId="137" priority="2" stopIfTrue="1">
      <formula>OR(AND(#REF!&gt;0,H143&gt;0,H61=0),AND(#REF!&gt;0,H143&gt;0,H32=0))</formula>
    </cfRule>
  </conditionalFormatting>
  <conditionalFormatting sqref="H143:H162">
    <cfRule type="expression" dxfId="13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80</v>
      </c>
      <c r="C3" s="6"/>
      <c r="D3" s="6"/>
      <c r="E3" s="6"/>
      <c r="F3" s="6"/>
      <c r="G3" s="6"/>
      <c r="H3" s="6"/>
    </row>
    <row r="4" spans="2:8" x14ac:dyDescent="0.2">
      <c r="B4" s="83" t="s">
        <v>154</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Data!$G24</f>
        <v>50972152</v>
      </c>
    </row>
    <row r="14" spans="2:8" x14ac:dyDescent="0.2">
      <c r="B14" s="371" t="s">
        <v>14</v>
      </c>
      <c r="C14" s="371"/>
      <c r="D14" s="371"/>
      <c r="E14" s="371"/>
      <c r="F14" s="335"/>
      <c r="G14" s="333"/>
      <c r="H14" s="339">
        <f>Data!$H24</f>
        <v>2040315</v>
      </c>
    </row>
    <row r="15" spans="2:8" x14ac:dyDescent="0.2">
      <c r="B15" s="371" t="s">
        <v>15</v>
      </c>
      <c r="C15" s="371"/>
      <c r="D15" s="371"/>
      <c r="E15" s="371"/>
      <c r="F15" s="335"/>
      <c r="G15" s="333"/>
      <c r="H15" s="339">
        <f>Data!$I24</f>
        <v>37326701</v>
      </c>
    </row>
    <row r="16" spans="2:8" x14ac:dyDescent="0.2">
      <c r="B16" s="371" t="s">
        <v>19</v>
      </c>
      <c r="C16" s="371"/>
      <c r="D16" s="371"/>
      <c r="E16" s="371"/>
      <c r="F16" s="335"/>
      <c r="G16" s="333"/>
      <c r="H16" s="339">
        <f>Data!$J24</f>
        <v>7209730</v>
      </c>
    </row>
    <row r="17" spans="2:23" x14ac:dyDescent="0.2">
      <c r="B17" s="371" t="s">
        <v>16</v>
      </c>
      <c r="C17" s="371"/>
      <c r="D17" s="371"/>
      <c r="E17" s="371"/>
      <c r="F17" s="335"/>
      <c r="G17" s="333"/>
      <c r="H17" s="339">
        <f>Data!$K24</f>
        <v>24050108</v>
      </c>
    </row>
    <row r="18" spans="2:23" x14ac:dyDescent="0.2">
      <c r="B18" s="371" t="s">
        <v>1</v>
      </c>
      <c r="C18" s="371"/>
      <c r="D18" s="371"/>
      <c r="E18" s="371"/>
      <c r="F18" s="336"/>
      <c r="G18" s="333"/>
      <c r="H18" s="337">
        <f>SUM(H13:H17)</f>
        <v>121599006</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Data!L24</f>
        <v>Alice Tsai</v>
      </c>
      <c r="E21" s="384"/>
      <c r="F21" s="384"/>
      <c r="G21" s="87" t="str">
        <f>Data!M24</f>
        <v>713-221-8098</v>
      </c>
      <c r="H21" s="78" t="str">
        <f>Data!N24</f>
        <v>tsaia@uhd.edu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Data!O24</f>
        <v>3591</v>
      </c>
      <c r="D25" s="80">
        <f>Data!P24</f>
        <v>10152</v>
      </c>
      <c r="E25" s="80">
        <f>Data!Q24</f>
        <v>1496</v>
      </c>
      <c r="F25" s="80">
        <f>Data!R24</f>
        <v>0</v>
      </c>
      <c r="G25" s="80">
        <f>Data!S24</f>
        <v>0</v>
      </c>
      <c r="H25" s="68">
        <f>SUM(C25:G25)</f>
        <v>15239</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Data!T24</f>
        <v>Tucker, Carol M.</v>
      </c>
      <c r="E28" s="384"/>
      <c r="F28" s="384"/>
      <c r="G28" s="87" t="str">
        <f>Data!U24</f>
        <v>(713) 221-8269</v>
      </c>
      <c r="H28" s="78" t="str">
        <f>Data!V24</f>
        <v>TuckerCa@uhd.edu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Data!W24</f>
        <v>86979</v>
      </c>
      <c r="D32" s="81">
        <f>Data!AQ24</f>
        <v>51129</v>
      </c>
      <c r="E32" s="81">
        <f>Data!BK24</f>
        <v>2385</v>
      </c>
      <c r="F32" s="81">
        <f>Data!CE24</f>
        <v>0</v>
      </c>
      <c r="G32" s="81">
        <f>Data!CY24</f>
        <v>0</v>
      </c>
      <c r="H32" s="22">
        <f>SUM(C32:G32)</f>
        <v>140493</v>
      </c>
      <c r="I32" s="1"/>
      <c r="W32" s="18"/>
    </row>
    <row r="33" spans="2:23" x14ac:dyDescent="0.2">
      <c r="B33" s="7" t="s">
        <v>46</v>
      </c>
      <c r="C33" s="81">
        <f>Data!X24</f>
        <v>21039</v>
      </c>
      <c r="D33" s="81">
        <f>Data!AR24</f>
        <v>15907</v>
      </c>
      <c r="E33" s="81">
        <f>Data!BL24</f>
        <v>1194</v>
      </c>
      <c r="F33" s="81">
        <f>Data!CF24</f>
        <v>0</v>
      </c>
      <c r="G33" s="81">
        <f>Data!CZ24</f>
        <v>0</v>
      </c>
      <c r="H33" s="22">
        <f t="shared" ref="H33:H52" si="0">SUM(C33:G33)</f>
        <v>38140</v>
      </c>
      <c r="I33" s="1"/>
      <c r="W33" s="18"/>
    </row>
    <row r="34" spans="2:23" x14ac:dyDescent="0.2">
      <c r="B34" s="7" t="s">
        <v>47</v>
      </c>
      <c r="C34" s="81">
        <f>Data!Y24</f>
        <v>7785</v>
      </c>
      <c r="D34" s="81">
        <f>Data!AS24</f>
        <v>2346</v>
      </c>
      <c r="E34" s="81">
        <f>Data!BM24</f>
        <v>0</v>
      </c>
      <c r="F34" s="81">
        <f>Data!CG24</f>
        <v>0</v>
      </c>
      <c r="G34" s="81">
        <f>Data!DA24</f>
        <v>0</v>
      </c>
      <c r="H34" s="22">
        <f t="shared" si="0"/>
        <v>10131</v>
      </c>
      <c r="I34" s="1"/>
      <c r="W34" s="18"/>
    </row>
    <row r="35" spans="2:23" x14ac:dyDescent="0.2">
      <c r="B35" s="7" t="s">
        <v>48</v>
      </c>
      <c r="C35" s="81">
        <f>Data!Z24</f>
        <v>2190</v>
      </c>
      <c r="D35" s="81">
        <f>Data!AT24</f>
        <v>9678</v>
      </c>
      <c r="E35" s="81">
        <f>Data!BN24</f>
        <v>411</v>
      </c>
      <c r="F35" s="81">
        <f>Data!CH24</f>
        <v>0</v>
      </c>
      <c r="G35" s="81">
        <f>Data!DB24</f>
        <v>0</v>
      </c>
      <c r="H35" s="22">
        <f t="shared" si="0"/>
        <v>12279</v>
      </c>
      <c r="I35" s="1"/>
      <c r="W35" s="18"/>
    </row>
    <row r="36" spans="2:23" x14ac:dyDescent="0.2">
      <c r="B36" s="7" t="s">
        <v>49</v>
      </c>
      <c r="C36" s="81">
        <f>Data!AA24</f>
        <v>0</v>
      </c>
      <c r="D36" s="81">
        <f>Data!AU24</f>
        <v>0</v>
      </c>
      <c r="E36" s="81">
        <f>Data!BO24</f>
        <v>0</v>
      </c>
      <c r="F36" s="81">
        <f>Data!CI24</f>
        <v>0</v>
      </c>
      <c r="G36" s="81">
        <f>Data!DC24</f>
        <v>0</v>
      </c>
      <c r="H36" s="22">
        <f t="shared" si="0"/>
        <v>0</v>
      </c>
      <c r="I36" s="1"/>
      <c r="W36" s="18"/>
    </row>
    <row r="37" spans="2:23" x14ac:dyDescent="0.2">
      <c r="B37" s="7" t="s">
        <v>50</v>
      </c>
      <c r="C37" s="81">
        <f>Data!AB24</f>
        <v>4606</v>
      </c>
      <c r="D37" s="81">
        <f>Data!AV24</f>
        <v>4193</v>
      </c>
      <c r="E37" s="81">
        <f>Data!BP24</f>
        <v>447</v>
      </c>
      <c r="F37" s="81">
        <f>Data!CJ24</f>
        <v>0</v>
      </c>
      <c r="G37" s="81">
        <f>Data!DD24</f>
        <v>0</v>
      </c>
      <c r="H37" s="22">
        <f t="shared" si="0"/>
        <v>9246</v>
      </c>
      <c r="I37" s="1"/>
      <c r="W37" s="18"/>
    </row>
    <row r="38" spans="2:23" x14ac:dyDescent="0.2">
      <c r="B38" s="7" t="s">
        <v>51</v>
      </c>
      <c r="C38" s="81">
        <f>Data!AC24</f>
        <v>300</v>
      </c>
      <c r="D38" s="81">
        <f>Data!AW24</f>
        <v>795</v>
      </c>
      <c r="E38" s="81">
        <f>Data!BQ24</f>
        <v>0</v>
      </c>
      <c r="F38" s="81">
        <f>Data!CK24</f>
        <v>0</v>
      </c>
      <c r="G38" s="81">
        <f>Data!DE24</f>
        <v>0</v>
      </c>
      <c r="H38" s="22">
        <f t="shared" si="0"/>
        <v>1095</v>
      </c>
      <c r="I38" s="1"/>
      <c r="W38" s="18"/>
    </row>
    <row r="39" spans="2:23" x14ac:dyDescent="0.2">
      <c r="B39" s="7" t="s">
        <v>52</v>
      </c>
      <c r="C39" s="81">
        <f>Data!AD24</f>
        <v>0</v>
      </c>
      <c r="D39" s="81">
        <f>Data!AX24</f>
        <v>0</v>
      </c>
      <c r="E39" s="81">
        <f>Data!BR24</f>
        <v>0</v>
      </c>
      <c r="F39" s="81">
        <f>Data!CL24</f>
        <v>0</v>
      </c>
      <c r="G39" s="81">
        <f>Data!DF24</f>
        <v>0</v>
      </c>
      <c r="H39" s="22">
        <f t="shared" si="0"/>
        <v>0</v>
      </c>
      <c r="I39" s="1"/>
      <c r="W39" s="18"/>
    </row>
    <row r="40" spans="2:23" x14ac:dyDescent="0.2">
      <c r="B40" s="7" t="s">
        <v>53</v>
      </c>
      <c r="C40" s="81">
        <f>Data!AE24</f>
        <v>1248</v>
      </c>
      <c r="D40" s="81">
        <f>Data!AY24</f>
        <v>3348</v>
      </c>
      <c r="E40" s="81">
        <f>Data!BS24</f>
        <v>0</v>
      </c>
      <c r="F40" s="81">
        <f>Data!CM24</f>
        <v>0</v>
      </c>
      <c r="G40" s="81">
        <f>Data!DG24</f>
        <v>0</v>
      </c>
      <c r="H40" s="22">
        <f t="shared" si="0"/>
        <v>4596</v>
      </c>
      <c r="I40" s="1"/>
      <c r="W40" s="18"/>
    </row>
    <row r="41" spans="2:23" x14ac:dyDescent="0.2">
      <c r="B41" s="7" t="s">
        <v>54</v>
      </c>
      <c r="C41" s="81">
        <f>Data!AF24</f>
        <v>0</v>
      </c>
      <c r="D41" s="81">
        <f>Data!AZ24</f>
        <v>0</v>
      </c>
      <c r="E41" s="81">
        <f>Data!BT24</f>
        <v>0</v>
      </c>
      <c r="F41" s="81">
        <f>Data!CN24</f>
        <v>0</v>
      </c>
      <c r="G41" s="81">
        <f>Data!DH24</f>
        <v>0</v>
      </c>
      <c r="H41" s="22">
        <f t="shared" si="0"/>
        <v>0</v>
      </c>
      <c r="I41" s="1"/>
      <c r="W41" s="18"/>
    </row>
    <row r="42" spans="2:23" x14ac:dyDescent="0.2">
      <c r="B42" s="7" t="s">
        <v>55</v>
      </c>
      <c r="C42" s="81">
        <f>Data!AG24</f>
        <v>0</v>
      </c>
      <c r="D42" s="81">
        <f>Data!BA24</f>
        <v>0</v>
      </c>
      <c r="E42" s="81">
        <f>Data!BU24</f>
        <v>0</v>
      </c>
      <c r="F42" s="81">
        <f>Data!CO24</f>
        <v>0</v>
      </c>
      <c r="G42" s="81">
        <f>Data!DI24</f>
        <v>0</v>
      </c>
      <c r="H42" s="22">
        <f t="shared" si="0"/>
        <v>0</v>
      </c>
      <c r="I42" s="1"/>
      <c r="W42" s="18"/>
    </row>
    <row r="43" spans="2:23" x14ac:dyDescent="0.2">
      <c r="B43" s="7" t="s">
        <v>56</v>
      </c>
      <c r="C43" s="81">
        <f>Data!AH24</f>
        <v>0</v>
      </c>
      <c r="D43" s="81">
        <f>Data!BB24</f>
        <v>0</v>
      </c>
      <c r="E43" s="81">
        <f>Data!BV24</f>
        <v>0</v>
      </c>
      <c r="F43" s="81">
        <f>Data!CP24</f>
        <v>0</v>
      </c>
      <c r="G43" s="81">
        <f>Data!DJ24</f>
        <v>0</v>
      </c>
      <c r="H43" s="22">
        <f t="shared" si="0"/>
        <v>0</v>
      </c>
      <c r="I43" s="1"/>
      <c r="W43" s="18"/>
    </row>
    <row r="44" spans="2:23" x14ac:dyDescent="0.2">
      <c r="B44" s="7" t="s">
        <v>57</v>
      </c>
      <c r="C44" s="81">
        <f>Data!AI24</f>
        <v>0</v>
      </c>
      <c r="D44" s="81">
        <f>Data!BC24</f>
        <v>0</v>
      </c>
      <c r="E44" s="81">
        <f>Data!BW24</f>
        <v>0</v>
      </c>
      <c r="F44" s="81">
        <f>Data!CQ24</f>
        <v>0</v>
      </c>
      <c r="G44" s="81">
        <f>Data!DK24</f>
        <v>0</v>
      </c>
      <c r="H44" s="22">
        <f t="shared" si="0"/>
        <v>0</v>
      </c>
      <c r="I44" s="1"/>
      <c r="W44" s="18"/>
    </row>
    <row r="45" spans="2:23" x14ac:dyDescent="0.2">
      <c r="B45" s="7" t="s">
        <v>58</v>
      </c>
      <c r="C45" s="81">
        <f>Data!AJ24</f>
        <v>558</v>
      </c>
      <c r="D45" s="81">
        <f>Data!BD24</f>
        <v>3315</v>
      </c>
      <c r="E45" s="81">
        <f>Data!BX24</f>
        <v>0</v>
      </c>
      <c r="F45" s="81">
        <f>Data!CR24</f>
        <v>0</v>
      </c>
      <c r="G45" s="81">
        <f>Data!DL24</f>
        <v>0</v>
      </c>
      <c r="H45" s="22">
        <f t="shared" si="0"/>
        <v>3873</v>
      </c>
      <c r="I45" s="1"/>
      <c r="W45" s="18"/>
    </row>
    <row r="46" spans="2:23" x14ac:dyDescent="0.2">
      <c r="B46" s="7" t="s">
        <v>59</v>
      </c>
      <c r="C46" s="81">
        <f>Data!AK24</f>
        <v>0</v>
      </c>
      <c r="D46" s="81">
        <f>Data!BE24</f>
        <v>0</v>
      </c>
      <c r="E46" s="81">
        <f>Data!BY24</f>
        <v>0</v>
      </c>
      <c r="F46" s="81">
        <f>Data!CS24</f>
        <v>0</v>
      </c>
      <c r="G46" s="81">
        <f>Data!DM24</f>
        <v>0</v>
      </c>
      <c r="H46" s="22">
        <f t="shared" si="0"/>
        <v>0</v>
      </c>
      <c r="I46" s="1"/>
      <c r="W46" s="18"/>
    </row>
    <row r="47" spans="2:23" x14ac:dyDescent="0.2">
      <c r="B47" s="7" t="s">
        <v>60</v>
      </c>
      <c r="C47" s="81">
        <f>Data!AL24</f>
        <v>7665</v>
      </c>
      <c r="D47" s="81">
        <f>Data!BF24</f>
        <v>72258</v>
      </c>
      <c r="E47" s="81">
        <f>Data!BZ24</f>
        <v>21425</v>
      </c>
      <c r="F47" s="81">
        <f>Data!CT24</f>
        <v>0</v>
      </c>
      <c r="G47" s="81">
        <f>Data!DN24</f>
        <v>0</v>
      </c>
      <c r="H47" s="22">
        <f t="shared" si="0"/>
        <v>101348</v>
      </c>
      <c r="I47" s="1"/>
      <c r="W47" s="18"/>
    </row>
    <row r="48" spans="2:23" x14ac:dyDescent="0.2">
      <c r="B48" s="7" t="s">
        <v>61</v>
      </c>
      <c r="C48" s="81">
        <f>Data!AM24</f>
        <v>0</v>
      </c>
      <c r="D48" s="81">
        <f>Data!BG24</f>
        <v>0</v>
      </c>
      <c r="E48" s="81">
        <f>Data!CA24</f>
        <v>0</v>
      </c>
      <c r="F48" s="81">
        <f>Data!CU24</f>
        <v>0</v>
      </c>
      <c r="G48" s="81">
        <f>Data!DO24</f>
        <v>0</v>
      </c>
      <c r="H48" s="22">
        <f t="shared" si="0"/>
        <v>0</v>
      </c>
      <c r="I48" s="1"/>
      <c r="W48" s="18"/>
    </row>
    <row r="49" spans="2:23" x14ac:dyDescent="0.2">
      <c r="B49" s="7" t="s">
        <v>62</v>
      </c>
      <c r="C49" s="81">
        <f>Data!AN24</f>
        <v>0</v>
      </c>
      <c r="D49" s="81">
        <f>Data!BH24</f>
        <v>1260</v>
      </c>
      <c r="E49" s="81">
        <f>Data!CB24</f>
        <v>0</v>
      </c>
      <c r="F49" s="81">
        <f>Data!CV24</f>
        <v>0</v>
      </c>
      <c r="G49" s="81">
        <f>Data!DP24</f>
        <v>0</v>
      </c>
      <c r="H49" s="22">
        <f t="shared" si="0"/>
        <v>1260</v>
      </c>
      <c r="I49" s="1"/>
      <c r="W49" s="18"/>
    </row>
    <row r="50" spans="2:23" x14ac:dyDescent="0.2">
      <c r="B50" s="7" t="s">
        <v>63</v>
      </c>
      <c r="C50" s="81">
        <f>Data!AO24</f>
        <v>626</v>
      </c>
      <c r="D50" s="81">
        <f>Data!BI24</f>
        <v>1938</v>
      </c>
      <c r="E50" s="81">
        <f>Data!CC24</f>
        <v>1122</v>
      </c>
      <c r="F50" s="81">
        <f>Data!CW24</f>
        <v>0</v>
      </c>
      <c r="G50" s="81">
        <f>Data!DQ24</f>
        <v>0</v>
      </c>
      <c r="H50" s="22">
        <f t="shared" si="0"/>
        <v>3686</v>
      </c>
      <c r="I50" s="1"/>
      <c r="W50" s="18"/>
    </row>
    <row r="51" spans="2:23" x14ac:dyDescent="0.2">
      <c r="B51" s="7" t="s">
        <v>0</v>
      </c>
      <c r="C51" s="81">
        <f>Data!AP24</f>
        <v>58</v>
      </c>
      <c r="D51" s="81">
        <f>Data!BJ24</f>
        <v>923</v>
      </c>
      <c r="E51" s="81">
        <f>Data!CD24</f>
        <v>0</v>
      </c>
      <c r="F51" s="81">
        <f>Data!CX24</f>
        <v>0</v>
      </c>
      <c r="G51" s="81">
        <f>Data!DR24</f>
        <v>0</v>
      </c>
      <c r="H51" s="22">
        <f t="shared" si="0"/>
        <v>981</v>
      </c>
      <c r="I51" s="1"/>
      <c r="W51" s="18"/>
    </row>
    <row r="52" spans="2:23" x14ac:dyDescent="0.2">
      <c r="B52" s="8" t="s">
        <v>34</v>
      </c>
      <c r="C52" s="22">
        <f>SUM(C32:C51)</f>
        <v>133054</v>
      </c>
      <c r="D52" s="22">
        <f>SUM(D32:D51)</f>
        <v>167090</v>
      </c>
      <c r="E52" s="22">
        <f>SUM(E32:E51)</f>
        <v>26984</v>
      </c>
      <c r="F52" s="22">
        <f>SUM(F32:F51)</f>
        <v>0</v>
      </c>
      <c r="G52" s="22">
        <f>SUM(G32:G51)</f>
        <v>0</v>
      </c>
      <c r="H52" s="22">
        <f t="shared" si="0"/>
        <v>327128</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Data!T24</f>
        <v>Tucker, Carol M.</v>
      </c>
      <c r="E55" s="384"/>
      <c r="F55" s="384"/>
      <c r="G55" s="87" t="str">
        <f>Data!U24</f>
        <v>(713) 221-8269</v>
      </c>
      <c r="H55" s="78" t="str">
        <f>Data!V24</f>
        <v>TuckerCa@uhd.edu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Data!DS24</f>
        <v>6851402.9346225401</v>
      </c>
      <c r="D61" s="82">
        <f>Data!EM24</f>
        <v>5595404.6044907495</v>
      </c>
      <c r="E61" s="82">
        <f>Data!FG24</f>
        <v>1010362.86063472</v>
      </c>
      <c r="F61" s="82">
        <f>Data!GA24</f>
        <v>0</v>
      </c>
      <c r="G61" s="82">
        <f>Data!GU24</f>
        <v>0</v>
      </c>
      <c r="H61" s="21">
        <f>SUM(C61:G61)</f>
        <v>13457170.399748011</v>
      </c>
      <c r="I61" s="1"/>
    </row>
    <row r="62" spans="2:23" x14ac:dyDescent="0.2">
      <c r="B62" s="9" t="str">
        <f>$B$33</f>
        <v>Science</v>
      </c>
      <c r="C62" s="82">
        <f>Data!DT24</f>
        <v>1829246.7455132899</v>
      </c>
      <c r="D62" s="82">
        <f>Data!EN24</f>
        <v>2454273.3286014302</v>
      </c>
      <c r="E62" s="82">
        <f>Data!FH24</f>
        <v>260006.73800931999</v>
      </c>
      <c r="F62" s="82">
        <f>Data!GB24</f>
        <v>0</v>
      </c>
      <c r="G62" s="82">
        <f>Data!GV24</f>
        <v>0</v>
      </c>
      <c r="H62" s="22">
        <f t="shared" ref="H62:H81" si="1">SUM(C62:G62)</f>
        <v>4543526.81212404</v>
      </c>
      <c r="I62" s="1"/>
    </row>
    <row r="63" spans="2:23" x14ac:dyDescent="0.2">
      <c r="B63" s="9" t="str">
        <f>$B$34</f>
        <v>Fine Arts</v>
      </c>
      <c r="C63" s="82">
        <f>Data!DU24</f>
        <v>712141.24655591999</v>
      </c>
      <c r="D63" s="82">
        <f>Data!EO24</f>
        <v>366853.60629192501</v>
      </c>
      <c r="E63" s="82">
        <f>Data!FI24</f>
        <v>0</v>
      </c>
      <c r="F63" s="82">
        <f>Data!GC24</f>
        <v>0</v>
      </c>
      <c r="G63" s="82">
        <f>Data!GW24</f>
        <v>0</v>
      </c>
      <c r="H63" s="22">
        <f t="shared" si="1"/>
        <v>1078994.8528478451</v>
      </c>
      <c r="I63" s="1"/>
    </row>
    <row r="64" spans="2:23" x14ac:dyDescent="0.2">
      <c r="B64" s="9" t="str">
        <f>$B$35</f>
        <v>Teacher Education</v>
      </c>
      <c r="C64" s="82">
        <f>Data!DV24</f>
        <v>199235.44213387399</v>
      </c>
      <c r="D64" s="82">
        <f>Data!EP24</f>
        <v>1197080.3537519099</v>
      </c>
      <c r="E64" s="82">
        <f>Data!FJ24</f>
        <v>256948.81657192</v>
      </c>
      <c r="F64" s="82">
        <f>Data!GD24</f>
        <v>0</v>
      </c>
      <c r="G64" s="82">
        <f>Data!GX24</f>
        <v>0</v>
      </c>
      <c r="H64" s="22">
        <f t="shared" si="1"/>
        <v>1653264.6124577038</v>
      </c>
      <c r="I64" s="1"/>
    </row>
    <row r="65" spans="2:9" x14ac:dyDescent="0.2">
      <c r="B65" s="9" t="str">
        <f>$B$36</f>
        <v>Agriculture</v>
      </c>
      <c r="C65" s="82">
        <f>Data!DW24</f>
        <v>0</v>
      </c>
      <c r="D65" s="82">
        <f>Data!EQ24</f>
        <v>0</v>
      </c>
      <c r="E65" s="82">
        <f>Data!FK24</f>
        <v>0</v>
      </c>
      <c r="F65" s="82">
        <f>Data!GE24</f>
        <v>0</v>
      </c>
      <c r="G65" s="82">
        <f>Data!GY24</f>
        <v>0</v>
      </c>
      <c r="H65" s="22">
        <f t="shared" si="1"/>
        <v>0</v>
      </c>
      <c r="I65" s="1"/>
    </row>
    <row r="66" spans="2:9" x14ac:dyDescent="0.2">
      <c r="B66" s="9" t="str">
        <f>$B$37</f>
        <v>Engineering</v>
      </c>
      <c r="C66" s="82">
        <f>Data!DX24</f>
        <v>349171.96550763201</v>
      </c>
      <c r="D66" s="82">
        <f>Data!ER24</f>
        <v>478594.68905833701</v>
      </c>
      <c r="E66" s="82">
        <f>Data!FL24</f>
        <v>126491.23958777401</v>
      </c>
      <c r="F66" s="82">
        <f>Data!GF24</f>
        <v>0</v>
      </c>
      <c r="G66" s="82">
        <f>Data!GZ24</f>
        <v>0</v>
      </c>
      <c r="H66" s="22">
        <f t="shared" si="1"/>
        <v>954257.89415374305</v>
      </c>
      <c r="I66" s="1"/>
    </row>
    <row r="67" spans="2:9" x14ac:dyDescent="0.2">
      <c r="B67" s="9" t="str">
        <f>$B$38</f>
        <v>Home Economics</v>
      </c>
      <c r="C67" s="82">
        <f>Data!DY24</f>
        <v>13336.5715635242</v>
      </c>
      <c r="D67" s="82">
        <f>Data!ES24</f>
        <v>89569.595103142507</v>
      </c>
      <c r="E67" s="82">
        <f>Data!FM24</f>
        <v>0</v>
      </c>
      <c r="F67" s="82">
        <f>Data!GG24</f>
        <v>0</v>
      </c>
      <c r="G67" s="82">
        <f>Data!HA24</f>
        <v>0</v>
      </c>
      <c r="H67" s="22">
        <f t="shared" si="1"/>
        <v>102906.1666666667</v>
      </c>
      <c r="I67" s="1"/>
    </row>
    <row r="68" spans="2:9" x14ac:dyDescent="0.2">
      <c r="B68" s="9" t="str">
        <f>$B$39</f>
        <v>Law</v>
      </c>
      <c r="C68" s="82">
        <f>Data!DZ24</f>
        <v>0</v>
      </c>
      <c r="D68" s="82">
        <f>Data!ET24</f>
        <v>0</v>
      </c>
      <c r="E68" s="82">
        <f>Data!FN24</f>
        <v>0</v>
      </c>
      <c r="F68" s="82">
        <f>Data!GH24</f>
        <v>0</v>
      </c>
      <c r="G68" s="82">
        <f>Data!HB24</f>
        <v>0</v>
      </c>
      <c r="H68" s="22">
        <f t="shared" si="1"/>
        <v>0</v>
      </c>
      <c r="I68" s="1"/>
    </row>
    <row r="69" spans="2:9" x14ac:dyDescent="0.2">
      <c r="B69" s="9" t="str">
        <f>$B$40</f>
        <v>Social Service</v>
      </c>
      <c r="C69" s="82">
        <f>Data!EA24</f>
        <v>171383.37692681799</v>
      </c>
      <c r="D69" s="82">
        <f>Data!EU24</f>
        <v>500202.66116841999</v>
      </c>
      <c r="E69" s="82">
        <f>Data!FO24</f>
        <v>0</v>
      </c>
      <c r="F69" s="82">
        <f>Data!GI24</f>
        <v>0</v>
      </c>
      <c r="G69" s="82">
        <f>Data!HC24</f>
        <v>0</v>
      </c>
      <c r="H69" s="22">
        <f t="shared" si="1"/>
        <v>671586.03809523792</v>
      </c>
      <c r="I69" s="1"/>
    </row>
    <row r="70" spans="2:9" x14ac:dyDescent="0.2">
      <c r="B70" s="9" t="str">
        <f>$B$41</f>
        <v>Library Science</v>
      </c>
      <c r="C70" s="82">
        <f>Data!EB24</f>
        <v>0</v>
      </c>
      <c r="D70" s="82">
        <f>Data!EV24</f>
        <v>0</v>
      </c>
      <c r="E70" s="82">
        <f>Data!FP24</f>
        <v>0</v>
      </c>
      <c r="F70" s="82">
        <f>Data!GJ24</f>
        <v>0</v>
      </c>
      <c r="G70" s="82">
        <f>Data!HD24</f>
        <v>0</v>
      </c>
      <c r="H70" s="22">
        <f t="shared" si="1"/>
        <v>0</v>
      </c>
      <c r="I70" s="1"/>
    </row>
    <row r="71" spans="2:9" x14ac:dyDescent="0.2">
      <c r="B71" s="9" t="str">
        <f>$B$42</f>
        <v>Veterinary Science</v>
      </c>
      <c r="C71" s="82">
        <f>Data!EC24</f>
        <v>0</v>
      </c>
      <c r="D71" s="82">
        <f>Data!EW24</f>
        <v>0</v>
      </c>
      <c r="E71" s="82">
        <f>Data!FQ24</f>
        <v>0</v>
      </c>
      <c r="F71" s="82">
        <f>Data!GK24</f>
        <v>0</v>
      </c>
      <c r="G71" s="82">
        <f>Data!HE24</f>
        <v>0</v>
      </c>
      <c r="H71" s="22">
        <f t="shared" si="1"/>
        <v>0</v>
      </c>
      <c r="I71" s="1"/>
    </row>
    <row r="72" spans="2:9" x14ac:dyDescent="0.2">
      <c r="B72" s="9" t="str">
        <f>$B$43</f>
        <v>Vocational Training</v>
      </c>
      <c r="C72" s="82">
        <f>Data!ED24</f>
        <v>0</v>
      </c>
      <c r="D72" s="82">
        <f>Data!EX24</f>
        <v>0</v>
      </c>
      <c r="E72" s="82">
        <f>Data!FR24</f>
        <v>0</v>
      </c>
      <c r="F72" s="82">
        <f>Data!GL24</f>
        <v>0</v>
      </c>
      <c r="G72" s="82">
        <f>Data!HF24</f>
        <v>0</v>
      </c>
      <c r="H72" s="22">
        <f t="shared" si="1"/>
        <v>0</v>
      </c>
      <c r="I72" s="1"/>
    </row>
    <row r="73" spans="2:9" x14ac:dyDescent="0.2">
      <c r="B73" s="9" t="str">
        <f>$B$44</f>
        <v>Physical Training</v>
      </c>
      <c r="C73" s="82">
        <f>Data!EE24</f>
        <v>0</v>
      </c>
      <c r="D73" s="82">
        <f>Data!EY24</f>
        <v>0</v>
      </c>
      <c r="E73" s="82">
        <f>Data!FS24</f>
        <v>0</v>
      </c>
      <c r="F73" s="82">
        <f>Data!GM24</f>
        <v>0</v>
      </c>
      <c r="G73" s="82">
        <f>Data!HG24</f>
        <v>0</v>
      </c>
      <c r="H73" s="22">
        <f t="shared" si="1"/>
        <v>0</v>
      </c>
      <c r="I73" s="1"/>
    </row>
    <row r="74" spans="2:9" x14ac:dyDescent="0.2">
      <c r="B74" s="9" t="str">
        <f>$B$45</f>
        <v>Health Services</v>
      </c>
      <c r="C74" s="82">
        <f>Data!EF24</f>
        <v>40758.076490981701</v>
      </c>
      <c r="D74" s="82">
        <f>Data!EZ24</f>
        <v>394438.27972113999</v>
      </c>
      <c r="E74" s="82">
        <f>Data!FT24</f>
        <v>0</v>
      </c>
      <c r="F74" s="82">
        <f>Data!GN24</f>
        <v>0</v>
      </c>
      <c r="G74" s="82">
        <f>Data!HH24</f>
        <v>0</v>
      </c>
      <c r="H74" s="22">
        <f t="shared" si="1"/>
        <v>435196.35621212167</v>
      </c>
      <c r="I74" s="1"/>
    </row>
    <row r="75" spans="2:9" x14ac:dyDescent="0.2">
      <c r="B75" s="9" t="str">
        <f>$B$46</f>
        <v>Pharmacy</v>
      </c>
      <c r="C75" s="82">
        <f>Data!EG24</f>
        <v>0</v>
      </c>
      <c r="D75" s="82">
        <f>Data!FA24</f>
        <v>0</v>
      </c>
      <c r="E75" s="82">
        <f>Data!FU24</f>
        <v>0</v>
      </c>
      <c r="F75" s="82">
        <f>Data!GO24</f>
        <v>0</v>
      </c>
      <c r="G75" s="82">
        <f>Data!HI24</f>
        <v>0</v>
      </c>
      <c r="H75" s="22">
        <f t="shared" si="1"/>
        <v>0</v>
      </c>
      <c r="I75" s="1"/>
    </row>
    <row r="76" spans="2:9" x14ac:dyDescent="0.2">
      <c r="B76" s="9" t="str">
        <f>$B$47</f>
        <v>Business Administration</v>
      </c>
      <c r="C76" s="82">
        <f>Data!EH24</f>
        <v>509972.00936338003</v>
      </c>
      <c r="D76" s="82">
        <f>Data!FB24</f>
        <v>8325209.3591671698</v>
      </c>
      <c r="E76" s="82">
        <f>Data!FV24</f>
        <v>3001556.6606735899</v>
      </c>
      <c r="F76" s="82">
        <f>Data!GP24</f>
        <v>0</v>
      </c>
      <c r="G76" s="82">
        <f>Data!HJ24</f>
        <v>0</v>
      </c>
      <c r="H76" s="22">
        <f t="shared" si="1"/>
        <v>11836738.029204139</v>
      </c>
      <c r="I76" s="1"/>
    </row>
    <row r="77" spans="2:9" x14ac:dyDescent="0.2">
      <c r="B77" s="9" t="str">
        <f>$B$48</f>
        <v>Optometry</v>
      </c>
      <c r="C77" s="82">
        <f>Data!EI24</f>
        <v>0</v>
      </c>
      <c r="D77" s="82">
        <f>Data!FC24</f>
        <v>0</v>
      </c>
      <c r="E77" s="82">
        <f>Data!FW24</f>
        <v>0</v>
      </c>
      <c r="F77" s="82">
        <f>Data!GQ24</f>
        <v>0</v>
      </c>
      <c r="G77" s="82">
        <f>Data!HK24</f>
        <v>0</v>
      </c>
      <c r="H77" s="22">
        <f t="shared" si="1"/>
        <v>0</v>
      </c>
      <c r="I77" s="1"/>
    </row>
    <row r="78" spans="2:9" x14ac:dyDescent="0.2">
      <c r="B78" s="9" t="str">
        <f>$B$49</f>
        <v>Teacher Ed-Practice Teaching</v>
      </c>
      <c r="C78" s="82">
        <f>Data!EJ24</f>
        <v>0</v>
      </c>
      <c r="D78" s="82">
        <f>Data!FD24</f>
        <v>143250.290598291</v>
      </c>
      <c r="E78" s="82">
        <f>Data!FX24</f>
        <v>0</v>
      </c>
      <c r="F78" s="82">
        <f>Data!GR24</f>
        <v>0</v>
      </c>
      <c r="G78" s="82">
        <f>Data!HL24</f>
        <v>0</v>
      </c>
      <c r="H78" s="22">
        <f t="shared" si="1"/>
        <v>143250.290598291</v>
      </c>
      <c r="I78" s="1"/>
    </row>
    <row r="79" spans="2:9" x14ac:dyDescent="0.2">
      <c r="B79" s="9" t="str">
        <f>$B$50</f>
        <v>Technology</v>
      </c>
      <c r="C79" s="82">
        <f>Data!EK24</f>
        <v>81203.4166063265</v>
      </c>
      <c r="D79" s="82">
        <f>Data!FE24</f>
        <v>300650.34963008598</v>
      </c>
      <c r="E79" s="82">
        <f>Data!FY24</f>
        <v>199828.79754351699</v>
      </c>
      <c r="F79" s="82">
        <f>Data!GS24</f>
        <v>0</v>
      </c>
      <c r="G79" s="82">
        <f>Data!HM24</f>
        <v>0</v>
      </c>
      <c r="H79" s="22">
        <f t="shared" si="1"/>
        <v>581682.56377992942</v>
      </c>
      <c r="I79" s="1"/>
    </row>
    <row r="80" spans="2:9" x14ac:dyDescent="0.2">
      <c r="B80" s="9" t="str">
        <f>$B$51</f>
        <v>Nursing</v>
      </c>
      <c r="C80" s="82">
        <f>Data!EL24</f>
        <v>6960.5172399398998</v>
      </c>
      <c r="D80" s="82">
        <f>Data!FF24</f>
        <v>150256.65923064799</v>
      </c>
      <c r="E80" s="82">
        <f>Data!FZ24</f>
        <v>0</v>
      </c>
      <c r="F80" s="82">
        <f>Data!GT24</f>
        <v>0</v>
      </c>
      <c r="G80" s="82">
        <f>Data!HN24</f>
        <v>0</v>
      </c>
      <c r="H80" s="22">
        <f t="shared" si="1"/>
        <v>157217.17647058787</v>
      </c>
      <c r="I80" s="1"/>
    </row>
    <row r="81" spans="2:9" x14ac:dyDescent="0.2">
      <c r="B81" s="35" t="str">
        <f>$B$52</f>
        <v>Totals</v>
      </c>
      <c r="C81" s="21">
        <f>SUM(C61:C80)</f>
        <v>10764812.302524226</v>
      </c>
      <c r="D81" s="21">
        <f>SUM(D61:D80)</f>
        <v>19995783.776813254</v>
      </c>
      <c r="E81" s="21">
        <f>SUM(E61:E80)</f>
        <v>4855195.113020841</v>
      </c>
      <c r="F81" s="21">
        <f>SUM(F61:F80)</f>
        <v>0</v>
      </c>
      <c r="G81" s="21">
        <f>SUM(G61:G80)</f>
        <v>0</v>
      </c>
      <c r="H81" s="21">
        <f t="shared" si="1"/>
        <v>35615791.192358315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Data!T24</f>
        <v>Tucker, Carol M.</v>
      </c>
      <c r="E84" s="384"/>
      <c r="F84" s="384"/>
      <c r="G84" s="87" t="str">
        <f>Data!U24</f>
        <v>(713) 221-8269</v>
      </c>
      <c r="H84" s="78" t="str">
        <f>Data!V24</f>
        <v>TuckerCa@uhd.edu</v>
      </c>
    </row>
    <row r="85" spans="2:9" ht="13.5" customHeight="1" x14ac:dyDescent="0.2">
      <c r="B85" s="27"/>
      <c r="C85" s="27"/>
      <c r="D85" s="27"/>
      <c r="E85" s="27"/>
      <c r="F85" s="27"/>
      <c r="G85" s="27"/>
      <c r="H85" s="5"/>
    </row>
    <row r="86" spans="2:9" x14ac:dyDescent="0.2">
      <c r="B86" s="28" t="s">
        <v>33</v>
      </c>
      <c r="C86" s="13"/>
      <c r="D86" s="13"/>
      <c r="E86" s="13"/>
      <c r="F86" s="13"/>
      <c r="G86" s="13"/>
      <c r="H86" s="17">
        <f>H13+H14</f>
        <v>53012467</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Data!HR24</f>
        <v>135442</v>
      </c>
      <c r="D91" s="159">
        <f>Data!IL24</f>
        <v>51494</v>
      </c>
      <c r="E91" s="159">
        <f>Data!JF24</f>
        <v>2571</v>
      </c>
      <c r="F91" s="159">
        <f>Data!JZ24</f>
        <v>0</v>
      </c>
      <c r="G91" s="159">
        <f>Data!KT24</f>
        <v>0</v>
      </c>
      <c r="H91" s="36">
        <f t="shared" ref="H91:H111" si="2">SUM(C91:G91)</f>
        <v>189507</v>
      </c>
    </row>
    <row r="92" spans="2:9" x14ac:dyDescent="0.2">
      <c r="B92" s="9" t="str">
        <f>$B$33</f>
        <v>Science</v>
      </c>
      <c r="C92" s="159">
        <f>Data!HS24</f>
        <v>0</v>
      </c>
      <c r="D92" s="159">
        <f>Data!IM24</f>
        <v>53112</v>
      </c>
      <c r="E92" s="159">
        <f>Data!JG24</f>
        <v>0</v>
      </c>
      <c r="F92" s="159">
        <f>Data!KA24</f>
        <v>0</v>
      </c>
      <c r="G92" s="159">
        <f>Data!KU24</f>
        <v>0</v>
      </c>
      <c r="H92" s="69">
        <f t="shared" si="2"/>
        <v>53112</v>
      </c>
    </row>
    <row r="93" spans="2:9" x14ac:dyDescent="0.2">
      <c r="B93" s="9" t="str">
        <f>$B$34</f>
        <v>Fine Arts</v>
      </c>
      <c r="C93" s="159">
        <f>Data!HT24</f>
        <v>0</v>
      </c>
      <c r="D93" s="159">
        <f>Data!IN24</f>
        <v>0</v>
      </c>
      <c r="E93" s="159">
        <f>Data!JH24</f>
        <v>0</v>
      </c>
      <c r="F93" s="159">
        <f>Data!KB24</f>
        <v>0</v>
      </c>
      <c r="G93" s="159">
        <f>Data!KV24</f>
        <v>0</v>
      </c>
      <c r="H93" s="69">
        <f t="shared" si="2"/>
        <v>0</v>
      </c>
    </row>
    <row r="94" spans="2:9" x14ac:dyDescent="0.2">
      <c r="B94" s="9" t="str">
        <f>$B$35</f>
        <v>Teacher Education</v>
      </c>
      <c r="C94" s="159">
        <f>Data!HU24</f>
        <v>31278</v>
      </c>
      <c r="D94" s="159">
        <f>Data!IO24</f>
        <v>51400</v>
      </c>
      <c r="E94" s="159">
        <f>Data!JI24</f>
        <v>0</v>
      </c>
      <c r="F94" s="159">
        <f>Data!KC24</f>
        <v>0</v>
      </c>
      <c r="G94" s="159">
        <f>Data!KW24</f>
        <v>0</v>
      </c>
      <c r="H94" s="69">
        <f t="shared" si="2"/>
        <v>82678</v>
      </c>
    </row>
    <row r="95" spans="2:9" x14ac:dyDescent="0.2">
      <c r="B95" s="9" t="str">
        <f>$B$36</f>
        <v>Agriculture</v>
      </c>
      <c r="C95" s="159">
        <f>Data!HV24</f>
        <v>0</v>
      </c>
      <c r="D95" s="159">
        <f>Data!IP24</f>
        <v>0</v>
      </c>
      <c r="E95" s="159">
        <f>Data!JJ24</f>
        <v>0</v>
      </c>
      <c r="F95" s="159">
        <f>Data!KD24</f>
        <v>0</v>
      </c>
      <c r="G95" s="159">
        <f>Data!KX24</f>
        <v>0</v>
      </c>
      <c r="H95" s="69">
        <f t="shared" si="2"/>
        <v>0</v>
      </c>
    </row>
    <row r="96" spans="2:9" x14ac:dyDescent="0.2">
      <c r="B96" s="9" t="str">
        <f>$B$37</f>
        <v>Engineering</v>
      </c>
      <c r="C96" s="159">
        <f>Data!HW24</f>
        <v>4905</v>
      </c>
      <c r="D96" s="159">
        <f>Data!IQ24</f>
        <v>33009</v>
      </c>
      <c r="E96" s="159">
        <f>Data!JK24</f>
        <v>38500</v>
      </c>
      <c r="F96" s="159">
        <f>Data!KE24</f>
        <v>0</v>
      </c>
      <c r="G96" s="159">
        <f>Data!KY24</f>
        <v>0</v>
      </c>
      <c r="H96" s="69">
        <f t="shared" si="2"/>
        <v>76414</v>
      </c>
    </row>
    <row r="97" spans="2:8" x14ac:dyDescent="0.2">
      <c r="B97" s="9" t="str">
        <f>$B$38</f>
        <v>Home Economics</v>
      </c>
      <c r="C97" s="159">
        <f>Data!HX24</f>
        <v>0</v>
      </c>
      <c r="D97" s="159">
        <f>Data!IR24</f>
        <v>0</v>
      </c>
      <c r="E97" s="159">
        <f>Data!JL24</f>
        <v>0</v>
      </c>
      <c r="F97" s="159">
        <f>Data!KF24</f>
        <v>0</v>
      </c>
      <c r="G97" s="159">
        <f>Data!KZ24</f>
        <v>0</v>
      </c>
      <c r="H97" s="69">
        <f t="shared" si="2"/>
        <v>0</v>
      </c>
    </row>
    <row r="98" spans="2:8" x14ac:dyDescent="0.2">
      <c r="B98" s="9" t="str">
        <f>$B$39</f>
        <v>Law</v>
      </c>
      <c r="C98" s="159">
        <f>Data!HY24</f>
        <v>0</v>
      </c>
      <c r="D98" s="159">
        <f>Data!IS24</f>
        <v>0</v>
      </c>
      <c r="E98" s="159">
        <f>Data!JM24</f>
        <v>0</v>
      </c>
      <c r="F98" s="159">
        <f>Data!KG24</f>
        <v>0</v>
      </c>
      <c r="G98" s="159">
        <f>Data!LA24</f>
        <v>0</v>
      </c>
      <c r="H98" s="69">
        <f t="shared" si="2"/>
        <v>0</v>
      </c>
    </row>
    <row r="99" spans="2:8" x14ac:dyDescent="0.2">
      <c r="B99" s="9" t="str">
        <f>$B$40</f>
        <v>Social Service</v>
      </c>
      <c r="C99" s="159">
        <f>Data!HZ24</f>
        <v>0</v>
      </c>
      <c r="D99" s="159">
        <f>Data!IT24</f>
        <v>0</v>
      </c>
      <c r="E99" s="159">
        <f>Data!JN24</f>
        <v>0</v>
      </c>
      <c r="F99" s="159">
        <f>Data!KH24</f>
        <v>0</v>
      </c>
      <c r="G99" s="159">
        <f>Data!LB24</f>
        <v>0</v>
      </c>
      <c r="H99" s="69">
        <f t="shared" si="2"/>
        <v>0</v>
      </c>
    </row>
    <row r="100" spans="2:8" x14ac:dyDescent="0.2">
      <c r="B100" s="9" t="str">
        <f>$B$41</f>
        <v>Library Science</v>
      </c>
      <c r="C100" s="159">
        <f>Data!IA24</f>
        <v>0</v>
      </c>
      <c r="D100" s="159">
        <f>Data!IU24</f>
        <v>0</v>
      </c>
      <c r="E100" s="159">
        <f>Data!JO24</f>
        <v>0</v>
      </c>
      <c r="F100" s="159">
        <f>Data!KI24</f>
        <v>0</v>
      </c>
      <c r="G100" s="159">
        <f>Data!LC24</f>
        <v>0</v>
      </c>
      <c r="H100" s="69">
        <f t="shared" si="2"/>
        <v>0</v>
      </c>
    </row>
    <row r="101" spans="2:8" x14ac:dyDescent="0.2">
      <c r="B101" s="9" t="str">
        <f>$B$42</f>
        <v>Veterinary Science</v>
      </c>
      <c r="C101" s="159">
        <f>Data!IB24</f>
        <v>0</v>
      </c>
      <c r="D101" s="159">
        <f>Data!IV24</f>
        <v>0</v>
      </c>
      <c r="E101" s="159">
        <f>Data!JP24</f>
        <v>0</v>
      </c>
      <c r="F101" s="159">
        <f>Data!KJ24</f>
        <v>0</v>
      </c>
      <c r="G101" s="159">
        <f>Data!LD24</f>
        <v>0</v>
      </c>
      <c r="H101" s="69">
        <f t="shared" si="2"/>
        <v>0</v>
      </c>
    </row>
    <row r="102" spans="2:8" x14ac:dyDescent="0.2">
      <c r="B102" s="9" t="str">
        <f>$B$43</f>
        <v>Vocational Training</v>
      </c>
      <c r="C102" s="159">
        <f>Data!IC24</f>
        <v>0</v>
      </c>
      <c r="D102" s="159">
        <f>Data!IW24</f>
        <v>0</v>
      </c>
      <c r="E102" s="159">
        <f>Data!JQ24</f>
        <v>0</v>
      </c>
      <c r="F102" s="159">
        <f>Data!KK24</f>
        <v>0</v>
      </c>
      <c r="G102" s="159">
        <f>Data!LE24</f>
        <v>0</v>
      </c>
      <c r="H102" s="69">
        <f t="shared" si="2"/>
        <v>0</v>
      </c>
    </row>
    <row r="103" spans="2:8" x14ac:dyDescent="0.2">
      <c r="B103" s="9" t="str">
        <f>$B$44</f>
        <v>Physical Training</v>
      </c>
      <c r="C103" s="159">
        <f>Data!ID24</f>
        <v>0</v>
      </c>
      <c r="D103" s="159">
        <f>Data!IX24</f>
        <v>0</v>
      </c>
      <c r="E103" s="159">
        <f>Data!JR24</f>
        <v>0</v>
      </c>
      <c r="F103" s="159">
        <f>Data!KL24</f>
        <v>0</v>
      </c>
      <c r="G103" s="159">
        <f>Data!LF24</f>
        <v>0</v>
      </c>
      <c r="H103" s="69">
        <f t="shared" si="2"/>
        <v>0</v>
      </c>
    </row>
    <row r="104" spans="2:8" x14ac:dyDescent="0.2">
      <c r="B104" s="9" t="str">
        <f>$B$45</f>
        <v>Health Services</v>
      </c>
      <c r="C104" s="159">
        <f>Data!IE24</f>
        <v>0</v>
      </c>
      <c r="D104" s="159">
        <f>Data!IY24</f>
        <v>0</v>
      </c>
      <c r="E104" s="159">
        <f>Data!JS24</f>
        <v>0</v>
      </c>
      <c r="F104" s="159">
        <f>Data!KM24</f>
        <v>0</v>
      </c>
      <c r="G104" s="159">
        <f>Data!LG24</f>
        <v>0</v>
      </c>
      <c r="H104" s="69">
        <f t="shared" si="2"/>
        <v>0</v>
      </c>
    </row>
    <row r="105" spans="2:8" x14ac:dyDescent="0.2">
      <c r="B105" s="9" t="str">
        <f>$B$46</f>
        <v>Pharmacy</v>
      </c>
      <c r="C105" s="159">
        <f>Data!IF24</f>
        <v>0</v>
      </c>
      <c r="D105" s="159">
        <f>Data!IZ24</f>
        <v>0</v>
      </c>
      <c r="E105" s="159">
        <f>Data!JT24</f>
        <v>0</v>
      </c>
      <c r="F105" s="159">
        <f>Data!KN24</f>
        <v>0</v>
      </c>
      <c r="G105" s="159">
        <f>Data!LH24</f>
        <v>0</v>
      </c>
      <c r="H105" s="69">
        <f t="shared" si="2"/>
        <v>0</v>
      </c>
    </row>
    <row r="106" spans="2:8" x14ac:dyDescent="0.2">
      <c r="B106" s="9" t="str">
        <f>$B$47</f>
        <v>Business Administration</v>
      </c>
      <c r="C106" s="159">
        <f>Data!IG24</f>
        <v>0</v>
      </c>
      <c r="D106" s="159">
        <f>Data!JA24</f>
        <v>99688</v>
      </c>
      <c r="E106" s="159">
        <f>Data!JU24</f>
        <v>522321</v>
      </c>
      <c r="F106" s="159">
        <f>Data!KO24</f>
        <v>0</v>
      </c>
      <c r="G106" s="159">
        <f>Data!LI24</f>
        <v>0</v>
      </c>
      <c r="H106" s="69">
        <f t="shared" si="2"/>
        <v>622009</v>
      </c>
    </row>
    <row r="107" spans="2:8" x14ac:dyDescent="0.2">
      <c r="B107" s="9" t="str">
        <f>$B$48</f>
        <v>Optometry</v>
      </c>
      <c r="C107" s="159">
        <f>Data!IH24</f>
        <v>0</v>
      </c>
      <c r="D107" s="159">
        <f>Data!JB24</f>
        <v>0</v>
      </c>
      <c r="E107" s="159">
        <f>Data!JV24</f>
        <v>0</v>
      </c>
      <c r="F107" s="159">
        <f>Data!KP24</f>
        <v>0</v>
      </c>
      <c r="G107" s="159">
        <f>Data!LJ24</f>
        <v>0</v>
      </c>
      <c r="H107" s="69">
        <f t="shared" si="2"/>
        <v>0</v>
      </c>
    </row>
    <row r="108" spans="2:8" x14ac:dyDescent="0.2">
      <c r="B108" s="9" t="str">
        <f>$B$49</f>
        <v>Teacher Ed-Practice Teaching</v>
      </c>
      <c r="C108" s="159">
        <f>Data!II24</f>
        <v>0</v>
      </c>
      <c r="D108" s="159">
        <f>Data!JC24</f>
        <v>0</v>
      </c>
      <c r="E108" s="159">
        <f>Data!JW24</f>
        <v>0</v>
      </c>
      <c r="F108" s="159">
        <f>Data!KQ24</f>
        <v>0</v>
      </c>
      <c r="G108" s="159">
        <f>Data!LK24</f>
        <v>0</v>
      </c>
      <c r="H108" s="69">
        <f t="shared" si="2"/>
        <v>0</v>
      </c>
    </row>
    <row r="109" spans="2:8" x14ac:dyDescent="0.2">
      <c r="B109" s="9" t="str">
        <f>$B$50</f>
        <v>Technology</v>
      </c>
      <c r="C109" s="159">
        <f>Data!IJ24</f>
        <v>0</v>
      </c>
      <c r="D109" s="159">
        <f>Data!JD24</f>
        <v>0</v>
      </c>
      <c r="E109" s="159">
        <f>Data!JX24</f>
        <v>4800</v>
      </c>
      <c r="F109" s="159">
        <f>Data!KR24</f>
        <v>0</v>
      </c>
      <c r="G109" s="159">
        <f>Data!LL24</f>
        <v>0</v>
      </c>
      <c r="H109" s="69">
        <f t="shared" si="2"/>
        <v>4800</v>
      </c>
    </row>
    <row r="110" spans="2:8" x14ac:dyDescent="0.2">
      <c r="B110" s="9" t="str">
        <f>$B$51</f>
        <v>Nursing</v>
      </c>
      <c r="C110" s="159">
        <f>Data!IK24</f>
        <v>0</v>
      </c>
      <c r="D110" s="159">
        <f>Data!JE24</f>
        <v>2000</v>
      </c>
      <c r="E110" s="159">
        <f>Data!JY24</f>
        <v>0</v>
      </c>
      <c r="F110" s="159">
        <f>Data!KS24</f>
        <v>0</v>
      </c>
      <c r="G110" s="159">
        <f>Data!HPM24</f>
        <v>0</v>
      </c>
      <c r="H110" s="69">
        <f t="shared" si="2"/>
        <v>2000</v>
      </c>
    </row>
    <row r="111" spans="2:8" x14ac:dyDescent="0.2">
      <c r="B111" s="35" t="str">
        <f>$B$52</f>
        <v>Totals</v>
      </c>
      <c r="C111" s="36">
        <f>SUM(C91:C110)</f>
        <v>171625</v>
      </c>
      <c r="D111" s="36">
        <f>SUM(D91:D110)</f>
        <v>290703</v>
      </c>
      <c r="E111" s="36">
        <f>SUM(E91:E110)</f>
        <v>568192</v>
      </c>
      <c r="F111" s="36">
        <f>SUM(F91:F110)</f>
        <v>0</v>
      </c>
      <c r="G111" s="36">
        <f>SUM(G91:G110)</f>
        <v>0</v>
      </c>
      <c r="H111" s="36">
        <f t="shared" si="2"/>
        <v>1030520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6986844.9346225401</v>
      </c>
      <c r="D116" s="21">
        <f t="shared" si="3"/>
        <v>5646898.6044907495</v>
      </c>
      <c r="E116" s="21">
        <f t="shared" si="3"/>
        <v>1012933.86063472</v>
      </c>
      <c r="F116" s="21">
        <f t="shared" si="3"/>
        <v>0</v>
      </c>
      <c r="G116" s="21">
        <f t="shared" si="3"/>
        <v>0</v>
      </c>
      <c r="H116" s="36">
        <f t="shared" ref="H116:H136" si="4">SUM(C116:G116)</f>
        <v>13646677.399748011</v>
      </c>
      <c r="I116" s="1"/>
    </row>
    <row r="117" spans="2:9" x14ac:dyDescent="0.2">
      <c r="B117" s="9" t="str">
        <f>$B$33</f>
        <v>Science</v>
      </c>
      <c r="C117" s="22">
        <f t="shared" si="3"/>
        <v>1829246.7455132899</v>
      </c>
      <c r="D117" s="22">
        <f t="shared" si="3"/>
        <v>2507385.3286014302</v>
      </c>
      <c r="E117" s="22">
        <f t="shared" si="3"/>
        <v>260006.73800931999</v>
      </c>
      <c r="F117" s="22">
        <f t="shared" si="3"/>
        <v>0</v>
      </c>
      <c r="G117" s="22">
        <f t="shared" si="3"/>
        <v>0</v>
      </c>
      <c r="H117" s="69">
        <f t="shared" si="4"/>
        <v>4596638.81212404</v>
      </c>
      <c r="I117" s="1"/>
    </row>
    <row r="118" spans="2:9" x14ac:dyDescent="0.2">
      <c r="B118" s="9" t="str">
        <f>$B$34</f>
        <v>Fine Arts</v>
      </c>
      <c r="C118" s="22">
        <f t="shared" si="3"/>
        <v>712141.24655591999</v>
      </c>
      <c r="D118" s="22">
        <f t="shared" si="3"/>
        <v>366853.60629192501</v>
      </c>
      <c r="E118" s="22">
        <f t="shared" si="3"/>
        <v>0</v>
      </c>
      <c r="F118" s="22">
        <f t="shared" si="3"/>
        <v>0</v>
      </c>
      <c r="G118" s="22">
        <f t="shared" si="3"/>
        <v>0</v>
      </c>
      <c r="H118" s="69">
        <f t="shared" si="4"/>
        <v>1078994.8528478451</v>
      </c>
      <c r="I118" s="1"/>
    </row>
    <row r="119" spans="2:9" x14ac:dyDescent="0.2">
      <c r="B119" s="9" t="str">
        <f>$B$35</f>
        <v>Teacher Education</v>
      </c>
      <c r="C119" s="22">
        <f t="shared" si="3"/>
        <v>230513.44213387399</v>
      </c>
      <c r="D119" s="22">
        <f t="shared" si="3"/>
        <v>1248480.3537519099</v>
      </c>
      <c r="E119" s="22">
        <f t="shared" si="3"/>
        <v>256948.81657192</v>
      </c>
      <c r="F119" s="22">
        <f t="shared" si="3"/>
        <v>0</v>
      </c>
      <c r="G119" s="22">
        <f t="shared" si="3"/>
        <v>0</v>
      </c>
      <c r="H119" s="69">
        <f t="shared" si="4"/>
        <v>1735942.6124577038</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354076.96550763201</v>
      </c>
      <c r="D121" s="22">
        <f t="shared" si="3"/>
        <v>511603.68905833701</v>
      </c>
      <c r="E121" s="22">
        <f t="shared" si="3"/>
        <v>164991.23958777401</v>
      </c>
      <c r="F121" s="22">
        <f t="shared" si="3"/>
        <v>0</v>
      </c>
      <c r="G121" s="22">
        <f t="shared" si="3"/>
        <v>0</v>
      </c>
      <c r="H121" s="69">
        <f t="shared" si="4"/>
        <v>1030671.8941537431</v>
      </c>
      <c r="I121" s="1"/>
    </row>
    <row r="122" spans="2:9" x14ac:dyDescent="0.2">
      <c r="B122" s="9" t="str">
        <f>$B$38</f>
        <v>Home Economics</v>
      </c>
      <c r="C122" s="22">
        <f t="shared" si="3"/>
        <v>13336.5715635242</v>
      </c>
      <c r="D122" s="22">
        <f t="shared" si="3"/>
        <v>89569.595103142507</v>
      </c>
      <c r="E122" s="22">
        <f t="shared" si="3"/>
        <v>0</v>
      </c>
      <c r="F122" s="22">
        <f t="shared" si="3"/>
        <v>0</v>
      </c>
      <c r="G122" s="22">
        <f t="shared" si="3"/>
        <v>0</v>
      </c>
      <c r="H122" s="69">
        <f t="shared" si="4"/>
        <v>102906.1666666667</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171383.37692681799</v>
      </c>
      <c r="D124" s="22">
        <f t="shared" si="3"/>
        <v>500202.66116841999</v>
      </c>
      <c r="E124" s="22">
        <f t="shared" si="3"/>
        <v>0</v>
      </c>
      <c r="F124" s="22">
        <f t="shared" si="3"/>
        <v>0</v>
      </c>
      <c r="G124" s="22">
        <f t="shared" si="3"/>
        <v>0</v>
      </c>
      <c r="H124" s="69">
        <f t="shared" si="4"/>
        <v>671586.03809523792</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40758.076490981701</v>
      </c>
      <c r="D129" s="22">
        <f t="shared" si="3"/>
        <v>394438.27972113999</v>
      </c>
      <c r="E129" s="22">
        <f t="shared" si="3"/>
        <v>0</v>
      </c>
      <c r="F129" s="22">
        <f t="shared" si="3"/>
        <v>0</v>
      </c>
      <c r="G129" s="22">
        <f t="shared" si="3"/>
        <v>0</v>
      </c>
      <c r="H129" s="69">
        <f t="shared" si="4"/>
        <v>435196.35621212167</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509972.00936338003</v>
      </c>
      <c r="D131" s="22">
        <f t="shared" si="3"/>
        <v>8424897.3591671698</v>
      </c>
      <c r="E131" s="22">
        <f t="shared" si="3"/>
        <v>3523877.6606735899</v>
      </c>
      <c r="F131" s="22">
        <f t="shared" si="3"/>
        <v>0</v>
      </c>
      <c r="G131" s="22">
        <f t="shared" si="3"/>
        <v>0</v>
      </c>
      <c r="H131" s="69">
        <f t="shared" si="4"/>
        <v>12458747.029204139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143250.290598291</v>
      </c>
      <c r="E133" s="22">
        <f t="shared" si="5"/>
        <v>0</v>
      </c>
      <c r="F133" s="22">
        <f t="shared" si="5"/>
        <v>0</v>
      </c>
      <c r="G133" s="22">
        <f t="shared" si="5"/>
        <v>0</v>
      </c>
      <c r="H133" s="69">
        <f t="shared" si="4"/>
        <v>143250.290598291</v>
      </c>
      <c r="I133" s="1"/>
    </row>
    <row r="134" spans="2:12" x14ac:dyDescent="0.2">
      <c r="B134" s="9" t="str">
        <f>$B$50</f>
        <v>Technology</v>
      </c>
      <c r="C134" s="22">
        <f t="shared" si="5"/>
        <v>81203.4166063265</v>
      </c>
      <c r="D134" s="22">
        <f t="shared" si="5"/>
        <v>300650.34963008598</v>
      </c>
      <c r="E134" s="22">
        <f t="shared" si="5"/>
        <v>204628.79754351699</v>
      </c>
      <c r="F134" s="22">
        <f t="shared" si="5"/>
        <v>0</v>
      </c>
      <c r="G134" s="22">
        <f t="shared" si="5"/>
        <v>0</v>
      </c>
      <c r="H134" s="69">
        <f t="shared" si="4"/>
        <v>586482.56377992942</v>
      </c>
      <c r="I134" s="1"/>
    </row>
    <row r="135" spans="2:12" x14ac:dyDescent="0.2">
      <c r="B135" s="9" t="str">
        <f>$B$51</f>
        <v>Nursing</v>
      </c>
      <c r="C135" s="22">
        <f t="shared" si="5"/>
        <v>6960.5172399398998</v>
      </c>
      <c r="D135" s="22">
        <f t="shared" si="5"/>
        <v>152256.65923064799</v>
      </c>
      <c r="E135" s="22">
        <f t="shared" si="5"/>
        <v>0</v>
      </c>
      <c r="F135" s="22">
        <f t="shared" si="5"/>
        <v>0</v>
      </c>
      <c r="G135" s="22">
        <f t="shared" si="5"/>
        <v>0</v>
      </c>
      <c r="H135" s="69">
        <f t="shared" si="4"/>
        <v>159217.17647058787</v>
      </c>
      <c r="I135" s="1"/>
    </row>
    <row r="136" spans="2:12" x14ac:dyDescent="0.2">
      <c r="B136" s="35" t="str">
        <f>$B$52</f>
        <v>Totals</v>
      </c>
      <c r="C136" s="36">
        <f>SUM(C116:C135)</f>
        <v>10936437.302524226</v>
      </c>
      <c r="D136" s="36">
        <f>SUM(D116:D135)</f>
        <v>20286486.776813254</v>
      </c>
      <c r="E136" s="36">
        <f>SUM(E116:E135)</f>
        <v>5423387.113020841</v>
      </c>
      <c r="F136" s="36">
        <f>SUM(F116:F135)</f>
        <v>0</v>
      </c>
      <c r="G136" s="36">
        <f>SUM(G116:G135)</f>
        <v>0</v>
      </c>
      <c r="H136" s="36">
        <f t="shared" si="4"/>
        <v>36646311.192358315</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16366155.807641685</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Data!LN24</f>
        <v>0</v>
      </c>
      <c r="D143" s="159">
        <f>Data!MH24</f>
        <v>0</v>
      </c>
      <c r="E143" s="159">
        <f>Data!NB24</f>
        <v>0</v>
      </c>
      <c r="F143" s="159">
        <f>Data!NV24</f>
        <v>0</v>
      </c>
      <c r="G143" s="159">
        <f>Data!OP24</f>
        <v>0</v>
      </c>
      <c r="H143" s="160">
        <f>Data!PJ24</f>
        <v>5299308.5</v>
      </c>
      <c r="I143" s="70">
        <f t="shared" ref="I143:I162" si="6">SUM(C143:H143)</f>
        <v>5299308.5</v>
      </c>
    </row>
    <row r="144" spans="2:12" x14ac:dyDescent="0.2">
      <c r="B144" s="9" t="str">
        <f>$B$33</f>
        <v>Science</v>
      </c>
      <c r="C144" s="159">
        <f>Data!LO24</f>
        <v>0</v>
      </c>
      <c r="D144" s="159">
        <f>Data!MI24</f>
        <v>0</v>
      </c>
      <c r="E144" s="159">
        <f>Data!NC24</f>
        <v>0</v>
      </c>
      <c r="F144" s="159">
        <f>Data!NW24</f>
        <v>0</v>
      </c>
      <c r="G144" s="159">
        <f>Data!OQ24</f>
        <v>0</v>
      </c>
      <c r="H144" s="160">
        <f>Data!PK24</f>
        <v>2478787.09</v>
      </c>
      <c r="I144" s="70">
        <f t="shared" si="6"/>
        <v>2478787.09</v>
      </c>
    </row>
    <row r="145" spans="2:9" x14ac:dyDescent="0.2">
      <c r="B145" s="9" t="str">
        <f>$B$34</f>
        <v>Fine Arts</v>
      </c>
      <c r="C145" s="159">
        <f>Data!LP24</f>
        <v>0</v>
      </c>
      <c r="D145" s="159">
        <f>Data!MJ24</f>
        <v>0</v>
      </c>
      <c r="E145" s="159">
        <f>Data!ND24</f>
        <v>0</v>
      </c>
      <c r="F145" s="159">
        <f>Data!NX24</f>
        <v>0</v>
      </c>
      <c r="G145" s="159">
        <f>Data!OR24</f>
        <v>0</v>
      </c>
      <c r="H145" s="160">
        <f>Data!PL24</f>
        <v>407528.33</v>
      </c>
      <c r="I145" s="70">
        <f t="shared" si="6"/>
        <v>407528.33</v>
      </c>
    </row>
    <row r="146" spans="2:9" x14ac:dyDescent="0.2">
      <c r="B146" s="9" t="str">
        <f>$B$35</f>
        <v>Teacher Education</v>
      </c>
      <c r="C146" s="159">
        <f>Data!LQ24</f>
        <v>0</v>
      </c>
      <c r="D146" s="159">
        <f>Data!MK24</f>
        <v>0</v>
      </c>
      <c r="E146" s="159">
        <f>Data!NE24</f>
        <v>0</v>
      </c>
      <c r="F146" s="159">
        <f>Data!NY24</f>
        <v>0</v>
      </c>
      <c r="G146" s="159">
        <f>Data!OS24</f>
        <v>0</v>
      </c>
      <c r="H146" s="160">
        <f>Data!PN24</f>
        <v>901317.83</v>
      </c>
      <c r="I146" s="70">
        <f t="shared" si="6"/>
        <v>901317.83</v>
      </c>
    </row>
    <row r="147" spans="2:9" x14ac:dyDescent="0.2">
      <c r="B147" s="9" t="str">
        <f>$B$36</f>
        <v>Agriculture</v>
      </c>
      <c r="C147" s="159">
        <f>Data!LR24</f>
        <v>0</v>
      </c>
      <c r="D147" s="159">
        <f>Data!ML24</f>
        <v>0</v>
      </c>
      <c r="E147" s="159">
        <f>Data!NF24</f>
        <v>0</v>
      </c>
      <c r="F147" s="159">
        <f>Data!NZ24</f>
        <v>0</v>
      </c>
      <c r="G147" s="159">
        <f>Data!OT24</f>
        <v>0</v>
      </c>
      <c r="H147" s="160">
        <f>Data!PM24</f>
        <v>0</v>
      </c>
      <c r="I147" s="70">
        <f t="shared" si="6"/>
        <v>0</v>
      </c>
    </row>
    <row r="148" spans="2:9" x14ac:dyDescent="0.2">
      <c r="B148" s="9" t="str">
        <f>$B$37</f>
        <v>Engineering</v>
      </c>
      <c r="C148" s="159">
        <f>Data!LS24</f>
        <v>0</v>
      </c>
      <c r="D148" s="159">
        <f>Data!MM24</f>
        <v>0</v>
      </c>
      <c r="E148" s="159">
        <f>Data!NG24</f>
        <v>0</v>
      </c>
      <c r="F148" s="159">
        <f>Data!OA24</f>
        <v>0</v>
      </c>
      <c r="G148" s="159">
        <f>Data!OU24</f>
        <v>0</v>
      </c>
      <c r="H148" s="160">
        <f>Data!PO24</f>
        <v>1195474.68</v>
      </c>
      <c r="I148" s="70">
        <f t="shared" si="6"/>
        <v>1195474.68</v>
      </c>
    </row>
    <row r="149" spans="2:9" x14ac:dyDescent="0.2">
      <c r="B149" s="9" t="str">
        <f>$B$38</f>
        <v>Home Economics</v>
      </c>
      <c r="C149" s="159">
        <f>Data!LT24</f>
        <v>0</v>
      </c>
      <c r="D149" s="159">
        <f>Data!MN24</f>
        <v>0</v>
      </c>
      <c r="E149" s="159">
        <f>Data!NH24</f>
        <v>0</v>
      </c>
      <c r="F149" s="159">
        <f>Data!OB24</f>
        <v>0</v>
      </c>
      <c r="G149" s="159">
        <f>Data!OV24</f>
        <v>0</v>
      </c>
      <c r="H149" s="160">
        <f>Data!PP24</f>
        <v>60621.81</v>
      </c>
      <c r="I149" s="70">
        <f t="shared" si="6"/>
        <v>60621.81</v>
      </c>
    </row>
    <row r="150" spans="2:9" x14ac:dyDescent="0.2">
      <c r="B150" s="9" t="str">
        <f>$B$39</f>
        <v>Law</v>
      </c>
      <c r="C150" s="159">
        <f>Data!LU24</f>
        <v>0</v>
      </c>
      <c r="D150" s="159">
        <f>Data!MO24</f>
        <v>0</v>
      </c>
      <c r="E150" s="159">
        <f>Data!NI24</f>
        <v>0</v>
      </c>
      <c r="F150" s="159">
        <f>Data!OC24</f>
        <v>0</v>
      </c>
      <c r="G150" s="159">
        <f>Data!OW24</f>
        <v>0</v>
      </c>
      <c r="H150" s="160">
        <f>Data!PQ24</f>
        <v>0</v>
      </c>
      <c r="I150" s="70">
        <f t="shared" si="6"/>
        <v>0</v>
      </c>
    </row>
    <row r="151" spans="2:9" x14ac:dyDescent="0.2">
      <c r="B151" s="9" t="str">
        <f>$B$40</f>
        <v>Social Service</v>
      </c>
      <c r="C151" s="159">
        <f>Data!LV24</f>
        <v>0</v>
      </c>
      <c r="D151" s="159">
        <f>Data!MP24</f>
        <v>0</v>
      </c>
      <c r="E151" s="159">
        <f>Data!NJ24</f>
        <v>0</v>
      </c>
      <c r="F151" s="159">
        <f>Data!OD24</f>
        <v>0</v>
      </c>
      <c r="G151" s="159">
        <f>Data!OX24</f>
        <v>0</v>
      </c>
      <c r="H151" s="160">
        <f>Data!PR24</f>
        <v>253194.12</v>
      </c>
      <c r="I151" s="70">
        <f t="shared" si="6"/>
        <v>253194.12</v>
      </c>
    </row>
    <row r="152" spans="2:9" x14ac:dyDescent="0.2">
      <c r="B152" s="9" t="str">
        <f>$B$41</f>
        <v>Library Science</v>
      </c>
      <c r="C152" s="159">
        <f>Data!LW24</f>
        <v>0</v>
      </c>
      <c r="D152" s="159">
        <f>Data!MQ24</f>
        <v>0</v>
      </c>
      <c r="E152" s="159">
        <f>Data!NK24</f>
        <v>0</v>
      </c>
      <c r="F152" s="159">
        <f>Data!OE24</f>
        <v>0</v>
      </c>
      <c r="G152" s="159">
        <f>Data!OY24</f>
        <v>0</v>
      </c>
      <c r="H152" s="160">
        <f>Data!PS24</f>
        <v>0</v>
      </c>
      <c r="I152" s="70">
        <f t="shared" si="6"/>
        <v>0</v>
      </c>
    </row>
    <row r="153" spans="2:9" x14ac:dyDescent="0.2">
      <c r="B153" s="9" t="str">
        <f>$B$42</f>
        <v>Veterinary Science</v>
      </c>
      <c r="C153" s="159">
        <f>Data!LX24</f>
        <v>0</v>
      </c>
      <c r="D153" s="159">
        <f>Data!MR24</f>
        <v>0</v>
      </c>
      <c r="E153" s="159">
        <f>Data!NL24</f>
        <v>0</v>
      </c>
      <c r="F153" s="159">
        <f>Data!OF24</f>
        <v>0</v>
      </c>
      <c r="G153" s="159">
        <f>Data!OZ24</f>
        <v>0</v>
      </c>
      <c r="H153" s="160">
        <f>Data!PT24</f>
        <v>0</v>
      </c>
      <c r="I153" s="70">
        <f t="shared" si="6"/>
        <v>0</v>
      </c>
    </row>
    <row r="154" spans="2:9" x14ac:dyDescent="0.2">
      <c r="B154" s="9" t="str">
        <f>$B$43</f>
        <v>Vocational Training</v>
      </c>
      <c r="C154" s="159">
        <f>Data!LY24</f>
        <v>0</v>
      </c>
      <c r="D154" s="159">
        <f>Data!MS24</f>
        <v>0</v>
      </c>
      <c r="E154" s="159">
        <f>Data!NM24</f>
        <v>0</v>
      </c>
      <c r="F154" s="159">
        <f>Data!OG24</f>
        <v>0</v>
      </c>
      <c r="G154" s="159">
        <f>Data!PA24</f>
        <v>0</v>
      </c>
      <c r="H154" s="160">
        <f>Data!PU24</f>
        <v>0</v>
      </c>
      <c r="I154" s="70">
        <f t="shared" si="6"/>
        <v>0</v>
      </c>
    </row>
    <row r="155" spans="2:9" x14ac:dyDescent="0.2">
      <c r="B155" s="9" t="str">
        <f>$B$44</f>
        <v>Physical Training</v>
      </c>
      <c r="C155" s="159">
        <f>Data!LZ24</f>
        <v>0</v>
      </c>
      <c r="D155" s="159">
        <f>Data!MT24</f>
        <v>0</v>
      </c>
      <c r="E155" s="159">
        <f>Data!NN24</f>
        <v>0</v>
      </c>
      <c r="F155" s="159">
        <f>Data!OH24</f>
        <v>0</v>
      </c>
      <c r="G155" s="159">
        <f>Data!PB24</f>
        <v>0</v>
      </c>
      <c r="H155" s="160">
        <f>Data!PV24</f>
        <v>0</v>
      </c>
      <c r="I155" s="70">
        <f t="shared" si="6"/>
        <v>0</v>
      </c>
    </row>
    <row r="156" spans="2:9" x14ac:dyDescent="0.2">
      <c r="B156" s="9" t="str">
        <f>$B$45</f>
        <v>Health Services</v>
      </c>
      <c r="C156" s="159">
        <f>Data!MA24</f>
        <v>0</v>
      </c>
      <c r="D156" s="159">
        <f>Data!MU24</f>
        <v>0</v>
      </c>
      <c r="E156" s="159">
        <f>Data!NO24</f>
        <v>0</v>
      </c>
      <c r="F156" s="159">
        <f>Data!OI24</f>
        <v>0</v>
      </c>
      <c r="G156" s="159">
        <f>Data!PC24</f>
        <v>0</v>
      </c>
      <c r="H156" s="160">
        <f>Data!PW24</f>
        <v>147572.16</v>
      </c>
      <c r="I156" s="70">
        <f t="shared" si="6"/>
        <v>147572.16</v>
      </c>
    </row>
    <row r="157" spans="2:9" x14ac:dyDescent="0.2">
      <c r="B157" s="9" t="str">
        <f>$B$46</f>
        <v>Pharmacy</v>
      </c>
      <c r="C157" s="159">
        <f>Data!MB24</f>
        <v>0</v>
      </c>
      <c r="D157" s="159">
        <f>Data!MV24</f>
        <v>0</v>
      </c>
      <c r="E157" s="159">
        <f>Data!NP24</f>
        <v>0</v>
      </c>
      <c r="F157" s="159">
        <f>Data!OJ24</f>
        <v>0</v>
      </c>
      <c r="G157" s="159">
        <f>Data!PD24</f>
        <v>0</v>
      </c>
      <c r="H157" s="160">
        <f>Data!PX24</f>
        <v>0</v>
      </c>
      <c r="I157" s="70">
        <f t="shared" si="6"/>
        <v>0</v>
      </c>
    </row>
    <row r="158" spans="2:9" x14ac:dyDescent="0.2">
      <c r="B158" s="9" t="str">
        <f>$B$47</f>
        <v>Business Administration</v>
      </c>
      <c r="C158" s="159">
        <f>Data!MC24</f>
        <v>0</v>
      </c>
      <c r="D158" s="159">
        <f>Data!MW24</f>
        <v>0</v>
      </c>
      <c r="E158" s="159">
        <f>Data!NQ24</f>
        <v>0</v>
      </c>
      <c r="F158" s="159">
        <f>Data!OK24</f>
        <v>0</v>
      </c>
      <c r="G158" s="159">
        <f>Data!PE24</f>
        <v>0</v>
      </c>
      <c r="H158" s="160">
        <f>Data!PY24</f>
        <v>4956523.43</v>
      </c>
      <c r="I158" s="70">
        <f t="shared" si="6"/>
        <v>4956523.43</v>
      </c>
    </row>
    <row r="159" spans="2:9" x14ac:dyDescent="0.2">
      <c r="B159" s="9" t="str">
        <f>$B$48</f>
        <v>Optometry</v>
      </c>
      <c r="C159" s="159">
        <f>Data!MD24</f>
        <v>0</v>
      </c>
      <c r="D159" s="159">
        <f>Data!MX24</f>
        <v>0</v>
      </c>
      <c r="E159" s="159">
        <f>Data!NR24</f>
        <v>0</v>
      </c>
      <c r="F159" s="159">
        <f>Data!OL24</f>
        <v>0</v>
      </c>
      <c r="G159" s="159">
        <f>Data!PF24</f>
        <v>0</v>
      </c>
      <c r="H159" s="160">
        <f>Data!PZ24</f>
        <v>0</v>
      </c>
      <c r="I159" s="70">
        <f t="shared" si="6"/>
        <v>0</v>
      </c>
    </row>
    <row r="160" spans="2:9" x14ac:dyDescent="0.2">
      <c r="B160" s="9" t="str">
        <f>$B$49</f>
        <v>Teacher Ed-Practice Teaching</v>
      </c>
      <c r="C160" s="159">
        <f>Data!ME24</f>
        <v>0</v>
      </c>
      <c r="D160" s="159">
        <f>Data!MY24</f>
        <v>0</v>
      </c>
      <c r="E160" s="159">
        <f>Data!NS24</f>
        <v>0</v>
      </c>
      <c r="F160" s="159">
        <f>Data!OM24</f>
        <v>0</v>
      </c>
      <c r="G160" s="159">
        <f>Data!PG24</f>
        <v>0</v>
      </c>
      <c r="H160" s="160">
        <f>Data!QA24</f>
        <v>85798.47</v>
      </c>
      <c r="I160" s="70">
        <f t="shared" si="6"/>
        <v>85798.47</v>
      </c>
    </row>
    <row r="161" spans="2:10" x14ac:dyDescent="0.2">
      <c r="B161" s="9" t="str">
        <f>$B$50</f>
        <v>Technology</v>
      </c>
      <c r="C161" s="159">
        <f>Data!MF24</f>
        <v>0</v>
      </c>
      <c r="D161" s="159">
        <f>Data!MZ24</f>
        <v>0</v>
      </c>
      <c r="E161" s="159">
        <f>Data!NT24</f>
        <v>0</v>
      </c>
      <c r="F161" s="159">
        <f>Data!ON24</f>
        <v>0</v>
      </c>
      <c r="G161" s="159">
        <f>Data!PH24</f>
        <v>0</v>
      </c>
      <c r="H161" s="160">
        <f>Data!QB24</f>
        <v>501114.28</v>
      </c>
      <c r="I161" s="70">
        <f t="shared" si="6"/>
        <v>501114.28</v>
      </c>
    </row>
    <row r="162" spans="2:10" x14ac:dyDescent="0.2">
      <c r="B162" s="9" t="str">
        <f>$B$51</f>
        <v>Nursing</v>
      </c>
      <c r="C162" s="159">
        <f>Data!MG24</f>
        <v>0</v>
      </c>
      <c r="D162" s="159">
        <f>Data!NA24</f>
        <v>0</v>
      </c>
      <c r="E162" s="159">
        <f>Data!NU24</f>
        <v>0</v>
      </c>
      <c r="F162" s="159">
        <f>Data!OO24</f>
        <v>0</v>
      </c>
      <c r="G162" s="159">
        <f>Data!PI24</f>
        <v>0</v>
      </c>
      <c r="H162" s="160">
        <f>Data!QC24</f>
        <v>78915.3</v>
      </c>
      <c r="I162" s="70">
        <f t="shared" si="6"/>
        <v>78915.3</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16366156</v>
      </c>
      <c r="I163" s="70">
        <f>SUM(I143:I162)</f>
        <v>16366156</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2713147.3592913435</v>
      </c>
      <c r="D168" s="21">
        <f t="shared" si="8"/>
        <v>2192816.3828338562</v>
      </c>
      <c r="E168" s="21">
        <f t="shared" si="8"/>
        <v>393344.75787480001</v>
      </c>
      <c r="F168" s="21">
        <f t="shared" si="8"/>
        <v>0</v>
      </c>
      <c r="G168" s="21">
        <f t="shared" si="8"/>
        <v>0</v>
      </c>
      <c r="H168" s="36">
        <f t="shared" ref="H168:H188" si="9">SUM(C168:G168)</f>
        <v>5299308.5</v>
      </c>
      <c r="I168" s="52"/>
      <c r="J168" s="53"/>
    </row>
    <row r="169" spans="2:10" x14ac:dyDescent="0.2">
      <c r="B169" s="9" t="str">
        <f>$B$33</f>
        <v>Science</v>
      </c>
      <c r="C169" s="22">
        <f t="shared" si="8"/>
        <v>986441.050195897</v>
      </c>
      <c r="D169" s="22">
        <f t="shared" si="8"/>
        <v>1352134.600134189</v>
      </c>
      <c r="E169" s="22">
        <f t="shared" si="8"/>
        <v>140211.43966991393</v>
      </c>
      <c r="F169" s="22">
        <f t="shared" si="8"/>
        <v>0</v>
      </c>
      <c r="G169" s="22">
        <f t="shared" si="8"/>
        <v>0</v>
      </c>
      <c r="H169" s="69">
        <f t="shared" si="9"/>
        <v>2478787.0900000003</v>
      </c>
      <c r="I169" s="52"/>
      <c r="J169" s="53"/>
    </row>
    <row r="170" spans="2:10" x14ac:dyDescent="0.2">
      <c r="B170" s="9" t="str">
        <f>$B$34</f>
        <v>Fine Arts</v>
      </c>
      <c r="C170" s="22">
        <f t="shared" si="8"/>
        <v>268970.45168201323</v>
      </c>
      <c r="D170" s="22">
        <f t="shared" si="8"/>
        <v>138557.87831798673</v>
      </c>
      <c r="E170" s="22">
        <f t="shared" si="8"/>
        <v>0</v>
      </c>
      <c r="F170" s="22">
        <f t="shared" si="8"/>
        <v>0</v>
      </c>
      <c r="G170" s="22">
        <f t="shared" si="8"/>
        <v>0</v>
      </c>
      <c r="H170" s="69">
        <f t="shared" si="9"/>
        <v>407528.32999999996</v>
      </c>
      <c r="I170" s="52"/>
      <c r="J170" s="53"/>
    </row>
    <row r="171" spans="2:10" x14ac:dyDescent="0.2">
      <c r="B171" s="9" t="str">
        <f>$B$35</f>
        <v>Teacher Education</v>
      </c>
      <c r="C171" s="22">
        <f t="shared" si="8"/>
        <v>119684.76029042467</v>
      </c>
      <c r="D171" s="22">
        <f t="shared" si="8"/>
        <v>648222.81287753175</v>
      </c>
      <c r="E171" s="22">
        <f t="shared" si="8"/>
        <v>133410.25683204358</v>
      </c>
      <c r="F171" s="22">
        <f t="shared" si="8"/>
        <v>0</v>
      </c>
      <c r="G171" s="22">
        <f t="shared" si="8"/>
        <v>0</v>
      </c>
      <c r="H171" s="69">
        <f t="shared" si="9"/>
        <v>901317.83000000007</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410693.30544145615</v>
      </c>
      <c r="D173" s="22">
        <f t="shared" si="8"/>
        <v>593408.2998993689</v>
      </c>
      <c r="E173" s="22">
        <f t="shared" si="8"/>
        <v>191373.07465917486</v>
      </c>
      <c r="F173" s="22">
        <f t="shared" si="8"/>
        <v>0</v>
      </c>
      <c r="G173" s="22">
        <f t="shared" si="8"/>
        <v>0</v>
      </c>
      <c r="H173" s="69">
        <f t="shared" si="9"/>
        <v>1195474.68</v>
      </c>
      <c r="I173" s="52"/>
      <c r="J173" s="53"/>
    </row>
    <row r="174" spans="2:10" x14ac:dyDescent="0.2">
      <c r="B174" s="9" t="str">
        <f>$B$38</f>
        <v>Home Economics</v>
      </c>
      <c r="C174" s="22">
        <f t="shared" si="8"/>
        <v>7856.5467314919579</v>
      </c>
      <c r="D174" s="22">
        <f t="shared" si="8"/>
        <v>52765.263268508046</v>
      </c>
      <c r="E174" s="22">
        <f t="shared" si="8"/>
        <v>0</v>
      </c>
      <c r="F174" s="22">
        <f t="shared" si="8"/>
        <v>0</v>
      </c>
      <c r="G174" s="22">
        <f t="shared" si="8"/>
        <v>0</v>
      </c>
      <c r="H174" s="69">
        <f t="shared" si="9"/>
        <v>60621.810000000005</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64613.111116315915</v>
      </c>
      <c r="D176" s="22">
        <f t="shared" si="8"/>
        <v>188581.00888368412</v>
      </c>
      <c r="E176" s="22">
        <f t="shared" si="8"/>
        <v>0</v>
      </c>
      <c r="F176" s="22">
        <f t="shared" si="8"/>
        <v>0</v>
      </c>
      <c r="G176" s="22">
        <f t="shared" si="8"/>
        <v>0</v>
      </c>
      <c r="H176" s="69">
        <f t="shared" si="9"/>
        <v>253194.12000000002</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13820.78985580408</v>
      </c>
      <c r="D181" s="22">
        <f t="shared" si="8"/>
        <v>133751.37014419594</v>
      </c>
      <c r="E181" s="22">
        <f t="shared" si="8"/>
        <v>0</v>
      </c>
      <c r="F181" s="22">
        <f t="shared" si="8"/>
        <v>0</v>
      </c>
      <c r="G181" s="22">
        <f t="shared" si="8"/>
        <v>0</v>
      </c>
      <c r="H181" s="69">
        <f t="shared" si="9"/>
        <v>147572.16000000003</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202884.62452353368</v>
      </c>
      <c r="D183" s="22">
        <f t="shared" si="8"/>
        <v>3351717.5570041817</v>
      </c>
      <c r="E183" s="22">
        <f t="shared" si="8"/>
        <v>1401921.2484722848</v>
      </c>
      <c r="F183" s="22">
        <f t="shared" si="8"/>
        <v>0</v>
      </c>
      <c r="G183" s="22">
        <f t="shared" si="8"/>
        <v>0</v>
      </c>
      <c r="H183" s="69">
        <f t="shared" si="9"/>
        <v>4956523.43</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85798.47</v>
      </c>
      <c r="E185" s="22">
        <f t="shared" si="10"/>
        <v>0</v>
      </c>
      <c r="F185" s="22">
        <f t="shared" si="10"/>
        <v>0</v>
      </c>
      <c r="G185" s="22">
        <f t="shared" si="10"/>
        <v>0</v>
      </c>
      <c r="H185" s="69">
        <f t="shared" si="9"/>
        <v>85798.47</v>
      </c>
      <c r="I185" s="52"/>
      <c r="J185" s="53"/>
    </row>
    <row r="186" spans="2:10" x14ac:dyDescent="0.2">
      <c r="B186" s="9" t="str">
        <f>$B$50</f>
        <v>Technology</v>
      </c>
      <c r="C186" s="22">
        <f t="shared" si="10"/>
        <v>69383.463651425132</v>
      </c>
      <c r="D186" s="22">
        <f t="shared" si="10"/>
        <v>256887.74533314558</v>
      </c>
      <c r="E186" s="22">
        <f t="shared" si="10"/>
        <v>174843.07101542939</v>
      </c>
      <c r="F186" s="22">
        <f t="shared" si="10"/>
        <v>0</v>
      </c>
      <c r="G186" s="22">
        <f t="shared" si="10"/>
        <v>0</v>
      </c>
      <c r="H186" s="69">
        <f t="shared" si="9"/>
        <v>501114.28000000009</v>
      </c>
      <c r="I186" s="52"/>
      <c r="J186" s="53"/>
    </row>
    <row r="187" spans="2:10" x14ac:dyDescent="0.2">
      <c r="B187" s="9" t="str">
        <f>$B$51</f>
        <v>Nursing</v>
      </c>
      <c r="C187" s="22">
        <f t="shared" si="10"/>
        <v>3449.9500513784046</v>
      </c>
      <c r="D187" s="22">
        <f t="shared" si="10"/>
        <v>75465.349948621602</v>
      </c>
      <c r="E187" s="22">
        <f t="shared" si="10"/>
        <v>0</v>
      </c>
      <c r="F187" s="22">
        <f t="shared" si="10"/>
        <v>0</v>
      </c>
      <c r="G187" s="22">
        <f t="shared" si="10"/>
        <v>0</v>
      </c>
      <c r="H187" s="69">
        <f t="shared" si="9"/>
        <v>78915.3</v>
      </c>
      <c r="I187" s="52"/>
      <c r="J187" s="53"/>
    </row>
    <row r="188" spans="2:10" x14ac:dyDescent="0.2">
      <c r="B188" s="35" t="str">
        <f>$B$52</f>
        <v>Totals</v>
      </c>
      <c r="C188" s="36">
        <f>SUM(C168:C187)</f>
        <v>4860945.4128310839</v>
      </c>
      <c r="D188" s="36">
        <f>SUM(D168:D187)</f>
        <v>9070106.7386452723</v>
      </c>
      <c r="E188" s="36">
        <f>SUM(E168:E187)</f>
        <v>2435103.8485236466</v>
      </c>
      <c r="F188" s="36">
        <f>SUM(F168:F187)</f>
        <v>0</v>
      </c>
      <c r="G188" s="36">
        <f>SUM(G168:G187)</f>
        <v>0</v>
      </c>
      <c r="H188" s="36">
        <f t="shared" si="9"/>
        <v>16366156.000000004</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37326701</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7116565.4419919532</v>
      </c>
      <c r="D193" s="38">
        <f t="shared" si="11"/>
        <v>5751741.1419869307</v>
      </c>
      <c r="E193" s="38">
        <f t="shared" si="11"/>
        <v>1031740.3885543627</v>
      </c>
      <c r="F193" s="38">
        <f t="shared" si="11"/>
        <v>0</v>
      </c>
      <c r="G193" s="38">
        <f t="shared" si="11"/>
        <v>0</v>
      </c>
      <c r="H193" s="38">
        <f>SUM(C193:G193)</f>
        <v>13900046.972533247</v>
      </c>
      <c r="I193" s="1"/>
    </row>
    <row r="194" spans="2:9" x14ac:dyDescent="0.2">
      <c r="B194" s="9" t="str">
        <f>$B$33</f>
        <v>Science</v>
      </c>
      <c r="C194" s="39">
        <f t="shared" si="11"/>
        <v>1863209.25908733</v>
      </c>
      <c r="D194" s="39">
        <f t="shared" si="11"/>
        <v>2553938.4294703235</v>
      </c>
      <c r="E194" s="39">
        <f t="shared" si="11"/>
        <v>264834.12523340143</v>
      </c>
      <c r="F194" s="39">
        <f t="shared" si="11"/>
        <v>0</v>
      </c>
      <c r="G194" s="39">
        <f t="shared" si="11"/>
        <v>0</v>
      </c>
      <c r="H194" s="39">
        <f t="shared" ref="H194:H213" si="12">SUM(C194:G194)</f>
        <v>4681981.8137910552</v>
      </c>
      <c r="I194" s="1"/>
    </row>
    <row r="195" spans="2:9" x14ac:dyDescent="0.2">
      <c r="B195" s="9" t="str">
        <f>$B$34</f>
        <v>Fine Arts</v>
      </c>
      <c r="C195" s="39">
        <f t="shared" si="11"/>
        <v>725363.1406563808</v>
      </c>
      <c r="D195" s="39">
        <f t="shared" si="11"/>
        <v>373664.75444016396</v>
      </c>
      <c r="E195" s="39">
        <f t="shared" si="11"/>
        <v>0</v>
      </c>
      <c r="F195" s="39">
        <f t="shared" si="11"/>
        <v>0</v>
      </c>
      <c r="G195" s="39">
        <f t="shared" si="11"/>
        <v>0</v>
      </c>
      <c r="H195" s="39">
        <f t="shared" si="12"/>
        <v>1099027.8950965446</v>
      </c>
      <c r="I195" s="1"/>
    </row>
    <row r="196" spans="2:9" x14ac:dyDescent="0.2">
      <c r="B196" s="9" t="str">
        <f>$B$35</f>
        <v>Teacher Education</v>
      </c>
      <c r="C196" s="39">
        <f t="shared" si="11"/>
        <v>234793.24524226965</v>
      </c>
      <c r="D196" s="39">
        <f t="shared" si="11"/>
        <v>1271660.1303814009</v>
      </c>
      <c r="E196" s="39">
        <f t="shared" si="11"/>
        <v>261719.42922549543</v>
      </c>
      <c r="F196" s="39">
        <f t="shared" si="11"/>
        <v>0</v>
      </c>
      <c r="G196" s="39">
        <f t="shared" si="11"/>
        <v>0</v>
      </c>
      <c r="H196" s="39">
        <f t="shared" si="12"/>
        <v>1768172.804849166</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360650.89752462384</v>
      </c>
      <c r="D198" s="39">
        <f t="shared" si="11"/>
        <v>521102.32409857441</v>
      </c>
      <c r="E198" s="39">
        <f t="shared" si="11"/>
        <v>168054.53174769806</v>
      </c>
      <c r="F198" s="39">
        <f t="shared" si="11"/>
        <v>0</v>
      </c>
      <c r="G198" s="39">
        <f t="shared" si="11"/>
        <v>0</v>
      </c>
      <c r="H198" s="39">
        <f t="shared" si="12"/>
        <v>1049807.7533708962</v>
      </c>
      <c r="I198" s="1"/>
    </row>
    <row r="199" spans="2:9" x14ac:dyDescent="0.2">
      <c r="B199" s="9" t="str">
        <f>$B$38</f>
        <v>Home Economics</v>
      </c>
      <c r="C199" s="39">
        <f t="shared" si="11"/>
        <v>13584.183589549837</v>
      </c>
      <c r="D199" s="39">
        <f t="shared" si="11"/>
        <v>91232.579387232719</v>
      </c>
      <c r="E199" s="39">
        <f t="shared" si="11"/>
        <v>0</v>
      </c>
      <c r="F199" s="39">
        <f t="shared" si="11"/>
        <v>0</v>
      </c>
      <c r="G199" s="39">
        <f t="shared" si="11"/>
        <v>0</v>
      </c>
      <c r="H199" s="39">
        <f t="shared" si="12"/>
        <v>104816.76297678256</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174565.34801930096</v>
      </c>
      <c r="D201" s="39">
        <f t="shared" si="11"/>
        <v>509489.6202467244</v>
      </c>
      <c r="E201" s="39">
        <f t="shared" si="11"/>
        <v>0</v>
      </c>
      <c r="F201" s="39">
        <f t="shared" si="11"/>
        <v>0</v>
      </c>
      <c r="G201" s="39">
        <f t="shared" si="11"/>
        <v>0</v>
      </c>
      <c r="H201" s="39">
        <f t="shared" si="12"/>
        <v>684054.96826602542</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41514.806948188721</v>
      </c>
      <c r="D206" s="39">
        <f t="shared" si="11"/>
        <v>401761.57575105381</v>
      </c>
      <c r="E206" s="39">
        <f t="shared" si="11"/>
        <v>0</v>
      </c>
      <c r="F206" s="39">
        <f t="shared" si="11"/>
        <v>0</v>
      </c>
      <c r="G206" s="39">
        <f t="shared" si="11"/>
        <v>0</v>
      </c>
      <c r="H206" s="39">
        <f t="shared" si="12"/>
        <v>443276.38269924256</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519440.34999750496</v>
      </c>
      <c r="D208" s="39">
        <f t="shared" si="11"/>
        <v>8581317.3126930781</v>
      </c>
      <c r="E208" s="39">
        <f t="shared" si="11"/>
        <v>3589303.3574405401</v>
      </c>
      <c r="F208" s="39">
        <f t="shared" si="11"/>
        <v>0</v>
      </c>
      <c r="G208" s="39">
        <f t="shared" si="11"/>
        <v>0</v>
      </c>
      <c r="H208" s="39">
        <f t="shared" si="12"/>
        <v>12690061.020131124</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145909.93175980332</v>
      </c>
      <c r="E210" s="39">
        <f t="shared" si="13"/>
        <v>0</v>
      </c>
      <c r="F210" s="39">
        <f t="shared" si="13"/>
        <v>0</v>
      </c>
      <c r="G210" s="39">
        <f t="shared" si="13"/>
        <v>0</v>
      </c>
      <c r="H210" s="39">
        <f t="shared" si="12"/>
        <v>145909.93175980332</v>
      </c>
      <c r="I210" s="1"/>
    </row>
    <row r="211" spans="2:9" x14ac:dyDescent="0.2">
      <c r="B211" s="9" t="str">
        <f>$B$50</f>
        <v>Technology</v>
      </c>
      <c r="C211" s="39">
        <f t="shared" si="13"/>
        <v>82711.071134352969</v>
      </c>
      <c r="D211" s="39">
        <f t="shared" si="13"/>
        <v>306232.34211163415</v>
      </c>
      <c r="E211" s="39">
        <f t="shared" si="13"/>
        <v>208428.01617340231</v>
      </c>
      <c r="F211" s="39">
        <f t="shared" si="13"/>
        <v>0</v>
      </c>
      <c r="G211" s="39">
        <f t="shared" si="13"/>
        <v>0</v>
      </c>
      <c r="H211" s="39">
        <f t="shared" si="12"/>
        <v>597371.42941938946</v>
      </c>
      <c r="I211" s="1"/>
    </row>
    <row r="212" spans="2:9" x14ac:dyDescent="0.2">
      <c r="B212" s="9" t="str">
        <f>$B$51</f>
        <v>Nursing</v>
      </c>
      <c r="C212" s="39">
        <f t="shared" si="13"/>
        <v>7089.7489369887671</v>
      </c>
      <c r="D212" s="39">
        <f t="shared" si="13"/>
        <v>155083.51616973625</v>
      </c>
      <c r="E212" s="39">
        <f t="shared" si="13"/>
        <v>0</v>
      </c>
      <c r="F212" s="39">
        <f t="shared" si="13"/>
        <v>0</v>
      </c>
      <c r="G212" s="39">
        <f t="shared" si="13"/>
        <v>0</v>
      </c>
      <c r="H212" s="39">
        <f t="shared" si="12"/>
        <v>162173.26510672501</v>
      </c>
      <c r="I212" s="1"/>
    </row>
    <row r="213" spans="2:9" x14ac:dyDescent="0.2">
      <c r="B213" s="35" t="str">
        <f>$B$52</f>
        <v>Totals</v>
      </c>
      <c r="C213" s="38">
        <f>SUM(C193:C212)</f>
        <v>11139487.493128443</v>
      </c>
      <c r="D213" s="38">
        <f>SUM(D193:D212)</f>
        <v>20663133.658496663</v>
      </c>
      <c r="E213" s="38">
        <f>SUM(E193:E212)</f>
        <v>5524079.8483748995</v>
      </c>
      <c r="F213" s="38">
        <f>SUM(F193:F212)</f>
        <v>0</v>
      </c>
      <c r="G213" s="38">
        <f>SUM(G193:G212)</f>
        <v>0</v>
      </c>
      <c r="H213" s="38">
        <f t="shared" si="12"/>
        <v>37326701</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24050108</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3704780.1582113653</v>
      </c>
      <c r="D218" s="38">
        <f t="shared" si="14"/>
        <v>4902628.7840291904</v>
      </c>
      <c r="E218" s="38">
        <f t="shared" si="14"/>
        <v>208676.82033360074</v>
      </c>
      <c r="F218" s="38">
        <f t="shared" si="14"/>
        <v>0</v>
      </c>
      <c r="G218" s="38">
        <f t="shared" si="14"/>
        <v>0</v>
      </c>
      <c r="H218" s="38">
        <f>SUM(C218:G218)</f>
        <v>8816085.7625741549</v>
      </c>
      <c r="I218" s="1"/>
    </row>
    <row r="219" spans="2:9" x14ac:dyDescent="0.2">
      <c r="B219" s="9" t="str">
        <f>$B$33</f>
        <v>Science</v>
      </c>
      <c r="C219" s="39">
        <f t="shared" si="14"/>
        <v>896134.35137917101</v>
      </c>
      <c r="D219" s="39">
        <f t="shared" si="14"/>
        <v>1525281.465852106</v>
      </c>
      <c r="E219" s="39">
        <f t="shared" si="14"/>
        <v>104469.65345002906</v>
      </c>
      <c r="F219" s="39">
        <f t="shared" si="14"/>
        <v>0</v>
      </c>
      <c r="G219" s="39">
        <f t="shared" si="14"/>
        <v>0</v>
      </c>
      <c r="H219" s="39">
        <f t="shared" ref="H219:H238" si="15">SUM(C219:G219)</f>
        <v>2525885.470681306</v>
      </c>
      <c r="I219" s="1"/>
    </row>
    <row r="220" spans="2:9" x14ac:dyDescent="0.2">
      <c r="B220" s="9" t="str">
        <f>$B$34</f>
        <v>Fine Arts</v>
      </c>
      <c r="C220" s="39">
        <f t="shared" si="14"/>
        <v>331593.98856822314</v>
      </c>
      <c r="D220" s="39">
        <f t="shared" si="14"/>
        <v>224951.92801213561</v>
      </c>
      <c r="E220" s="39">
        <f t="shared" si="14"/>
        <v>0</v>
      </c>
      <c r="F220" s="39">
        <f t="shared" si="14"/>
        <v>0</v>
      </c>
      <c r="G220" s="39">
        <f t="shared" si="14"/>
        <v>0</v>
      </c>
      <c r="H220" s="39">
        <f t="shared" si="15"/>
        <v>556545.91658035875</v>
      </c>
      <c r="I220" s="1"/>
    </row>
    <row r="221" spans="2:9" x14ac:dyDescent="0.2">
      <c r="B221" s="9" t="str">
        <f>$B$35</f>
        <v>Teacher Education</v>
      </c>
      <c r="C221" s="39">
        <f t="shared" si="14"/>
        <v>93280.775204162957</v>
      </c>
      <c r="D221" s="39">
        <f t="shared" si="14"/>
        <v>927998.61862806836</v>
      </c>
      <c r="E221" s="39">
        <f t="shared" si="14"/>
        <v>35960.659604658242</v>
      </c>
      <c r="F221" s="39">
        <f t="shared" si="14"/>
        <v>0</v>
      </c>
      <c r="G221" s="39">
        <f t="shared" si="14"/>
        <v>0</v>
      </c>
      <c r="H221" s="39">
        <f t="shared" si="15"/>
        <v>1057240.0534368895</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196187.78565770527</v>
      </c>
      <c r="D223" s="39">
        <f t="shared" si="14"/>
        <v>402056.02478895336</v>
      </c>
      <c r="E223" s="39">
        <f t="shared" si="14"/>
        <v>39110.498402146557</v>
      </c>
      <c r="F223" s="39">
        <f t="shared" si="14"/>
        <v>0</v>
      </c>
      <c r="G223" s="39">
        <f t="shared" si="14"/>
        <v>0</v>
      </c>
      <c r="H223" s="39">
        <f t="shared" si="15"/>
        <v>637354.30884880514</v>
      </c>
      <c r="I223" s="1"/>
    </row>
    <row r="224" spans="2:9" x14ac:dyDescent="0.2">
      <c r="B224" s="9" t="str">
        <f>$B$38</f>
        <v>Home Economics</v>
      </c>
      <c r="C224" s="39">
        <f t="shared" si="14"/>
        <v>12778.188384131914</v>
      </c>
      <c r="D224" s="39">
        <f t="shared" si="14"/>
        <v>76230.512689534444</v>
      </c>
      <c r="E224" s="39">
        <f t="shared" si="14"/>
        <v>0</v>
      </c>
      <c r="F224" s="39">
        <f t="shared" si="14"/>
        <v>0</v>
      </c>
      <c r="G224" s="39">
        <f t="shared" si="14"/>
        <v>0</v>
      </c>
      <c r="H224" s="39">
        <f t="shared" si="15"/>
        <v>89008.701073666365</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53157.263677988754</v>
      </c>
      <c r="D226" s="39">
        <f t="shared" si="14"/>
        <v>321031.1402321526</v>
      </c>
      <c r="E226" s="39">
        <f t="shared" si="14"/>
        <v>0</v>
      </c>
      <c r="F226" s="39">
        <f t="shared" si="14"/>
        <v>0</v>
      </c>
      <c r="G226" s="39">
        <f t="shared" si="14"/>
        <v>0</v>
      </c>
      <c r="H226" s="39">
        <f t="shared" si="15"/>
        <v>374188.40391014132</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23767.430394485356</v>
      </c>
      <c r="D231" s="39">
        <f t="shared" si="14"/>
        <v>317866.85479975678</v>
      </c>
      <c r="E231" s="39">
        <f t="shared" si="14"/>
        <v>0</v>
      </c>
      <c r="F231" s="39">
        <f t="shared" si="14"/>
        <v>0</v>
      </c>
      <c r="G231" s="39">
        <f t="shared" si="14"/>
        <v>0</v>
      </c>
      <c r="H231" s="39">
        <f t="shared" si="15"/>
        <v>341634.28519424214</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326482.71321457037</v>
      </c>
      <c r="D233" s="39">
        <f t="shared" si="14"/>
        <v>6928634.4476985903</v>
      </c>
      <c r="E233" s="39">
        <f t="shared" si="14"/>
        <v>1874591.5621163086</v>
      </c>
      <c r="F233" s="39">
        <f t="shared" si="14"/>
        <v>0</v>
      </c>
      <c r="G233" s="39">
        <f t="shared" si="14"/>
        <v>0</v>
      </c>
      <c r="H233" s="39">
        <f t="shared" si="15"/>
        <v>9129708.7230294701</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120818.17105511119</v>
      </c>
      <c r="E235" s="39">
        <f t="shared" si="16"/>
        <v>0</v>
      </c>
      <c r="F235" s="39">
        <f t="shared" si="16"/>
        <v>0</v>
      </c>
      <c r="G235" s="39">
        <f t="shared" si="16"/>
        <v>0</v>
      </c>
      <c r="H235" s="39">
        <f t="shared" si="15"/>
        <v>120818.17105511119</v>
      </c>
      <c r="I235" s="1"/>
    </row>
    <row r="236" spans="2:10" x14ac:dyDescent="0.2">
      <c r="B236" s="9" t="str">
        <f>$B$50</f>
        <v>Technology</v>
      </c>
      <c r="C236" s="39">
        <f t="shared" si="16"/>
        <v>26663.81976155526</v>
      </c>
      <c r="D236" s="39">
        <f t="shared" si="16"/>
        <v>185829.85357524245</v>
      </c>
      <c r="E236" s="39">
        <f t="shared" si="16"/>
        <v>98169.975855052428</v>
      </c>
      <c r="F236" s="39">
        <f t="shared" si="16"/>
        <v>0</v>
      </c>
      <c r="G236" s="39">
        <f t="shared" si="16"/>
        <v>0</v>
      </c>
      <c r="H236" s="39">
        <f t="shared" si="15"/>
        <v>310663.64919185016</v>
      </c>
      <c r="I236" s="1"/>
    </row>
    <row r="237" spans="2:10" x14ac:dyDescent="0.2">
      <c r="B237" s="9" t="str">
        <f>$B$51</f>
        <v>Nursing</v>
      </c>
      <c r="C237" s="39">
        <f t="shared" si="16"/>
        <v>2470.4497542655031</v>
      </c>
      <c r="D237" s="39">
        <f t="shared" si="16"/>
        <v>88504.104669736218</v>
      </c>
      <c r="E237" s="39">
        <f t="shared" si="16"/>
        <v>0</v>
      </c>
      <c r="F237" s="39">
        <f t="shared" si="16"/>
        <v>0</v>
      </c>
      <c r="G237" s="39">
        <f t="shared" si="16"/>
        <v>0</v>
      </c>
      <c r="H237" s="39">
        <f t="shared" si="15"/>
        <v>90974.554424001719</v>
      </c>
      <c r="I237" s="1"/>
    </row>
    <row r="238" spans="2:10" x14ac:dyDescent="0.2">
      <c r="B238" s="35" t="str">
        <f>$B$52</f>
        <v>Totals</v>
      </c>
      <c r="C238" s="38">
        <f>SUM(C218:C237)</f>
        <v>5667296.924207625</v>
      </c>
      <c r="D238" s="38">
        <f>SUM(D218:D237)</f>
        <v>16021831.906030577</v>
      </c>
      <c r="E238" s="38">
        <f>SUM(E218:E237)</f>
        <v>2360979.1697617956</v>
      </c>
      <c r="F238" s="38">
        <f>SUM(F218:F237)</f>
        <v>0</v>
      </c>
      <c r="G238" s="38">
        <f>SUM(G218:G237)</f>
        <v>0</v>
      </c>
      <c r="H238" s="38">
        <f t="shared" si="15"/>
        <v>24050107.999999996</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7209730</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1110617.2433845715</v>
      </c>
      <c r="D243" s="38">
        <f t="shared" si="17"/>
        <v>1469707.7378229976</v>
      </c>
      <c r="E243" s="38">
        <f t="shared" si="17"/>
        <v>62557.038490794766</v>
      </c>
      <c r="F243" s="38">
        <f t="shared" si="17"/>
        <v>0</v>
      </c>
      <c r="G243" s="38">
        <f t="shared" si="17"/>
        <v>0</v>
      </c>
      <c r="H243" s="38">
        <f>SUM(C243:G243)</f>
        <v>2642882.0196983637</v>
      </c>
      <c r="I243" s="1"/>
    </row>
    <row r="244" spans="2:9" x14ac:dyDescent="0.2">
      <c r="B244" s="9" t="str">
        <f>$B$33</f>
        <v>Science</v>
      </c>
      <c r="C244" s="39">
        <f t="shared" si="17"/>
        <v>268642.73196481908</v>
      </c>
      <c r="D244" s="39">
        <f t="shared" si="17"/>
        <v>457248.15634083241</v>
      </c>
      <c r="E244" s="39">
        <f t="shared" si="17"/>
        <v>31317.863294762668</v>
      </c>
      <c r="F244" s="39">
        <f t="shared" si="17"/>
        <v>0</v>
      </c>
      <c r="G244" s="39">
        <f t="shared" si="17"/>
        <v>0</v>
      </c>
      <c r="H244" s="39">
        <f t="shared" ref="H244:H263" si="18">SUM(C244:G244)</f>
        <v>757208.75160041417</v>
      </c>
      <c r="I244" s="1"/>
    </row>
    <row r="245" spans="2:9" x14ac:dyDescent="0.2">
      <c r="B245" s="9" t="str">
        <f>$B$34</f>
        <v>Fine Arts</v>
      </c>
      <c r="C245" s="39">
        <f t="shared" si="17"/>
        <v>99405.089041594969</v>
      </c>
      <c r="D245" s="39">
        <f t="shared" si="17"/>
        <v>67435.98257217533</v>
      </c>
      <c r="E245" s="39">
        <f t="shared" si="17"/>
        <v>0</v>
      </c>
      <c r="F245" s="39">
        <f t="shared" si="17"/>
        <v>0</v>
      </c>
      <c r="G245" s="39">
        <f t="shared" si="17"/>
        <v>0</v>
      </c>
      <c r="H245" s="39">
        <f t="shared" si="18"/>
        <v>166841.0716137703</v>
      </c>
      <c r="I245" s="1"/>
    </row>
    <row r="246" spans="2:9" x14ac:dyDescent="0.2">
      <c r="B246" s="9" t="str">
        <f>$B$35</f>
        <v>Teacher Education</v>
      </c>
      <c r="C246" s="39">
        <f t="shared" si="17"/>
        <v>27963.666666807057</v>
      </c>
      <c r="D246" s="39">
        <f t="shared" si="17"/>
        <v>278194.98692818108</v>
      </c>
      <c r="E246" s="39">
        <f t="shared" si="17"/>
        <v>10780.269526086646</v>
      </c>
      <c r="F246" s="39">
        <f t="shared" si="17"/>
        <v>0</v>
      </c>
      <c r="G246" s="39">
        <f t="shared" si="17"/>
        <v>0</v>
      </c>
      <c r="H246" s="39">
        <f t="shared" si="18"/>
        <v>316938.9231210748</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58813.081583248088</v>
      </c>
      <c r="D248" s="39">
        <f t="shared" si="17"/>
        <v>120528.16492972343</v>
      </c>
      <c r="E248" s="39">
        <f t="shared" si="17"/>
        <v>11724.526710853361</v>
      </c>
      <c r="F248" s="39">
        <f t="shared" si="17"/>
        <v>0</v>
      </c>
      <c r="G248" s="39">
        <f t="shared" si="17"/>
        <v>0</v>
      </c>
      <c r="H248" s="39">
        <f t="shared" si="18"/>
        <v>191065.77322382489</v>
      </c>
      <c r="I248" s="1"/>
    </row>
    <row r="249" spans="2:9" x14ac:dyDescent="0.2">
      <c r="B249" s="9" t="str">
        <f>$B$38</f>
        <v>Home Economics</v>
      </c>
      <c r="C249" s="39">
        <f t="shared" si="17"/>
        <v>3830.6392694256251</v>
      </c>
      <c r="D249" s="39">
        <f t="shared" si="17"/>
        <v>22852.347035327955</v>
      </c>
      <c r="E249" s="39">
        <f t="shared" si="17"/>
        <v>0</v>
      </c>
      <c r="F249" s="39">
        <f t="shared" si="17"/>
        <v>0</v>
      </c>
      <c r="G249" s="39">
        <f t="shared" si="17"/>
        <v>0</v>
      </c>
      <c r="H249" s="39">
        <f t="shared" si="18"/>
        <v>26682.98630475358</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15935.459360810599</v>
      </c>
      <c r="D251" s="39">
        <f t="shared" si="17"/>
        <v>96238.563363871697</v>
      </c>
      <c r="E251" s="39">
        <f t="shared" si="17"/>
        <v>0</v>
      </c>
      <c r="F251" s="39">
        <f t="shared" si="17"/>
        <v>0</v>
      </c>
      <c r="G251" s="39">
        <f t="shared" si="17"/>
        <v>0</v>
      </c>
      <c r="H251" s="39">
        <f t="shared" si="18"/>
        <v>112174.02272468229</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7124.9890411316619</v>
      </c>
      <c r="D256" s="39">
        <f t="shared" si="17"/>
        <v>95289.975373726003</v>
      </c>
      <c r="E256" s="39">
        <f t="shared" si="17"/>
        <v>0</v>
      </c>
      <c r="F256" s="39">
        <f t="shared" si="17"/>
        <v>0</v>
      </c>
      <c r="G256" s="39">
        <f t="shared" si="17"/>
        <v>0</v>
      </c>
      <c r="H256" s="39">
        <f t="shared" si="18"/>
        <v>102414.96441485766</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97872.833333824718</v>
      </c>
      <c r="D258" s="39">
        <f t="shared" si="17"/>
        <v>2077062.7573317327</v>
      </c>
      <c r="E258" s="39">
        <f t="shared" si="17"/>
        <v>561964.17176741222</v>
      </c>
      <c r="F258" s="39">
        <f t="shared" si="17"/>
        <v>0</v>
      </c>
      <c r="G258" s="39">
        <f t="shared" si="17"/>
        <v>0</v>
      </c>
      <c r="H258" s="39">
        <f t="shared" si="18"/>
        <v>2736899.7624329696</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36218.814169199024</v>
      </c>
      <c r="E260" s="39">
        <f t="shared" si="19"/>
        <v>0</v>
      </c>
      <c r="F260" s="39">
        <f t="shared" si="19"/>
        <v>0</v>
      </c>
      <c r="G260" s="39">
        <f t="shared" si="19"/>
        <v>0</v>
      </c>
      <c r="H260" s="39">
        <f t="shared" si="18"/>
        <v>36218.814169199024</v>
      </c>
      <c r="I260" s="1"/>
    </row>
    <row r="261" spans="2:10" x14ac:dyDescent="0.2">
      <c r="B261" s="9" t="str">
        <f>$B$50</f>
        <v>Technology</v>
      </c>
      <c r="C261" s="39">
        <f t="shared" si="19"/>
        <v>7993.267275534804</v>
      </c>
      <c r="D261" s="39">
        <f t="shared" si="19"/>
        <v>55707.985603101355</v>
      </c>
      <c r="E261" s="39">
        <f t="shared" si="19"/>
        <v>29429.348925229238</v>
      </c>
      <c r="F261" s="39">
        <f t="shared" si="19"/>
        <v>0</v>
      </c>
      <c r="G261" s="39">
        <f t="shared" si="19"/>
        <v>0</v>
      </c>
      <c r="H261" s="39">
        <f t="shared" si="18"/>
        <v>93130.6018038654</v>
      </c>
      <c r="I261" s="1"/>
    </row>
    <row r="262" spans="2:10" x14ac:dyDescent="0.2">
      <c r="B262" s="9" t="str">
        <f>$B$51</f>
        <v>Nursing</v>
      </c>
      <c r="C262" s="39">
        <f t="shared" si="19"/>
        <v>740.59025875562077</v>
      </c>
      <c r="D262" s="39">
        <f t="shared" si="19"/>
        <v>26531.718633468812</v>
      </c>
      <c r="E262" s="39">
        <f t="shared" si="19"/>
        <v>0</v>
      </c>
      <c r="F262" s="39">
        <f t="shared" si="19"/>
        <v>0</v>
      </c>
      <c r="G262" s="39">
        <f t="shared" si="19"/>
        <v>0</v>
      </c>
      <c r="H262" s="39">
        <f t="shared" si="18"/>
        <v>27272.308892224431</v>
      </c>
      <c r="I262" s="1"/>
    </row>
    <row r="263" spans="2:10" x14ac:dyDescent="0.2">
      <c r="B263" s="35" t="str">
        <f>$B$52</f>
        <v>Totals</v>
      </c>
      <c r="C263" s="38">
        <f>SUM(C243:C262)</f>
        <v>1698939.5911805239</v>
      </c>
      <c r="D263" s="38">
        <f>SUM(D243:D262)</f>
        <v>4803017.1901043383</v>
      </c>
      <c r="E263" s="38">
        <f>SUM(E243:E262)</f>
        <v>707773.21871513897</v>
      </c>
      <c r="F263" s="38">
        <f>SUM(F243:F262)</f>
        <v>0</v>
      </c>
      <c r="G263" s="38">
        <f>SUM(G243:G262)</f>
        <v>0</v>
      </c>
      <c r="H263" s="38">
        <f t="shared" si="18"/>
        <v>7209730.0000000009</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21631955.137501772</v>
      </c>
      <c r="D268" s="38">
        <f t="shared" si="20"/>
        <v>19963792.651163723</v>
      </c>
      <c r="E268" s="38">
        <f t="shared" si="20"/>
        <v>2709252.865888278</v>
      </c>
      <c r="F268" s="38">
        <f t="shared" si="20"/>
        <v>0</v>
      </c>
      <c r="G268" s="38">
        <f t="shared" si="20"/>
        <v>0</v>
      </c>
      <c r="H268" s="38">
        <f>SUM(C268:G268)</f>
        <v>44305000.654553771</v>
      </c>
      <c r="I268" s="1"/>
    </row>
    <row r="269" spans="2:10" x14ac:dyDescent="0.2">
      <c r="B269" s="9" t="str">
        <f>$B$33</f>
        <v>Science</v>
      </c>
      <c r="C269" s="39">
        <f t="shared" si="20"/>
        <v>5843674.138140507</v>
      </c>
      <c r="D269" s="39">
        <f t="shared" si="20"/>
        <v>8395987.9803988822</v>
      </c>
      <c r="E269" s="39">
        <f t="shared" si="20"/>
        <v>800839.81965742714</v>
      </c>
      <c r="F269" s="39">
        <f t="shared" si="20"/>
        <v>0</v>
      </c>
      <c r="G269" s="39">
        <f t="shared" si="20"/>
        <v>0</v>
      </c>
      <c r="H269" s="39">
        <f t="shared" ref="H269:H288" si="21">SUM(C269:G269)</f>
        <v>15040501.938196816</v>
      </c>
      <c r="I269" s="1"/>
    </row>
    <row r="270" spans="2:10" x14ac:dyDescent="0.2">
      <c r="B270" s="9" t="str">
        <f>$B$34</f>
        <v>Fine Arts</v>
      </c>
      <c r="C270" s="39">
        <f t="shared" si="20"/>
        <v>2137473.9165041321</v>
      </c>
      <c r="D270" s="39">
        <f t="shared" si="20"/>
        <v>1171464.1496343866</v>
      </c>
      <c r="E270" s="39">
        <f t="shared" si="20"/>
        <v>0</v>
      </c>
      <c r="F270" s="39">
        <f t="shared" si="20"/>
        <v>0</v>
      </c>
      <c r="G270" s="39">
        <f t="shared" si="20"/>
        <v>0</v>
      </c>
      <c r="H270" s="39">
        <f t="shared" si="21"/>
        <v>3308938.066138519</v>
      </c>
      <c r="I270" s="1"/>
    </row>
    <row r="271" spans="2:10" x14ac:dyDescent="0.2">
      <c r="B271" s="9" t="str">
        <f>$B$35</f>
        <v>Teacher Education</v>
      </c>
      <c r="C271" s="39">
        <f t="shared" si="20"/>
        <v>706235.8895375384</v>
      </c>
      <c r="D271" s="39">
        <f t="shared" si="20"/>
        <v>4374556.9025670923</v>
      </c>
      <c r="E271" s="39">
        <f t="shared" si="20"/>
        <v>698819.43176020391</v>
      </c>
      <c r="F271" s="39">
        <f t="shared" si="20"/>
        <v>0</v>
      </c>
      <c r="G271" s="39">
        <f t="shared" si="20"/>
        <v>0</v>
      </c>
      <c r="H271" s="39">
        <f t="shared" si="21"/>
        <v>5779612.2238648348</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1380422.0357146654</v>
      </c>
      <c r="D273" s="39">
        <f t="shared" si="20"/>
        <v>2148698.5027749571</v>
      </c>
      <c r="E273" s="39">
        <f t="shared" si="20"/>
        <v>575253.87110764685</v>
      </c>
      <c r="F273" s="39">
        <f t="shared" si="20"/>
        <v>0</v>
      </c>
      <c r="G273" s="39">
        <f t="shared" si="20"/>
        <v>0</v>
      </c>
      <c r="H273" s="39">
        <f t="shared" si="21"/>
        <v>4104374.4095972693</v>
      </c>
      <c r="I273" s="1"/>
    </row>
    <row r="274" spans="2:10" x14ac:dyDescent="0.2">
      <c r="B274" s="9" t="str">
        <f>$B$38</f>
        <v>Home Economics</v>
      </c>
      <c r="C274" s="39">
        <f t="shared" si="20"/>
        <v>51386.129538123532</v>
      </c>
      <c r="D274" s="39">
        <f t="shared" si="20"/>
        <v>332650.29748374567</v>
      </c>
      <c r="E274" s="39">
        <f t="shared" si="20"/>
        <v>0</v>
      </c>
      <c r="F274" s="39">
        <f t="shared" si="20"/>
        <v>0</v>
      </c>
      <c r="G274" s="39">
        <f t="shared" si="20"/>
        <v>0</v>
      </c>
      <c r="H274" s="39">
        <f t="shared" si="21"/>
        <v>384036.42702186923</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479654.55910123425</v>
      </c>
      <c r="D276" s="39">
        <f t="shared" si="20"/>
        <v>1615542.9938948529</v>
      </c>
      <c r="E276" s="39">
        <f t="shared" si="20"/>
        <v>0</v>
      </c>
      <c r="F276" s="39">
        <f t="shared" si="20"/>
        <v>0</v>
      </c>
      <c r="G276" s="39">
        <f t="shared" si="20"/>
        <v>0</v>
      </c>
      <c r="H276" s="39">
        <f t="shared" si="21"/>
        <v>2095197.5529960871</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126986.09273059151</v>
      </c>
      <c r="D281" s="39">
        <f t="shared" si="20"/>
        <v>1343108.0557898725</v>
      </c>
      <c r="E281" s="39">
        <f t="shared" si="20"/>
        <v>0</v>
      </c>
      <c r="F281" s="39">
        <f t="shared" si="20"/>
        <v>0</v>
      </c>
      <c r="G281" s="39">
        <f t="shared" si="20"/>
        <v>0</v>
      </c>
      <c r="H281" s="39">
        <f t="shared" si="21"/>
        <v>1470094.1485204641</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1656652.5304328138</v>
      </c>
      <c r="D283" s="39">
        <f t="shared" si="20"/>
        <v>29363629.43389475</v>
      </c>
      <c r="E283" s="39">
        <f t="shared" si="20"/>
        <v>10951658.000470135</v>
      </c>
      <c r="F283" s="39">
        <f t="shared" si="20"/>
        <v>0</v>
      </c>
      <c r="G283" s="39">
        <f t="shared" si="20"/>
        <v>0</v>
      </c>
      <c r="H283" s="39">
        <f t="shared" si="21"/>
        <v>41971939.964797698</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531995.67758240446</v>
      </c>
      <c r="E285" s="39">
        <f t="shared" si="22"/>
        <v>0</v>
      </c>
      <c r="F285" s="39">
        <f t="shared" si="22"/>
        <v>0</v>
      </c>
      <c r="G285" s="39">
        <f t="shared" si="22"/>
        <v>0</v>
      </c>
      <c r="H285" s="39">
        <f t="shared" si="21"/>
        <v>531995.67758240446</v>
      </c>
      <c r="I285" s="1"/>
    </row>
    <row r="286" spans="2:10" x14ac:dyDescent="0.2">
      <c r="B286" s="9" t="str">
        <f>$B$50</f>
        <v>Technology</v>
      </c>
      <c r="C286" s="39">
        <f t="shared" si="22"/>
        <v>267955.03842919471</v>
      </c>
      <c r="D286" s="39">
        <f t="shared" si="22"/>
        <v>1105308.2762532094</v>
      </c>
      <c r="E286" s="39">
        <f t="shared" si="22"/>
        <v>715499.20951263036</v>
      </c>
      <c r="F286" s="39">
        <f t="shared" si="22"/>
        <v>0</v>
      </c>
      <c r="G286" s="39">
        <f t="shared" si="22"/>
        <v>0</v>
      </c>
      <c r="H286" s="39">
        <f t="shared" si="21"/>
        <v>2088762.5241950345</v>
      </c>
      <c r="I286" s="1"/>
    </row>
    <row r="287" spans="2:10" x14ac:dyDescent="0.2">
      <c r="B287" s="9" t="str">
        <f>$B$51</f>
        <v>Nursing</v>
      </c>
      <c r="C287" s="39">
        <f t="shared" si="22"/>
        <v>20711.256241328192</v>
      </c>
      <c r="D287" s="39">
        <f t="shared" si="22"/>
        <v>497841.3486522109</v>
      </c>
      <c r="E287" s="39">
        <f t="shared" si="22"/>
        <v>0</v>
      </c>
      <c r="F287" s="39">
        <f t="shared" si="22"/>
        <v>0</v>
      </c>
      <c r="G287" s="39">
        <f t="shared" si="22"/>
        <v>0</v>
      </c>
      <c r="H287" s="39">
        <f t="shared" si="21"/>
        <v>518552.6048935391</v>
      </c>
      <c r="I287" s="1"/>
    </row>
    <row r="288" spans="2:10" x14ac:dyDescent="0.2">
      <c r="B288" s="35" t="str">
        <f>$B$52</f>
        <v>Totals</v>
      </c>
      <c r="C288" s="38">
        <f>SUM(C268:C287)</f>
        <v>34303106.723871909</v>
      </c>
      <c r="D288" s="38">
        <f>SUM(D268:D287)</f>
        <v>70844576.270090073</v>
      </c>
      <c r="E288" s="38">
        <f>SUM(E268:E287)</f>
        <v>16451323.198396323</v>
      </c>
      <c r="F288" s="38">
        <f>SUM(F268:F287)</f>
        <v>0</v>
      </c>
      <c r="G288" s="38">
        <f>SUM(G268:G287)</f>
        <v>0</v>
      </c>
      <c r="H288" s="38">
        <f t="shared" si="21"/>
        <v>121599006.19235831</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248.70319430554241</v>
      </c>
      <c r="D293" s="36">
        <f t="shared" si="23"/>
        <v>390.4592824260933</v>
      </c>
      <c r="E293" s="36">
        <f t="shared" si="23"/>
        <v>1135.9550800370139</v>
      </c>
      <c r="F293" s="36">
        <f t="shared" si="23"/>
        <v>0</v>
      </c>
      <c r="G293" s="37">
        <f t="shared" si="23"/>
        <v>0</v>
      </c>
      <c r="H293" s="38">
        <f t="shared" si="23"/>
        <v>315.35379452751221</v>
      </c>
      <c r="I293" s="1"/>
    </row>
    <row r="294" spans="2:10" x14ac:dyDescent="0.2">
      <c r="B294" s="9" t="str">
        <f>$B$33</f>
        <v>Science</v>
      </c>
      <c r="C294" s="69">
        <f t="shared" si="23"/>
        <v>277.7543675146398</v>
      </c>
      <c r="D294" s="69">
        <f t="shared" si="23"/>
        <v>527.81718616954061</v>
      </c>
      <c r="E294" s="69">
        <f t="shared" si="23"/>
        <v>670.72011696601942</v>
      </c>
      <c r="F294" s="69">
        <f t="shared" si="23"/>
        <v>0</v>
      </c>
      <c r="G294" s="88">
        <f t="shared" si="23"/>
        <v>0</v>
      </c>
      <c r="H294" s="39">
        <f t="shared" si="23"/>
        <v>394.34981484522325</v>
      </c>
      <c r="I294" s="1"/>
    </row>
    <row r="295" spans="2:10" x14ac:dyDescent="0.2">
      <c r="B295" s="9" t="str">
        <f>$B$34</f>
        <v>Fine Arts</v>
      </c>
      <c r="C295" s="69">
        <f t="shared" si="23"/>
        <v>274.5631235072745</v>
      </c>
      <c r="D295" s="69">
        <f t="shared" si="23"/>
        <v>499.34533232497301</v>
      </c>
      <c r="E295" s="69">
        <f t="shared" si="23"/>
        <v>0</v>
      </c>
      <c r="F295" s="69">
        <f t="shared" si="23"/>
        <v>0</v>
      </c>
      <c r="G295" s="88">
        <f t="shared" si="23"/>
        <v>0</v>
      </c>
      <c r="H295" s="39">
        <f t="shared" si="23"/>
        <v>326.61514817278839</v>
      </c>
      <c r="I295" s="1"/>
    </row>
    <row r="296" spans="2:10" x14ac:dyDescent="0.2">
      <c r="B296" s="9" t="str">
        <f>$B$35</f>
        <v>Teacher Education</v>
      </c>
      <c r="C296" s="69">
        <f t="shared" si="23"/>
        <v>322.48214134134173</v>
      </c>
      <c r="D296" s="69">
        <f t="shared" si="23"/>
        <v>452.01042597304115</v>
      </c>
      <c r="E296" s="69">
        <f t="shared" si="23"/>
        <v>1700.2905882243404</v>
      </c>
      <c r="F296" s="69">
        <f t="shared" si="23"/>
        <v>0</v>
      </c>
      <c r="G296" s="88">
        <f t="shared" si="23"/>
        <v>0</v>
      </c>
      <c r="H296" s="39">
        <f t="shared" si="23"/>
        <v>470.69079109575983</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299.70083276479926</v>
      </c>
      <c r="D298" s="69">
        <f t="shared" si="23"/>
        <v>512.44896321844908</v>
      </c>
      <c r="E298" s="69">
        <f t="shared" si="23"/>
        <v>1286.9214118739303</v>
      </c>
      <c r="F298" s="69">
        <f t="shared" si="23"/>
        <v>0</v>
      </c>
      <c r="G298" s="88">
        <f t="shared" si="23"/>
        <v>0</v>
      </c>
      <c r="H298" s="39">
        <f t="shared" si="23"/>
        <v>443.90811265382536</v>
      </c>
      <c r="I298" s="1"/>
    </row>
    <row r="299" spans="2:10" x14ac:dyDescent="0.2">
      <c r="B299" s="9" t="str">
        <f>$B$38</f>
        <v>Home Economics</v>
      </c>
      <c r="C299" s="69">
        <f t="shared" si="23"/>
        <v>171.28709846041178</v>
      </c>
      <c r="D299" s="69">
        <f t="shared" si="23"/>
        <v>418.42804714936563</v>
      </c>
      <c r="E299" s="69">
        <f t="shared" si="23"/>
        <v>0</v>
      </c>
      <c r="F299" s="69">
        <f t="shared" si="23"/>
        <v>0</v>
      </c>
      <c r="G299" s="88">
        <f t="shared" si="23"/>
        <v>0</v>
      </c>
      <c r="H299" s="39">
        <f t="shared" si="23"/>
        <v>350.71819819348786</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384.3385890234249</v>
      </c>
      <c r="D301" s="69">
        <f t="shared" si="23"/>
        <v>482.5397233855594</v>
      </c>
      <c r="E301" s="69">
        <f t="shared" si="23"/>
        <v>0</v>
      </c>
      <c r="F301" s="69">
        <f t="shared" si="23"/>
        <v>0</v>
      </c>
      <c r="G301" s="88">
        <f t="shared" si="23"/>
        <v>0</v>
      </c>
      <c r="H301" s="39">
        <f t="shared" si="23"/>
        <v>455.87414120889622</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227.57364288636472</v>
      </c>
      <c r="D306" s="69">
        <f t="shared" si="23"/>
        <v>405.16080114324961</v>
      </c>
      <c r="E306" s="69">
        <f t="shared" si="23"/>
        <v>0</v>
      </c>
      <c r="F306" s="69">
        <f t="shared" si="23"/>
        <v>0</v>
      </c>
      <c r="G306" s="88">
        <f t="shared" si="23"/>
        <v>0</v>
      </c>
      <c r="H306" s="39">
        <f t="shared" si="23"/>
        <v>379.57504480259854</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216.13209790382436</v>
      </c>
      <c r="D308" s="69">
        <f t="shared" si="23"/>
        <v>406.37202017623997</v>
      </c>
      <c r="E308" s="69">
        <f t="shared" si="23"/>
        <v>511.16256711645906</v>
      </c>
      <c r="F308" s="69">
        <f t="shared" si="23"/>
        <v>0</v>
      </c>
      <c r="G308" s="88">
        <f t="shared" si="23"/>
        <v>0</v>
      </c>
      <c r="H308" s="39">
        <f t="shared" si="23"/>
        <v>414.13683511068496</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422.21879173206702</v>
      </c>
      <c r="E310" s="69">
        <f t="shared" si="24"/>
        <v>0</v>
      </c>
      <c r="F310" s="69">
        <f t="shared" si="24"/>
        <v>0</v>
      </c>
      <c r="G310" s="88">
        <f t="shared" si="24"/>
        <v>0</v>
      </c>
      <c r="H310" s="39">
        <f t="shared" si="24"/>
        <v>422.21879173206702</v>
      </c>
      <c r="I310" s="1"/>
    </row>
    <row r="311" spans="2:10" x14ac:dyDescent="0.2">
      <c r="B311" s="9" t="str">
        <f>$B$50</f>
        <v>Technology</v>
      </c>
      <c r="C311" s="69">
        <f t="shared" si="24"/>
        <v>428.0431923789053</v>
      </c>
      <c r="D311" s="69">
        <f t="shared" si="24"/>
        <v>570.33450787059314</v>
      </c>
      <c r="E311" s="69">
        <f t="shared" si="24"/>
        <v>637.69983022516078</v>
      </c>
      <c r="F311" s="69">
        <f t="shared" si="24"/>
        <v>0</v>
      </c>
      <c r="G311" s="88">
        <f t="shared" si="24"/>
        <v>0</v>
      </c>
      <c r="H311" s="39">
        <f t="shared" si="24"/>
        <v>566.67458605399747</v>
      </c>
      <c r="I311" s="1"/>
    </row>
    <row r="312" spans="2:10" x14ac:dyDescent="0.2">
      <c r="B312" s="9" t="str">
        <f>$B$51</f>
        <v>Nursing</v>
      </c>
      <c r="C312" s="69">
        <f t="shared" si="24"/>
        <v>357.09062485048605</v>
      </c>
      <c r="D312" s="69">
        <f t="shared" si="24"/>
        <v>539.37307546285035</v>
      </c>
      <c r="E312" s="69">
        <f t="shared" si="24"/>
        <v>0</v>
      </c>
      <c r="F312" s="69">
        <f t="shared" si="24"/>
        <v>0</v>
      </c>
      <c r="G312" s="88">
        <f t="shared" si="24"/>
        <v>0</v>
      </c>
      <c r="H312" s="39">
        <f t="shared" si="24"/>
        <v>528.59592751634978</v>
      </c>
      <c r="I312" s="1"/>
    </row>
    <row r="313" spans="2:10" x14ac:dyDescent="0.2">
      <c r="B313" s="35" t="str">
        <f>$B$52</f>
        <v>Totals</v>
      </c>
      <c r="C313" s="38">
        <f t="shared" si="24"/>
        <v>257.81341954298188</v>
      </c>
      <c r="D313" s="38">
        <f t="shared" si="24"/>
        <v>423.99052169543404</v>
      </c>
      <c r="E313" s="38">
        <f t="shared" si="24"/>
        <v>609.66955226787445</v>
      </c>
      <c r="F313" s="38">
        <f t="shared" si="24"/>
        <v>0</v>
      </c>
      <c r="G313" s="38">
        <f t="shared" si="24"/>
        <v>0</v>
      </c>
      <c r="H313" s="38">
        <f t="shared" si="24"/>
        <v>371.71690039482502</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1.5699809707566423</v>
      </c>
      <c r="E318" s="55">
        <f t="shared" si="25"/>
        <v>4.5675130277637086</v>
      </c>
      <c r="F318" s="55">
        <f t="shared" si="25"/>
        <v>0</v>
      </c>
      <c r="G318" s="55">
        <f t="shared" si="25"/>
        <v>0</v>
      </c>
      <c r="H318" s="55">
        <f t="shared" si="25"/>
        <v>1.2679925378846832</v>
      </c>
      <c r="I318" s="1"/>
    </row>
    <row r="319" spans="2:10" x14ac:dyDescent="0.2">
      <c r="B319" s="9" t="str">
        <f>$B$33</f>
        <v>Science</v>
      </c>
      <c r="C319" s="55">
        <f t="shared" ref="C319:H334" si="26">IF($C$293=0,"",C294/$C$293)</f>
        <v>1.1168106155219173</v>
      </c>
      <c r="D319" s="55">
        <f t="shared" si="26"/>
        <v>2.1222774707151322</v>
      </c>
      <c r="E319" s="55">
        <f t="shared" si="26"/>
        <v>2.6968697319665758</v>
      </c>
      <c r="F319" s="55">
        <f t="shared" si="26"/>
        <v>0</v>
      </c>
      <c r="G319" s="55">
        <f t="shared" si="26"/>
        <v>0</v>
      </c>
      <c r="H319" s="55">
        <f t="shared" si="26"/>
        <v>1.5856242455846699</v>
      </c>
      <c r="I319" s="1"/>
    </row>
    <row r="320" spans="2:10" x14ac:dyDescent="0.2">
      <c r="B320" s="9" t="str">
        <f>$B$34</f>
        <v>Fine Arts</v>
      </c>
      <c r="C320" s="55">
        <f t="shared" si="26"/>
        <v>1.1039790794563018</v>
      </c>
      <c r="D320" s="55">
        <f t="shared" si="26"/>
        <v>2.0077962155624993</v>
      </c>
      <c r="E320" s="55">
        <f t="shared" si="26"/>
        <v>0</v>
      </c>
      <c r="F320" s="55">
        <f t="shared" si="26"/>
        <v>0</v>
      </c>
      <c r="G320" s="55">
        <f t="shared" si="26"/>
        <v>0</v>
      </c>
      <c r="H320" s="55">
        <f t="shared" si="26"/>
        <v>1.3132728314358835</v>
      </c>
      <c r="I320" s="1"/>
    </row>
    <row r="321" spans="2:9" x14ac:dyDescent="0.2">
      <c r="B321" s="9" t="str">
        <f>$B$35</f>
        <v>Teacher Education</v>
      </c>
      <c r="C321" s="55">
        <f t="shared" si="26"/>
        <v>1.2966546016500244</v>
      </c>
      <c r="D321" s="55">
        <f t="shared" si="26"/>
        <v>1.8174693221580709</v>
      </c>
      <c r="E321" s="55">
        <f t="shared" si="26"/>
        <v>6.8366254521663334</v>
      </c>
      <c r="F321" s="55">
        <f t="shared" si="26"/>
        <v>0</v>
      </c>
      <c r="G321" s="55">
        <f t="shared" si="26"/>
        <v>0</v>
      </c>
      <c r="H321" s="55">
        <f t="shared" si="26"/>
        <v>1.8925804005456248</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1.2050542157355812</v>
      </c>
      <c r="D323" s="55">
        <f t="shared" si="26"/>
        <v>2.0604840426330986</v>
      </c>
      <c r="E323" s="55">
        <f t="shared" si="26"/>
        <v>5.1745270721890799</v>
      </c>
      <c r="F323" s="55">
        <f t="shared" si="26"/>
        <v>0</v>
      </c>
      <c r="G323" s="55">
        <f t="shared" si="26"/>
        <v>0</v>
      </c>
      <c r="H323" s="55">
        <f t="shared" si="26"/>
        <v>1.7848910782724625</v>
      </c>
      <c r="I323" s="1"/>
    </row>
    <row r="324" spans="2:9" x14ac:dyDescent="0.2">
      <c r="B324" s="9" t="str">
        <f>$B$38</f>
        <v>Home Economics</v>
      </c>
      <c r="C324" s="55">
        <f t="shared" si="26"/>
        <v>0.68872094280372742</v>
      </c>
      <c r="D324" s="55">
        <f t="shared" si="26"/>
        <v>1.6824393764533199</v>
      </c>
      <c r="E324" s="55">
        <f t="shared" si="26"/>
        <v>0</v>
      </c>
      <c r="F324" s="55">
        <f t="shared" si="26"/>
        <v>0</v>
      </c>
      <c r="G324" s="55">
        <f t="shared" si="26"/>
        <v>0</v>
      </c>
      <c r="H324" s="55">
        <f t="shared" si="26"/>
        <v>1.4101877507958973</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1.5453705373452047</v>
      </c>
      <c r="D326" s="55">
        <f t="shared" si="26"/>
        <v>1.9402232638505597</v>
      </c>
      <c r="E326" s="55">
        <f t="shared" si="26"/>
        <v>0</v>
      </c>
      <c r="F326" s="55">
        <f t="shared" si="26"/>
        <v>0</v>
      </c>
      <c r="G326" s="55">
        <f t="shared" si="26"/>
        <v>0</v>
      </c>
      <c r="H326" s="55">
        <f t="shared" si="26"/>
        <v>1.8330047689248234</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0.91504109354856478</v>
      </c>
      <c r="D331" s="55">
        <f t="shared" si="26"/>
        <v>1.6290936763984318</v>
      </c>
      <c r="E331" s="55">
        <f t="shared" si="26"/>
        <v>0</v>
      </c>
      <c r="F331" s="55">
        <f t="shared" si="26"/>
        <v>0</v>
      </c>
      <c r="G331" s="55">
        <f t="shared" si="26"/>
        <v>0</v>
      </c>
      <c r="H331" s="55">
        <f t="shared" si="26"/>
        <v>1.5262170068321459</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0.86903627638291181</v>
      </c>
      <c r="D333" s="55">
        <f t="shared" si="26"/>
        <v>1.6339638150244051</v>
      </c>
      <c r="E333" s="55">
        <f t="shared" si="26"/>
        <v>2.0553116277568764</v>
      </c>
      <c r="F333" s="55">
        <f t="shared" si="26"/>
        <v>0</v>
      </c>
      <c r="G333" s="55">
        <f t="shared" si="26"/>
        <v>0</v>
      </c>
      <c r="H333" s="55">
        <f t="shared" si="26"/>
        <v>1.6651850261396333</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1.6976814186526021</v>
      </c>
      <c r="E335" s="55">
        <f t="shared" si="27"/>
        <v>0</v>
      </c>
      <c r="F335" s="55">
        <f t="shared" si="27"/>
        <v>0</v>
      </c>
      <c r="G335" s="55">
        <f t="shared" si="27"/>
        <v>0</v>
      </c>
      <c r="H335" s="55">
        <f t="shared" si="27"/>
        <v>1.6976814186526021</v>
      </c>
      <c r="I335" s="1"/>
    </row>
    <row r="336" spans="2:9" x14ac:dyDescent="0.2">
      <c r="B336" s="9" t="str">
        <f>$B$50</f>
        <v>Technology</v>
      </c>
      <c r="C336" s="55">
        <f t="shared" si="27"/>
        <v>1.7211005012385812</v>
      </c>
      <c r="D336" s="55">
        <f t="shared" si="27"/>
        <v>2.2932335447606396</v>
      </c>
      <c r="E336" s="55">
        <f t="shared" si="27"/>
        <v>2.5640998781934403</v>
      </c>
      <c r="F336" s="55">
        <f t="shared" si="27"/>
        <v>0</v>
      </c>
      <c r="G336" s="55">
        <f t="shared" si="27"/>
        <v>0</v>
      </c>
      <c r="H336" s="55">
        <f t="shared" si="27"/>
        <v>2.278517522206867</v>
      </c>
      <c r="I336" s="1"/>
    </row>
    <row r="337" spans="2:10" x14ac:dyDescent="0.2">
      <c r="B337" s="9" t="str">
        <f>$B$51</f>
        <v>Nursing</v>
      </c>
      <c r="C337" s="55">
        <f t="shared" si="27"/>
        <v>1.4358103676456406</v>
      </c>
      <c r="D337" s="55">
        <f t="shared" si="27"/>
        <v>2.1687420500124648</v>
      </c>
      <c r="E337" s="55">
        <f t="shared" si="27"/>
        <v>0</v>
      </c>
      <c r="F337" s="55">
        <f t="shared" si="27"/>
        <v>0</v>
      </c>
      <c r="G337" s="55">
        <f t="shared" si="27"/>
        <v>0</v>
      </c>
      <c r="H337" s="55">
        <f t="shared" si="27"/>
        <v>2.1254086783740593</v>
      </c>
      <c r="I337" s="1"/>
    </row>
    <row r="338" spans="2:10" x14ac:dyDescent="0.2">
      <c r="B338" s="35" t="str">
        <f>$B$52</f>
        <v>Totals</v>
      </c>
      <c r="C338" s="55">
        <f t="shared" si="27"/>
        <v>1.0366309136594649</v>
      </c>
      <c r="D338" s="55">
        <f t="shared" si="27"/>
        <v>1.7048052916222045</v>
      </c>
      <c r="E338" s="55">
        <f t="shared" si="27"/>
        <v>2.4513941365741752</v>
      </c>
      <c r="F338" s="55">
        <f t="shared" si="27"/>
        <v>0</v>
      </c>
      <c r="G338" s="55">
        <f t="shared" si="27"/>
        <v>0</v>
      </c>
      <c r="H338" s="55">
        <f t="shared" si="27"/>
        <v>1.4946205312431775</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7461.0958291662719</v>
      </c>
      <c r="D343" s="38">
        <f t="shared" si="28"/>
        <v>11713.778472782798</v>
      </c>
      <c r="E343" s="38">
        <f>E293*24</f>
        <v>27262.921920888333</v>
      </c>
      <c r="F343" s="38">
        <f>F293*18</f>
        <v>0</v>
      </c>
      <c r="G343" s="38">
        <f>G293*24</f>
        <v>0</v>
      </c>
      <c r="H343" s="38">
        <f>IF((C32/30+D32/30+E32/24+F32/18+G32/24)=0,0,H268/(C32/30+D32/30+E32/24+F32/18+G32/24))</f>
        <v>9420.6328238091355</v>
      </c>
      <c r="I343" s="1"/>
    </row>
    <row r="344" spans="2:10" x14ac:dyDescent="0.2">
      <c r="B344" s="9" t="str">
        <f>$B$33</f>
        <v>Science</v>
      </c>
      <c r="C344" s="39">
        <f t="shared" si="28"/>
        <v>8332.6310254391938</v>
      </c>
      <c r="D344" s="39">
        <f t="shared" si="28"/>
        <v>15834.515585086217</v>
      </c>
      <c r="E344" s="39">
        <f>E294*24</f>
        <v>16097.282807184467</v>
      </c>
      <c r="F344" s="39">
        <f>F294*18</f>
        <v>0</v>
      </c>
      <c r="G344" s="39">
        <f>G294*24</f>
        <v>0</v>
      </c>
      <c r="H344" s="39">
        <f t="shared" ref="H344:H363" si="29">IF((C33/30+D33/30+E33/24+F33/18+G33/24)=0,0,H269/(C33/30+D33/30+E33/24+F33/18+G33/24))</f>
        <v>11738.622946938733</v>
      </c>
      <c r="I344" s="1"/>
    </row>
    <row r="345" spans="2:10" x14ac:dyDescent="0.2">
      <c r="B345" s="9" t="str">
        <f>$B$34</f>
        <v>Fine Arts</v>
      </c>
      <c r="C345" s="39">
        <f t="shared" si="28"/>
        <v>8236.8937052182355</v>
      </c>
      <c r="D345" s="39">
        <f t="shared" si="28"/>
        <v>14980.35996974919</v>
      </c>
      <c r="E345" s="39">
        <f t="shared" ref="E345:E363" si="30">E295*24</f>
        <v>0</v>
      </c>
      <c r="F345" s="39">
        <f t="shared" ref="F345:F363" si="31">F295*18</f>
        <v>0</v>
      </c>
      <c r="G345" s="39">
        <f t="shared" ref="G345:G363" si="32">G295*24</f>
        <v>0</v>
      </c>
      <c r="H345" s="39">
        <f t="shared" si="29"/>
        <v>9798.4544451836518</v>
      </c>
      <c r="I345" s="1"/>
    </row>
    <row r="346" spans="2:10" x14ac:dyDescent="0.2">
      <c r="B346" s="9" t="str">
        <f>$B$35</f>
        <v>Teacher Education</v>
      </c>
      <c r="C346" s="39">
        <f t="shared" si="28"/>
        <v>9674.4642402402515</v>
      </c>
      <c r="D346" s="39">
        <f t="shared" si="28"/>
        <v>13560.312779191234</v>
      </c>
      <c r="E346" s="39">
        <f t="shared" si="30"/>
        <v>40806.974117384168</v>
      </c>
      <c r="F346" s="39">
        <f t="shared" si="31"/>
        <v>0</v>
      </c>
      <c r="G346" s="39">
        <f t="shared" si="32"/>
        <v>0</v>
      </c>
      <c r="H346" s="39">
        <f t="shared" si="29"/>
        <v>14003.542852661783</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8991.0249829439781</v>
      </c>
      <c r="D348" s="39">
        <f t="shared" si="28"/>
        <v>15373.468896553473</v>
      </c>
      <c r="E348" s="39">
        <f t="shared" si="30"/>
        <v>30886.113884974329</v>
      </c>
      <c r="F348" s="39">
        <f t="shared" si="31"/>
        <v>0</v>
      </c>
      <c r="G348" s="39">
        <f t="shared" si="32"/>
        <v>0</v>
      </c>
      <c r="H348" s="39">
        <f t="shared" si="29"/>
        <v>13158.20921566809</v>
      </c>
      <c r="I348" s="1"/>
    </row>
    <row r="349" spans="2:10" x14ac:dyDescent="0.2">
      <c r="B349" s="9" t="str">
        <f>$B$38</f>
        <v>Home Economics</v>
      </c>
      <c r="C349" s="39">
        <f t="shared" si="28"/>
        <v>5138.6129538123532</v>
      </c>
      <c r="D349" s="39">
        <f t="shared" si="28"/>
        <v>12552.841414480969</v>
      </c>
      <c r="E349" s="39">
        <f t="shared" si="30"/>
        <v>0</v>
      </c>
      <c r="F349" s="39">
        <f t="shared" si="31"/>
        <v>0</v>
      </c>
      <c r="G349" s="39">
        <f t="shared" si="32"/>
        <v>0</v>
      </c>
      <c r="H349" s="39">
        <f t="shared" si="29"/>
        <v>10521.545945804637</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11530.157670702747</v>
      </c>
      <c r="D351" s="39">
        <f t="shared" si="28"/>
        <v>14476.191701566782</v>
      </c>
      <c r="E351" s="39">
        <f t="shared" si="30"/>
        <v>0</v>
      </c>
      <c r="F351" s="39">
        <f t="shared" si="31"/>
        <v>0</v>
      </c>
      <c r="G351" s="39">
        <f t="shared" si="32"/>
        <v>0</v>
      </c>
      <c r="H351" s="39">
        <f t="shared" si="29"/>
        <v>13676.224236266888</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6827.2092865909417</v>
      </c>
      <c r="D356" s="39">
        <f t="shared" si="28"/>
        <v>12154.824034297488</v>
      </c>
      <c r="E356" s="39">
        <f t="shared" si="30"/>
        <v>0</v>
      </c>
      <c r="F356" s="39">
        <f t="shared" si="31"/>
        <v>0</v>
      </c>
      <c r="G356" s="39">
        <f t="shared" si="32"/>
        <v>0</v>
      </c>
      <c r="H356" s="39">
        <f t="shared" si="29"/>
        <v>11387.251344077957</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6483.9629371147312</v>
      </c>
      <c r="D358" s="39">
        <f t="shared" si="28"/>
        <v>12191.160605287199</v>
      </c>
      <c r="E358" s="39">
        <f t="shared" si="30"/>
        <v>12267.901610795017</v>
      </c>
      <c r="F358" s="39">
        <f t="shared" si="31"/>
        <v>0</v>
      </c>
      <c r="G358" s="39">
        <f t="shared" si="32"/>
        <v>0</v>
      </c>
      <c r="H358" s="39">
        <f t="shared" si="29"/>
        <v>11800.450300188895</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12666.56375196201</v>
      </c>
      <c r="E360" s="39">
        <f t="shared" si="30"/>
        <v>0</v>
      </c>
      <c r="F360" s="39">
        <f t="shared" si="31"/>
        <v>0</v>
      </c>
      <c r="G360" s="39">
        <f t="shared" si="32"/>
        <v>0</v>
      </c>
      <c r="H360" s="39">
        <f t="shared" si="29"/>
        <v>12666.56375196201</v>
      </c>
      <c r="I360" s="1"/>
    </row>
    <row r="361" spans="2:9" x14ac:dyDescent="0.2">
      <c r="B361" s="9" t="str">
        <f>$B$50</f>
        <v>Technology</v>
      </c>
      <c r="C361" s="39">
        <f t="shared" si="33"/>
        <v>12841.295771367159</v>
      </c>
      <c r="D361" s="39">
        <f t="shared" si="33"/>
        <v>17110.035236117794</v>
      </c>
      <c r="E361" s="39">
        <f t="shared" si="30"/>
        <v>15304.795925403858</v>
      </c>
      <c r="F361" s="39">
        <f t="shared" si="31"/>
        <v>0</v>
      </c>
      <c r="G361" s="39">
        <f t="shared" si="32"/>
        <v>0</v>
      </c>
      <c r="H361" s="39">
        <f t="shared" si="29"/>
        <v>15798.027411030136</v>
      </c>
      <c r="I361" s="1"/>
    </row>
    <row r="362" spans="2:9" x14ac:dyDescent="0.2">
      <c r="B362" s="9" t="str">
        <f>$B$51</f>
        <v>Nursing</v>
      </c>
      <c r="C362" s="39">
        <f t="shared" si="33"/>
        <v>10712.718745514581</v>
      </c>
      <c r="D362" s="39">
        <f t="shared" si="33"/>
        <v>16181.19226388551</v>
      </c>
      <c r="E362" s="39">
        <f t="shared" si="30"/>
        <v>0</v>
      </c>
      <c r="F362" s="39">
        <f t="shared" si="31"/>
        <v>0</v>
      </c>
      <c r="G362" s="39">
        <f t="shared" si="32"/>
        <v>0</v>
      </c>
      <c r="H362" s="39">
        <f t="shared" si="29"/>
        <v>15857.877825490494</v>
      </c>
      <c r="I362" s="1"/>
    </row>
    <row r="363" spans="2:9" x14ac:dyDescent="0.2">
      <c r="B363" s="35" t="str">
        <f>$B$52</f>
        <v>Totals</v>
      </c>
      <c r="C363" s="38">
        <f t="shared" si="33"/>
        <v>7734.4025862894559</v>
      </c>
      <c r="D363" s="38">
        <f t="shared" si="33"/>
        <v>12719.715650863021</v>
      </c>
      <c r="E363" s="38">
        <f t="shared" si="30"/>
        <v>14632.069254428987</v>
      </c>
      <c r="F363" s="38">
        <f t="shared" si="31"/>
        <v>0</v>
      </c>
      <c r="G363" s="38">
        <f t="shared" si="32"/>
        <v>0</v>
      </c>
      <c r="H363" s="38">
        <f t="shared" si="29"/>
        <v>10926.188279922215</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35" priority="6" stopIfTrue="1">
      <formula>C32=0</formula>
    </cfRule>
  </conditionalFormatting>
  <conditionalFormatting sqref="C91:G110">
    <cfRule type="expression" dxfId="134" priority="5" stopIfTrue="1">
      <formula>C32=0</formula>
    </cfRule>
  </conditionalFormatting>
  <conditionalFormatting sqref="C143:H162">
    <cfRule type="expression" dxfId="133" priority="3" stopIfTrue="1">
      <formula>C32=0</formula>
    </cfRule>
  </conditionalFormatting>
  <conditionalFormatting sqref="H143:H162">
    <cfRule type="expression" dxfId="132" priority="4" stopIfTrue="1">
      <formula>OR(AND(#REF!&gt;0,H143&gt;0,H61=0),AND(#REF!&gt;0,H143&gt;0,H32=0))</formula>
    </cfRule>
  </conditionalFormatting>
  <conditionalFormatting sqref="H143:H162">
    <cfRule type="expression" dxfId="131" priority="2" stopIfTrue="1">
      <formula>OR(AND(#REF!&gt;0,H143&gt;0,H61=0),AND(#REF!&gt;0,H143&gt;0,H32=0))</formula>
    </cfRule>
  </conditionalFormatting>
  <conditionalFormatting sqref="H143:H162">
    <cfRule type="expression" dxfId="13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AQ145"/>
  <sheetViews>
    <sheetView showGridLines="0" zoomScale="85" zoomScaleNormal="85" workbookViewId="0">
      <selection sqref="A1:R1"/>
    </sheetView>
  </sheetViews>
  <sheetFormatPr defaultColWidth="9.140625" defaultRowHeight="14.25" x14ac:dyDescent="0.2"/>
  <cols>
    <col min="1" max="1" width="31.7109375" bestFit="1" customWidth="1"/>
    <col min="2" max="2" width="9.5703125" bestFit="1" customWidth="1"/>
    <col min="3" max="3" width="7" bestFit="1" customWidth="1"/>
    <col min="4" max="4" width="8" customWidth="1"/>
    <col min="5" max="21" width="7" bestFit="1" customWidth="1"/>
    <col min="22" max="22" width="2.42578125" style="215" customWidth="1"/>
    <col min="23" max="23" width="5.7109375" customWidth="1"/>
    <col min="24" max="24" width="21.5703125" customWidth="1"/>
    <col min="25" max="25" width="8.7109375" bestFit="1" customWidth="1"/>
    <col min="26" max="26" width="7.7109375" customWidth="1"/>
    <col min="27" max="27" width="8.140625" customWidth="1"/>
    <col min="28" max="29" width="7.28515625" bestFit="1" customWidth="1"/>
    <col min="30" max="30" width="7.140625" bestFit="1" customWidth="1"/>
    <col min="31" max="32" width="7.7109375" bestFit="1" customWidth="1"/>
    <col min="33" max="36" width="7.42578125" bestFit="1" customWidth="1"/>
    <col min="37" max="37" width="9" customWidth="1"/>
    <col min="38" max="41" width="9.140625" style="215"/>
    <col min="42" max="43" width="8.42578125" style="215" customWidth="1"/>
    <col min="44" max="16384" width="9.140625" style="215"/>
  </cols>
  <sheetData>
    <row r="1" spans="1:43" ht="15" thickBot="1" x14ac:dyDescent="0.25">
      <c r="A1" s="356" t="s">
        <v>715</v>
      </c>
      <c r="B1" s="356"/>
      <c r="C1" s="356"/>
      <c r="D1" s="356"/>
      <c r="E1" s="356"/>
      <c r="F1" s="356"/>
      <c r="G1" s="356"/>
      <c r="H1" s="356"/>
      <c r="I1" s="356"/>
      <c r="J1" s="356"/>
      <c r="K1" s="356"/>
      <c r="L1" s="356"/>
      <c r="M1" s="356"/>
      <c r="N1" s="356"/>
      <c r="O1" s="356"/>
      <c r="P1" s="356"/>
      <c r="Q1" s="356"/>
      <c r="R1" s="356"/>
      <c r="S1" s="331"/>
      <c r="T1" s="349"/>
      <c r="U1" s="315"/>
      <c r="X1" s="281" t="s">
        <v>724</v>
      </c>
      <c r="Y1" s="281"/>
      <c r="Z1" s="281"/>
      <c r="AA1" s="281"/>
      <c r="AB1" s="281"/>
      <c r="AC1" s="281"/>
      <c r="AD1" s="281"/>
      <c r="AE1" s="281"/>
      <c r="AF1" s="281"/>
      <c r="AG1" s="281"/>
      <c r="AH1" s="281"/>
      <c r="AI1" s="281"/>
      <c r="AJ1" s="281"/>
      <c r="AK1" s="281"/>
    </row>
    <row r="2" spans="1:43" ht="15" thickBot="1" x14ac:dyDescent="0.25">
      <c r="A2" s="216" t="s">
        <v>716</v>
      </c>
      <c r="B2" s="217">
        <v>2002</v>
      </c>
      <c r="C2" s="217">
        <v>2003</v>
      </c>
      <c r="D2" s="217">
        <v>2004</v>
      </c>
      <c r="E2" s="217">
        <v>2005</v>
      </c>
      <c r="F2" s="217">
        <v>2006</v>
      </c>
      <c r="G2" s="217">
        <v>2007</v>
      </c>
      <c r="H2" s="217">
        <v>2008</v>
      </c>
      <c r="I2" s="217">
        <v>2009</v>
      </c>
      <c r="J2" s="217">
        <v>2010</v>
      </c>
      <c r="K2" s="217">
        <v>2011</v>
      </c>
      <c r="L2" s="217">
        <v>2012</v>
      </c>
      <c r="M2" s="217">
        <v>2013</v>
      </c>
      <c r="N2" s="217">
        <v>2014</v>
      </c>
      <c r="O2" s="217">
        <v>2015</v>
      </c>
      <c r="P2" s="217">
        <v>2016</v>
      </c>
      <c r="Q2" s="217">
        <v>2017</v>
      </c>
      <c r="R2" s="217">
        <v>2018</v>
      </c>
      <c r="S2" s="217">
        <v>2019</v>
      </c>
      <c r="T2" s="217">
        <v>2020</v>
      </c>
      <c r="U2" s="217">
        <v>2021</v>
      </c>
      <c r="W2" s="215"/>
      <c r="X2" s="216" t="s">
        <v>716</v>
      </c>
      <c r="Y2" s="217">
        <f>C2</f>
        <v>2003</v>
      </c>
      <c r="Z2" s="217">
        <v>2004</v>
      </c>
      <c r="AA2" s="217">
        <f t="shared" ref="AA2:AO2" si="0">E2</f>
        <v>2005</v>
      </c>
      <c r="AB2" s="217">
        <f t="shared" si="0"/>
        <v>2006</v>
      </c>
      <c r="AC2" s="217">
        <f t="shared" si="0"/>
        <v>2007</v>
      </c>
      <c r="AD2" s="217">
        <f t="shared" si="0"/>
        <v>2008</v>
      </c>
      <c r="AE2" s="217">
        <f t="shared" si="0"/>
        <v>2009</v>
      </c>
      <c r="AF2" s="217">
        <f t="shared" si="0"/>
        <v>2010</v>
      </c>
      <c r="AG2" s="217">
        <f t="shared" si="0"/>
        <v>2011</v>
      </c>
      <c r="AH2" s="217">
        <f t="shared" si="0"/>
        <v>2012</v>
      </c>
      <c r="AI2" s="217">
        <f t="shared" si="0"/>
        <v>2013</v>
      </c>
      <c r="AJ2" s="217">
        <f t="shared" si="0"/>
        <v>2014</v>
      </c>
      <c r="AK2" s="217">
        <f t="shared" si="0"/>
        <v>2015</v>
      </c>
      <c r="AL2" s="217">
        <f t="shared" si="0"/>
        <v>2016</v>
      </c>
      <c r="AM2" s="217">
        <f t="shared" si="0"/>
        <v>2017</v>
      </c>
      <c r="AN2" s="217">
        <f t="shared" si="0"/>
        <v>2018</v>
      </c>
      <c r="AO2" s="217">
        <f t="shared" si="0"/>
        <v>2019</v>
      </c>
      <c r="AP2" s="217">
        <v>2020</v>
      </c>
      <c r="AQ2" s="217">
        <f>U2</f>
        <v>2021</v>
      </c>
    </row>
    <row r="3" spans="1:43" x14ac:dyDescent="0.2">
      <c r="A3" s="218" t="s">
        <v>717</v>
      </c>
      <c r="B3" s="219"/>
      <c r="C3" s="219"/>
      <c r="D3" s="219"/>
      <c r="E3" s="219"/>
      <c r="F3" s="219"/>
      <c r="G3" s="219"/>
      <c r="H3" s="219"/>
      <c r="I3" s="219"/>
      <c r="J3" s="219"/>
      <c r="K3" s="219"/>
      <c r="L3" s="219"/>
      <c r="M3" s="219"/>
      <c r="N3" s="219"/>
      <c r="O3" s="219"/>
      <c r="P3" s="219"/>
      <c r="Q3" s="219"/>
      <c r="R3" s="219"/>
      <c r="S3" s="219"/>
      <c r="T3" s="219"/>
      <c r="U3" s="219"/>
      <c r="W3" s="222"/>
      <c r="X3" s="225" t="s">
        <v>717</v>
      </c>
      <c r="Y3" s="226"/>
      <c r="Z3" s="226"/>
      <c r="AA3" s="226"/>
      <c r="AB3" s="226"/>
      <c r="AC3" s="226"/>
      <c r="AD3" s="226"/>
      <c r="AE3" s="226"/>
      <c r="AF3" s="226"/>
      <c r="AG3" s="226"/>
      <c r="AH3" s="226"/>
      <c r="AI3" s="226"/>
      <c r="AJ3" s="226"/>
      <c r="AK3" s="226"/>
      <c r="AL3" s="226"/>
      <c r="AM3" s="226"/>
      <c r="AN3" s="226"/>
      <c r="AO3" s="226"/>
      <c r="AP3" s="226"/>
      <c r="AQ3" s="226"/>
    </row>
    <row r="4" spans="1:43" x14ac:dyDescent="0.2">
      <c r="A4" s="220" t="s">
        <v>45</v>
      </c>
      <c r="B4" s="221">
        <v>1</v>
      </c>
      <c r="C4" s="221">
        <v>1</v>
      </c>
      <c r="D4" s="221">
        <v>1</v>
      </c>
      <c r="E4" s="221">
        <v>1</v>
      </c>
      <c r="F4" s="221">
        <v>1</v>
      </c>
      <c r="G4" s="221">
        <v>1</v>
      </c>
      <c r="H4" s="221">
        <v>1</v>
      </c>
      <c r="I4" s="221">
        <v>1</v>
      </c>
      <c r="J4" s="221">
        <v>1</v>
      </c>
      <c r="K4" s="221">
        <v>1</v>
      </c>
      <c r="L4" s="221">
        <v>1</v>
      </c>
      <c r="M4" s="221">
        <v>1</v>
      </c>
      <c r="N4" s="221">
        <v>1</v>
      </c>
      <c r="O4" s="221">
        <v>1</v>
      </c>
      <c r="P4" s="221">
        <v>1</v>
      </c>
      <c r="Q4" s="221">
        <v>1</v>
      </c>
      <c r="R4" s="221">
        <v>1</v>
      </c>
      <c r="S4" s="221">
        <v>1</v>
      </c>
      <c r="T4" s="221">
        <v>1</v>
      </c>
      <c r="U4" s="221">
        <v>1</v>
      </c>
      <c r="W4" s="222"/>
      <c r="X4" s="220" t="s">
        <v>45</v>
      </c>
      <c r="Y4" s="237">
        <f t="shared" ref="Y4:Y23" si="1">IF(AND(C4=0,B4=0),"",IF(AND(NOT(C4=0),B4=0),"Added",IF(AND(C4=0,NOT(B4=0)),"Deleted",IFERROR(C4/B4-1,""))))</f>
        <v>0</v>
      </c>
      <c r="Z4" s="237">
        <f t="shared" ref="Z4:Z23" si="2">IF(AND(D4=0,C4=0),"",IF(AND(NOT(D4=0),C4=0),"Added",IF(AND(D4=0,NOT(C4=0)),"Deleted",IFERROR(D4/C4-1,""))))</f>
        <v>0</v>
      </c>
      <c r="AA4" s="237">
        <f t="shared" ref="AA4:AA23" si="3">IF(AND(E4=0,D4=0),"",IF(AND(NOT(E4=0),D4=0),"Added",IF(AND(E4=0,NOT(D4=0)),"Deleted",IFERROR(E4/D4-1,""))))</f>
        <v>0</v>
      </c>
      <c r="AB4" s="237">
        <f t="shared" ref="AB4:AB23" si="4">IF(AND(F4=0,E4=0),"",IF(AND(NOT(F4=0),E4=0),"Added",IF(AND(F4=0,NOT(E4=0)),"Deleted",IFERROR(F4/E4-1,""))))</f>
        <v>0</v>
      </c>
      <c r="AC4" s="237">
        <f t="shared" ref="AC4:AC23" si="5">IF(AND(G4=0,F4=0),"",IF(AND(NOT(G4=0),F4=0),"Added",IF(AND(G4=0,NOT(F4=0)),"Deleted",IFERROR(G4/F4-1,""))))</f>
        <v>0</v>
      </c>
      <c r="AD4" s="237">
        <f t="shared" ref="AD4:AD23" si="6">IF(AND(H4=0,G4=0),"",IF(AND(NOT(H4=0),G4=0),"Added",IF(AND(H4=0,NOT(G4=0)),"Deleted",IFERROR(H4/G4-1,""))))</f>
        <v>0</v>
      </c>
      <c r="AE4" s="237">
        <f t="shared" ref="AE4:AE23" si="7">IF(AND(I4=0,H4=0),"",IF(AND(NOT(I4=0),H4=0),"Added",IF(AND(I4=0,NOT(H4=0)),"Deleted",IFERROR(I4/H4-1,""))))</f>
        <v>0</v>
      </c>
      <c r="AF4" s="237">
        <f t="shared" ref="AF4:AF23" si="8">IF(AND(J4=0,I4=0),"",IF(AND(NOT(J4=0),I4=0),"Added",IF(AND(J4=0,NOT(I4=0)),"Deleted",IFERROR(J4/I4-1,""))))</f>
        <v>0</v>
      </c>
      <c r="AG4" s="237">
        <f t="shared" ref="AG4:AG23" si="9">IF(AND(K4=0,J4=0),"",IF(AND(NOT(K4=0),J4=0),"Added",IF(AND(K4=0,NOT(J4=0)),"Deleted",IFERROR(K4/J4-1,""))))</f>
        <v>0</v>
      </c>
      <c r="AH4" s="237">
        <f t="shared" ref="AH4:AH23" si="10">IF(AND(L4=0,K4=0),"",IF(AND(NOT(L4=0),K4=0),"Added",IF(AND(L4=0,NOT(K4=0)),"Deleted",IFERROR(L4/K4-1,""))))</f>
        <v>0</v>
      </c>
      <c r="AI4" s="237">
        <f t="shared" ref="AI4:AI23" si="11">IF(AND(M4=0,L4=0),"",IF(AND(NOT(M4=0),L4=0),"Added",IF(AND(M4=0,NOT(L4=0)),"Deleted",IFERROR(M4/L4-1,""))))</f>
        <v>0</v>
      </c>
      <c r="AJ4" s="237">
        <f t="shared" ref="AJ4:AJ23" si="12">IF(AND(N4=0,M4=0),"",IF(AND(NOT(N4=0),M4=0),"Added",IF(AND(N4=0,NOT(M4=0)),"Deleted",IFERROR(N4/M4-1,""))))</f>
        <v>0</v>
      </c>
      <c r="AK4" s="237">
        <f t="shared" ref="AK4:AK23" si="13">IF(AND(O4=0,N4=0),"",IF(AND(NOT(O4=0),N4=0),"Added",IF(AND(O4=0,NOT(N4=0)),"Deleted",IFERROR(O4/N4-1,""))))</f>
        <v>0</v>
      </c>
      <c r="AL4" s="237">
        <f t="shared" ref="AL4:AL23" si="14">IF(AND(P4=0,O4=0),"",IF(AND(NOT(P4=0),O4=0),"Added",IF(AND(P4=0,NOT(O4=0)),"Deleted",IFERROR(P4/O4-1,""))))</f>
        <v>0</v>
      </c>
      <c r="AM4" s="237">
        <f t="shared" ref="AM4:AM23" si="15">IF(AND(Q4=0,P4=0),"",IF(AND(NOT(Q4=0),P4=0),"Added",IF(AND(Q4=0,NOT(P4=0)),"Deleted",IFERROR(Q4/P4-1,""))))</f>
        <v>0</v>
      </c>
      <c r="AN4" s="237">
        <f t="shared" ref="AN4:AN23" si="16">IF(AND(R4=0,Q4=0),"",IF(AND(NOT(R4=0),Q4=0),"Added",IF(AND(R4=0,NOT(Q4=0)),"Deleted",IFERROR(R4/Q4-1,""))))</f>
        <v>0</v>
      </c>
      <c r="AO4" s="237">
        <f t="shared" ref="AO4:AO23" si="17">IF(AND(S4=0,R4=0),"",IF(AND(NOT(S4=0),R4=0),"Added",IF(AND(S4=0,NOT(R4=0)),"Deleted",IFERROR(S4/R4-1,""))))</f>
        <v>0</v>
      </c>
      <c r="AP4" s="237">
        <v>0</v>
      </c>
      <c r="AQ4" s="237">
        <f>IF(AND(U4=0,T4=0),"",IF(AND(NOT(U4=0),T4=0),"Added",IF(AND(U4=0,NOT(T4=0)),"Deleted",IFERROR(U4/T4-1,""))))</f>
        <v>0</v>
      </c>
    </row>
    <row r="5" spans="1:43" x14ac:dyDescent="0.2">
      <c r="A5" s="220" t="s">
        <v>46</v>
      </c>
      <c r="B5" s="221">
        <v>1.89</v>
      </c>
      <c r="C5" s="221">
        <v>1.76</v>
      </c>
      <c r="D5" s="221">
        <v>1.73</v>
      </c>
      <c r="E5" s="221">
        <v>1.68</v>
      </c>
      <c r="F5" s="221">
        <v>1.71</v>
      </c>
      <c r="G5" s="221">
        <v>1.7060846189180765</v>
      </c>
      <c r="H5" s="221">
        <v>1.71</v>
      </c>
      <c r="I5" s="221">
        <v>1.74</v>
      </c>
      <c r="J5" s="221">
        <v>1.75</v>
      </c>
      <c r="K5" s="221">
        <v>1.76</v>
      </c>
      <c r="L5" s="221">
        <v>1.78</v>
      </c>
      <c r="M5" s="221">
        <v>1.79</v>
      </c>
      <c r="N5" s="221">
        <v>1.78</v>
      </c>
      <c r="O5" s="221">
        <v>1.69</v>
      </c>
      <c r="P5" s="221">
        <v>1.64</v>
      </c>
      <c r="Q5" s="221">
        <v>1.57</v>
      </c>
      <c r="R5" s="221">
        <v>1.51</v>
      </c>
      <c r="S5" s="221">
        <v>1.44</v>
      </c>
      <c r="T5" s="221">
        <v>1.38</v>
      </c>
      <c r="U5" s="221">
        <f>IF('Relative Weights'!C7=0,0,'Relative Weights'!C7)</f>
        <v>1.36</v>
      </c>
      <c r="W5" s="222"/>
      <c r="X5" s="220" t="s">
        <v>46</v>
      </c>
      <c r="Y5" s="237">
        <f t="shared" si="1"/>
        <v>-6.8783068783068724E-2</v>
      </c>
      <c r="Z5" s="237">
        <f t="shared" si="2"/>
        <v>-1.7045454545454586E-2</v>
      </c>
      <c r="AA5" s="237">
        <f t="shared" si="3"/>
        <v>-2.8901734104046284E-2</v>
      </c>
      <c r="AB5" s="237">
        <f t="shared" si="4"/>
        <v>1.7857142857142794E-2</v>
      </c>
      <c r="AC5" s="237">
        <f t="shared" si="5"/>
        <v>-2.2896965391365764E-3</v>
      </c>
      <c r="AD5" s="237">
        <f t="shared" si="6"/>
        <v>2.2949512811425432E-3</v>
      </c>
      <c r="AE5" s="237">
        <f t="shared" si="7"/>
        <v>1.7543859649122862E-2</v>
      </c>
      <c r="AF5" s="237">
        <f t="shared" si="8"/>
        <v>5.7471264367816577E-3</v>
      </c>
      <c r="AG5" s="237">
        <f t="shared" si="9"/>
        <v>5.7142857142857828E-3</v>
      </c>
      <c r="AH5" s="237">
        <f t="shared" si="10"/>
        <v>1.1363636363636465E-2</v>
      </c>
      <c r="AI5" s="237">
        <f t="shared" si="11"/>
        <v>5.6179775280897903E-3</v>
      </c>
      <c r="AJ5" s="237">
        <f t="shared" si="12"/>
        <v>-5.5865921787709993E-3</v>
      </c>
      <c r="AK5" s="237">
        <f t="shared" si="13"/>
        <v>-5.0561797752809001E-2</v>
      </c>
      <c r="AL5" s="237">
        <f t="shared" si="14"/>
        <v>-2.9585798816568087E-2</v>
      </c>
      <c r="AM5" s="237">
        <f t="shared" si="15"/>
        <v>-4.268292682926822E-2</v>
      </c>
      <c r="AN5" s="237">
        <f t="shared" si="16"/>
        <v>-3.8216560509554132E-2</v>
      </c>
      <c r="AO5" s="237">
        <f t="shared" si="17"/>
        <v>-4.635761589403975E-2</v>
      </c>
      <c r="AP5" s="237">
        <v>-4.1666666666666741E-2</v>
      </c>
      <c r="AQ5" s="237">
        <f t="shared" ref="AQ5:AQ23" si="18">IF(AND(U5=0,T5=0),"",IF(AND(NOT(U5=0),T5=0),"Added",IF(AND(U5=0,NOT(T5=0)),"Deleted",IFERROR(U5/T5-1,""))))</f>
        <v>-1.4492753623188248E-2</v>
      </c>
    </row>
    <row r="6" spans="1:43" x14ac:dyDescent="0.2">
      <c r="A6" s="220" t="s">
        <v>47</v>
      </c>
      <c r="B6" s="221">
        <v>1.43</v>
      </c>
      <c r="C6" s="221">
        <v>1.38</v>
      </c>
      <c r="D6" s="221">
        <v>1.37</v>
      </c>
      <c r="E6" s="221">
        <v>1.36</v>
      </c>
      <c r="F6" s="221">
        <v>1.38</v>
      </c>
      <c r="G6" s="221">
        <v>1.3817406184291965</v>
      </c>
      <c r="H6" s="221">
        <v>1.39</v>
      </c>
      <c r="I6" s="221">
        <v>1.4</v>
      </c>
      <c r="J6" s="221">
        <v>1.42</v>
      </c>
      <c r="K6" s="221">
        <v>1.43</v>
      </c>
      <c r="L6" s="221">
        <v>1.45</v>
      </c>
      <c r="M6" s="221">
        <v>1.45</v>
      </c>
      <c r="N6" s="221">
        <v>1.47</v>
      </c>
      <c r="O6" s="221">
        <v>1.47</v>
      </c>
      <c r="P6" s="221">
        <v>1.46</v>
      </c>
      <c r="Q6" s="221">
        <v>1.46</v>
      </c>
      <c r="R6" s="221">
        <v>1.45</v>
      </c>
      <c r="S6" s="221">
        <v>1.43</v>
      </c>
      <c r="T6" s="221">
        <v>1.39</v>
      </c>
      <c r="U6" s="221">
        <f>IF('Relative Weights'!C8=0,0,'Relative Weights'!C8)</f>
        <v>1.38</v>
      </c>
      <c r="W6" s="222"/>
      <c r="X6" s="220" t="s">
        <v>47</v>
      </c>
      <c r="Y6" s="237">
        <f t="shared" si="1"/>
        <v>-3.4965034965035002E-2</v>
      </c>
      <c r="Z6" s="237">
        <f t="shared" si="2"/>
        <v>-7.246376811594013E-3</v>
      </c>
      <c r="AA6" s="237">
        <f t="shared" si="3"/>
        <v>-7.2992700729926918E-3</v>
      </c>
      <c r="AB6" s="237">
        <f t="shared" si="4"/>
        <v>1.4705882352941124E-2</v>
      </c>
      <c r="AC6" s="237">
        <f t="shared" si="5"/>
        <v>1.2613177023164113E-3</v>
      </c>
      <c r="AD6" s="237">
        <f t="shared" si="6"/>
        <v>5.977519558043376E-3</v>
      </c>
      <c r="AE6" s="237">
        <f t="shared" si="7"/>
        <v>7.194244604316502E-3</v>
      </c>
      <c r="AF6" s="237">
        <f t="shared" si="8"/>
        <v>1.4285714285714235E-2</v>
      </c>
      <c r="AG6" s="237">
        <f t="shared" si="9"/>
        <v>7.0422535211267512E-3</v>
      </c>
      <c r="AH6" s="237">
        <f t="shared" si="10"/>
        <v>1.3986013986013957E-2</v>
      </c>
      <c r="AI6" s="237">
        <f t="shared" si="11"/>
        <v>0</v>
      </c>
      <c r="AJ6" s="237">
        <f t="shared" si="12"/>
        <v>1.379310344827589E-2</v>
      </c>
      <c r="AK6" s="237">
        <f t="shared" si="13"/>
        <v>0</v>
      </c>
      <c r="AL6" s="237">
        <f t="shared" si="14"/>
        <v>-6.8027210884353817E-3</v>
      </c>
      <c r="AM6" s="237">
        <f t="shared" si="15"/>
        <v>0</v>
      </c>
      <c r="AN6" s="237">
        <f t="shared" si="16"/>
        <v>-6.8493150684931781E-3</v>
      </c>
      <c r="AO6" s="237">
        <f t="shared" si="17"/>
        <v>-1.379310344827589E-2</v>
      </c>
      <c r="AP6" s="237">
        <v>-2.7972027972028024E-2</v>
      </c>
      <c r="AQ6" s="237">
        <f t="shared" si="18"/>
        <v>-7.194244604316502E-3</v>
      </c>
    </row>
    <row r="7" spans="1:43" x14ac:dyDescent="0.2">
      <c r="A7" s="220" t="s">
        <v>48</v>
      </c>
      <c r="B7" s="221">
        <v>1.5</v>
      </c>
      <c r="C7" s="221">
        <v>1.4</v>
      </c>
      <c r="D7" s="221">
        <v>1.36</v>
      </c>
      <c r="E7" s="221">
        <v>1.31</v>
      </c>
      <c r="F7" s="221">
        <v>1.35</v>
      </c>
      <c r="G7" s="221">
        <v>1.3814198358482235</v>
      </c>
      <c r="H7" s="221">
        <v>1.42</v>
      </c>
      <c r="I7" s="221">
        <v>1.41</v>
      </c>
      <c r="J7" s="221">
        <v>1.41</v>
      </c>
      <c r="K7" s="221">
        <v>1.45</v>
      </c>
      <c r="L7" s="221">
        <v>1.53</v>
      </c>
      <c r="M7" s="221">
        <v>1.6</v>
      </c>
      <c r="N7" s="221">
        <v>1.63</v>
      </c>
      <c r="O7" s="221">
        <v>1.6</v>
      </c>
      <c r="P7" s="221">
        <v>1.53</v>
      </c>
      <c r="Q7" s="221">
        <v>1.48</v>
      </c>
      <c r="R7" s="221">
        <v>1.46</v>
      </c>
      <c r="S7" s="221">
        <v>1.42</v>
      </c>
      <c r="T7" s="221">
        <v>1.4</v>
      </c>
      <c r="U7" s="221">
        <f>IF('Relative Weights'!C9=0,0,'Relative Weights'!C9)</f>
        <v>1.31</v>
      </c>
      <c r="W7" s="222"/>
      <c r="X7" s="220" t="s">
        <v>48</v>
      </c>
      <c r="Y7" s="237">
        <f t="shared" si="1"/>
        <v>-6.6666666666666763E-2</v>
      </c>
      <c r="Z7" s="237">
        <f t="shared" si="2"/>
        <v>-2.857142857142847E-2</v>
      </c>
      <c r="AA7" s="237">
        <f t="shared" si="3"/>
        <v>-3.6764705882352922E-2</v>
      </c>
      <c r="AB7" s="237">
        <f t="shared" si="4"/>
        <v>3.0534351145038219E-2</v>
      </c>
      <c r="AC7" s="237">
        <f t="shared" si="5"/>
        <v>2.3273952480165505E-2</v>
      </c>
      <c r="AD7" s="237">
        <f t="shared" si="6"/>
        <v>2.7927906600593522E-2</v>
      </c>
      <c r="AE7" s="237">
        <f t="shared" si="7"/>
        <v>-7.0422535211267512E-3</v>
      </c>
      <c r="AF7" s="237">
        <f t="shared" si="8"/>
        <v>0</v>
      </c>
      <c r="AG7" s="237">
        <f t="shared" si="9"/>
        <v>2.8368794326241176E-2</v>
      </c>
      <c r="AH7" s="237">
        <f t="shared" si="10"/>
        <v>5.5172413793103559E-2</v>
      </c>
      <c r="AI7" s="237">
        <f t="shared" si="11"/>
        <v>4.5751633986928164E-2</v>
      </c>
      <c r="AJ7" s="237">
        <f t="shared" si="12"/>
        <v>1.8749999999999822E-2</v>
      </c>
      <c r="AK7" s="237">
        <f t="shared" si="13"/>
        <v>-1.8404907975460016E-2</v>
      </c>
      <c r="AL7" s="237">
        <f t="shared" si="14"/>
        <v>-4.3750000000000067E-2</v>
      </c>
      <c r="AM7" s="237">
        <f t="shared" si="15"/>
        <v>-3.2679738562091498E-2</v>
      </c>
      <c r="AN7" s="237">
        <f t="shared" si="16"/>
        <v>-1.3513513513513487E-2</v>
      </c>
      <c r="AO7" s="237">
        <f t="shared" si="17"/>
        <v>-2.7397260273972601E-2</v>
      </c>
      <c r="AP7" s="237">
        <v>-1.4084507042253502E-2</v>
      </c>
      <c r="AQ7" s="237">
        <f t="shared" si="18"/>
        <v>-6.4285714285714168E-2</v>
      </c>
    </row>
    <row r="8" spans="1:43" x14ac:dyDescent="0.2">
      <c r="A8" s="220" t="s">
        <v>49</v>
      </c>
      <c r="B8" s="221">
        <v>2.1</v>
      </c>
      <c r="C8" s="221">
        <v>1.95</v>
      </c>
      <c r="D8" s="221">
        <v>1.95</v>
      </c>
      <c r="E8" s="221">
        <v>1.91</v>
      </c>
      <c r="F8" s="221">
        <v>1.97</v>
      </c>
      <c r="G8" s="221">
        <v>1.9001403868247535</v>
      </c>
      <c r="H8" s="221">
        <v>1.87</v>
      </c>
      <c r="I8" s="221">
        <v>1.88</v>
      </c>
      <c r="J8" s="221">
        <v>2.0299999999999998</v>
      </c>
      <c r="K8" s="221">
        <v>2.09</v>
      </c>
      <c r="L8" s="221">
        <v>2.08</v>
      </c>
      <c r="M8" s="221">
        <v>2.04</v>
      </c>
      <c r="N8" s="221">
        <v>2.0699999999999998</v>
      </c>
      <c r="O8" s="221">
        <v>2.1</v>
      </c>
      <c r="P8" s="221">
        <v>2.08</v>
      </c>
      <c r="Q8" s="221">
        <v>1.98</v>
      </c>
      <c r="R8" s="221">
        <v>1.87</v>
      </c>
      <c r="S8" s="221">
        <v>1.74</v>
      </c>
      <c r="T8" s="221">
        <v>1.64</v>
      </c>
      <c r="U8" s="221">
        <f>IF('Relative Weights'!C10=0,0,'Relative Weights'!C10)</f>
        <v>1.55</v>
      </c>
      <c r="W8" s="222"/>
      <c r="X8" s="220" t="s">
        <v>49</v>
      </c>
      <c r="Y8" s="237">
        <f t="shared" si="1"/>
        <v>-7.1428571428571508E-2</v>
      </c>
      <c r="Z8" s="237">
        <f t="shared" si="2"/>
        <v>0</v>
      </c>
      <c r="AA8" s="237">
        <f t="shared" si="3"/>
        <v>-2.0512820512820551E-2</v>
      </c>
      <c r="AB8" s="237">
        <f t="shared" si="4"/>
        <v>3.1413612565444948E-2</v>
      </c>
      <c r="AC8" s="237">
        <f t="shared" si="5"/>
        <v>-3.546173257626728E-2</v>
      </c>
      <c r="AD8" s="237">
        <f t="shared" si="6"/>
        <v>-1.5862189464389886E-2</v>
      </c>
      <c r="AE8" s="237">
        <f t="shared" si="7"/>
        <v>5.3475935828874999E-3</v>
      </c>
      <c r="AF8" s="237">
        <f t="shared" si="8"/>
        <v>7.9787234042553168E-2</v>
      </c>
      <c r="AG8" s="237">
        <f t="shared" si="9"/>
        <v>2.9556650246305383E-2</v>
      </c>
      <c r="AH8" s="237">
        <f t="shared" si="10"/>
        <v>-4.7846889952152249E-3</v>
      </c>
      <c r="AI8" s="237">
        <f t="shared" si="11"/>
        <v>-1.9230769230769273E-2</v>
      </c>
      <c r="AJ8" s="237">
        <f t="shared" si="12"/>
        <v>1.4705882352941124E-2</v>
      </c>
      <c r="AK8" s="237">
        <f t="shared" si="13"/>
        <v>1.449275362318847E-2</v>
      </c>
      <c r="AL8" s="237">
        <f t="shared" si="14"/>
        <v>-9.52380952380949E-3</v>
      </c>
      <c r="AM8" s="237">
        <f t="shared" si="15"/>
        <v>-4.8076923076923128E-2</v>
      </c>
      <c r="AN8" s="237">
        <f t="shared" si="16"/>
        <v>-5.5555555555555469E-2</v>
      </c>
      <c r="AO8" s="237">
        <f t="shared" si="17"/>
        <v>-6.9518716577540163E-2</v>
      </c>
      <c r="AP8" s="237">
        <v>-5.7471264367816133E-2</v>
      </c>
      <c r="AQ8" s="237">
        <f t="shared" si="18"/>
        <v>-5.4878048780487743E-2</v>
      </c>
    </row>
    <row r="9" spans="1:43" x14ac:dyDescent="0.2">
      <c r="A9" s="220" t="s">
        <v>50</v>
      </c>
      <c r="B9" s="221">
        <v>1.8</v>
      </c>
      <c r="C9" s="221">
        <v>1.69</v>
      </c>
      <c r="D9" s="221">
        <v>1.8</v>
      </c>
      <c r="E9" s="221">
        <v>1.95</v>
      </c>
      <c r="F9" s="221">
        <v>2.27</v>
      </c>
      <c r="G9" s="221">
        <v>2.3613111060923115</v>
      </c>
      <c r="H9" s="221">
        <v>2.41</v>
      </c>
      <c r="I9" s="221">
        <v>2.41</v>
      </c>
      <c r="J9" s="221">
        <v>2.42</v>
      </c>
      <c r="K9" s="221">
        <v>2.4300000000000002</v>
      </c>
      <c r="L9" s="221">
        <v>2.46</v>
      </c>
      <c r="M9" s="221">
        <v>2.4500000000000002</v>
      </c>
      <c r="N9" s="221">
        <v>2.38</v>
      </c>
      <c r="O9" s="221">
        <v>2.25</v>
      </c>
      <c r="P9" s="221">
        <v>2.15</v>
      </c>
      <c r="Q9" s="221">
        <v>2.0499999999999998</v>
      </c>
      <c r="R9" s="221">
        <v>1.96</v>
      </c>
      <c r="S9" s="221">
        <v>1.88</v>
      </c>
      <c r="T9" s="221">
        <v>1.83</v>
      </c>
      <c r="U9" s="221">
        <f>IF('Relative Weights'!C11=0,0,'Relative Weights'!C11)</f>
        <v>1.8</v>
      </c>
      <c r="W9" s="222"/>
      <c r="X9" s="220" t="s">
        <v>50</v>
      </c>
      <c r="Y9" s="237">
        <f t="shared" si="1"/>
        <v>-6.1111111111111116E-2</v>
      </c>
      <c r="Z9" s="237">
        <f t="shared" si="2"/>
        <v>6.5088757396449815E-2</v>
      </c>
      <c r="AA9" s="237">
        <f t="shared" si="3"/>
        <v>8.3333333333333259E-2</v>
      </c>
      <c r="AB9" s="237">
        <f t="shared" si="4"/>
        <v>0.16410256410256419</v>
      </c>
      <c r="AC9" s="237">
        <f t="shared" si="5"/>
        <v>4.0225156868859635E-2</v>
      </c>
      <c r="AD9" s="237">
        <f t="shared" si="6"/>
        <v>2.061943205284078E-2</v>
      </c>
      <c r="AE9" s="237">
        <f t="shared" si="7"/>
        <v>0</v>
      </c>
      <c r="AF9" s="237">
        <f t="shared" si="8"/>
        <v>4.1493775933609811E-3</v>
      </c>
      <c r="AG9" s="237">
        <f t="shared" si="9"/>
        <v>4.1322314049587749E-3</v>
      </c>
      <c r="AH9" s="237">
        <f t="shared" si="10"/>
        <v>1.2345679012345512E-2</v>
      </c>
      <c r="AI9" s="237">
        <f t="shared" si="11"/>
        <v>-4.0650406504064707E-3</v>
      </c>
      <c r="AJ9" s="237">
        <f t="shared" si="12"/>
        <v>-2.8571428571428692E-2</v>
      </c>
      <c r="AK9" s="237">
        <f t="shared" si="13"/>
        <v>-5.4621848739495715E-2</v>
      </c>
      <c r="AL9" s="237">
        <f t="shared" si="14"/>
        <v>-4.4444444444444509E-2</v>
      </c>
      <c r="AM9" s="237">
        <f t="shared" si="15"/>
        <v>-4.6511627906976827E-2</v>
      </c>
      <c r="AN9" s="237">
        <f t="shared" si="16"/>
        <v>-4.3902439024390172E-2</v>
      </c>
      <c r="AO9" s="237">
        <f t="shared" si="17"/>
        <v>-4.081632653061229E-2</v>
      </c>
      <c r="AP9" s="237">
        <v>-2.6595744680851019E-2</v>
      </c>
      <c r="AQ9" s="237">
        <f t="shared" si="18"/>
        <v>-1.6393442622950838E-2</v>
      </c>
    </row>
    <row r="10" spans="1:43" x14ac:dyDescent="0.2">
      <c r="A10" s="220" t="s">
        <v>51</v>
      </c>
      <c r="B10" s="221">
        <v>1.1299999999999999</v>
      </c>
      <c r="C10" s="221">
        <v>1.1000000000000001</v>
      </c>
      <c r="D10" s="221">
        <v>1.06</v>
      </c>
      <c r="E10" s="221">
        <v>1.04</v>
      </c>
      <c r="F10" s="221">
        <v>1.04</v>
      </c>
      <c r="G10" s="221">
        <v>1.0672529173008141</v>
      </c>
      <c r="H10" s="221">
        <v>1.06</v>
      </c>
      <c r="I10" s="221">
        <v>1.04</v>
      </c>
      <c r="J10" s="221">
        <v>1.03</v>
      </c>
      <c r="K10" s="221">
        <v>1.02</v>
      </c>
      <c r="L10" s="221">
        <v>1.03</v>
      </c>
      <c r="M10" s="221">
        <v>1.05</v>
      </c>
      <c r="N10" s="221">
        <v>1.1000000000000001</v>
      </c>
      <c r="O10" s="221">
        <v>1.1299999999999999</v>
      </c>
      <c r="P10" s="221">
        <v>1.1100000000000001</v>
      </c>
      <c r="Q10" s="221">
        <v>1.1100000000000001</v>
      </c>
      <c r="R10" s="221">
        <v>1.1100000000000001</v>
      </c>
      <c r="S10" s="221">
        <v>1.0900000000000001</v>
      </c>
      <c r="T10" s="221">
        <v>1.04</v>
      </c>
      <c r="U10" s="221">
        <f>IF('Relative Weights'!C12=0,0,'Relative Weights'!C12)</f>
        <v>0.98</v>
      </c>
      <c r="W10" s="222"/>
      <c r="X10" s="220" t="s">
        <v>51</v>
      </c>
      <c r="Y10" s="237">
        <f t="shared" si="1"/>
        <v>-2.6548672566371501E-2</v>
      </c>
      <c r="Z10" s="237">
        <f t="shared" si="2"/>
        <v>-3.6363636363636376E-2</v>
      </c>
      <c r="AA10" s="237">
        <f t="shared" si="3"/>
        <v>-1.8867924528301883E-2</v>
      </c>
      <c r="AB10" s="237">
        <f t="shared" si="4"/>
        <v>0</v>
      </c>
      <c r="AC10" s="237">
        <f t="shared" si="5"/>
        <v>2.6204728173859548E-2</v>
      </c>
      <c r="AD10" s="237">
        <f t="shared" si="6"/>
        <v>-6.7958748889226372E-3</v>
      </c>
      <c r="AE10" s="237">
        <f t="shared" si="7"/>
        <v>-1.8867924528301883E-2</v>
      </c>
      <c r="AF10" s="237">
        <f t="shared" si="8"/>
        <v>-9.6153846153845812E-3</v>
      </c>
      <c r="AG10" s="237">
        <f t="shared" si="9"/>
        <v>-9.7087378640776656E-3</v>
      </c>
      <c r="AH10" s="237">
        <f t="shared" si="10"/>
        <v>9.8039215686274161E-3</v>
      </c>
      <c r="AI10" s="237">
        <f t="shared" si="11"/>
        <v>1.9417475728155331E-2</v>
      </c>
      <c r="AJ10" s="237">
        <f t="shared" si="12"/>
        <v>4.7619047619047672E-2</v>
      </c>
      <c r="AK10" s="237">
        <f t="shared" si="13"/>
        <v>2.7272727272727115E-2</v>
      </c>
      <c r="AL10" s="237">
        <f t="shared" si="14"/>
        <v>-1.7699115044247593E-2</v>
      </c>
      <c r="AM10" s="237">
        <f t="shared" si="15"/>
        <v>0</v>
      </c>
      <c r="AN10" s="237">
        <f t="shared" si="16"/>
        <v>0</v>
      </c>
      <c r="AO10" s="237">
        <f t="shared" si="17"/>
        <v>-1.8018018018018056E-2</v>
      </c>
      <c r="AP10" s="237">
        <v>-4.5871559633027581E-2</v>
      </c>
      <c r="AQ10" s="237">
        <f t="shared" si="18"/>
        <v>-5.7692307692307709E-2</v>
      </c>
    </row>
    <row r="11" spans="1:43" x14ac:dyDescent="0.2">
      <c r="A11" s="220" t="s">
        <v>52</v>
      </c>
      <c r="B11" s="221">
        <v>0</v>
      </c>
      <c r="C11" s="221">
        <v>0</v>
      </c>
      <c r="D11" s="221">
        <v>0</v>
      </c>
      <c r="E11" s="221">
        <v>0</v>
      </c>
      <c r="F11" s="221">
        <v>0</v>
      </c>
      <c r="G11" s="221">
        <v>0</v>
      </c>
      <c r="H11" s="221">
        <v>0</v>
      </c>
      <c r="I11" s="221">
        <v>0</v>
      </c>
      <c r="J11" s="221">
        <v>0</v>
      </c>
      <c r="K11" s="221">
        <v>0</v>
      </c>
      <c r="L11" s="221">
        <v>0</v>
      </c>
      <c r="M11" s="221">
        <v>0</v>
      </c>
      <c r="N11" s="221">
        <v>0</v>
      </c>
      <c r="O11" s="221">
        <v>0</v>
      </c>
      <c r="P11" s="221">
        <v>0</v>
      </c>
      <c r="Q11" s="221">
        <v>0</v>
      </c>
      <c r="R11" s="221">
        <v>0</v>
      </c>
      <c r="S11" s="221">
        <v>0</v>
      </c>
      <c r="T11" s="221">
        <v>0</v>
      </c>
      <c r="U11" s="221">
        <f>IF('Relative Weights'!C13=0,0,'Relative Weights'!C13)</f>
        <v>0</v>
      </c>
      <c r="W11" s="222"/>
      <c r="X11" s="220" t="s">
        <v>52</v>
      </c>
      <c r="Y11" s="237" t="str">
        <f t="shared" si="1"/>
        <v/>
      </c>
      <c r="Z11" s="237" t="str">
        <f t="shared" si="2"/>
        <v/>
      </c>
      <c r="AA11" s="237" t="str">
        <f t="shared" si="3"/>
        <v/>
      </c>
      <c r="AB11" s="237" t="str">
        <f t="shared" si="4"/>
        <v/>
      </c>
      <c r="AC11" s="237" t="str">
        <f t="shared" si="5"/>
        <v/>
      </c>
      <c r="AD11" s="237" t="str">
        <f t="shared" si="6"/>
        <v/>
      </c>
      <c r="AE11" s="237" t="str">
        <f t="shared" si="7"/>
        <v/>
      </c>
      <c r="AF11" s="237" t="str">
        <f t="shared" si="8"/>
        <v/>
      </c>
      <c r="AG11" s="237" t="str">
        <f t="shared" si="9"/>
        <v/>
      </c>
      <c r="AH11" s="237" t="str">
        <f t="shared" si="10"/>
        <v/>
      </c>
      <c r="AI11" s="237" t="str">
        <f t="shared" si="11"/>
        <v/>
      </c>
      <c r="AJ11" s="237" t="str">
        <f t="shared" si="12"/>
        <v/>
      </c>
      <c r="AK11" s="237" t="str">
        <f t="shared" si="13"/>
        <v/>
      </c>
      <c r="AL11" s="237" t="str">
        <f t="shared" si="14"/>
        <v/>
      </c>
      <c r="AM11" s="237" t="str">
        <f t="shared" si="15"/>
        <v/>
      </c>
      <c r="AN11" s="237" t="str">
        <f t="shared" si="16"/>
        <v/>
      </c>
      <c r="AO11" s="237" t="str">
        <f t="shared" si="17"/>
        <v/>
      </c>
      <c r="AP11" s="237" t="s">
        <v>855</v>
      </c>
      <c r="AQ11" s="237" t="str">
        <f t="shared" si="18"/>
        <v/>
      </c>
    </row>
    <row r="12" spans="1:43" x14ac:dyDescent="0.2">
      <c r="A12" s="220" t="s">
        <v>53</v>
      </c>
      <c r="B12" s="221">
        <v>2.57</v>
      </c>
      <c r="C12" s="221">
        <v>2.56</v>
      </c>
      <c r="D12" s="221">
        <v>2.42</v>
      </c>
      <c r="E12" s="221">
        <v>2.19</v>
      </c>
      <c r="F12" s="221">
        <v>1.96</v>
      </c>
      <c r="G12" s="221">
        <v>1.913607338418057</v>
      </c>
      <c r="H12" s="221">
        <v>1.94</v>
      </c>
      <c r="I12" s="221">
        <v>1.9</v>
      </c>
      <c r="J12" s="221">
        <v>1.88</v>
      </c>
      <c r="K12" s="221">
        <v>1.7</v>
      </c>
      <c r="L12" s="221">
        <v>1.77</v>
      </c>
      <c r="M12" s="221">
        <v>1.6</v>
      </c>
      <c r="N12" s="221">
        <v>1.68</v>
      </c>
      <c r="O12" s="221">
        <v>1.52</v>
      </c>
      <c r="P12" s="221">
        <v>1.57</v>
      </c>
      <c r="Q12" s="221">
        <v>1.54</v>
      </c>
      <c r="R12" s="221">
        <v>1.58</v>
      </c>
      <c r="S12" s="221">
        <v>1.61</v>
      </c>
      <c r="T12" s="221">
        <v>1.63</v>
      </c>
      <c r="U12" s="221">
        <f>IF('Relative Weights'!C14=0,0,'Relative Weights'!C14)</f>
        <v>1.58</v>
      </c>
      <c r="W12" s="222"/>
      <c r="X12" s="220" t="s">
        <v>53</v>
      </c>
      <c r="Y12" s="237">
        <f t="shared" si="1"/>
        <v>-3.8910505836574627E-3</v>
      </c>
      <c r="Z12" s="237">
        <f t="shared" si="2"/>
        <v>-5.46875E-2</v>
      </c>
      <c r="AA12" s="237">
        <f t="shared" si="3"/>
        <v>-9.5041322314049603E-2</v>
      </c>
      <c r="AB12" s="237">
        <f t="shared" si="4"/>
        <v>-0.10502283105022836</v>
      </c>
      <c r="AC12" s="237">
        <f t="shared" si="5"/>
        <v>-2.3669725296909694E-2</v>
      </c>
      <c r="AD12" s="237">
        <f t="shared" si="6"/>
        <v>1.3792098855432533E-2</v>
      </c>
      <c r="AE12" s="237">
        <f t="shared" si="7"/>
        <v>-2.0618556701030966E-2</v>
      </c>
      <c r="AF12" s="237">
        <f t="shared" si="8"/>
        <v>-1.0526315789473717E-2</v>
      </c>
      <c r="AG12" s="237">
        <f t="shared" si="9"/>
        <v>-9.5744680851063801E-2</v>
      </c>
      <c r="AH12" s="237">
        <f t="shared" si="10"/>
        <v>4.117647058823537E-2</v>
      </c>
      <c r="AI12" s="237">
        <f t="shared" si="11"/>
        <v>-9.6045197740112997E-2</v>
      </c>
      <c r="AJ12" s="237">
        <f t="shared" si="12"/>
        <v>4.9999999999999822E-2</v>
      </c>
      <c r="AK12" s="237">
        <f t="shared" si="13"/>
        <v>-9.5238095238095233E-2</v>
      </c>
      <c r="AL12" s="237">
        <f t="shared" si="14"/>
        <v>3.289473684210531E-2</v>
      </c>
      <c r="AM12" s="237">
        <f t="shared" si="15"/>
        <v>-1.9108280254777066E-2</v>
      </c>
      <c r="AN12" s="237">
        <f t="shared" si="16"/>
        <v>2.5974025974025983E-2</v>
      </c>
      <c r="AO12" s="237">
        <f t="shared" si="17"/>
        <v>1.8987341772152E-2</v>
      </c>
      <c r="AP12" s="237">
        <v>1.2422360248447006E-2</v>
      </c>
      <c r="AQ12" s="237">
        <f t="shared" si="18"/>
        <v>-3.0674846625766805E-2</v>
      </c>
    </row>
    <row r="13" spans="1:43" x14ac:dyDescent="0.2">
      <c r="A13" s="220" t="s">
        <v>54</v>
      </c>
      <c r="B13" s="221">
        <v>1.08</v>
      </c>
      <c r="C13" s="221">
        <v>1.18</v>
      </c>
      <c r="D13" s="221">
        <v>1.1399999999999999</v>
      </c>
      <c r="E13" s="221">
        <v>1.1599999999999999</v>
      </c>
      <c r="F13" s="221">
        <v>1.04</v>
      </c>
      <c r="G13" s="221">
        <v>1.0129842309420065</v>
      </c>
      <c r="H13" s="221">
        <v>1.1399999999999999</v>
      </c>
      <c r="I13" s="221">
        <v>1.33</v>
      </c>
      <c r="J13" s="221">
        <v>1.44</v>
      </c>
      <c r="K13" s="221">
        <v>1.5</v>
      </c>
      <c r="L13" s="221">
        <v>1.52</v>
      </c>
      <c r="M13" s="221">
        <v>1.57</v>
      </c>
      <c r="N13" s="221">
        <v>1.49</v>
      </c>
      <c r="O13" s="221">
        <v>1.49</v>
      </c>
      <c r="P13" s="221">
        <v>1.44</v>
      </c>
      <c r="Q13" s="221">
        <v>1.87</v>
      </c>
      <c r="R13" s="221">
        <v>2.19</v>
      </c>
      <c r="S13" s="221">
        <v>2.37</v>
      </c>
      <c r="T13" s="221">
        <v>2.73</v>
      </c>
      <c r="U13" s="221">
        <f>IF('Relative Weights'!C15=0,0,'Relative Weights'!C15)</f>
        <v>3.16</v>
      </c>
      <c r="W13" s="222"/>
      <c r="X13" s="220" t="s">
        <v>54</v>
      </c>
      <c r="Y13" s="237">
        <f t="shared" si="1"/>
        <v>9.259259259259256E-2</v>
      </c>
      <c r="Z13" s="237">
        <f t="shared" si="2"/>
        <v>-3.3898305084745783E-2</v>
      </c>
      <c r="AA13" s="237">
        <f t="shared" si="3"/>
        <v>1.7543859649122862E-2</v>
      </c>
      <c r="AB13" s="237">
        <f t="shared" si="4"/>
        <v>-0.10344827586206884</v>
      </c>
      <c r="AC13" s="237">
        <f t="shared" si="5"/>
        <v>-2.5976701017301429E-2</v>
      </c>
      <c r="AD13" s="237">
        <f t="shared" si="6"/>
        <v>0.12538770612438599</v>
      </c>
      <c r="AE13" s="237">
        <f t="shared" si="7"/>
        <v>0.16666666666666674</v>
      </c>
      <c r="AF13" s="237">
        <f t="shared" si="8"/>
        <v>8.2706766917293173E-2</v>
      </c>
      <c r="AG13" s="237">
        <f t="shared" si="9"/>
        <v>4.1666666666666741E-2</v>
      </c>
      <c r="AH13" s="237">
        <f t="shared" si="10"/>
        <v>1.3333333333333419E-2</v>
      </c>
      <c r="AI13" s="237">
        <f t="shared" si="11"/>
        <v>3.289473684210531E-2</v>
      </c>
      <c r="AJ13" s="237">
        <f t="shared" si="12"/>
        <v>-5.0955414012738842E-2</v>
      </c>
      <c r="AK13" s="237">
        <f t="shared" si="13"/>
        <v>0</v>
      </c>
      <c r="AL13" s="237">
        <f t="shared" si="14"/>
        <v>-3.3557046979865834E-2</v>
      </c>
      <c r="AM13" s="237">
        <f t="shared" si="15"/>
        <v>0.29861111111111116</v>
      </c>
      <c r="AN13" s="237">
        <f t="shared" si="16"/>
        <v>0.17112299465240621</v>
      </c>
      <c r="AO13" s="237">
        <f t="shared" si="17"/>
        <v>8.2191780821917915E-2</v>
      </c>
      <c r="AP13" s="237">
        <v>0.15189873417721511</v>
      </c>
      <c r="AQ13" s="237">
        <f t="shared" si="18"/>
        <v>0.15750915750915762</v>
      </c>
    </row>
    <row r="14" spans="1:43" x14ac:dyDescent="0.2">
      <c r="A14" s="220" t="s">
        <v>727</v>
      </c>
      <c r="B14" s="221">
        <v>0</v>
      </c>
      <c r="C14" s="221">
        <v>0</v>
      </c>
      <c r="D14" s="221">
        <v>0</v>
      </c>
      <c r="E14" s="221">
        <v>0</v>
      </c>
      <c r="F14" s="221">
        <v>0</v>
      </c>
      <c r="G14" s="221">
        <v>0</v>
      </c>
      <c r="H14" s="221">
        <v>0</v>
      </c>
      <c r="I14" s="221">
        <v>0</v>
      </c>
      <c r="J14" s="221">
        <v>0</v>
      </c>
      <c r="K14" s="221">
        <v>0</v>
      </c>
      <c r="L14" s="221">
        <v>0</v>
      </c>
      <c r="M14" s="221">
        <v>0</v>
      </c>
      <c r="N14" s="221">
        <v>0</v>
      </c>
      <c r="O14" s="221">
        <v>0</v>
      </c>
      <c r="P14" s="221">
        <v>0</v>
      </c>
      <c r="Q14" s="221">
        <v>0</v>
      </c>
      <c r="R14" s="221">
        <v>0</v>
      </c>
      <c r="S14" s="221">
        <v>0</v>
      </c>
      <c r="T14" s="221">
        <v>0</v>
      </c>
      <c r="U14" s="221">
        <f>IF('Relative Weights'!C16=0,0,'Relative Weights'!C16)</f>
        <v>0</v>
      </c>
      <c r="W14" s="222"/>
      <c r="X14" s="220" t="s">
        <v>727</v>
      </c>
      <c r="Y14" s="237" t="str">
        <f t="shared" si="1"/>
        <v/>
      </c>
      <c r="Z14" s="237" t="str">
        <f t="shared" si="2"/>
        <v/>
      </c>
      <c r="AA14" s="237" t="str">
        <f t="shared" si="3"/>
        <v/>
      </c>
      <c r="AB14" s="237" t="str">
        <f t="shared" si="4"/>
        <v/>
      </c>
      <c r="AC14" s="237" t="str">
        <f t="shared" si="5"/>
        <v/>
      </c>
      <c r="AD14" s="237" t="str">
        <f t="shared" si="6"/>
        <v/>
      </c>
      <c r="AE14" s="237" t="str">
        <f t="shared" si="7"/>
        <v/>
      </c>
      <c r="AF14" s="237" t="str">
        <f t="shared" si="8"/>
        <v/>
      </c>
      <c r="AG14" s="237" t="str">
        <f t="shared" si="9"/>
        <v/>
      </c>
      <c r="AH14" s="237" t="str">
        <f t="shared" si="10"/>
        <v/>
      </c>
      <c r="AI14" s="237" t="str">
        <f t="shared" si="11"/>
        <v/>
      </c>
      <c r="AJ14" s="237" t="str">
        <f t="shared" si="12"/>
        <v/>
      </c>
      <c r="AK14" s="237" t="str">
        <f t="shared" si="13"/>
        <v/>
      </c>
      <c r="AL14" s="237" t="str">
        <f t="shared" si="14"/>
        <v/>
      </c>
      <c r="AM14" s="237" t="str">
        <f t="shared" si="15"/>
        <v/>
      </c>
      <c r="AN14" s="237" t="str">
        <f t="shared" si="16"/>
        <v/>
      </c>
      <c r="AO14" s="237" t="str">
        <f t="shared" si="17"/>
        <v/>
      </c>
      <c r="AP14" s="237" t="s">
        <v>855</v>
      </c>
      <c r="AQ14" s="237" t="str">
        <f t="shared" si="18"/>
        <v/>
      </c>
    </row>
    <row r="15" spans="1:43" x14ac:dyDescent="0.2">
      <c r="A15" s="220" t="s">
        <v>56</v>
      </c>
      <c r="B15" s="221">
        <v>4.16</v>
      </c>
      <c r="C15" s="221">
        <v>3.54</v>
      </c>
      <c r="D15" s="221">
        <v>2.63</v>
      </c>
      <c r="E15" s="221">
        <v>2.0299999999999998</v>
      </c>
      <c r="F15" s="221">
        <v>2.06</v>
      </c>
      <c r="G15" s="221">
        <v>1.8390043745034246</v>
      </c>
      <c r="H15" s="221">
        <v>1.66</v>
      </c>
      <c r="I15" s="221">
        <v>1.44</v>
      </c>
      <c r="J15" s="221">
        <v>1.42</v>
      </c>
      <c r="K15" s="221">
        <v>1.37</v>
      </c>
      <c r="L15" s="221">
        <v>1.46</v>
      </c>
      <c r="M15" s="221">
        <v>1.46</v>
      </c>
      <c r="N15" s="221">
        <v>1.45</v>
      </c>
      <c r="O15" s="221">
        <v>1.26</v>
      </c>
      <c r="P15" s="221">
        <v>1.1599999999999999</v>
      </c>
      <c r="Q15" s="221">
        <v>1.1499999999999999</v>
      </c>
      <c r="R15" s="221">
        <v>1.22</v>
      </c>
      <c r="S15" s="221">
        <v>1.33</v>
      </c>
      <c r="T15" s="221">
        <v>1.38</v>
      </c>
      <c r="U15" s="221">
        <f>IF('Relative Weights'!C17=0,0,'Relative Weights'!C17)</f>
        <v>1.44</v>
      </c>
      <c r="W15" s="222"/>
      <c r="X15" s="220" t="s">
        <v>56</v>
      </c>
      <c r="Y15" s="237">
        <f t="shared" si="1"/>
        <v>-0.14903846153846156</v>
      </c>
      <c r="Z15" s="237">
        <f t="shared" si="2"/>
        <v>-0.25706214689265539</v>
      </c>
      <c r="AA15" s="237">
        <f t="shared" si="3"/>
        <v>-0.22813688212927763</v>
      </c>
      <c r="AB15" s="237">
        <f t="shared" si="4"/>
        <v>1.4778325123152802E-2</v>
      </c>
      <c r="AC15" s="237">
        <f t="shared" si="5"/>
        <v>-0.10727942985270655</v>
      </c>
      <c r="AD15" s="237">
        <f t="shared" si="6"/>
        <v>-9.7337655627795949E-2</v>
      </c>
      <c r="AE15" s="237">
        <f t="shared" si="7"/>
        <v>-0.13253012048192769</v>
      </c>
      <c r="AF15" s="237">
        <f t="shared" si="8"/>
        <v>-1.3888888888888951E-2</v>
      </c>
      <c r="AG15" s="237">
        <f t="shared" si="9"/>
        <v>-3.5211267605633645E-2</v>
      </c>
      <c r="AH15" s="237">
        <f t="shared" si="10"/>
        <v>6.5693430656934115E-2</v>
      </c>
      <c r="AI15" s="237">
        <f t="shared" si="11"/>
        <v>0</v>
      </c>
      <c r="AJ15" s="237">
        <f t="shared" si="12"/>
        <v>-6.8493150684931781E-3</v>
      </c>
      <c r="AK15" s="237">
        <f t="shared" si="13"/>
        <v>-0.13103448275862062</v>
      </c>
      <c r="AL15" s="237">
        <f t="shared" si="14"/>
        <v>-7.9365079365079416E-2</v>
      </c>
      <c r="AM15" s="237">
        <f t="shared" si="15"/>
        <v>-8.6206896551723755E-3</v>
      </c>
      <c r="AN15" s="237">
        <f t="shared" si="16"/>
        <v>6.0869565217391397E-2</v>
      </c>
      <c r="AO15" s="237">
        <f t="shared" si="17"/>
        <v>9.0163934426229497E-2</v>
      </c>
      <c r="AP15" s="237">
        <v>3.7593984962405846E-2</v>
      </c>
      <c r="AQ15" s="237">
        <f t="shared" si="18"/>
        <v>4.3478260869565188E-2</v>
      </c>
    </row>
    <row r="16" spans="1:43" x14ac:dyDescent="0.2">
      <c r="A16" s="220" t="s">
        <v>57</v>
      </c>
      <c r="B16" s="221">
        <v>1.34</v>
      </c>
      <c r="C16" s="221">
        <v>1.28</v>
      </c>
      <c r="D16" s="221">
        <v>1.29</v>
      </c>
      <c r="E16" s="221">
        <v>1.26</v>
      </c>
      <c r="F16" s="221">
        <v>1.26</v>
      </c>
      <c r="G16" s="221">
        <v>1.2524946586843495</v>
      </c>
      <c r="H16" s="221">
        <v>1.29</v>
      </c>
      <c r="I16" s="221">
        <v>1.35</v>
      </c>
      <c r="J16" s="221">
        <v>1.38</v>
      </c>
      <c r="K16" s="221">
        <v>1.36</v>
      </c>
      <c r="L16" s="221">
        <v>1.37</v>
      </c>
      <c r="M16" s="221">
        <v>1.4</v>
      </c>
      <c r="N16" s="221">
        <v>1.51</v>
      </c>
      <c r="O16" s="221">
        <v>1.51</v>
      </c>
      <c r="P16" s="221">
        <v>1.46</v>
      </c>
      <c r="Q16" s="221">
        <v>1.42</v>
      </c>
      <c r="R16" s="221">
        <v>1.38</v>
      </c>
      <c r="S16" s="221">
        <v>1.49</v>
      </c>
      <c r="T16" s="221">
        <v>1.54</v>
      </c>
      <c r="U16" s="221">
        <f>IF('Relative Weights'!C18=0,0,'Relative Weights'!C18)</f>
        <v>1.65</v>
      </c>
      <c r="W16" s="222"/>
      <c r="X16" s="220" t="s">
        <v>57</v>
      </c>
      <c r="Y16" s="237">
        <f t="shared" si="1"/>
        <v>-4.4776119402985093E-2</v>
      </c>
      <c r="Z16" s="237">
        <f t="shared" si="2"/>
        <v>7.8125E-3</v>
      </c>
      <c r="AA16" s="237">
        <f t="shared" si="3"/>
        <v>-2.3255813953488413E-2</v>
      </c>
      <c r="AB16" s="237">
        <f t="shared" si="4"/>
        <v>0</v>
      </c>
      <c r="AC16" s="237">
        <f t="shared" si="5"/>
        <v>-5.9566200917861023E-3</v>
      </c>
      <c r="AD16" s="237">
        <f t="shared" si="6"/>
        <v>2.9944511983026834E-2</v>
      </c>
      <c r="AE16" s="237">
        <f t="shared" si="7"/>
        <v>4.6511627906976827E-2</v>
      </c>
      <c r="AF16" s="237">
        <f t="shared" si="8"/>
        <v>2.2222222222222143E-2</v>
      </c>
      <c r="AG16" s="237">
        <f t="shared" si="9"/>
        <v>-1.4492753623188248E-2</v>
      </c>
      <c r="AH16" s="237">
        <f t="shared" si="10"/>
        <v>7.3529411764705621E-3</v>
      </c>
      <c r="AI16" s="237">
        <f t="shared" si="11"/>
        <v>2.1897810218977964E-2</v>
      </c>
      <c r="AJ16" s="237">
        <f t="shared" si="12"/>
        <v>7.8571428571428736E-2</v>
      </c>
      <c r="AK16" s="237">
        <f t="shared" si="13"/>
        <v>0</v>
      </c>
      <c r="AL16" s="237">
        <f t="shared" si="14"/>
        <v>-3.3112582781457012E-2</v>
      </c>
      <c r="AM16" s="237">
        <f t="shared" si="15"/>
        <v>-2.7397260273972601E-2</v>
      </c>
      <c r="AN16" s="237">
        <f t="shared" si="16"/>
        <v>-2.8169014084507116E-2</v>
      </c>
      <c r="AO16" s="237">
        <f t="shared" si="17"/>
        <v>7.9710144927536364E-2</v>
      </c>
      <c r="AP16" s="237">
        <v>3.3557046979865834E-2</v>
      </c>
      <c r="AQ16" s="237">
        <f t="shared" si="18"/>
        <v>7.1428571428571397E-2</v>
      </c>
    </row>
    <row r="17" spans="1:43" x14ac:dyDescent="0.2">
      <c r="A17" s="220" t="s">
        <v>58</v>
      </c>
      <c r="B17" s="221">
        <v>1.37</v>
      </c>
      <c r="C17" s="221">
        <v>1.29</v>
      </c>
      <c r="D17" s="221">
        <v>1.29</v>
      </c>
      <c r="E17" s="221">
        <v>1.29</v>
      </c>
      <c r="F17" s="221">
        <v>1.31</v>
      </c>
      <c r="G17" s="221">
        <v>1.3065790745995471</v>
      </c>
      <c r="H17" s="221">
        <v>1.24</v>
      </c>
      <c r="I17" s="221">
        <v>1.23</v>
      </c>
      <c r="J17" s="221">
        <v>1.19</v>
      </c>
      <c r="K17" s="221">
        <v>1.1399999999999999</v>
      </c>
      <c r="L17" s="221">
        <v>1.0900000000000001</v>
      </c>
      <c r="M17" s="221">
        <v>1.07</v>
      </c>
      <c r="N17" s="221">
        <v>1.07</v>
      </c>
      <c r="O17" s="221">
        <v>1.05</v>
      </c>
      <c r="P17" s="221">
        <v>1.02</v>
      </c>
      <c r="Q17" s="221">
        <v>0.99</v>
      </c>
      <c r="R17" s="221">
        <v>0.97</v>
      </c>
      <c r="S17" s="221">
        <v>0.94</v>
      </c>
      <c r="T17" s="221">
        <v>0.93</v>
      </c>
      <c r="U17" s="221">
        <f>IF('Relative Weights'!C19=0,0,'Relative Weights'!C19)</f>
        <v>0.94</v>
      </c>
      <c r="W17" s="222"/>
      <c r="X17" s="220" t="s">
        <v>58</v>
      </c>
      <c r="Y17" s="237">
        <f t="shared" si="1"/>
        <v>-5.8394160583941646E-2</v>
      </c>
      <c r="Z17" s="237">
        <f t="shared" si="2"/>
        <v>0</v>
      </c>
      <c r="AA17" s="237">
        <f t="shared" si="3"/>
        <v>0</v>
      </c>
      <c r="AB17" s="237">
        <f t="shared" si="4"/>
        <v>1.5503875968992276E-2</v>
      </c>
      <c r="AC17" s="237">
        <f t="shared" si="5"/>
        <v>-2.6113934354602408E-3</v>
      </c>
      <c r="AD17" s="237">
        <f t="shared" si="6"/>
        <v>-5.0956789293409521E-2</v>
      </c>
      <c r="AE17" s="237">
        <f t="shared" si="7"/>
        <v>-8.0645161290322509E-3</v>
      </c>
      <c r="AF17" s="237">
        <f t="shared" si="8"/>
        <v>-3.2520325203252098E-2</v>
      </c>
      <c r="AG17" s="237">
        <f t="shared" si="9"/>
        <v>-4.2016806722689148E-2</v>
      </c>
      <c r="AH17" s="237">
        <f t="shared" si="10"/>
        <v>-4.3859649122806821E-2</v>
      </c>
      <c r="AI17" s="237">
        <f t="shared" si="11"/>
        <v>-1.834862385321101E-2</v>
      </c>
      <c r="AJ17" s="237">
        <f t="shared" si="12"/>
        <v>0</v>
      </c>
      <c r="AK17" s="237">
        <f t="shared" si="13"/>
        <v>-1.8691588785046731E-2</v>
      </c>
      <c r="AL17" s="237">
        <f t="shared" si="14"/>
        <v>-2.8571428571428581E-2</v>
      </c>
      <c r="AM17" s="237">
        <f t="shared" si="15"/>
        <v>-2.9411764705882359E-2</v>
      </c>
      <c r="AN17" s="237">
        <f t="shared" si="16"/>
        <v>-2.0202020202020221E-2</v>
      </c>
      <c r="AO17" s="237">
        <f t="shared" si="17"/>
        <v>-3.0927835051546393E-2</v>
      </c>
      <c r="AP17" s="237">
        <v>-1.0638297872340274E-2</v>
      </c>
      <c r="AQ17" s="237">
        <f t="shared" si="18"/>
        <v>1.0752688172043001E-2</v>
      </c>
    </row>
    <row r="18" spans="1:43" x14ac:dyDescent="0.2">
      <c r="A18" s="220" t="s">
        <v>59</v>
      </c>
      <c r="B18" s="221">
        <v>1.0900000000000001</v>
      </c>
      <c r="C18" s="221">
        <v>1.03</v>
      </c>
      <c r="D18" s="221">
        <v>0.97</v>
      </c>
      <c r="E18" s="221">
        <v>0.92</v>
      </c>
      <c r="F18" s="221">
        <v>0.82</v>
      </c>
      <c r="G18" s="221">
        <v>0.73334268609079978</v>
      </c>
      <c r="H18" s="221">
        <v>0.71</v>
      </c>
      <c r="I18" s="221">
        <v>1.27</v>
      </c>
      <c r="J18" s="221">
        <v>1.48</v>
      </c>
      <c r="K18" s="221">
        <v>1.6</v>
      </c>
      <c r="L18" s="221">
        <v>1.45</v>
      </c>
      <c r="M18" s="221">
        <v>1.63</v>
      </c>
      <c r="N18" s="221">
        <v>1.86</v>
      </c>
      <c r="O18" s="221">
        <v>2.04</v>
      </c>
      <c r="P18" s="221">
        <v>2.46</v>
      </c>
      <c r="Q18" s="221">
        <v>3.12</v>
      </c>
      <c r="R18" s="221">
        <v>7.37</v>
      </c>
      <c r="S18" s="221">
        <v>6.44</v>
      </c>
      <c r="T18" s="221">
        <v>5.95</v>
      </c>
      <c r="U18" s="221">
        <f>IF('Relative Weights'!C20=0,0,'Relative Weights'!C20)</f>
        <v>29.19</v>
      </c>
      <c r="W18" s="222"/>
      <c r="X18" s="220" t="s">
        <v>59</v>
      </c>
      <c r="Y18" s="237">
        <f t="shared" si="1"/>
        <v>-5.5045871559633031E-2</v>
      </c>
      <c r="Z18" s="237">
        <f t="shared" si="2"/>
        <v>-5.8252427184466105E-2</v>
      </c>
      <c r="AA18" s="237">
        <f t="shared" si="3"/>
        <v>-5.1546391752577247E-2</v>
      </c>
      <c r="AB18" s="237">
        <f t="shared" si="4"/>
        <v>-0.10869565217391308</v>
      </c>
      <c r="AC18" s="237">
        <f t="shared" si="5"/>
        <v>-0.10567965110878075</v>
      </c>
      <c r="AD18" s="237">
        <f t="shared" si="6"/>
        <v>-3.1830529619422121E-2</v>
      </c>
      <c r="AE18" s="237">
        <f t="shared" si="7"/>
        <v>0.78873239436619724</v>
      </c>
      <c r="AF18" s="237">
        <f t="shared" si="8"/>
        <v>0.16535433070866135</v>
      </c>
      <c r="AG18" s="237">
        <f t="shared" si="9"/>
        <v>8.1081081081081141E-2</v>
      </c>
      <c r="AH18" s="237">
        <f t="shared" si="10"/>
        <v>-9.3750000000000111E-2</v>
      </c>
      <c r="AI18" s="237">
        <f t="shared" si="11"/>
        <v>0.12413793103448278</v>
      </c>
      <c r="AJ18" s="237">
        <f t="shared" si="12"/>
        <v>0.14110429447852768</v>
      </c>
      <c r="AK18" s="237">
        <f t="shared" si="13"/>
        <v>9.6774193548387011E-2</v>
      </c>
      <c r="AL18" s="237">
        <f t="shared" si="14"/>
        <v>0.20588235294117641</v>
      </c>
      <c r="AM18" s="237">
        <f t="shared" si="15"/>
        <v>0.26829268292682928</v>
      </c>
      <c r="AN18" s="237">
        <f t="shared" si="16"/>
        <v>1.3621794871794872</v>
      </c>
      <c r="AO18" s="237">
        <f t="shared" si="17"/>
        <v>-0.12618724559023065</v>
      </c>
      <c r="AP18" s="237">
        <v>-7.6086956521739135E-2</v>
      </c>
      <c r="AQ18" s="237">
        <f t="shared" si="18"/>
        <v>3.9058823529411768</v>
      </c>
    </row>
    <row r="19" spans="1:43" x14ac:dyDescent="0.2">
      <c r="A19" s="220" t="s">
        <v>60</v>
      </c>
      <c r="B19" s="221">
        <v>1.05</v>
      </c>
      <c r="C19" s="221">
        <v>1.05</v>
      </c>
      <c r="D19" s="221">
        <v>1.07</v>
      </c>
      <c r="E19" s="221">
        <v>1.0900000000000001</v>
      </c>
      <c r="F19" s="221">
        <v>1.1200000000000001</v>
      </c>
      <c r="G19" s="221">
        <v>1.1155737440842475</v>
      </c>
      <c r="H19" s="221">
        <v>1.1100000000000001</v>
      </c>
      <c r="I19" s="221">
        <v>1.0900000000000001</v>
      </c>
      <c r="J19" s="221">
        <v>1.1100000000000001</v>
      </c>
      <c r="K19" s="221">
        <v>1.1299999999999999</v>
      </c>
      <c r="L19" s="221">
        <v>1.17</v>
      </c>
      <c r="M19" s="221">
        <v>1.18</v>
      </c>
      <c r="N19" s="221">
        <v>1.19</v>
      </c>
      <c r="O19" s="221">
        <v>1.18</v>
      </c>
      <c r="P19" s="221">
        <v>1.1599999999999999</v>
      </c>
      <c r="Q19" s="221">
        <v>1.1399999999999999</v>
      </c>
      <c r="R19" s="221">
        <v>1.1299999999999999</v>
      </c>
      <c r="S19" s="221">
        <v>1.1200000000000001</v>
      </c>
      <c r="T19" s="221">
        <v>1.1299999999999999</v>
      </c>
      <c r="U19" s="221">
        <f>IF('Relative Weights'!C21=0,0,'Relative Weights'!C21)</f>
        <v>1.1200000000000001</v>
      </c>
      <c r="W19" s="222"/>
      <c r="X19" s="220" t="s">
        <v>60</v>
      </c>
      <c r="Y19" s="237">
        <f t="shared" si="1"/>
        <v>0</v>
      </c>
      <c r="Z19" s="237">
        <f t="shared" si="2"/>
        <v>1.904761904761898E-2</v>
      </c>
      <c r="AA19" s="237">
        <f t="shared" si="3"/>
        <v>1.8691588785046731E-2</v>
      </c>
      <c r="AB19" s="237">
        <f t="shared" si="4"/>
        <v>2.7522935779816571E-2</v>
      </c>
      <c r="AC19" s="237">
        <f t="shared" si="5"/>
        <v>-3.9520142104934042E-3</v>
      </c>
      <c r="AD19" s="237">
        <f t="shared" si="6"/>
        <v>-4.9963026772584795E-3</v>
      </c>
      <c r="AE19" s="237">
        <f t="shared" si="7"/>
        <v>-1.8018018018018056E-2</v>
      </c>
      <c r="AF19" s="237">
        <f t="shared" si="8"/>
        <v>1.8348623853211121E-2</v>
      </c>
      <c r="AG19" s="237">
        <f t="shared" si="9"/>
        <v>1.8018018018017834E-2</v>
      </c>
      <c r="AH19" s="237">
        <f t="shared" si="10"/>
        <v>3.539823008849563E-2</v>
      </c>
      <c r="AI19" s="237">
        <f t="shared" si="11"/>
        <v>8.5470085470085166E-3</v>
      </c>
      <c r="AJ19" s="237">
        <f t="shared" si="12"/>
        <v>8.4745762711864181E-3</v>
      </c>
      <c r="AK19" s="237">
        <f t="shared" si="13"/>
        <v>-8.4033613445377853E-3</v>
      </c>
      <c r="AL19" s="237">
        <f t="shared" si="14"/>
        <v>-1.6949152542372947E-2</v>
      </c>
      <c r="AM19" s="237">
        <f t="shared" si="15"/>
        <v>-1.7241379310344862E-2</v>
      </c>
      <c r="AN19" s="237">
        <f t="shared" si="16"/>
        <v>-8.7719298245614308E-3</v>
      </c>
      <c r="AO19" s="237">
        <f t="shared" si="17"/>
        <v>-8.8495575221236855E-3</v>
      </c>
      <c r="AP19" s="237">
        <v>8.9285714285711748E-3</v>
      </c>
      <c r="AQ19" s="237">
        <f t="shared" si="18"/>
        <v>-8.8495575221236855E-3</v>
      </c>
    </row>
    <row r="20" spans="1:43" x14ac:dyDescent="0.2">
      <c r="A20" s="220" t="s">
        <v>61</v>
      </c>
      <c r="B20" s="221">
        <v>0</v>
      </c>
      <c r="C20" s="221">
        <v>0</v>
      </c>
      <c r="D20" s="221">
        <v>0</v>
      </c>
      <c r="E20" s="221">
        <v>0</v>
      </c>
      <c r="F20" s="221">
        <v>0</v>
      </c>
      <c r="G20" s="221">
        <v>0</v>
      </c>
      <c r="H20" s="221">
        <v>0</v>
      </c>
      <c r="I20" s="221">
        <v>0</v>
      </c>
      <c r="J20" s="221">
        <v>0</v>
      </c>
      <c r="K20" s="221">
        <v>0</v>
      </c>
      <c r="L20" s="221">
        <v>0</v>
      </c>
      <c r="M20" s="221">
        <v>0</v>
      </c>
      <c r="N20" s="221">
        <v>0</v>
      </c>
      <c r="O20" s="221">
        <v>0</v>
      </c>
      <c r="P20" s="221">
        <v>0</v>
      </c>
      <c r="Q20" s="221">
        <v>0</v>
      </c>
      <c r="R20" s="221">
        <v>0</v>
      </c>
      <c r="S20" s="221">
        <v>0</v>
      </c>
      <c r="T20" s="221">
        <v>0</v>
      </c>
      <c r="U20" s="221">
        <f>IF('Relative Weights'!C22=0,0,'Relative Weights'!C22)</f>
        <v>0</v>
      </c>
      <c r="W20" s="222"/>
      <c r="X20" s="220" t="s">
        <v>61</v>
      </c>
      <c r="Y20" s="237" t="str">
        <f t="shared" si="1"/>
        <v/>
      </c>
      <c r="Z20" s="237" t="str">
        <f t="shared" si="2"/>
        <v/>
      </c>
      <c r="AA20" s="237" t="str">
        <f t="shared" si="3"/>
        <v/>
      </c>
      <c r="AB20" s="237" t="str">
        <f t="shared" si="4"/>
        <v/>
      </c>
      <c r="AC20" s="237" t="str">
        <f t="shared" si="5"/>
        <v/>
      </c>
      <c r="AD20" s="237" t="str">
        <f t="shared" si="6"/>
        <v/>
      </c>
      <c r="AE20" s="237" t="str">
        <f t="shared" si="7"/>
        <v/>
      </c>
      <c r="AF20" s="237" t="str">
        <f t="shared" si="8"/>
        <v/>
      </c>
      <c r="AG20" s="237" t="str">
        <f t="shared" si="9"/>
        <v/>
      </c>
      <c r="AH20" s="237" t="str">
        <f t="shared" si="10"/>
        <v/>
      </c>
      <c r="AI20" s="237" t="str">
        <f t="shared" si="11"/>
        <v/>
      </c>
      <c r="AJ20" s="237" t="str">
        <f t="shared" si="12"/>
        <v/>
      </c>
      <c r="AK20" s="237" t="str">
        <f t="shared" si="13"/>
        <v/>
      </c>
      <c r="AL20" s="237" t="str">
        <f t="shared" si="14"/>
        <v/>
      </c>
      <c r="AM20" s="237" t="str">
        <f t="shared" si="15"/>
        <v/>
      </c>
      <c r="AN20" s="237" t="str">
        <f t="shared" si="16"/>
        <v/>
      </c>
      <c r="AO20" s="237" t="str">
        <f t="shared" si="17"/>
        <v/>
      </c>
      <c r="AP20" s="237" t="s">
        <v>855</v>
      </c>
      <c r="AQ20" s="237" t="str">
        <f t="shared" si="18"/>
        <v/>
      </c>
    </row>
    <row r="21" spans="1:43" x14ac:dyDescent="0.2">
      <c r="A21" s="220" t="s">
        <v>222</v>
      </c>
      <c r="B21" s="221">
        <v>1.1000000000000001</v>
      </c>
      <c r="C21" s="221">
        <v>1.1000000000000001</v>
      </c>
      <c r="D21" s="221">
        <v>1.02</v>
      </c>
      <c r="E21" s="221">
        <v>0.95</v>
      </c>
      <c r="F21" s="221">
        <v>0.95</v>
      </c>
      <c r="G21" s="221">
        <v>1.1254464782872999</v>
      </c>
      <c r="H21" s="221">
        <v>1.3</v>
      </c>
      <c r="I21" s="221">
        <v>1.43</v>
      </c>
      <c r="J21" s="221">
        <v>1.6</v>
      </c>
      <c r="K21" s="221">
        <v>1.83</v>
      </c>
      <c r="L21" s="221">
        <v>2</v>
      </c>
      <c r="M21" s="221">
        <v>2.19</v>
      </c>
      <c r="N21" s="221">
        <v>2.2799999999999998</v>
      </c>
      <c r="O21" s="221">
        <v>2.23</v>
      </c>
      <c r="P21" s="221">
        <v>1.91</v>
      </c>
      <c r="Q21" s="221">
        <v>2</v>
      </c>
      <c r="R21" s="221">
        <v>2</v>
      </c>
      <c r="S21" s="221">
        <v>2.11</v>
      </c>
      <c r="T21" s="221">
        <v>1.98</v>
      </c>
      <c r="U21" s="221">
        <f>IF('Relative Weights'!C23=0,0,'Relative Weights'!C23)</f>
        <v>2.08</v>
      </c>
      <c r="W21" s="222"/>
      <c r="X21" s="220" t="s">
        <v>222</v>
      </c>
      <c r="Y21" s="237">
        <f t="shared" si="1"/>
        <v>0</v>
      </c>
      <c r="Z21" s="237">
        <f t="shared" si="2"/>
        <v>-7.2727272727272751E-2</v>
      </c>
      <c r="AA21" s="237">
        <f t="shared" si="3"/>
        <v>-6.8627450980392246E-2</v>
      </c>
      <c r="AB21" s="237">
        <f t="shared" si="4"/>
        <v>0</v>
      </c>
      <c r="AC21" s="237">
        <f t="shared" si="5"/>
        <v>0.18468050346031584</v>
      </c>
      <c r="AD21" s="237">
        <f t="shared" si="6"/>
        <v>0.15509713263160685</v>
      </c>
      <c r="AE21" s="237">
        <f t="shared" si="7"/>
        <v>9.9999999999999867E-2</v>
      </c>
      <c r="AF21" s="237">
        <f t="shared" si="8"/>
        <v>0.11888111888111896</v>
      </c>
      <c r="AG21" s="237">
        <f t="shared" si="9"/>
        <v>0.14375000000000004</v>
      </c>
      <c r="AH21" s="237">
        <f t="shared" si="10"/>
        <v>9.2896174863387859E-2</v>
      </c>
      <c r="AI21" s="237">
        <f t="shared" si="11"/>
        <v>9.4999999999999973E-2</v>
      </c>
      <c r="AJ21" s="237">
        <f t="shared" si="12"/>
        <v>4.1095890410958846E-2</v>
      </c>
      <c r="AK21" s="237">
        <f t="shared" si="13"/>
        <v>-2.1929824561403466E-2</v>
      </c>
      <c r="AL21" s="237">
        <f t="shared" si="14"/>
        <v>-0.14349775784753371</v>
      </c>
      <c r="AM21" s="237">
        <f t="shared" si="15"/>
        <v>4.7120418848167533E-2</v>
      </c>
      <c r="AN21" s="237">
        <f t="shared" si="16"/>
        <v>0</v>
      </c>
      <c r="AO21" s="237">
        <f t="shared" si="17"/>
        <v>5.4999999999999938E-2</v>
      </c>
      <c r="AP21" s="237">
        <v>-6.1611374407582908E-2</v>
      </c>
      <c r="AQ21" s="237">
        <f t="shared" si="18"/>
        <v>5.0505050505050608E-2</v>
      </c>
    </row>
    <row r="22" spans="1:43" x14ac:dyDescent="0.2">
      <c r="A22" s="220" t="s">
        <v>63</v>
      </c>
      <c r="B22" s="221">
        <v>1.95</v>
      </c>
      <c r="C22" s="221">
        <v>1.83</v>
      </c>
      <c r="D22" s="221">
        <v>1.76</v>
      </c>
      <c r="E22" s="221">
        <v>1.76</v>
      </c>
      <c r="F22" s="221">
        <v>1.81</v>
      </c>
      <c r="G22" s="221">
        <v>1.884337045412287</v>
      </c>
      <c r="H22" s="221">
        <v>1.9</v>
      </c>
      <c r="I22" s="221">
        <v>1.96</v>
      </c>
      <c r="J22" s="221">
        <v>2.1</v>
      </c>
      <c r="K22" s="221">
        <v>2.27</v>
      </c>
      <c r="L22" s="221">
        <v>2.35</v>
      </c>
      <c r="M22" s="221">
        <v>2.3199999999999998</v>
      </c>
      <c r="N22" s="221">
        <v>2.2599999999999998</v>
      </c>
      <c r="O22" s="221">
        <v>2.1800000000000002</v>
      </c>
      <c r="P22" s="221">
        <v>2.08</v>
      </c>
      <c r="Q22" s="221">
        <v>1.97</v>
      </c>
      <c r="R22" s="221">
        <v>1.91</v>
      </c>
      <c r="S22" s="221">
        <v>1.88</v>
      </c>
      <c r="T22" s="221">
        <v>1.89</v>
      </c>
      <c r="U22" s="221">
        <f>IF('Relative Weights'!C24=0,0,'Relative Weights'!C24)</f>
        <v>1.86</v>
      </c>
      <c r="W22" s="222"/>
      <c r="X22" s="220" t="s">
        <v>63</v>
      </c>
      <c r="Y22" s="237">
        <f t="shared" si="1"/>
        <v>-6.1538461538461431E-2</v>
      </c>
      <c r="Z22" s="237">
        <f t="shared" si="2"/>
        <v>-3.8251366120218622E-2</v>
      </c>
      <c r="AA22" s="237">
        <f t="shared" si="3"/>
        <v>0</v>
      </c>
      <c r="AB22" s="237">
        <f t="shared" si="4"/>
        <v>2.8409090909090828E-2</v>
      </c>
      <c r="AC22" s="237">
        <f t="shared" si="5"/>
        <v>4.107019083551755E-2</v>
      </c>
      <c r="AD22" s="237">
        <f t="shared" si="6"/>
        <v>8.3121831234209687E-3</v>
      </c>
      <c r="AE22" s="237">
        <f t="shared" si="7"/>
        <v>3.1578947368421151E-2</v>
      </c>
      <c r="AF22" s="237">
        <f t="shared" si="8"/>
        <v>7.1428571428571397E-2</v>
      </c>
      <c r="AG22" s="237">
        <f t="shared" si="9"/>
        <v>8.0952380952380887E-2</v>
      </c>
      <c r="AH22" s="237">
        <f t="shared" si="10"/>
        <v>3.524229074889873E-2</v>
      </c>
      <c r="AI22" s="237">
        <f t="shared" si="11"/>
        <v>-1.276595744680864E-2</v>
      </c>
      <c r="AJ22" s="237">
        <f t="shared" si="12"/>
        <v>-2.5862068965517238E-2</v>
      </c>
      <c r="AK22" s="237">
        <f t="shared" si="13"/>
        <v>-3.5398230088495408E-2</v>
      </c>
      <c r="AL22" s="237">
        <f t="shared" si="14"/>
        <v>-4.5871559633027581E-2</v>
      </c>
      <c r="AM22" s="237">
        <f t="shared" si="15"/>
        <v>-5.2884615384615419E-2</v>
      </c>
      <c r="AN22" s="237">
        <f t="shared" si="16"/>
        <v>-3.0456852791878153E-2</v>
      </c>
      <c r="AO22" s="237">
        <f t="shared" si="17"/>
        <v>-1.5706806282722474E-2</v>
      </c>
      <c r="AP22" s="237">
        <v>5.3191489361701372E-3</v>
      </c>
      <c r="AQ22" s="237">
        <f t="shared" si="18"/>
        <v>-1.5873015873015817E-2</v>
      </c>
    </row>
    <row r="23" spans="1:43" ht="15" thickBot="1" x14ac:dyDescent="0.25">
      <c r="A23" s="223" t="s">
        <v>0</v>
      </c>
      <c r="B23" s="224">
        <v>2.31</v>
      </c>
      <c r="C23" s="224">
        <v>2.2000000000000002</v>
      </c>
      <c r="D23" s="224">
        <v>2.12</v>
      </c>
      <c r="E23" s="224">
        <v>1.99</v>
      </c>
      <c r="F23" s="224">
        <v>1.98</v>
      </c>
      <c r="G23" s="224">
        <v>1.9106956899526468</v>
      </c>
      <c r="H23" s="224">
        <v>1.95</v>
      </c>
      <c r="I23" s="224">
        <v>1.96</v>
      </c>
      <c r="J23" s="224">
        <v>2.0299999999999998</v>
      </c>
      <c r="K23" s="224">
        <v>1.92</v>
      </c>
      <c r="L23" s="224">
        <v>1.88</v>
      </c>
      <c r="M23" s="224">
        <v>1.81</v>
      </c>
      <c r="N23" s="224">
        <v>1.72</v>
      </c>
      <c r="O23" s="224">
        <v>1.59</v>
      </c>
      <c r="P23" s="224">
        <v>1.49</v>
      </c>
      <c r="Q23" s="224">
        <v>1.42</v>
      </c>
      <c r="R23" s="224">
        <v>1.37</v>
      </c>
      <c r="S23" s="224">
        <v>1.29</v>
      </c>
      <c r="T23" s="224">
        <v>1.35</v>
      </c>
      <c r="U23" s="224">
        <f>IF('Relative Weights'!C25=0,0,'Relative Weights'!C25)</f>
        <v>1.43</v>
      </c>
      <c r="W23" s="259"/>
      <c r="X23" s="223" t="s">
        <v>0</v>
      </c>
      <c r="Y23" s="240">
        <f t="shared" si="1"/>
        <v>-4.7619047619047561E-2</v>
      </c>
      <c r="Z23" s="240">
        <f t="shared" si="2"/>
        <v>-3.6363636363636376E-2</v>
      </c>
      <c r="AA23" s="240">
        <f t="shared" si="3"/>
        <v>-6.1320754716981174E-2</v>
      </c>
      <c r="AB23" s="240">
        <f t="shared" si="4"/>
        <v>-5.0251256281407253E-3</v>
      </c>
      <c r="AC23" s="240">
        <f t="shared" si="5"/>
        <v>-3.5002176791592454E-2</v>
      </c>
      <c r="AD23" s="240">
        <f t="shared" si="6"/>
        <v>2.0570680226073668E-2</v>
      </c>
      <c r="AE23" s="240">
        <f t="shared" si="7"/>
        <v>5.12820512820511E-3</v>
      </c>
      <c r="AF23" s="240">
        <f t="shared" si="8"/>
        <v>3.5714285714285587E-2</v>
      </c>
      <c r="AG23" s="240">
        <f t="shared" si="9"/>
        <v>-5.4187192118226535E-2</v>
      </c>
      <c r="AH23" s="240">
        <f t="shared" si="10"/>
        <v>-2.083333333333337E-2</v>
      </c>
      <c r="AI23" s="240">
        <f t="shared" si="11"/>
        <v>-3.7234042553191404E-2</v>
      </c>
      <c r="AJ23" s="240">
        <f t="shared" si="12"/>
        <v>-4.9723756906077443E-2</v>
      </c>
      <c r="AK23" s="237">
        <f t="shared" si="13"/>
        <v>-7.5581395348837122E-2</v>
      </c>
      <c r="AL23" s="237">
        <f t="shared" si="14"/>
        <v>-6.2893081761006386E-2</v>
      </c>
      <c r="AM23" s="237">
        <f t="shared" si="15"/>
        <v>-4.6979865771812124E-2</v>
      </c>
      <c r="AN23" s="237">
        <f t="shared" si="16"/>
        <v>-3.5211267605633645E-2</v>
      </c>
      <c r="AO23" s="237">
        <f t="shared" si="17"/>
        <v>-5.8394160583941646E-2</v>
      </c>
      <c r="AP23" s="237">
        <v>4.6511627906976827E-2</v>
      </c>
      <c r="AQ23" s="237">
        <f t="shared" si="18"/>
        <v>5.9259259259259123E-2</v>
      </c>
    </row>
    <row r="24" spans="1:43" s="264" customFormat="1" ht="15" thickBot="1" x14ac:dyDescent="0.25">
      <c r="A24" s="231"/>
      <c r="B24" s="261"/>
      <c r="C24" s="261"/>
      <c r="D24" s="261"/>
      <c r="E24" s="261"/>
      <c r="F24" s="261"/>
      <c r="G24" s="261"/>
      <c r="H24" s="261"/>
      <c r="I24" s="261"/>
      <c r="J24" s="261"/>
      <c r="K24" s="261"/>
      <c r="L24" s="261"/>
      <c r="M24" s="261"/>
      <c r="N24" s="261"/>
      <c r="O24" s="261"/>
      <c r="P24" s="261"/>
      <c r="Q24" s="261"/>
      <c r="R24" s="261"/>
      <c r="S24" s="261"/>
      <c r="T24" s="261"/>
      <c r="U24" s="261"/>
      <c r="W24" s="263"/>
      <c r="X24" s="265"/>
      <c r="Y24" s="262"/>
      <c r="Z24" s="262"/>
      <c r="AA24" s="262"/>
      <c r="AB24" s="262"/>
      <c r="AC24" s="262"/>
      <c r="AD24" s="262"/>
      <c r="AE24" s="262"/>
      <c r="AF24" s="262"/>
      <c r="AG24" s="262"/>
      <c r="AH24" s="262"/>
      <c r="AI24" s="262"/>
      <c r="AJ24" s="262"/>
      <c r="AK24" s="262"/>
      <c r="AL24" s="262"/>
      <c r="AM24" s="262"/>
      <c r="AN24" s="262"/>
      <c r="AO24" s="262"/>
      <c r="AP24" s="262"/>
      <c r="AQ24" s="262"/>
    </row>
    <row r="25" spans="1:43" ht="15" thickBot="1" x14ac:dyDescent="0.25">
      <c r="A25" s="225" t="s">
        <v>718</v>
      </c>
      <c r="B25" s="226"/>
      <c r="C25" s="226"/>
      <c r="D25" s="226"/>
      <c r="E25" s="226"/>
      <c r="F25" s="226"/>
      <c r="G25" s="226"/>
      <c r="H25" s="226"/>
      <c r="I25" s="226"/>
      <c r="J25" s="226"/>
      <c r="K25" s="226"/>
      <c r="L25" s="226"/>
      <c r="M25" s="226"/>
      <c r="N25" s="226"/>
      <c r="O25" s="226"/>
      <c r="P25" s="226"/>
      <c r="Q25" s="226"/>
      <c r="R25" s="226"/>
      <c r="S25" s="226"/>
      <c r="T25" s="226"/>
      <c r="U25" s="226"/>
      <c r="W25" s="215"/>
      <c r="X25" s="225" t="s">
        <v>718</v>
      </c>
      <c r="Y25" s="226"/>
      <c r="Z25" s="226"/>
      <c r="AA25" s="226"/>
      <c r="AB25" s="226"/>
      <c r="AC25" s="226"/>
      <c r="AD25" s="226"/>
      <c r="AE25" s="226"/>
      <c r="AF25" s="226"/>
      <c r="AG25" s="226"/>
      <c r="AH25" s="226"/>
      <c r="AI25" s="226"/>
      <c r="AJ25" s="226"/>
      <c r="AK25" s="226"/>
      <c r="AL25" s="226"/>
      <c r="AM25" s="226"/>
      <c r="AN25" s="226"/>
      <c r="AO25" s="226"/>
      <c r="AP25" s="226"/>
      <c r="AQ25" s="226"/>
    </row>
    <row r="26" spans="1:43" x14ac:dyDescent="0.2">
      <c r="A26" s="220" t="s">
        <v>45</v>
      </c>
      <c r="B26" s="228">
        <v>1.83</v>
      </c>
      <c r="C26" s="228">
        <v>1.83</v>
      </c>
      <c r="D26" s="228">
        <v>1.79</v>
      </c>
      <c r="E26" s="228">
        <v>1.75</v>
      </c>
      <c r="F26" s="228">
        <v>1.72</v>
      </c>
      <c r="G26" s="228">
        <v>1.720087324885305</v>
      </c>
      <c r="H26" s="228">
        <v>1.72</v>
      </c>
      <c r="I26" s="228">
        <v>1.7</v>
      </c>
      <c r="J26" s="228">
        <v>1.69</v>
      </c>
      <c r="K26" s="228">
        <v>1.69</v>
      </c>
      <c r="L26" s="228">
        <v>1.71</v>
      </c>
      <c r="M26" s="228">
        <v>1.74</v>
      </c>
      <c r="N26" s="228">
        <v>1.76</v>
      </c>
      <c r="O26" s="228">
        <v>1.76</v>
      </c>
      <c r="P26" s="228">
        <v>1.73</v>
      </c>
      <c r="Q26" s="228">
        <v>1.73</v>
      </c>
      <c r="R26" s="228">
        <v>1.75</v>
      </c>
      <c r="S26" s="228">
        <v>1.8</v>
      </c>
      <c r="T26" s="228">
        <v>1.82</v>
      </c>
      <c r="U26" s="228">
        <f>IF('Relative Weights'!D6=0,0,'Relative Weights'!D6)</f>
        <v>1.84</v>
      </c>
      <c r="W26" s="222"/>
      <c r="X26" s="227" t="s">
        <v>45</v>
      </c>
      <c r="Y26" s="237">
        <f t="shared" ref="Y26:Y45" si="19">IF(AND(C26=0,B26=0),"",IF(AND(NOT(C26=0),B26=0),"Added",IF(AND(C26=0,NOT(B26=0)),"Deleted",IFERROR(C26/B26-1,""))))</f>
        <v>0</v>
      </c>
      <c r="Z26" s="237">
        <f t="shared" ref="Z26:Z45" si="20">IF(AND(D26=0,C26=0),"",IF(AND(NOT(D26=0),C26=0),"Added",IF(AND(D26=0,NOT(C26=0)),"Deleted",IFERROR(D26/C26-1,""))))</f>
        <v>-2.1857923497267784E-2</v>
      </c>
      <c r="AA26" s="237">
        <f t="shared" ref="AA26:AA45" si="21">IF(AND(E26=0,D26=0),"",IF(AND(NOT(E26=0),D26=0),"Added",IF(AND(E26=0,NOT(D26=0)),"Deleted",IFERROR(E26/D26-1,""))))</f>
        <v>-2.2346368715083775E-2</v>
      </c>
      <c r="AB26" s="237">
        <f t="shared" ref="AB26:AB45" si="22">IF(AND(F26=0,E26=0),"",IF(AND(NOT(F26=0),E26=0),"Added",IF(AND(F26=0,NOT(E26=0)),"Deleted",IFERROR(F26/E26-1,""))))</f>
        <v>-1.7142857142857126E-2</v>
      </c>
      <c r="AC26" s="237">
        <f t="shared" ref="AC26:AC45" si="23">IF(AND(G26=0,F26=0),"",IF(AND(NOT(G26=0),F26=0),"Added",IF(AND(G26=0,NOT(F26=0)),"Deleted",IFERROR(G26/F26-1,""))))</f>
        <v>5.0770282154166679E-5</v>
      </c>
      <c r="AD26" s="237">
        <f t="shared" ref="AD26:AD45" si="24">IF(AND(H26=0,G26=0),"",IF(AND(NOT(H26=0),G26=0),"Added",IF(AND(H26=0,NOT(G26=0)),"Deleted",IFERROR(H26/G26-1,""))))</f>
        <v>-5.0767704663390312E-5</v>
      </c>
      <c r="AE26" s="237">
        <f t="shared" ref="AE26:AE45" si="25">IF(AND(I26=0,H26=0),"",IF(AND(NOT(I26=0),H26=0),"Added",IF(AND(I26=0,NOT(H26=0)),"Deleted",IFERROR(I26/H26-1,""))))</f>
        <v>-1.1627906976744207E-2</v>
      </c>
      <c r="AF26" s="237">
        <f t="shared" ref="AF26:AF45" si="26">IF(AND(J26=0,I26=0),"",IF(AND(NOT(J26=0),I26=0),"Added",IF(AND(J26=0,NOT(I26=0)),"Deleted",IFERROR(J26/I26-1,""))))</f>
        <v>-5.8823529411764497E-3</v>
      </c>
      <c r="AG26" s="237">
        <f t="shared" ref="AG26:AG45" si="27">IF(AND(K26=0,J26=0),"",IF(AND(NOT(K26=0),J26=0),"Added",IF(AND(K26=0,NOT(J26=0)),"Deleted",IFERROR(K26/J26-1,""))))</f>
        <v>0</v>
      </c>
      <c r="AH26" s="237">
        <f t="shared" ref="AH26:AH45" si="28">IF(AND(L26=0,K26=0),"",IF(AND(NOT(L26=0),K26=0),"Added",IF(AND(L26=0,NOT(K26=0)),"Deleted",IFERROR(L26/K26-1,""))))</f>
        <v>1.1834319526627279E-2</v>
      </c>
      <c r="AI26" s="237">
        <f t="shared" ref="AI26:AI45" si="29">IF(AND(M26=0,L26=0),"",IF(AND(NOT(M26=0),L26=0),"Added",IF(AND(M26=0,NOT(L26=0)),"Deleted",IFERROR(M26/L26-1,""))))</f>
        <v>1.7543859649122862E-2</v>
      </c>
      <c r="AJ26" s="237">
        <f t="shared" ref="AJ26:AJ45" si="30">IF(AND(N26=0,M26=0),"",IF(AND(NOT(N26=0),M26=0),"Added",IF(AND(N26=0,NOT(M26=0)),"Deleted",IFERROR(N26/M26-1,""))))</f>
        <v>1.1494252873563315E-2</v>
      </c>
      <c r="AK26" s="237">
        <f t="shared" ref="AK26:AK45" si="31">IF(AND(O26=0,N26=0),"",IF(AND(NOT(O26=0),N26=0),"Added",IF(AND(O26=0,NOT(N26=0)),"Deleted",IFERROR(O26/N26-1,""))))</f>
        <v>0</v>
      </c>
      <c r="AL26" s="237">
        <f t="shared" ref="AL26:AL45" si="32">IF(AND(P26=0,O26=0),"",IF(AND(NOT(P26=0),O26=0),"Added",IF(AND(P26=0,NOT(O26=0)),"Deleted",IFERROR(P26/O26-1,""))))</f>
        <v>-1.7045454545454586E-2</v>
      </c>
      <c r="AM26" s="237">
        <f t="shared" ref="AM26:AM45" si="33">IF(AND(Q26=0,P26=0),"",IF(AND(NOT(Q26=0),P26=0),"Added",IF(AND(Q26=0,NOT(P26=0)),"Deleted",IFERROR(Q26/P26-1,""))))</f>
        <v>0</v>
      </c>
      <c r="AN26" s="237">
        <f t="shared" ref="AN26:AN45" si="34">IF(AND(R26=0,Q26=0),"",IF(AND(NOT(R26=0),Q26=0),"Added",IF(AND(R26=0,NOT(Q26=0)),"Deleted",IFERROR(R26/Q26-1,""))))</f>
        <v>1.1560693641618602E-2</v>
      </c>
      <c r="AO26" s="237">
        <f t="shared" ref="AO26:AO45" si="35">IF(AND(S26=0,R26=0),"",IF(AND(NOT(S26=0),R26=0),"Added",IF(AND(S26=0,NOT(R26=0)),"Deleted",IFERROR(S26/R26-1,""))))</f>
        <v>2.8571428571428692E-2</v>
      </c>
      <c r="AP26" s="237">
        <v>1.1111111111111072E-2</v>
      </c>
      <c r="AQ26" s="237">
        <f t="shared" ref="AQ26:AQ45" si="36">IF(AND(U26=0,T26=0),"",IF(AND(NOT(U26=0),T26=0),"Added",IF(AND(U26=0,NOT(T26=0)),"Deleted",IFERROR(U26/T26-1,""))))</f>
        <v>1.098901098901095E-2</v>
      </c>
    </row>
    <row r="27" spans="1:43" x14ac:dyDescent="0.2">
      <c r="A27" s="220" t="s">
        <v>46</v>
      </c>
      <c r="B27" s="221">
        <v>3.16</v>
      </c>
      <c r="C27" s="221">
        <v>3.01</v>
      </c>
      <c r="D27" s="221">
        <v>2.93</v>
      </c>
      <c r="E27" s="221">
        <v>2.86</v>
      </c>
      <c r="F27" s="221">
        <v>2.92</v>
      </c>
      <c r="G27" s="221">
        <v>2.969882357321266</v>
      </c>
      <c r="H27" s="221">
        <v>2.97</v>
      </c>
      <c r="I27" s="221">
        <v>2.95</v>
      </c>
      <c r="J27" s="221">
        <v>2.93</v>
      </c>
      <c r="K27" s="221">
        <v>2.95</v>
      </c>
      <c r="L27" s="221">
        <v>3.02</v>
      </c>
      <c r="M27" s="221">
        <v>3.04</v>
      </c>
      <c r="N27" s="221">
        <v>3.02</v>
      </c>
      <c r="O27" s="221">
        <v>2.9</v>
      </c>
      <c r="P27" s="221">
        <v>2.81</v>
      </c>
      <c r="Q27" s="221">
        <v>2.78</v>
      </c>
      <c r="R27" s="221">
        <v>2.76</v>
      </c>
      <c r="S27" s="221">
        <v>2.78</v>
      </c>
      <c r="T27" s="221">
        <v>2.75</v>
      </c>
      <c r="U27" s="221">
        <f>IF('Relative Weights'!D7=0,0,'Relative Weights'!D7)</f>
        <v>2.68</v>
      </c>
      <c r="W27" s="222"/>
      <c r="X27" s="220" t="s">
        <v>46</v>
      </c>
      <c r="Y27" s="237">
        <f t="shared" si="19"/>
        <v>-4.7468354430379889E-2</v>
      </c>
      <c r="Z27" s="237">
        <f t="shared" si="20"/>
        <v>-2.6578073089700838E-2</v>
      </c>
      <c r="AA27" s="237">
        <f t="shared" si="21"/>
        <v>-2.3890784982935287E-2</v>
      </c>
      <c r="AB27" s="237">
        <f t="shared" si="22"/>
        <v>2.0979020979021046E-2</v>
      </c>
      <c r="AC27" s="237">
        <f t="shared" si="23"/>
        <v>1.7082999082625339E-2</v>
      </c>
      <c r="AD27" s="237">
        <f t="shared" si="24"/>
        <v>3.9611898580371729E-5</v>
      </c>
      <c r="AE27" s="237">
        <f t="shared" si="25"/>
        <v>-6.7340067340067034E-3</v>
      </c>
      <c r="AF27" s="237">
        <f t="shared" si="26"/>
        <v>-6.7796610169491567E-3</v>
      </c>
      <c r="AG27" s="237">
        <f t="shared" si="27"/>
        <v>6.8259385665530026E-3</v>
      </c>
      <c r="AH27" s="237">
        <f t="shared" si="28"/>
        <v>2.3728813559321882E-2</v>
      </c>
      <c r="AI27" s="237">
        <f t="shared" si="29"/>
        <v>6.6225165562914245E-3</v>
      </c>
      <c r="AJ27" s="237">
        <f t="shared" si="30"/>
        <v>-6.5789473684210176E-3</v>
      </c>
      <c r="AK27" s="237">
        <f t="shared" si="31"/>
        <v>-3.9735099337748325E-2</v>
      </c>
      <c r="AL27" s="237">
        <f t="shared" si="32"/>
        <v>-3.1034482758620641E-2</v>
      </c>
      <c r="AM27" s="237">
        <f t="shared" si="33"/>
        <v>-1.067615658362997E-2</v>
      </c>
      <c r="AN27" s="237">
        <f t="shared" si="34"/>
        <v>-7.194244604316502E-3</v>
      </c>
      <c r="AO27" s="237">
        <f t="shared" si="35"/>
        <v>7.2463768115942351E-3</v>
      </c>
      <c r="AP27" s="237">
        <v>-1.0791366906474753E-2</v>
      </c>
      <c r="AQ27" s="237">
        <f t="shared" si="36"/>
        <v>-2.5454545454545396E-2</v>
      </c>
    </row>
    <row r="28" spans="1:43" x14ac:dyDescent="0.2">
      <c r="A28" s="220" t="s">
        <v>47</v>
      </c>
      <c r="B28" s="221">
        <v>2.42</v>
      </c>
      <c r="C28" s="221">
        <v>2.35</v>
      </c>
      <c r="D28" s="221">
        <v>2.33</v>
      </c>
      <c r="E28" s="221">
        <v>2.31</v>
      </c>
      <c r="F28" s="221">
        <v>2.3199999999999998</v>
      </c>
      <c r="G28" s="221">
        <v>2.3248844620809592</v>
      </c>
      <c r="H28" s="221">
        <v>2.3199999999999998</v>
      </c>
      <c r="I28" s="221">
        <v>2.31</v>
      </c>
      <c r="J28" s="221">
        <v>2.33</v>
      </c>
      <c r="K28" s="221">
        <v>2.37</v>
      </c>
      <c r="L28" s="221">
        <v>2.4300000000000002</v>
      </c>
      <c r="M28" s="221">
        <v>2.48</v>
      </c>
      <c r="N28" s="221">
        <v>2.52</v>
      </c>
      <c r="O28" s="221">
        <v>2.52</v>
      </c>
      <c r="P28" s="221">
        <v>2.5099999999999998</v>
      </c>
      <c r="Q28" s="221">
        <v>2.58</v>
      </c>
      <c r="R28" s="221">
        <v>2.66</v>
      </c>
      <c r="S28" s="221">
        <v>2.73</v>
      </c>
      <c r="T28" s="221">
        <v>2.7</v>
      </c>
      <c r="U28" s="221">
        <f>IF('Relative Weights'!D8=0,0,'Relative Weights'!D8)</f>
        <v>2.69</v>
      </c>
      <c r="W28" s="222"/>
      <c r="X28" s="220" t="s">
        <v>47</v>
      </c>
      <c r="Y28" s="237">
        <f t="shared" si="19"/>
        <v>-2.8925619834710647E-2</v>
      </c>
      <c r="Z28" s="237">
        <f t="shared" si="20"/>
        <v>-8.5106382978723527E-3</v>
      </c>
      <c r="AA28" s="237">
        <f t="shared" si="21"/>
        <v>-8.5836909871245259E-3</v>
      </c>
      <c r="AB28" s="237">
        <f t="shared" si="22"/>
        <v>4.3290043290042934E-3</v>
      </c>
      <c r="AC28" s="237">
        <f t="shared" si="23"/>
        <v>2.1053715866203859E-3</v>
      </c>
      <c r="AD28" s="237">
        <f t="shared" si="24"/>
        <v>-2.1009483097441661E-3</v>
      </c>
      <c r="AE28" s="237">
        <f t="shared" si="25"/>
        <v>-4.3103448275860767E-3</v>
      </c>
      <c r="AF28" s="237">
        <f t="shared" si="26"/>
        <v>8.6580086580085869E-3</v>
      </c>
      <c r="AG28" s="237">
        <f t="shared" si="27"/>
        <v>1.7167381974249052E-2</v>
      </c>
      <c r="AH28" s="237">
        <f t="shared" si="28"/>
        <v>2.5316455696202445E-2</v>
      </c>
      <c r="AI28" s="237">
        <f t="shared" si="29"/>
        <v>2.0576131687242816E-2</v>
      </c>
      <c r="AJ28" s="237">
        <f t="shared" si="30"/>
        <v>1.6129032258064502E-2</v>
      </c>
      <c r="AK28" s="237">
        <f t="shared" si="31"/>
        <v>0</v>
      </c>
      <c r="AL28" s="237">
        <f t="shared" si="32"/>
        <v>-3.9682539682540652E-3</v>
      </c>
      <c r="AM28" s="237">
        <f t="shared" si="33"/>
        <v>2.788844621513964E-2</v>
      </c>
      <c r="AN28" s="237">
        <f t="shared" si="34"/>
        <v>3.1007751937984551E-2</v>
      </c>
      <c r="AO28" s="237">
        <f t="shared" si="35"/>
        <v>2.631578947368407E-2</v>
      </c>
      <c r="AP28" s="237">
        <v>-1.098901098901095E-2</v>
      </c>
      <c r="AQ28" s="237">
        <f t="shared" si="36"/>
        <v>-3.7037037037037646E-3</v>
      </c>
    </row>
    <row r="29" spans="1:43" x14ac:dyDescent="0.2">
      <c r="A29" s="220" t="s">
        <v>48</v>
      </c>
      <c r="B29" s="221">
        <v>1.99</v>
      </c>
      <c r="C29" s="221">
        <v>1.94</v>
      </c>
      <c r="D29" s="221">
        <v>1.87</v>
      </c>
      <c r="E29" s="221">
        <v>1.78</v>
      </c>
      <c r="F29" s="221">
        <v>1.74</v>
      </c>
      <c r="G29" s="221">
        <v>1.7348512548322386</v>
      </c>
      <c r="H29" s="221">
        <v>1.74</v>
      </c>
      <c r="I29" s="221">
        <v>1.73</v>
      </c>
      <c r="J29" s="221">
        <v>1.74</v>
      </c>
      <c r="K29" s="221">
        <v>1.79</v>
      </c>
      <c r="L29" s="221">
        <v>1.89</v>
      </c>
      <c r="M29" s="221">
        <v>1.99</v>
      </c>
      <c r="N29" s="221">
        <v>2.08</v>
      </c>
      <c r="O29" s="221">
        <v>2.1</v>
      </c>
      <c r="P29" s="221">
        <v>2.0699999999999998</v>
      </c>
      <c r="Q29" s="221">
        <v>2.0099999999999998</v>
      </c>
      <c r="R29" s="221">
        <v>1.98</v>
      </c>
      <c r="S29" s="221">
        <v>1.92</v>
      </c>
      <c r="T29" s="221">
        <v>1.91</v>
      </c>
      <c r="U29" s="221">
        <f>IF('Relative Weights'!D9=0,0,'Relative Weights'!D9)</f>
        <v>1.88</v>
      </c>
      <c r="W29" s="222"/>
      <c r="X29" s="220" t="s">
        <v>48</v>
      </c>
      <c r="Y29" s="237">
        <f t="shared" si="19"/>
        <v>-2.5125628140703515E-2</v>
      </c>
      <c r="Z29" s="237">
        <f t="shared" si="20"/>
        <v>-3.6082474226803996E-2</v>
      </c>
      <c r="AA29" s="237">
        <f t="shared" si="21"/>
        <v>-4.8128342245989386E-2</v>
      </c>
      <c r="AB29" s="237">
        <f t="shared" si="22"/>
        <v>-2.2471910112359605E-2</v>
      </c>
      <c r="AC29" s="237">
        <f t="shared" si="23"/>
        <v>-2.9590489469892844E-3</v>
      </c>
      <c r="AD29" s="237">
        <f t="shared" si="24"/>
        <v>2.9678309039002926E-3</v>
      </c>
      <c r="AE29" s="237">
        <f t="shared" si="25"/>
        <v>-5.7471264367816577E-3</v>
      </c>
      <c r="AF29" s="237">
        <f t="shared" si="26"/>
        <v>5.7803468208093012E-3</v>
      </c>
      <c r="AG29" s="237">
        <f t="shared" si="27"/>
        <v>2.8735632183908066E-2</v>
      </c>
      <c r="AH29" s="237">
        <f t="shared" si="28"/>
        <v>5.5865921787709327E-2</v>
      </c>
      <c r="AI29" s="237">
        <f t="shared" si="29"/>
        <v>5.2910052910053018E-2</v>
      </c>
      <c r="AJ29" s="237">
        <f t="shared" si="30"/>
        <v>4.5226130653266416E-2</v>
      </c>
      <c r="AK29" s="237">
        <f t="shared" si="31"/>
        <v>9.6153846153845812E-3</v>
      </c>
      <c r="AL29" s="237">
        <f t="shared" si="32"/>
        <v>-1.4285714285714457E-2</v>
      </c>
      <c r="AM29" s="237">
        <f t="shared" si="33"/>
        <v>-2.8985507246376829E-2</v>
      </c>
      <c r="AN29" s="237">
        <f t="shared" si="34"/>
        <v>-1.492537313432829E-2</v>
      </c>
      <c r="AO29" s="237">
        <f t="shared" si="35"/>
        <v>-3.0303030303030276E-2</v>
      </c>
      <c r="AP29" s="237">
        <v>-5.2083333333333703E-3</v>
      </c>
      <c r="AQ29" s="237">
        <f t="shared" si="36"/>
        <v>-1.5706806282722474E-2</v>
      </c>
    </row>
    <row r="30" spans="1:43" x14ac:dyDescent="0.2">
      <c r="A30" s="220" t="s">
        <v>49</v>
      </c>
      <c r="B30" s="221">
        <v>2.66</v>
      </c>
      <c r="C30" s="221">
        <v>2.56</v>
      </c>
      <c r="D30" s="221">
        <v>2.59</v>
      </c>
      <c r="E30" s="221">
        <v>2.59</v>
      </c>
      <c r="F30" s="221">
        <v>2.68</v>
      </c>
      <c r="G30" s="221">
        <v>2.6417417669375078</v>
      </c>
      <c r="H30" s="221">
        <v>2.52</v>
      </c>
      <c r="I30" s="221">
        <v>2.46</v>
      </c>
      <c r="J30" s="221">
        <v>2.54</v>
      </c>
      <c r="K30" s="221">
        <v>2.65</v>
      </c>
      <c r="L30" s="221">
        <v>2.66</v>
      </c>
      <c r="M30" s="221">
        <v>2.65</v>
      </c>
      <c r="N30" s="221">
        <v>2.75</v>
      </c>
      <c r="O30" s="221">
        <v>2.7</v>
      </c>
      <c r="P30" s="221">
        <v>2.58</v>
      </c>
      <c r="Q30" s="221">
        <v>2.44</v>
      </c>
      <c r="R30" s="221">
        <v>2.38</v>
      </c>
      <c r="S30" s="221">
        <v>2.35</v>
      </c>
      <c r="T30" s="221">
        <v>2.33</v>
      </c>
      <c r="U30" s="221">
        <f>IF('Relative Weights'!D10=0,0,'Relative Weights'!D10)</f>
        <v>2.27</v>
      </c>
      <c r="W30" s="222"/>
      <c r="X30" s="220" t="s">
        <v>49</v>
      </c>
      <c r="Y30" s="237">
        <f t="shared" si="19"/>
        <v>-3.7593984962406068E-2</v>
      </c>
      <c r="Z30" s="237">
        <f t="shared" si="20"/>
        <v>1.171875E-2</v>
      </c>
      <c r="AA30" s="237">
        <f t="shared" si="21"/>
        <v>0</v>
      </c>
      <c r="AB30" s="237">
        <f t="shared" si="22"/>
        <v>3.4749034749034902E-2</v>
      </c>
      <c r="AC30" s="237">
        <f t="shared" si="23"/>
        <v>-1.4275460097944892E-2</v>
      </c>
      <c r="AD30" s="237">
        <f t="shared" si="24"/>
        <v>-4.6083901334020072E-2</v>
      </c>
      <c r="AE30" s="237">
        <f t="shared" si="25"/>
        <v>-2.3809523809523836E-2</v>
      </c>
      <c r="AF30" s="237">
        <f t="shared" si="26"/>
        <v>3.2520325203251987E-2</v>
      </c>
      <c r="AG30" s="237">
        <f t="shared" si="27"/>
        <v>4.3307086614173151E-2</v>
      </c>
      <c r="AH30" s="237">
        <f t="shared" si="28"/>
        <v>3.7735849056603765E-3</v>
      </c>
      <c r="AI30" s="237">
        <f t="shared" si="29"/>
        <v>-3.7593984962407401E-3</v>
      </c>
      <c r="AJ30" s="237">
        <f t="shared" si="30"/>
        <v>3.7735849056603765E-2</v>
      </c>
      <c r="AK30" s="237">
        <f t="shared" si="31"/>
        <v>-1.8181818181818077E-2</v>
      </c>
      <c r="AL30" s="237">
        <f t="shared" si="32"/>
        <v>-4.4444444444444509E-2</v>
      </c>
      <c r="AM30" s="237">
        <f t="shared" si="33"/>
        <v>-5.4263565891472965E-2</v>
      </c>
      <c r="AN30" s="237">
        <f t="shared" si="34"/>
        <v>-2.4590163934426257E-2</v>
      </c>
      <c r="AO30" s="237">
        <f t="shared" si="35"/>
        <v>-1.2605042016806678E-2</v>
      </c>
      <c r="AP30" s="237">
        <v>-8.5106382978723527E-3</v>
      </c>
      <c r="AQ30" s="237">
        <f t="shared" si="36"/>
        <v>-2.5751072961373467E-2</v>
      </c>
    </row>
    <row r="31" spans="1:43" x14ac:dyDescent="0.2">
      <c r="A31" s="220" t="s">
        <v>50</v>
      </c>
      <c r="B31" s="221">
        <v>3.09</v>
      </c>
      <c r="C31" s="221">
        <v>2.96</v>
      </c>
      <c r="D31" s="221">
        <v>3.04</v>
      </c>
      <c r="E31" s="221">
        <v>3.21</v>
      </c>
      <c r="F31" s="221">
        <v>3.56</v>
      </c>
      <c r="G31" s="221">
        <v>3.7654761668092531</v>
      </c>
      <c r="H31" s="221">
        <v>3.87</v>
      </c>
      <c r="I31" s="221">
        <v>3.82</v>
      </c>
      <c r="J31" s="221">
        <v>3.7</v>
      </c>
      <c r="K31" s="221">
        <v>3.59</v>
      </c>
      <c r="L31" s="221">
        <v>3.58</v>
      </c>
      <c r="M31" s="221">
        <v>3.58</v>
      </c>
      <c r="N31" s="221">
        <v>3.52</v>
      </c>
      <c r="O31" s="221">
        <v>3.37</v>
      </c>
      <c r="P31" s="221">
        <v>3.22</v>
      </c>
      <c r="Q31" s="221">
        <v>3.12</v>
      </c>
      <c r="R31" s="221">
        <v>2.99</v>
      </c>
      <c r="S31" s="221">
        <v>2.91</v>
      </c>
      <c r="T31" s="221">
        <v>2.85</v>
      </c>
      <c r="U31" s="221">
        <f>IF('Relative Weights'!D11=0,0,'Relative Weights'!D11)</f>
        <v>2.84</v>
      </c>
      <c r="W31" s="222"/>
      <c r="X31" s="220" t="s">
        <v>50</v>
      </c>
      <c r="Y31" s="237">
        <f t="shared" si="19"/>
        <v>-4.2071197411003181E-2</v>
      </c>
      <c r="Z31" s="237">
        <f t="shared" si="20"/>
        <v>2.7027027027026973E-2</v>
      </c>
      <c r="AA31" s="237">
        <f t="shared" si="21"/>
        <v>5.5921052631578982E-2</v>
      </c>
      <c r="AB31" s="237">
        <f t="shared" si="22"/>
        <v>0.10903426791277271</v>
      </c>
      <c r="AC31" s="237">
        <f t="shared" si="23"/>
        <v>5.7718024384621591E-2</v>
      </c>
      <c r="AD31" s="237">
        <f t="shared" si="24"/>
        <v>2.7758463620636054E-2</v>
      </c>
      <c r="AE31" s="237">
        <f t="shared" si="25"/>
        <v>-1.2919896640826933E-2</v>
      </c>
      <c r="AF31" s="237">
        <f t="shared" si="26"/>
        <v>-3.1413612565444948E-2</v>
      </c>
      <c r="AG31" s="237">
        <f t="shared" si="27"/>
        <v>-2.972972972972987E-2</v>
      </c>
      <c r="AH31" s="237">
        <f t="shared" si="28"/>
        <v>-2.7855153203342198E-3</v>
      </c>
      <c r="AI31" s="237">
        <f t="shared" si="29"/>
        <v>0</v>
      </c>
      <c r="AJ31" s="237">
        <f t="shared" si="30"/>
        <v>-1.6759776536312887E-2</v>
      </c>
      <c r="AK31" s="237">
        <f t="shared" si="31"/>
        <v>-4.2613636363636354E-2</v>
      </c>
      <c r="AL31" s="237">
        <f t="shared" si="32"/>
        <v>-4.451038575667654E-2</v>
      </c>
      <c r="AM31" s="237">
        <f t="shared" si="33"/>
        <v>-3.1055900621118071E-2</v>
      </c>
      <c r="AN31" s="237">
        <f t="shared" si="34"/>
        <v>-4.166666666666663E-2</v>
      </c>
      <c r="AO31" s="237">
        <f t="shared" si="35"/>
        <v>-2.6755852842809347E-2</v>
      </c>
      <c r="AP31" s="237">
        <v>-2.0618556701030966E-2</v>
      </c>
      <c r="AQ31" s="237">
        <f t="shared" si="36"/>
        <v>-3.5087719298246833E-3</v>
      </c>
    </row>
    <row r="32" spans="1:43" x14ac:dyDescent="0.2">
      <c r="A32" s="220" t="s">
        <v>51</v>
      </c>
      <c r="B32" s="221">
        <v>1.96</v>
      </c>
      <c r="C32" s="221">
        <v>1.89</v>
      </c>
      <c r="D32" s="221">
        <v>1.84</v>
      </c>
      <c r="E32" s="221">
        <v>1.77</v>
      </c>
      <c r="F32" s="221">
        <v>1.74</v>
      </c>
      <c r="G32" s="221">
        <v>1.738238348651205</v>
      </c>
      <c r="H32" s="221">
        <v>1.7</v>
      </c>
      <c r="I32" s="221">
        <v>1.68</v>
      </c>
      <c r="J32" s="221">
        <v>1.66</v>
      </c>
      <c r="K32" s="221">
        <v>1.64</v>
      </c>
      <c r="L32" s="221">
        <v>1.65</v>
      </c>
      <c r="M32" s="221">
        <v>1.66</v>
      </c>
      <c r="N32" s="221">
        <v>1.75</v>
      </c>
      <c r="O32" s="221">
        <v>1.77</v>
      </c>
      <c r="P32" s="221">
        <v>1.76</v>
      </c>
      <c r="Q32" s="221">
        <v>1.76</v>
      </c>
      <c r="R32" s="221">
        <v>1.8</v>
      </c>
      <c r="S32" s="221">
        <v>1.83</v>
      </c>
      <c r="T32" s="221">
        <v>1.82</v>
      </c>
      <c r="U32" s="221">
        <f>IF('Relative Weights'!D12=0,0,'Relative Weights'!D12)</f>
        <v>1.81</v>
      </c>
      <c r="W32" s="222"/>
      <c r="X32" s="220" t="s">
        <v>51</v>
      </c>
      <c r="Y32" s="237">
        <f t="shared" si="19"/>
        <v>-3.5714285714285698E-2</v>
      </c>
      <c r="Z32" s="237">
        <f t="shared" si="20"/>
        <v>-2.6455026455026398E-2</v>
      </c>
      <c r="AA32" s="237">
        <f t="shared" si="21"/>
        <v>-3.8043478260869623E-2</v>
      </c>
      <c r="AB32" s="237">
        <f t="shared" si="22"/>
        <v>-1.6949152542372947E-2</v>
      </c>
      <c r="AC32" s="237">
        <f t="shared" si="23"/>
        <v>-1.0124433039051528E-3</v>
      </c>
      <c r="AD32" s="237">
        <f t="shared" si="24"/>
        <v>-2.1998334509692685E-2</v>
      </c>
      <c r="AE32" s="237">
        <f t="shared" si="25"/>
        <v>-1.1764705882352899E-2</v>
      </c>
      <c r="AF32" s="237">
        <f t="shared" si="26"/>
        <v>-1.1904761904761862E-2</v>
      </c>
      <c r="AG32" s="237">
        <f t="shared" si="27"/>
        <v>-1.2048192771084376E-2</v>
      </c>
      <c r="AH32" s="237">
        <f t="shared" si="28"/>
        <v>6.0975609756097615E-3</v>
      </c>
      <c r="AI32" s="237">
        <f t="shared" si="29"/>
        <v>6.0606060606060996E-3</v>
      </c>
      <c r="AJ32" s="237">
        <f t="shared" si="30"/>
        <v>5.4216867469879526E-2</v>
      </c>
      <c r="AK32" s="237">
        <f t="shared" si="31"/>
        <v>1.1428571428571344E-2</v>
      </c>
      <c r="AL32" s="237">
        <f t="shared" si="32"/>
        <v>-5.6497175141243527E-3</v>
      </c>
      <c r="AM32" s="237">
        <f t="shared" si="33"/>
        <v>0</v>
      </c>
      <c r="AN32" s="237">
        <f t="shared" si="34"/>
        <v>2.2727272727272707E-2</v>
      </c>
      <c r="AO32" s="237">
        <f t="shared" si="35"/>
        <v>1.6666666666666607E-2</v>
      </c>
      <c r="AP32" s="237">
        <v>-5.464480874316946E-3</v>
      </c>
      <c r="AQ32" s="237">
        <f t="shared" si="36"/>
        <v>-5.494505494505475E-3</v>
      </c>
    </row>
    <row r="33" spans="1:43" x14ac:dyDescent="0.2">
      <c r="A33" s="220" t="s">
        <v>52</v>
      </c>
      <c r="B33" s="221">
        <v>0</v>
      </c>
      <c r="C33" s="221">
        <v>0</v>
      </c>
      <c r="D33" s="221">
        <v>0</v>
      </c>
      <c r="E33" s="221">
        <v>0</v>
      </c>
      <c r="F33" s="221">
        <v>0</v>
      </c>
      <c r="G33" s="221">
        <v>0</v>
      </c>
      <c r="H33" s="221">
        <v>0</v>
      </c>
      <c r="I33" s="221">
        <v>0</v>
      </c>
      <c r="J33" s="221">
        <v>0</v>
      </c>
      <c r="K33" s="221">
        <v>0</v>
      </c>
      <c r="L33" s="221">
        <v>0</v>
      </c>
      <c r="M33" s="221">
        <v>0</v>
      </c>
      <c r="N33" s="221">
        <v>0</v>
      </c>
      <c r="O33" s="221">
        <v>0</v>
      </c>
      <c r="P33" s="221">
        <v>0</v>
      </c>
      <c r="Q33" s="221">
        <v>0</v>
      </c>
      <c r="R33" s="221">
        <v>0</v>
      </c>
      <c r="S33" s="221">
        <v>0</v>
      </c>
      <c r="T33" s="221">
        <v>0</v>
      </c>
      <c r="U33" s="221">
        <f>IF('Relative Weights'!D13=0,0,'Relative Weights'!D13)</f>
        <v>0</v>
      </c>
      <c r="W33" s="222"/>
      <c r="X33" s="220" t="s">
        <v>52</v>
      </c>
      <c r="Y33" s="237" t="str">
        <f t="shared" si="19"/>
        <v/>
      </c>
      <c r="Z33" s="237" t="str">
        <f t="shared" si="20"/>
        <v/>
      </c>
      <c r="AA33" s="237" t="str">
        <f t="shared" si="21"/>
        <v/>
      </c>
      <c r="AB33" s="237" t="str">
        <f t="shared" si="22"/>
        <v/>
      </c>
      <c r="AC33" s="237" t="str">
        <f t="shared" si="23"/>
        <v/>
      </c>
      <c r="AD33" s="237" t="str">
        <f t="shared" si="24"/>
        <v/>
      </c>
      <c r="AE33" s="237" t="str">
        <f t="shared" si="25"/>
        <v/>
      </c>
      <c r="AF33" s="237" t="str">
        <f t="shared" si="26"/>
        <v/>
      </c>
      <c r="AG33" s="237" t="str">
        <f t="shared" si="27"/>
        <v/>
      </c>
      <c r="AH33" s="237" t="str">
        <f t="shared" si="28"/>
        <v/>
      </c>
      <c r="AI33" s="237" t="str">
        <f t="shared" si="29"/>
        <v/>
      </c>
      <c r="AJ33" s="237" t="str">
        <f t="shared" si="30"/>
        <v/>
      </c>
      <c r="AK33" s="237" t="str">
        <f t="shared" si="31"/>
        <v/>
      </c>
      <c r="AL33" s="237" t="str">
        <f t="shared" si="32"/>
        <v/>
      </c>
      <c r="AM33" s="237" t="str">
        <f t="shared" si="33"/>
        <v/>
      </c>
      <c r="AN33" s="237" t="str">
        <f t="shared" si="34"/>
        <v/>
      </c>
      <c r="AO33" s="237" t="str">
        <f t="shared" si="35"/>
        <v/>
      </c>
      <c r="AP33" s="237" t="s">
        <v>855</v>
      </c>
      <c r="AQ33" s="237" t="str">
        <f t="shared" si="36"/>
        <v/>
      </c>
    </row>
    <row r="34" spans="1:43" x14ac:dyDescent="0.2">
      <c r="A34" s="220" t="s">
        <v>53</v>
      </c>
      <c r="B34" s="221">
        <v>2.9</v>
      </c>
      <c r="C34" s="221">
        <v>3.39</v>
      </c>
      <c r="D34" s="221">
        <v>3.05</v>
      </c>
      <c r="E34" s="221">
        <v>2.78</v>
      </c>
      <c r="F34" s="221">
        <v>2.17</v>
      </c>
      <c r="G34" s="221">
        <v>2.0515235905863438</v>
      </c>
      <c r="H34" s="221">
        <v>2.0499999999999998</v>
      </c>
      <c r="I34" s="221">
        <v>2.0299999999999998</v>
      </c>
      <c r="J34" s="221">
        <v>2.09</v>
      </c>
      <c r="K34" s="221">
        <v>2.04</v>
      </c>
      <c r="L34" s="221">
        <v>2.16</v>
      </c>
      <c r="M34" s="221">
        <v>2.0099999999999998</v>
      </c>
      <c r="N34" s="221">
        <v>2.0499999999999998</v>
      </c>
      <c r="O34" s="221">
        <v>1.87</v>
      </c>
      <c r="P34" s="221">
        <v>1.89</v>
      </c>
      <c r="Q34" s="221">
        <v>1.83</v>
      </c>
      <c r="R34" s="221">
        <v>1.85</v>
      </c>
      <c r="S34" s="221">
        <v>1.89</v>
      </c>
      <c r="T34" s="221">
        <v>1.91</v>
      </c>
      <c r="U34" s="221">
        <f>IF('Relative Weights'!D14=0,0,'Relative Weights'!D14)</f>
        <v>1.92</v>
      </c>
      <c r="W34" s="222"/>
      <c r="X34" s="220" t="s">
        <v>53</v>
      </c>
      <c r="Y34" s="237">
        <f t="shared" si="19"/>
        <v>0.16896551724137931</v>
      </c>
      <c r="Z34" s="237">
        <f t="shared" si="20"/>
        <v>-0.10029498525073755</v>
      </c>
      <c r="AA34" s="237">
        <f t="shared" si="21"/>
        <v>-8.8524590163934436E-2</v>
      </c>
      <c r="AB34" s="237">
        <f t="shared" si="22"/>
        <v>-0.21942446043165464</v>
      </c>
      <c r="AC34" s="237">
        <f t="shared" si="23"/>
        <v>-5.4597423692929081E-2</v>
      </c>
      <c r="AD34" s="237">
        <f t="shared" si="24"/>
        <v>-7.4266296197378345E-4</v>
      </c>
      <c r="AE34" s="237">
        <f t="shared" si="25"/>
        <v>-9.7560975609756184E-3</v>
      </c>
      <c r="AF34" s="237">
        <f t="shared" si="26"/>
        <v>2.9556650246305383E-2</v>
      </c>
      <c r="AG34" s="237">
        <f t="shared" si="27"/>
        <v>-2.3923444976076458E-2</v>
      </c>
      <c r="AH34" s="237">
        <f t="shared" si="28"/>
        <v>5.8823529411764719E-2</v>
      </c>
      <c r="AI34" s="237">
        <f t="shared" si="29"/>
        <v>-6.9444444444444642E-2</v>
      </c>
      <c r="AJ34" s="237">
        <f t="shared" si="30"/>
        <v>1.990049751243772E-2</v>
      </c>
      <c r="AK34" s="237">
        <f t="shared" si="31"/>
        <v>-8.7804878048780344E-2</v>
      </c>
      <c r="AL34" s="237">
        <f t="shared" si="32"/>
        <v>1.0695187165775222E-2</v>
      </c>
      <c r="AM34" s="237">
        <f t="shared" si="33"/>
        <v>-3.1746031746031633E-2</v>
      </c>
      <c r="AN34" s="237">
        <f t="shared" si="34"/>
        <v>1.0928961748633892E-2</v>
      </c>
      <c r="AO34" s="237">
        <f t="shared" si="35"/>
        <v>2.1621621621621623E-2</v>
      </c>
      <c r="AP34" s="237">
        <v>1.0582010582010692E-2</v>
      </c>
      <c r="AQ34" s="237">
        <f t="shared" si="36"/>
        <v>5.2356020942407877E-3</v>
      </c>
    </row>
    <row r="35" spans="1:43" x14ac:dyDescent="0.2">
      <c r="A35" s="220" t="s">
        <v>54</v>
      </c>
      <c r="B35" s="221">
        <v>1.24</v>
      </c>
      <c r="C35" s="221">
        <v>1.36</v>
      </c>
      <c r="D35" s="221">
        <v>1.28</v>
      </c>
      <c r="E35" s="221">
        <v>1.28</v>
      </c>
      <c r="F35" s="221">
        <v>1.1399999999999999</v>
      </c>
      <c r="G35" s="221">
        <v>1.1211198340943869</v>
      </c>
      <c r="H35" s="221">
        <v>1.0900000000000001</v>
      </c>
      <c r="I35" s="221">
        <v>1.08</v>
      </c>
      <c r="J35" s="221">
        <v>1.1200000000000001</v>
      </c>
      <c r="K35" s="221">
        <v>1.2</v>
      </c>
      <c r="L35" s="221">
        <v>1.36</v>
      </c>
      <c r="M35" s="221">
        <v>1.51</v>
      </c>
      <c r="N35" s="221">
        <v>1.57</v>
      </c>
      <c r="O35" s="221">
        <v>1.54</v>
      </c>
      <c r="P35" s="221">
        <v>1.54</v>
      </c>
      <c r="Q35" s="221">
        <v>1.62</v>
      </c>
      <c r="R35" s="221">
        <v>1.75</v>
      </c>
      <c r="S35" s="221">
        <v>1.84</v>
      </c>
      <c r="T35" s="221">
        <v>1.99</v>
      </c>
      <c r="U35" s="221">
        <f>IF('Relative Weights'!D15=0,0,'Relative Weights'!D15)</f>
        <v>1.99</v>
      </c>
      <c r="W35" s="222"/>
      <c r="X35" s="220" t="s">
        <v>54</v>
      </c>
      <c r="Y35" s="237">
        <f t="shared" si="19"/>
        <v>9.6774193548387233E-2</v>
      </c>
      <c r="Z35" s="237">
        <f t="shared" si="20"/>
        <v>-5.8823529411764719E-2</v>
      </c>
      <c r="AA35" s="237">
        <f t="shared" si="21"/>
        <v>0</v>
      </c>
      <c r="AB35" s="237">
        <f t="shared" si="22"/>
        <v>-0.10937500000000011</v>
      </c>
      <c r="AC35" s="237">
        <f t="shared" si="23"/>
        <v>-1.6561549040011392E-2</v>
      </c>
      <c r="AD35" s="237">
        <f t="shared" si="24"/>
        <v>-2.775781245501252E-2</v>
      </c>
      <c r="AE35" s="237">
        <f t="shared" si="25"/>
        <v>-9.1743119266055606E-3</v>
      </c>
      <c r="AF35" s="237">
        <f t="shared" si="26"/>
        <v>3.7037037037036979E-2</v>
      </c>
      <c r="AG35" s="237">
        <f t="shared" si="27"/>
        <v>7.1428571428571397E-2</v>
      </c>
      <c r="AH35" s="237">
        <f t="shared" si="28"/>
        <v>0.13333333333333353</v>
      </c>
      <c r="AI35" s="237">
        <f t="shared" si="29"/>
        <v>0.11029411764705865</v>
      </c>
      <c r="AJ35" s="237">
        <f t="shared" si="30"/>
        <v>3.9735099337748325E-2</v>
      </c>
      <c r="AK35" s="237">
        <f t="shared" si="31"/>
        <v>-1.9108280254777066E-2</v>
      </c>
      <c r="AL35" s="237">
        <f t="shared" si="32"/>
        <v>0</v>
      </c>
      <c r="AM35" s="237">
        <f t="shared" si="33"/>
        <v>5.1948051948051965E-2</v>
      </c>
      <c r="AN35" s="237">
        <f t="shared" si="34"/>
        <v>8.0246913580246826E-2</v>
      </c>
      <c r="AO35" s="237">
        <f t="shared" si="35"/>
        <v>5.1428571428571379E-2</v>
      </c>
      <c r="AP35" s="237">
        <v>8.1521739130434812E-2</v>
      </c>
      <c r="AQ35" s="237">
        <f t="shared" si="36"/>
        <v>0</v>
      </c>
    </row>
    <row r="36" spans="1:43" x14ac:dyDescent="0.2">
      <c r="A36" s="220" t="s">
        <v>727</v>
      </c>
      <c r="B36" s="221">
        <v>0</v>
      </c>
      <c r="C36" s="221">
        <v>0</v>
      </c>
      <c r="D36" s="221">
        <v>0</v>
      </c>
      <c r="E36" s="221">
        <v>0</v>
      </c>
      <c r="F36" s="221">
        <v>0</v>
      </c>
      <c r="G36" s="221">
        <v>0</v>
      </c>
      <c r="H36" s="221">
        <v>0</v>
      </c>
      <c r="I36" s="221">
        <v>0</v>
      </c>
      <c r="J36" s="221">
        <v>0</v>
      </c>
      <c r="K36" s="221">
        <v>0</v>
      </c>
      <c r="L36" s="221">
        <v>0</v>
      </c>
      <c r="M36" s="221">
        <v>0</v>
      </c>
      <c r="N36" s="221">
        <v>0</v>
      </c>
      <c r="O36" s="221">
        <v>0</v>
      </c>
      <c r="P36" s="221">
        <v>0</v>
      </c>
      <c r="Q36" s="221">
        <v>0</v>
      </c>
      <c r="R36" s="221">
        <v>0</v>
      </c>
      <c r="S36" s="221">
        <v>0</v>
      </c>
      <c r="T36" s="221">
        <v>0</v>
      </c>
      <c r="U36" s="221">
        <f>IF('Relative Weights'!D16=0,0,'Relative Weights'!D16)</f>
        <v>0</v>
      </c>
      <c r="W36" s="222"/>
      <c r="X36" s="220" t="s">
        <v>727</v>
      </c>
      <c r="Y36" s="237" t="str">
        <f t="shared" si="19"/>
        <v/>
      </c>
      <c r="Z36" s="237" t="str">
        <f t="shared" si="20"/>
        <v/>
      </c>
      <c r="AA36" s="237" t="str">
        <f t="shared" si="21"/>
        <v/>
      </c>
      <c r="AB36" s="237" t="str">
        <f t="shared" si="22"/>
        <v/>
      </c>
      <c r="AC36" s="237" t="str">
        <f t="shared" si="23"/>
        <v/>
      </c>
      <c r="AD36" s="237" t="str">
        <f t="shared" si="24"/>
        <v/>
      </c>
      <c r="AE36" s="237" t="str">
        <f t="shared" si="25"/>
        <v/>
      </c>
      <c r="AF36" s="237" t="str">
        <f t="shared" si="26"/>
        <v/>
      </c>
      <c r="AG36" s="237" t="str">
        <f t="shared" si="27"/>
        <v/>
      </c>
      <c r="AH36" s="237" t="str">
        <f t="shared" si="28"/>
        <v/>
      </c>
      <c r="AI36" s="237" t="str">
        <f t="shared" si="29"/>
        <v/>
      </c>
      <c r="AJ36" s="237" t="str">
        <f t="shared" si="30"/>
        <v/>
      </c>
      <c r="AK36" s="237" t="str">
        <f t="shared" si="31"/>
        <v/>
      </c>
      <c r="AL36" s="237" t="str">
        <f t="shared" si="32"/>
        <v/>
      </c>
      <c r="AM36" s="237" t="str">
        <f t="shared" si="33"/>
        <v/>
      </c>
      <c r="AN36" s="237" t="str">
        <f t="shared" si="34"/>
        <v/>
      </c>
      <c r="AO36" s="237" t="str">
        <f t="shared" si="35"/>
        <v/>
      </c>
      <c r="AP36" s="237" t="s">
        <v>855</v>
      </c>
      <c r="AQ36" s="237" t="str">
        <f t="shared" si="36"/>
        <v/>
      </c>
    </row>
    <row r="37" spans="1:43" x14ac:dyDescent="0.2">
      <c r="A37" s="220" t="s">
        <v>56</v>
      </c>
      <c r="B37" s="221">
        <v>1.96</v>
      </c>
      <c r="C37" s="221">
        <v>2.2799999999999998</v>
      </c>
      <c r="D37" s="221">
        <v>2.37</v>
      </c>
      <c r="E37" s="221">
        <v>2.25</v>
      </c>
      <c r="F37" s="221">
        <v>2.3199999999999998</v>
      </c>
      <c r="G37" s="221">
        <v>2.1169610732346342</v>
      </c>
      <c r="H37" s="221">
        <v>1.97</v>
      </c>
      <c r="I37" s="221">
        <v>1.86</v>
      </c>
      <c r="J37" s="221">
        <v>1.89</v>
      </c>
      <c r="K37" s="221">
        <v>1.98</v>
      </c>
      <c r="L37" s="221">
        <v>2.06</v>
      </c>
      <c r="M37" s="221">
        <v>2.33</v>
      </c>
      <c r="N37" s="221">
        <v>2.64</v>
      </c>
      <c r="O37" s="221">
        <v>2.85</v>
      </c>
      <c r="P37" s="221">
        <v>2.74</v>
      </c>
      <c r="Q37" s="221">
        <v>2.79</v>
      </c>
      <c r="R37" s="221">
        <v>2.93</v>
      </c>
      <c r="S37" s="221">
        <v>3.23</v>
      </c>
      <c r="T37" s="221">
        <v>3.46</v>
      </c>
      <c r="U37" s="221">
        <f>IF('Relative Weights'!D17=0,0,'Relative Weights'!D17)</f>
        <v>3.44</v>
      </c>
      <c r="W37" s="222"/>
      <c r="X37" s="220" t="s">
        <v>56</v>
      </c>
      <c r="Y37" s="237">
        <f t="shared" si="19"/>
        <v>0.16326530612244894</v>
      </c>
      <c r="Z37" s="237">
        <f t="shared" si="20"/>
        <v>3.947368421052655E-2</v>
      </c>
      <c r="AA37" s="237">
        <f t="shared" si="21"/>
        <v>-5.0632911392405111E-2</v>
      </c>
      <c r="AB37" s="237">
        <f t="shared" si="22"/>
        <v>3.1111111111111089E-2</v>
      </c>
      <c r="AC37" s="237">
        <f t="shared" si="23"/>
        <v>-8.7516778778174875E-2</v>
      </c>
      <c r="AD37" s="237">
        <f t="shared" si="24"/>
        <v>-6.9420772584204093E-2</v>
      </c>
      <c r="AE37" s="237">
        <f t="shared" si="25"/>
        <v>-5.5837563451776595E-2</v>
      </c>
      <c r="AF37" s="237">
        <f t="shared" si="26"/>
        <v>1.6129032258064502E-2</v>
      </c>
      <c r="AG37" s="237">
        <f t="shared" si="27"/>
        <v>4.7619047619047672E-2</v>
      </c>
      <c r="AH37" s="237">
        <f t="shared" si="28"/>
        <v>4.0404040404040442E-2</v>
      </c>
      <c r="AI37" s="237">
        <f t="shared" si="29"/>
        <v>0.13106796116504849</v>
      </c>
      <c r="AJ37" s="237">
        <f t="shared" si="30"/>
        <v>0.13304721030042921</v>
      </c>
      <c r="AK37" s="237">
        <f t="shared" si="31"/>
        <v>7.9545454545454586E-2</v>
      </c>
      <c r="AL37" s="237">
        <f t="shared" si="32"/>
        <v>-3.8596491228070184E-2</v>
      </c>
      <c r="AM37" s="237">
        <f t="shared" si="33"/>
        <v>1.8248175182481674E-2</v>
      </c>
      <c r="AN37" s="237">
        <f t="shared" si="34"/>
        <v>5.017921146953408E-2</v>
      </c>
      <c r="AO37" s="237">
        <f t="shared" si="35"/>
        <v>0.10238907849829348</v>
      </c>
      <c r="AP37" s="237">
        <v>7.120743034055721E-2</v>
      </c>
      <c r="AQ37" s="237">
        <f t="shared" si="36"/>
        <v>-5.7803468208093012E-3</v>
      </c>
    </row>
    <row r="38" spans="1:43" x14ac:dyDescent="0.2">
      <c r="A38" s="220" t="s">
        <v>57</v>
      </c>
      <c r="B38" s="221">
        <v>1.23</v>
      </c>
      <c r="C38" s="221">
        <v>1.23</v>
      </c>
      <c r="D38" s="221">
        <v>1.26</v>
      </c>
      <c r="E38" s="221">
        <v>1.47</v>
      </c>
      <c r="F38" s="221">
        <v>1.55</v>
      </c>
      <c r="G38" s="221">
        <v>1.5020874823471217</v>
      </c>
      <c r="H38" s="221">
        <v>1.28</v>
      </c>
      <c r="I38" s="221">
        <v>1.2</v>
      </c>
      <c r="J38" s="221">
        <v>1.18</v>
      </c>
      <c r="K38" s="221">
        <v>1.1100000000000001</v>
      </c>
      <c r="L38" s="221">
        <v>1.1399999999999999</v>
      </c>
      <c r="M38" s="221">
        <v>1.18</v>
      </c>
      <c r="N38" s="221">
        <v>1.26</v>
      </c>
      <c r="O38" s="221">
        <v>1.25</v>
      </c>
      <c r="P38" s="221">
        <v>1.26</v>
      </c>
      <c r="Q38" s="221">
        <v>1.29</v>
      </c>
      <c r="R38" s="221">
        <v>1.33</v>
      </c>
      <c r="S38" s="221">
        <v>1.47</v>
      </c>
      <c r="T38" s="221">
        <v>1.6</v>
      </c>
      <c r="U38" s="221">
        <f>IF('Relative Weights'!D18=0,0,'Relative Weights'!D18)</f>
        <v>1.75</v>
      </c>
      <c r="W38" s="222"/>
      <c r="X38" s="220" t="s">
        <v>57</v>
      </c>
      <c r="Y38" s="237">
        <f t="shared" si="19"/>
        <v>0</v>
      </c>
      <c r="Z38" s="237">
        <f t="shared" si="20"/>
        <v>2.4390243902439046E-2</v>
      </c>
      <c r="AA38" s="237">
        <f t="shared" si="21"/>
        <v>0.16666666666666674</v>
      </c>
      <c r="AB38" s="237">
        <f t="shared" si="22"/>
        <v>5.4421768707483054E-2</v>
      </c>
      <c r="AC38" s="237">
        <f t="shared" si="23"/>
        <v>-3.0911301711534334E-2</v>
      </c>
      <c r="AD38" s="237">
        <f t="shared" si="24"/>
        <v>-0.14785256182289319</v>
      </c>
      <c r="AE38" s="237">
        <f t="shared" si="25"/>
        <v>-6.25E-2</v>
      </c>
      <c r="AF38" s="237">
        <f t="shared" si="26"/>
        <v>-1.6666666666666718E-2</v>
      </c>
      <c r="AG38" s="237">
        <f t="shared" si="27"/>
        <v>-5.9322033898304927E-2</v>
      </c>
      <c r="AH38" s="237">
        <f t="shared" si="28"/>
        <v>2.7027027027026751E-2</v>
      </c>
      <c r="AI38" s="237">
        <f t="shared" si="29"/>
        <v>3.5087719298245723E-2</v>
      </c>
      <c r="AJ38" s="237">
        <f t="shared" si="30"/>
        <v>6.7796610169491567E-2</v>
      </c>
      <c r="AK38" s="237">
        <f t="shared" si="31"/>
        <v>-7.9365079365079083E-3</v>
      </c>
      <c r="AL38" s="237">
        <f t="shared" si="32"/>
        <v>8.0000000000000071E-3</v>
      </c>
      <c r="AM38" s="237">
        <f t="shared" si="33"/>
        <v>2.3809523809523725E-2</v>
      </c>
      <c r="AN38" s="237">
        <f t="shared" si="34"/>
        <v>3.1007751937984551E-2</v>
      </c>
      <c r="AO38" s="237">
        <f t="shared" si="35"/>
        <v>0.10526315789473673</v>
      </c>
      <c r="AP38" s="237">
        <v>8.8435374149659962E-2</v>
      </c>
      <c r="AQ38" s="237">
        <f t="shared" si="36"/>
        <v>9.375E-2</v>
      </c>
    </row>
    <row r="39" spans="1:43" x14ac:dyDescent="0.2">
      <c r="A39" s="220" t="s">
        <v>58</v>
      </c>
      <c r="B39" s="221">
        <v>2.14</v>
      </c>
      <c r="C39" s="221">
        <v>2.13</v>
      </c>
      <c r="D39" s="221">
        <v>2.13</v>
      </c>
      <c r="E39" s="221">
        <v>2.14</v>
      </c>
      <c r="F39" s="221">
        <v>2.12</v>
      </c>
      <c r="G39" s="221">
        <v>2.0812064785971747</v>
      </c>
      <c r="H39" s="221">
        <v>1.98</v>
      </c>
      <c r="I39" s="221">
        <v>1.89</v>
      </c>
      <c r="J39" s="221">
        <v>1.81</v>
      </c>
      <c r="K39" s="221">
        <v>1.76</v>
      </c>
      <c r="L39" s="221">
        <v>1.73</v>
      </c>
      <c r="M39" s="221">
        <v>1.7</v>
      </c>
      <c r="N39" s="221">
        <v>1.65</v>
      </c>
      <c r="O39" s="221">
        <v>1.59</v>
      </c>
      <c r="P39" s="221">
        <v>1.55</v>
      </c>
      <c r="Q39" s="221">
        <v>1.54</v>
      </c>
      <c r="R39" s="221">
        <v>1.56</v>
      </c>
      <c r="S39" s="221">
        <v>1.58</v>
      </c>
      <c r="T39" s="221">
        <v>1.6</v>
      </c>
      <c r="U39" s="221">
        <f>IF('Relative Weights'!D19=0,0,'Relative Weights'!D19)</f>
        <v>1.6</v>
      </c>
      <c r="W39" s="222"/>
      <c r="X39" s="220" t="s">
        <v>58</v>
      </c>
      <c r="Y39" s="237">
        <f t="shared" si="19"/>
        <v>-4.6728971962617383E-3</v>
      </c>
      <c r="Z39" s="237">
        <f t="shared" si="20"/>
        <v>0</v>
      </c>
      <c r="AA39" s="237">
        <f t="shared" si="21"/>
        <v>4.6948356807512415E-3</v>
      </c>
      <c r="AB39" s="237">
        <f t="shared" si="22"/>
        <v>-9.3457943925233655E-3</v>
      </c>
      <c r="AC39" s="237">
        <f t="shared" si="23"/>
        <v>-1.8298830850389303E-2</v>
      </c>
      <c r="AD39" s="237">
        <f t="shared" si="24"/>
        <v>-4.8628754348964187E-2</v>
      </c>
      <c r="AE39" s="237">
        <f t="shared" si="25"/>
        <v>-4.5454545454545525E-2</v>
      </c>
      <c r="AF39" s="237">
        <f t="shared" si="26"/>
        <v>-4.2328042328042215E-2</v>
      </c>
      <c r="AG39" s="237">
        <f t="shared" si="27"/>
        <v>-2.7624309392265234E-2</v>
      </c>
      <c r="AH39" s="237">
        <f t="shared" si="28"/>
        <v>-1.7045454545454586E-2</v>
      </c>
      <c r="AI39" s="237">
        <f t="shared" si="29"/>
        <v>-1.7341040462427793E-2</v>
      </c>
      <c r="AJ39" s="237">
        <f t="shared" si="30"/>
        <v>-2.9411764705882359E-2</v>
      </c>
      <c r="AK39" s="237">
        <f t="shared" si="31"/>
        <v>-3.6363636363636265E-2</v>
      </c>
      <c r="AL39" s="237">
        <f t="shared" si="32"/>
        <v>-2.515723270440251E-2</v>
      </c>
      <c r="AM39" s="237">
        <f t="shared" si="33"/>
        <v>-6.4516129032258229E-3</v>
      </c>
      <c r="AN39" s="237">
        <f t="shared" si="34"/>
        <v>1.2987012987013102E-2</v>
      </c>
      <c r="AO39" s="237">
        <f t="shared" si="35"/>
        <v>1.2820512820512775E-2</v>
      </c>
      <c r="AP39" s="237">
        <v>1.2658227848101333E-2</v>
      </c>
      <c r="AQ39" s="237">
        <f t="shared" si="36"/>
        <v>0</v>
      </c>
    </row>
    <row r="40" spans="1:43" x14ac:dyDescent="0.2">
      <c r="A40" s="220" t="s">
        <v>59</v>
      </c>
      <c r="B40" s="221">
        <v>3.45</v>
      </c>
      <c r="C40" s="221">
        <v>3.32</v>
      </c>
      <c r="D40" s="221">
        <v>3.33</v>
      </c>
      <c r="E40" s="221">
        <v>3.26</v>
      </c>
      <c r="F40" s="221">
        <v>3.52</v>
      </c>
      <c r="G40" s="221">
        <v>3.6150671611358374</v>
      </c>
      <c r="H40" s="221">
        <v>4.24</v>
      </c>
      <c r="I40" s="221">
        <v>4.53</v>
      </c>
      <c r="J40" s="221">
        <v>5.0199999999999996</v>
      </c>
      <c r="K40" s="221">
        <v>5.28</v>
      </c>
      <c r="L40" s="221">
        <v>5.71</v>
      </c>
      <c r="M40" s="221">
        <v>5.85</v>
      </c>
      <c r="N40" s="221">
        <v>5.0199999999999996</v>
      </c>
      <c r="O40" s="221">
        <v>4.93</v>
      </c>
      <c r="P40" s="221">
        <v>4.7300000000000004</v>
      </c>
      <c r="Q40" s="221">
        <v>4.41</v>
      </c>
      <c r="R40" s="221">
        <v>4.13</v>
      </c>
      <c r="S40" s="221">
        <v>4.05</v>
      </c>
      <c r="T40" s="221">
        <v>4.4800000000000004</v>
      </c>
      <c r="U40" s="221">
        <f>IF('Relative Weights'!D20=0,0,'Relative Weights'!D20)</f>
        <v>4.76</v>
      </c>
      <c r="W40" s="222"/>
      <c r="X40" s="220" t="s">
        <v>59</v>
      </c>
      <c r="Y40" s="237">
        <f t="shared" si="19"/>
        <v>-3.7681159420289934E-2</v>
      </c>
      <c r="Z40" s="237">
        <f t="shared" si="20"/>
        <v>3.0120481927711218E-3</v>
      </c>
      <c r="AA40" s="237">
        <f t="shared" si="21"/>
        <v>-2.1021021021021102E-2</v>
      </c>
      <c r="AB40" s="237">
        <f t="shared" si="22"/>
        <v>7.9754601226993849E-2</v>
      </c>
      <c r="AC40" s="237">
        <f t="shared" si="23"/>
        <v>2.7007716231771894E-2</v>
      </c>
      <c r="AD40" s="237">
        <f t="shared" si="24"/>
        <v>0.17286894295701316</v>
      </c>
      <c r="AE40" s="237">
        <f t="shared" si="25"/>
        <v>6.8396226415094352E-2</v>
      </c>
      <c r="AF40" s="237">
        <f t="shared" si="26"/>
        <v>0.10816777041942593</v>
      </c>
      <c r="AG40" s="237">
        <f t="shared" si="27"/>
        <v>5.179282868525914E-2</v>
      </c>
      <c r="AH40" s="237">
        <f t="shared" si="28"/>
        <v>8.1439393939393812E-2</v>
      </c>
      <c r="AI40" s="237">
        <f t="shared" si="29"/>
        <v>2.4518388791593626E-2</v>
      </c>
      <c r="AJ40" s="237">
        <f t="shared" si="30"/>
        <v>-0.14188034188034193</v>
      </c>
      <c r="AK40" s="237">
        <f t="shared" si="31"/>
        <v>-1.7928286852589626E-2</v>
      </c>
      <c r="AL40" s="237">
        <f t="shared" si="32"/>
        <v>-4.0567951318458251E-2</v>
      </c>
      <c r="AM40" s="237">
        <f t="shared" si="33"/>
        <v>-6.7653276955602637E-2</v>
      </c>
      <c r="AN40" s="237">
        <f t="shared" si="34"/>
        <v>-6.34920634920636E-2</v>
      </c>
      <c r="AO40" s="237">
        <f t="shared" si="35"/>
        <v>-1.937046004842613E-2</v>
      </c>
      <c r="AP40" s="237">
        <v>0.10617283950617296</v>
      </c>
      <c r="AQ40" s="237">
        <f t="shared" si="36"/>
        <v>6.2499999999999778E-2</v>
      </c>
    </row>
    <row r="41" spans="1:43" x14ac:dyDescent="0.2">
      <c r="A41" s="229" t="s">
        <v>60</v>
      </c>
      <c r="B41" s="221">
        <v>1.65</v>
      </c>
      <c r="C41" s="221">
        <v>1.68</v>
      </c>
      <c r="D41" s="221">
        <v>1.68</v>
      </c>
      <c r="E41" s="221">
        <v>1.7</v>
      </c>
      <c r="F41" s="221">
        <v>1.72</v>
      </c>
      <c r="G41" s="221">
        <v>1.7372146345163704</v>
      </c>
      <c r="H41" s="221">
        <v>1.73</v>
      </c>
      <c r="I41" s="221">
        <v>1.7</v>
      </c>
      <c r="J41" s="221">
        <v>1.71</v>
      </c>
      <c r="K41" s="221">
        <v>1.75</v>
      </c>
      <c r="L41" s="221">
        <v>1.81</v>
      </c>
      <c r="M41" s="221">
        <v>1.86</v>
      </c>
      <c r="N41" s="221">
        <v>1.88</v>
      </c>
      <c r="O41" s="221">
        <v>1.86</v>
      </c>
      <c r="P41" s="221">
        <v>1.83</v>
      </c>
      <c r="Q41" s="221">
        <v>1.81</v>
      </c>
      <c r="R41" s="221">
        <v>1.79</v>
      </c>
      <c r="S41" s="221">
        <v>1.81</v>
      </c>
      <c r="T41" s="221">
        <v>1.82</v>
      </c>
      <c r="U41" s="221">
        <f>IF('Relative Weights'!D21=0,0,'Relative Weights'!D21)</f>
        <v>1.85</v>
      </c>
      <c r="W41" s="222"/>
      <c r="X41" s="220" t="s">
        <v>60</v>
      </c>
      <c r="Y41" s="237">
        <f t="shared" si="19"/>
        <v>1.8181818181818299E-2</v>
      </c>
      <c r="Z41" s="237">
        <f t="shared" si="20"/>
        <v>0</v>
      </c>
      <c r="AA41" s="237">
        <f t="shared" si="21"/>
        <v>1.1904761904761862E-2</v>
      </c>
      <c r="AB41" s="237">
        <f t="shared" si="22"/>
        <v>1.1764705882352899E-2</v>
      </c>
      <c r="AC41" s="237">
        <f t="shared" si="23"/>
        <v>1.0008508439750319E-2</v>
      </c>
      <c r="AD41" s="237">
        <f t="shared" si="24"/>
        <v>-4.1529897187280174E-3</v>
      </c>
      <c r="AE41" s="237">
        <f t="shared" si="25"/>
        <v>-1.7341040462427793E-2</v>
      </c>
      <c r="AF41" s="237">
        <f t="shared" si="26"/>
        <v>5.8823529411764497E-3</v>
      </c>
      <c r="AG41" s="237">
        <f t="shared" si="27"/>
        <v>2.3391812865497075E-2</v>
      </c>
      <c r="AH41" s="237">
        <f t="shared" si="28"/>
        <v>3.4285714285714253E-2</v>
      </c>
      <c r="AI41" s="237">
        <f t="shared" si="29"/>
        <v>2.7624309392265234E-2</v>
      </c>
      <c r="AJ41" s="237">
        <f t="shared" si="30"/>
        <v>1.0752688172043001E-2</v>
      </c>
      <c r="AK41" s="237">
        <f t="shared" si="31"/>
        <v>-1.0638297872340274E-2</v>
      </c>
      <c r="AL41" s="237">
        <f t="shared" si="32"/>
        <v>-1.6129032258064502E-2</v>
      </c>
      <c r="AM41" s="237">
        <f t="shared" si="33"/>
        <v>-1.0928961748633892E-2</v>
      </c>
      <c r="AN41" s="237">
        <f t="shared" si="34"/>
        <v>-1.1049723756906049E-2</v>
      </c>
      <c r="AO41" s="237">
        <f t="shared" si="35"/>
        <v>1.1173184357541999E-2</v>
      </c>
      <c r="AP41" s="237">
        <v>5.5248618784531356E-3</v>
      </c>
      <c r="AQ41" s="237">
        <f t="shared" si="36"/>
        <v>1.6483516483516425E-2</v>
      </c>
    </row>
    <row r="42" spans="1:43" x14ac:dyDescent="0.2">
      <c r="A42" s="229" t="s">
        <v>61</v>
      </c>
      <c r="B42" s="221">
        <v>0</v>
      </c>
      <c r="C42" s="221">
        <v>0</v>
      </c>
      <c r="D42" s="221">
        <v>0</v>
      </c>
      <c r="E42" s="221">
        <v>0</v>
      </c>
      <c r="F42" s="221">
        <v>0</v>
      </c>
      <c r="G42" s="221">
        <v>0</v>
      </c>
      <c r="H42" s="221">
        <v>0</v>
      </c>
      <c r="I42" s="221">
        <v>0</v>
      </c>
      <c r="J42" s="221">
        <v>0</v>
      </c>
      <c r="K42" s="221">
        <v>0</v>
      </c>
      <c r="L42" s="221">
        <v>0</v>
      </c>
      <c r="M42" s="221">
        <v>0</v>
      </c>
      <c r="N42" s="221">
        <v>0</v>
      </c>
      <c r="O42" s="221">
        <v>0</v>
      </c>
      <c r="P42" s="221">
        <v>0</v>
      </c>
      <c r="Q42" s="221">
        <v>0</v>
      </c>
      <c r="R42" s="221">
        <v>0</v>
      </c>
      <c r="S42" s="221">
        <v>0</v>
      </c>
      <c r="T42" s="221">
        <v>0</v>
      </c>
      <c r="U42" s="221">
        <f>IF('Relative Weights'!D22=0,0,'Relative Weights'!D22)</f>
        <v>0</v>
      </c>
      <c r="W42" s="222"/>
      <c r="X42" s="220" t="s">
        <v>61</v>
      </c>
      <c r="Y42" s="237" t="str">
        <f t="shared" si="19"/>
        <v/>
      </c>
      <c r="Z42" s="237" t="str">
        <f t="shared" si="20"/>
        <v/>
      </c>
      <c r="AA42" s="237" t="str">
        <f t="shared" si="21"/>
        <v/>
      </c>
      <c r="AB42" s="237" t="str">
        <f t="shared" si="22"/>
        <v/>
      </c>
      <c r="AC42" s="237" t="str">
        <f t="shared" si="23"/>
        <v/>
      </c>
      <c r="AD42" s="237" t="str">
        <f t="shared" si="24"/>
        <v/>
      </c>
      <c r="AE42" s="237" t="str">
        <f t="shared" si="25"/>
        <v/>
      </c>
      <c r="AF42" s="237" t="str">
        <f t="shared" si="26"/>
        <v/>
      </c>
      <c r="AG42" s="237" t="str">
        <f t="shared" si="27"/>
        <v/>
      </c>
      <c r="AH42" s="237" t="str">
        <f t="shared" si="28"/>
        <v/>
      </c>
      <c r="AI42" s="237" t="str">
        <f t="shared" si="29"/>
        <v/>
      </c>
      <c r="AJ42" s="237" t="str">
        <f t="shared" si="30"/>
        <v/>
      </c>
      <c r="AK42" s="237" t="str">
        <f t="shared" si="31"/>
        <v/>
      </c>
      <c r="AL42" s="237" t="str">
        <f t="shared" si="32"/>
        <v/>
      </c>
      <c r="AM42" s="237" t="str">
        <f t="shared" si="33"/>
        <v/>
      </c>
      <c r="AN42" s="237" t="str">
        <f t="shared" si="34"/>
        <v/>
      </c>
      <c r="AO42" s="237" t="str">
        <f t="shared" si="35"/>
        <v/>
      </c>
      <c r="AP42" s="237" t="s">
        <v>855</v>
      </c>
      <c r="AQ42" s="237" t="str">
        <f t="shared" si="36"/>
        <v/>
      </c>
    </row>
    <row r="43" spans="1:43" x14ac:dyDescent="0.2">
      <c r="A43" s="229" t="s">
        <v>62</v>
      </c>
      <c r="B43" s="221">
        <v>1.85</v>
      </c>
      <c r="C43" s="221">
        <v>1.79</v>
      </c>
      <c r="D43" s="221">
        <v>1.79</v>
      </c>
      <c r="E43" s="221">
        <v>1.79</v>
      </c>
      <c r="F43" s="221">
        <v>1.79</v>
      </c>
      <c r="G43" s="221">
        <v>1.8179343179327789</v>
      </c>
      <c r="H43" s="221">
        <v>1.78</v>
      </c>
      <c r="I43" s="221">
        <v>1.74</v>
      </c>
      <c r="J43" s="221">
        <v>1.74</v>
      </c>
      <c r="K43" s="221">
        <v>1.79</v>
      </c>
      <c r="L43" s="221">
        <v>1.92</v>
      </c>
      <c r="M43" s="221">
        <v>2.02</v>
      </c>
      <c r="N43" s="221">
        <v>2.13</v>
      </c>
      <c r="O43" s="221">
        <v>2.2200000000000002</v>
      </c>
      <c r="P43" s="221">
        <v>2.1800000000000002</v>
      </c>
      <c r="Q43" s="221">
        <v>2.2200000000000002</v>
      </c>
      <c r="R43" s="221">
        <v>2.19</v>
      </c>
      <c r="S43" s="221">
        <v>2.2799999999999998</v>
      </c>
      <c r="T43" s="221">
        <v>2.2999999999999998</v>
      </c>
      <c r="U43" s="221">
        <f>IF('Relative Weights'!D23=0,0,'Relative Weights'!D23)</f>
        <v>2.33</v>
      </c>
      <c r="W43" s="222"/>
      <c r="X43" s="220" t="s">
        <v>222</v>
      </c>
      <c r="Y43" s="237">
        <f t="shared" si="19"/>
        <v>-3.2432432432432434E-2</v>
      </c>
      <c r="Z43" s="237">
        <f t="shared" si="20"/>
        <v>0</v>
      </c>
      <c r="AA43" s="237">
        <f t="shared" si="21"/>
        <v>0</v>
      </c>
      <c r="AB43" s="237">
        <f t="shared" si="22"/>
        <v>0</v>
      </c>
      <c r="AC43" s="237">
        <f t="shared" si="23"/>
        <v>1.5605764208256323E-2</v>
      </c>
      <c r="AD43" s="237">
        <f t="shared" si="24"/>
        <v>-2.0866715347513276E-2</v>
      </c>
      <c r="AE43" s="237">
        <f t="shared" si="25"/>
        <v>-2.2471910112359605E-2</v>
      </c>
      <c r="AF43" s="237">
        <f t="shared" si="26"/>
        <v>0</v>
      </c>
      <c r="AG43" s="237">
        <f t="shared" si="27"/>
        <v>2.8735632183908066E-2</v>
      </c>
      <c r="AH43" s="237">
        <f t="shared" si="28"/>
        <v>7.2625698324022325E-2</v>
      </c>
      <c r="AI43" s="237">
        <f t="shared" si="29"/>
        <v>5.2083333333333481E-2</v>
      </c>
      <c r="AJ43" s="237">
        <f t="shared" si="30"/>
        <v>5.4455445544554504E-2</v>
      </c>
      <c r="AK43" s="237">
        <f t="shared" si="31"/>
        <v>4.2253521126760729E-2</v>
      </c>
      <c r="AL43" s="237">
        <f t="shared" si="32"/>
        <v>-1.8018018018018056E-2</v>
      </c>
      <c r="AM43" s="237">
        <f t="shared" si="33"/>
        <v>1.8348623853211121E-2</v>
      </c>
      <c r="AN43" s="237">
        <f t="shared" si="34"/>
        <v>-1.3513513513513598E-2</v>
      </c>
      <c r="AO43" s="237">
        <f t="shared" si="35"/>
        <v>4.1095890410958846E-2</v>
      </c>
      <c r="AP43" s="237">
        <v>8.7719298245614308E-3</v>
      </c>
      <c r="AQ43" s="237">
        <f t="shared" si="36"/>
        <v>1.3043478260869712E-2</v>
      </c>
    </row>
    <row r="44" spans="1:43" x14ac:dyDescent="0.2">
      <c r="A44" s="229" t="s">
        <v>63</v>
      </c>
      <c r="B44" s="221">
        <v>2.42</v>
      </c>
      <c r="C44" s="221">
        <v>2.38</v>
      </c>
      <c r="D44" s="221">
        <v>2.34</v>
      </c>
      <c r="E44" s="221">
        <v>2.33</v>
      </c>
      <c r="F44" s="221">
        <v>2.37</v>
      </c>
      <c r="G44" s="221">
        <v>2.3981347382741465</v>
      </c>
      <c r="H44" s="221">
        <v>2.38</v>
      </c>
      <c r="I44" s="221">
        <v>2.42</v>
      </c>
      <c r="J44" s="221">
        <v>2.4500000000000002</v>
      </c>
      <c r="K44" s="221">
        <v>2.52</v>
      </c>
      <c r="L44" s="221">
        <v>2.46</v>
      </c>
      <c r="M44" s="221">
        <v>2.4500000000000002</v>
      </c>
      <c r="N44" s="221">
        <v>2.41</v>
      </c>
      <c r="O44" s="221">
        <v>2.38</v>
      </c>
      <c r="P44" s="221">
        <v>2.3199999999999998</v>
      </c>
      <c r="Q44" s="221">
        <v>2.31</v>
      </c>
      <c r="R44" s="221">
        <v>2.29</v>
      </c>
      <c r="S44" s="221">
        <v>2.36</v>
      </c>
      <c r="T44" s="221">
        <v>2.42</v>
      </c>
      <c r="U44" s="221">
        <f>IF('Relative Weights'!D24=0,0,'Relative Weights'!D24)</f>
        <v>2.44</v>
      </c>
      <c r="W44" s="222"/>
      <c r="X44" s="220" t="s">
        <v>63</v>
      </c>
      <c r="Y44" s="237">
        <f t="shared" si="19"/>
        <v>-1.6528925619834767E-2</v>
      </c>
      <c r="Z44" s="237">
        <f t="shared" si="20"/>
        <v>-1.6806722689075682E-2</v>
      </c>
      <c r="AA44" s="237">
        <f t="shared" si="21"/>
        <v>-4.2735042735041473E-3</v>
      </c>
      <c r="AB44" s="237">
        <f t="shared" si="22"/>
        <v>1.7167381974249052E-2</v>
      </c>
      <c r="AC44" s="237">
        <f t="shared" si="23"/>
        <v>1.1871197584027993E-2</v>
      </c>
      <c r="AD44" s="237">
        <f t="shared" si="24"/>
        <v>-7.5620180904419909E-3</v>
      </c>
      <c r="AE44" s="237">
        <f t="shared" si="25"/>
        <v>1.6806722689075571E-2</v>
      </c>
      <c r="AF44" s="237">
        <f t="shared" si="26"/>
        <v>1.2396694214876103E-2</v>
      </c>
      <c r="AG44" s="237">
        <f t="shared" si="27"/>
        <v>2.857142857142847E-2</v>
      </c>
      <c r="AH44" s="237">
        <f t="shared" si="28"/>
        <v>-2.3809523809523836E-2</v>
      </c>
      <c r="AI44" s="237">
        <f t="shared" si="29"/>
        <v>-4.0650406504064707E-3</v>
      </c>
      <c r="AJ44" s="237">
        <f t="shared" si="30"/>
        <v>-1.6326530612244872E-2</v>
      </c>
      <c r="AK44" s="237">
        <f t="shared" si="31"/>
        <v>-1.2448132780083054E-2</v>
      </c>
      <c r="AL44" s="237">
        <f t="shared" si="32"/>
        <v>-2.5210084033613467E-2</v>
      </c>
      <c r="AM44" s="237">
        <f t="shared" si="33"/>
        <v>-4.3103448275860767E-3</v>
      </c>
      <c r="AN44" s="237">
        <f t="shared" si="34"/>
        <v>-8.6580086580086979E-3</v>
      </c>
      <c r="AO44" s="237">
        <f t="shared" si="35"/>
        <v>3.0567685589519611E-2</v>
      </c>
      <c r="AP44" s="237">
        <v>2.5423728813559254E-2</v>
      </c>
      <c r="AQ44" s="237">
        <f t="shared" si="36"/>
        <v>8.2644628099173278E-3</v>
      </c>
    </row>
    <row r="45" spans="1:43" ht="15" thickBot="1" x14ac:dyDescent="0.25">
      <c r="A45" s="223" t="s">
        <v>0</v>
      </c>
      <c r="B45" s="224">
        <v>2.86</v>
      </c>
      <c r="C45" s="224">
        <v>2.62</v>
      </c>
      <c r="D45" s="224">
        <v>2.59</v>
      </c>
      <c r="E45" s="224">
        <v>2.5099999999999998</v>
      </c>
      <c r="F45" s="224">
        <v>2.5499999999999998</v>
      </c>
      <c r="G45" s="224">
        <v>2.521355128445939</v>
      </c>
      <c r="H45" s="224">
        <v>2.4500000000000002</v>
      </c>
      <c r="I45" s="224">
        <v>2.35</v>
      </c>
      <c r="J45" s="224">
        <v>2.21</v>
      </c>
      <c r="K45" s="224">
        <v>2.06</v>
      </c>
      <c r="L45" s="224">
        <v>2.0099999999999998</v>
      </c>
      <c r="M45" s="224">
        <v>2.08</v>
      </c>
      <c r="N45" s="224">
        <v>2.11</v>
      </c>
      <c r="O45" s="224">
        <v>2.1</v>
      </c>
      <c r="P45" s="224">
        <v>2.04</v>
      </c>
      <c r="Q45" s="224">
        <v>2.0299999999999998</v>
      </c>
      <c r="R45" s="224">
        <v>2.04</v>
      </c>
      <c r="S45" s="224">
        <v>2.04</v>
      </c>
      <c r="T45" s="224">
        <v>2.0699999999999998</v>
      </c>
      <c r="U45" s="224">
        <f>IF('Relative Weights'!D25=0,0,'Relative Weights'!D25)</f>
        <v>2.06</v>
      </c>
      <c r="W45" s="259"/>
      <c r="X45" s="223" t="s">
        <v>0</v>
      </c>
      <c r="Y45" s="240">
        <f t="shared" si="19"/>
        <v>-8.391608391608385E-2</v>
      </c>
      <c r="Z45" s="240">
        <f t="shared" si="20"/>
        <v>-1.1450381679389388E-2</v>
      </c>
      <c r="AA45" s="240">
        <f t="shared" si="21"/>
        <v>-3.0888030888030937E-2</v>
      </c>
      <c r="AB45" s="240">
        <f t="shared" si="22"/>
        <v>1.5936254980079667E-2</v>
      </c>
      <c r="AC45" s="240">
        <f t="shared" si="23"/>
        <v>-1.12332829623768E-2</v>
      </c>
      <c r="AD45" s="240">
        <f t="shared" si="24"/>
        <v>-2.830030868754263E-2</v>
      </c>
      <c r="AE45" s="240">
        <f t="shared" si="25"/>
        <v>-4.081632653061229E-2</v>
      </c>
      <c r="AF45" s="240">
        <f t="shared" si="26"/>
        <v>-5.9574468085106469E-2</v>
      </c>
      <c r="AG45" s="240">
        <f t="shared" si="27"/>
        <v>-6.7873303167420795E-2</v>
      </c>
      <c r="AH45" s="240">
        <f t="shared" si="28"/>
        <v>-2.4271844660194275E-2</v>
      </c>
      <c r="AI45" s="240">
        <f t="shared" si="29"/>
        <v>3.4825870646766344E-2</v>
      </c>
      <c r="AJ45" s="237">
        <f t="shared" si="30"/>
        <v>1.4423076923076872E-2</v>
      </c>
      <c r="AK45" s="237">
        <f t="shared" si="31"/>
        <v>-4.7393364928909332E-3</v>
      </c>
      <c r="AL45" s="237">
        <f t="shared" si="32"/>
        <v>-2.8571428571428581E-2</v>
      </c>
      <c r="AM45" s="237">
        <f t="shared" si="33"/>
        <v>-4.9019607843138191E-3</v>
      </c>
      <c r="AN45" s="237">
        <f t="shared" si="34"/>
        <v>4.9261083743843415E-3</v>
      </c>
      <c r="AO45" s="237">
        <f t="shared" si="35"/>
        <v>0</v>
      </c>
      <c r="AP45" s="237">
        <v>1.4705882352941124E-2</v>
      </c>
      <c r="AQ45" s="237">
        <f t="shared" si="36"/>
        <v>-4.8309178743960457E-3</v>
      </c>
    </row>
    <row r="46" spans="1:43" s="264" customFormat="1" ht="15" thickBot="1" x14ac:dyDescent="0.25">
      <c r="A46" s="231"/>
      <c r="B46" s="261"/>
      <c r="C46" s="261"/>
      <c r="D46" s="261"/>
      <c r="E46" s="261"/>
      <c r="F46" s="261"/>
      <c r="G46" s="261"/>
      <c r="H46" s="261"/>
      <c r="I46" s="261"/>
      <c r="J46" s="261"/>
      <c r="K46" s="261"/>
      <c r="L46" s="261"/>
      <c r="M46" s="261"/>
      <c r="N46" s="261"/>
      <c r="O46" s="261"/>
      <c r="P46" s="261"/>
      <c r="Q46" s="261"/>
      <c r="R46" s="261"/>
      <c r="S46" s="261"/>
      <c r="T46" s="261"/>
      <c r="U46" s="261"/>
      <c r="W46" s="263"/>
      <c r="X46" s="265"/>
      <c r="Y46" s="262"/>
      <c r="Z46" s="262"/>
      <c r="AA46" s="262"/>
      <c r="AB46" s="262"/>
      <c r="AC46" s="262"/>
      <c r="AD46" s="262"/>
      <c r="AE46" s="262"/>
      <c r="AF46" s="262"/>
      <c r="AG46" s="262"/>
      <c r="AH46" s="262"/>
      <c r="AI46" s="262"/>
      <c r="AJ46" s="262"/>
      <c r="AK46" s="262"/>
      <c r="AL46" s="262"/>
      <c r="AM46" s="262"/>
      <c r="AN46" s="262"/>
      <c r="AO46" s="262"/>
      <c r="AP46" s="262"/>
      <c r="AQ46" s="262"/>
    </row>
    <row r="47" spans="1:43" ht="15" thickBot="1" x14ac:dyDescent="0.25">
      <c r="A47" s="225" t="s">
        <v>719</v>
      </c>
      <c r="B47" s="226"/>
      <c r="C47" s="226"/>
      <c r="D47" s="226"/>
      <c r="E47" s="226"/>
      <c r="F47" s="226"/>
      <c r="G47" s="226"/>
      <c r="H47" s="226"/>
      <c r="I47" s="226"/>
      <c r="J47" s="226"/>
      <c r="K47" s="226"/>
      <c r="L47" s="226"/>
      <c r="M47" s="226"/>
      <c r="N47" s="226"/>
      <c r="O47" s="226"/>
      <c r="P47" s="226"/>
      <c r="Q47" s="226"/>
      <c r="R47" s="226"/>
      <c r="S47" s="226"/>
      <c r="T47" s="226"/>
      <c r="U47" s="226"/>
      <c r="W47" s="215"/>
      <c r="X47" s="225" t="s">
        <v>719</v>
      </c>
      <c r="Y47" s="226"/>
      <c r="Z47" s="226"/>
      <c r="AA47" s="226"/>
      <c r="AB47" s="226"/>
      <c r="AC47" s="226"/>
      <c r="AD47" s="226"/>
      <c r="AE47" s="226"/>
      <c r="AF47" s="226"/>
      <c r="AG47" s="226"/>
      <c r="AH47" s="226"/>
      <c r="AI47" s="226"/>
      <c r="AJ47" s="226"/>
      <c r="AK47" s="226"/>
      <c r="AL47" s="226"/>
      <c r="AM47" s="226"/>
      <c r="AN47" s="226"/>
      <c r="AO47" s="226"/>
      <c r="AP47" s="226"/>
      <c r="AQ47" s="226"/>
    </row>
    <row r="48" spans="1:43" x14ac:dyDescent="0.2">
      <c r="A48" s="220" t="s">
        <v>45</v>
      </c>
      <c r="B48" s="228">
        <v>4.49</v>
      </c>
      <c r="C48" s="228">
        <v>4.0199999999999996</v>
      </c>
      <c r="D48" s="228">
        <v>3.99</v>
      </c>
      <c r="E48" s="228">
        <v>3.85</v>
      </c>
      <c r="F48" s="228">
        <v>4.03</v>
      </c>
      <c r="G48" s="228">
        <v>4.1453998642582981</v>
      </c>
      <c r="H48" s="228">
        <v>4.18</v>
      </c>
      <c r="I48" s="228">
        <v>4.07</v>
      </c>
      <c r="J48" s="228">
        <v>3.91</v>
      </c>
      <c r="K48" s="228">
        <v>3.87</v>
      </c>
      <c r="L48" s="228">
        <v>3.87</v>
      </c>
      <c r="M48" s="228">
        <v>3.94</v>
      </c>
      <c r="N48" s="228">
        <v>4</v>
      </c>
      <c r="O48" s="228">
        <v>4.05</v>
      </c>
      <c r="P48" s="228">
        <v>4.01</v>
      </c>
      <c r="Q48" s="228">
        <v>4.1100000000000003</v>
      </c>
      <c r="R48" s="228">
        <v>4.3</v>
      </c>
      <c r="S48" s="228">
        <v>4.5999999999999996</v>
      </c>
      <c r="T48" s="228">
        <v>4.72</v>
      </c>
      <c r="U48" s="228">
        <f>IF('Relative Weights'!E6=0,0,'Relative Weights'!E6)</f>
        <v>4.62</v>
      </c>
      <c r="W48" s="222"/>
      <c r="X48" s="227" t="s">
        <v>45</v>
      </c>
      <c r="Y48" s="237">
        <f t="shared" ref="Y48:Y67" si="37">IF(AND(C48=0,B48=0),"",IF(AND(NOT(C48=0),B48=0),"Added",IF(AND(C48=0,NOT(B48=0)),"Deleted",IFERROR(C48/B48-1,""))))</f>
        <v>-0.10467706013363043</v>
      </c>
      <c r="Z48" s="237">
        <f t="shared" ref="Z48:Z67" si="38">IF(AND(D48=0,C48=0),"",IF(AND(NOT(D48=0),C48=0),"Added",IF(AND(D48=0,NOT(C48=0)),"Deleted",IFERROR(D48/C48-1,""))))</f>
        <v>-7.4626865671639786E-3</v>
      </c>
      <c r="AA48" s="237">
        <f t="shared" ref="AA48:AA67" si="39">IF(AND(E48=0,D48=0),"",IF(AND(NOT(E48=0),D48=0),"Added",IF(AND(E48=0,NOT(D48=0)),"Deleted",IFERROR(E48/D48-1,""))))</f>
        <v>-3.5087719298245612E-2</v>
      </c>
      <c r="AB48" s="237">
        <f t="shared" ref="AB48:AB67" si="40">IF(AND(F48=0,E48=0),"",IF(AND(NOT(F48=0),E48=0),"Added",IF(AND(F48=0,NOT(E48=0)),"Deleted",IFERROR(F48/E48-1,""))))</f>
        <v>4.6753246753246769E-2</v>
      </c>
      <c r="AC48" s="237">
        <f t="shared" ref="AC48:AC67" si="41">IF(AND(G48=0,F48=0),"",IF(AND(NOT(G48=0),F48=0),"Added",IF(AND(G48=0,NOT(F48=0)),"Deleted",IFERROR(G48/F48-1,""))))</f>
        <v>2.8635202049205333E-2</v>
      </c>
      <c r="AD48" s="237">
        <f t="shared" ref="AD48:AD67" si="42">IF(AND(H48=0,G48=0),"",IF(AND(NOT(H48=0),G48=0),"Added",IF(AND(H48=0,NOT(G48=0)),"Deleted",IFERROR(H48/G48-1,""))))</f>
        <v>8.3466340702194053E-3</v>
      </c>
      <c r="AE48" s="237">
        <f t="shared" ref="AE48:AE67" si="43">IF(AND(I48=0,H48=0),"",IF(AND(NOT(I48=0),H48=0),"Added",IF(AND(I48=0,NOT(H48=0)),"Deleted",IFERROR(I48/H48-1,""))))</f>
        <v>-2.631578947368407E-2</v>
      </c>
      <c r="AF48" s="237">
        <f t="shared" ref="AF48:AF67" si="44">IF(AND(J48=0,I48=0),"",IF(AND(NOT(J48=0),I48=0),"Added",IF(AND(J48=0,NOT(I48=0)),"Deleted",IFERROR(J48/I48-1,""))))</f>
        <v>-3.9312039312039304E-2</v>
      </c>
      <c r="AG48" s="237">
        <f t="shared" ref="AG48:AG67" si="45">IF(AND(K48=0,J48=0),"",IF(AND(NOT(K48=0),J48=0),"Added",IF(AND(K48=0,NOT(J48=0)),"Deleted",IFERROR(K48/J48-1,""))))</f>
        <v>-1.0230179028132946E-2</v>
      </c>
      <c r="AH48" s="237">
        <f t="shared" ref="AH48:AH67" si="46">IF(AND(L48=0,K48=0),"",IF(AND(NOT(L48=0),K48=0),"Added",IF(AND(L48=0,NOT(K48=0)),"Deleted",IFERROR(L48/K48-1,""))))</f>
        <v>0</v>
      </c>
      <c r="AI48" s="237">
        <f t="shared" ref="AI48:AI67" si="47">IF(AND(M48=0,L48=0),"",IF(AND(NOT(M48=0),L48=0),"Added",IF(AND(M48=0,NOT(L48=0)),"Deleted",IFERROR(M48/L48-1,""))))</f>
        <v>1.8087855297157507E-2</v>
      </c>
      <c r="AJ48" s="237">
        <f t="shared" ref="AJ48:AJ67" si="48">IF(AND(N48=0,M48=0),"",IF(AND(NOT(N48=0),M48=0),"Added",IF(AND(N48=0,NOT(M48=0)),"Deleted",IFERROR(N48/M48-1,""))))</f>
        <v>1.5228426395939021E-2</v>
      </c>
      <c r="AK48" s="237">
        <f t="shared" ref="AK48:AK67" si="49">IF(AND(O48=0,N48=0),"",IF(AND(NOT(O48=0),N48=0),"Added",IF(AND(O48=0,NOT(N48=0)),"Deleted",IFERROR(O48/N48-1,""))))</f>
        <v>1.2499999999999956E-2</v>
      </c>
      <c r="AL48" s="237">
        <f t="shared" ref="AL48:AL67" si="50">IF(AND(P48=0,O48=0),"",IF(AND(NOT(P48=0),O48=0),"Added",IF(AND(P48=0,NOT(O48=0)),"Deleted",IFERROR(P48/O48-1,""))))</f>
        <v>-9.8765432098765205E-3</v>
      </c>
      <c r="AM48" s="237">
        <f t="shared" ref="AM48:AM67" si="51">IF(AND(Q48=0,P48=0),"",IF(AND(NOT(Q48=0),P48=0),"Added",IF(AND(Q48=0,NOT(P48=0)),"Deleted",IFERROR(Q48/P48-1,""))))</f>
        <v>2.493765586034935E-2</v>
      </c>
      <c r="AN48" s="237">
        <f t="shared" ref="AN48:AN67" si="52">IF(AND(R48=0,Q48=0),"",IF(AND(NOT(R48=0),Q48=0),"Added",IF(AND(R48=0,NOT(Q48=0)),"Deleted",IFERROR(R48/Q48-1,""))))</f>
        <v>4.6228710462286937E-2</v>
      </c>
      <c r="AO48" s="237">
        <f t="shared" ref="AO48:AO67" si="53">IF(AND(S48=0,R48=0),"",IF(AND(NOT(S48=0),R48=0),"Added",IF(AND(S48=0,NOT(R48=0)),"Deleted",IFERROR(S48/R48-1,""))))</f>
        <v>6.9767441860465018E-2</v>
      </c>
      <c r="AP48" s="237">
        <v>2.6086956521739202E-2</v>
      </c>
      <c r="AQ48" s="237">
        <f t="shared" ref="AQ48:AQ67" si="54">IF(AND(U48=0,T48=0),"",IF(AND(NOT(U48=0),T48=0),"Added",IF(AND(U48=0,NOT(T48=0)),"Deleted",IFERROR(U48/T48-1,""))))</f>
        <v>-2.1186440677966045E-2</v>
      </c>
    </row>
    <row r="49" spans="1:43" x14ac:dyDescent="0.2">
      <c r="A49" s="220" t="s">
        <v>46</v>
      </c>
      <c r="B49" s="221">
        <v>9</v>
      </c>
      <c r="C49" s="221">
        <v>7.92</v>
      </c>
      <c r="D49" s="221">
        <v>7.43</v>
      </c>
      <c r="E49" s="221">
        <v>6.93</v>
      </c>
      <c r="F49" s="221">
        <v>7.3</v>
      </c>
      <c r="G49" s="221">
        <v>7.7609613036192604</v>
      </c>
      <c r="H49" s="221">
        <v>8.09</v>
      </c>
      <c r="I49" s="221">
        <v>8.07</v>
      </c>
      <c r="J49" s="221">
        <v>7.97</v>
      </c>
      <c r="K49" s="221">
        <v>7.7</v>
      </c>
      <c r="L49" s="221">
        <v>7.59</v>
      </c>
      <c r="M49" s="221">
        <v>7.54</v>
      </c>
      <c r="N49" s="221">
        <v>7.53</v>
      </c>
      <c r="O49" s="221">
        <v>7.43</v>
      </c>
      <c r="P49" s="221">
        <v>7.04</v>
      </c>
      <c r="Q49" s="221">
        <v>7.1</v>
      </c>
      <c r="R49" s="221">
        <v>7.33</v>
      </c>
      <c r="S49" s="221">
        <v>7.7</v>
      </c>
      <c r="T49" s="221">
        <v>7.67</v>
      </c>
      <c r="U49" s="221">
        <f>IF('Relative Weights'!E7=0,0,'Relative Weights'!E7)</f>
        <v>7.39</v>
      </c>
      <c r="W49" s="222"/>
      <c r="X49" s="220" t="s">
        <v>46</v>
      </c>
      <c r="Y49" s="237">
        <f t="shared" si="37"/>
        <v>-0.12</v>
      </c>
      <c r="Z49" s="237">
        <f t="shared" si="38"/>
        <v>-6.1868686868686851E-2</v>
      </c>
      <c r="AA49" s="237">
        <f t="shared" si="39"/>
        <v>-6.7294751009421283E-2</v>
      </c>
      <c r="AB49" s="237">
        <f t="shared" si="40"/>
        <v>5.3391053391053322E-2</v>
      </c>
      <c r="AC49" s="237">
        <f t="shared" si="41"/>
        <v>6.3145384057432974E-2</v>
      </c>
      <c r="AD49" s="237">
        <f t="shared" si="42"/>
        <v>4.2396641795816592E-2</v>
      </c>
      <c r="AE49" s="237">
        <f t="shared" si="43"/>
        <v>-2.4721878862793423E-3</v>
      </c>
      <c r="AF49" s="237">
        <f t="shared" si="44"/>
        <v>-1.239157372986377E-2</v>
      </c>
      <c r="AG49" s="237">
        <f t="shared" si="45"/>
        <v>-3.3877038895859468E-2</v>
      </c>
      <c r="AH49" s="237">
        <f t="shared" si="46"/>
        <v>-1.4285714285714346E-2</v>
      </c>
      <c r="AI49" s="237">
        <f t="shared" si="47"/>
        <v>-6.5876152832674562E-3</v>
      </c>
      <c r="AJ49" s="237">
        <f t="shared" si="48"/>
        <v>-1.3262599469495706E-3</v>
      </c>
      <c r="AK49" s="237">
        <f t="shared" si="49"/>
        <v>-1.3280212483399834E-2</v>
      </c>
      <c r="AL49" s="237">
        <f t="shared" si="50"/>
        <v>-5.2489905787348579E-2</v>
      </c>
      <c r="AM49" s="237">
        <f t="shared" si="51"/>
        <v>8.5227272727272929E-3</v>
      </c>
      <c r="AN49" s="237">
        <f t="shared" si="52"/>
        <v>3.2394366197183055E-2</v>
      </c>
      <c r="AO49" s="237">
        <f t="shared" si="53"/>
        <v>5.0477489768076422E-2</v>
      </c>
      <c r="AP49" s="237">
        <v>-3.8961038961039529E-3</v>
      </c>
      <c r="AQ49" s="237">
        <f t="shared" si="54"/>
        <v>-3.6505867014341664E-2</v>
      </c>
    </row>
    <row r="50" spans="1:43" x14ac:dyDescent="0.2">
      <c r="A50" s="220" t="s">
        <v>47</v>
      </c>
      <c r="B50" s="221">
        <v>5.7</v>
      </c>
      <c r="C50" s="221">
        <v>5</v>
      </c>
      <c r="D50" s="221">
        <v>5.01</v>
      </c>
      <c r="E50" s="221">
        <v>4.97</v>
      </c>
      <c r="F50" s="221">
        <v>5.38</v>
      </c>
      <c r="G50" s="221">
        <v>5.4837375621867173</v>
      </c>
      <c r="H50" s="221">
        <v>5.43</v>
      </c>
      <c r="I50" s="221">
        <v>5.44</v>
      </c>
      <c r="J50" s="221">
        <v>5.41</v>
      </c>
      <c r="K50" s="221">
        <v>5.48</v>
      </c>
      <c r="L50" s="221">
        <v>5.55</v>
      </c>
      <c r="M50" s="221">
        <v>5.82</v>
      </c>
      <c r="N50" s="221">
        <v>6.03</v>
      </c>
      <c r="O50" s="221">
        <v>6.09</v>
      </c>
      <c r="P50" s="221">
        <v>6.07</v>
      </c>
      <c r="Q50" s="221">
        <v>6.27</v>
      </c>
      <c r="R50" s="221">
        <v>6.69</v>
      </c>
      <c r="S50" s="221">
        <v>7.22</v>
      </c>
      <c r="T50" s="221">
        <v>7.49</v>
      </c>
      <c r="U50" s="221">
        <f>IF('Relative Weights'!E8=0,0,'Relative Weights'!E8)</f>
        <v>7.55</v>
      </c>
      <c r="W50" s="222"/>
      <c r="X50" s="220" t="s">
        <v>47</v>
      </c>
      <c r="Y50" s="237">
        <f t="shared" si="37"/>
        <v>-0.1228070175438597</v>
      </c>
      <c r="Z50" s="237">
        <f t="shared" si="38"/>
        <v>2.0000000000000018E-3</v>
      </c>
      <c r="AA50" s="237">
        <f t="shared" si="39"/>
        <v>-7.9840319361277334E-3</v>
      </c>
      <c r="AB50" s="237">
        <f t="shared" si="40"/>
        <v>8.2494969818913466E-2</v>
      </c>
      <c r="AC50" s="237">
        <f t="shared" si="41"/>
        <v>1.9282074755895495E-2</v>
      </c>
      <c r="AD50" s="237">
        <f t="shared" si="42"/>
        <v>-9.7994409063749677E-3</v>
      </c>
      <c r="AE50" s="237">
        <f t="shared" si="43"/>
        <v>1.8416206261511192E-3</v>
      </c>
      <c r="AF50" s="237">
        <f t="shared" si="44"/>
        <v>-5.5147058823530326E-3</v>
      </c>
      <c r="AG50" s="237">
        <f t="shared" si="45"/>
        <v>1.2939001848428777E-2</v>
      </c>
      <c r="AH50" s="237">
        <f t="shared" si="46"/>
        <v>1.2773722627737127E-2</v>
      </c>
      <c r="AI50" s="237">
        <f t="shared" si="47"/>
        <v>4.8648648648648818E-2</v>
      </c>
      <c r="AJ50" s="237">
        <f t="shared" si="48"/>
        <v>3.6082474226804218E-2</v>
      </c>
      <c r="AK50" s="237">
        <f t="shared" si="49"/>
        <v>9.9502487562188602E-3</v>
      </c>
      <c r="AL50" s="237">
        <f t="shared" si="50"/>
        <v>-3.2840722495893759E-3</v>
      </c>
      <c r="AM50" s="237">
        <f t="shared" si="51"/>
        <v>3.2948929159802187E-2</v>
      </c>
      <c r="AN50" s="237">
        <f t="shared" si="52"/>
        <v>6.6985645933014482E-2</v>
      </c>
      <c r="AO50" s="237">
        <f t="shared" si="53"/>
        <v>7.9222720478325792E-2</v>
      </c>
      <c r="AP50" s="237">
        <v>3.7396121883656486E-2</v>
      </c>
      <c r="AQ50" s="237">
        <f t="shared" si="54"/>
        <v>8.0106809078770436E-3</v>
      </c>
    </row>
    <row r="51" spans="1:43" x14ac:dyDescent="0.2">
      <c r="A51" s="220" t="s">
        <v>48</v>
      </c>
      <c r="B51" s="221">
        <v>2.71</v>
      </c>
      <c r="C51" s="221">
        <v>2.5499999999999998</v>
      </c>
      <c r="D51" s="221">
        <v>2.4900000000000002</v>
      </c>
      <c r="E51" s="221">
        <v>2.4300000000000002</v>
      </c>
      <c r="F51" s="221">
        <v>2.5</v>
      </c>
      <c r="G51" s="221">
        <v>2.5617807447590417</v>
      </c>
      <c r="H51" s="221">
        <v>2.48</v>
      </c>
      <c r="I51" s="221">
        <v>2.34</v>
      </c>
      <c r="J51" s="221">
        <v>2.27</v>
      </c>
      <c r="K51" s="221">
        <v>2.2999999999999998</v>
      </c>
      <c r="L51" s="221">
        <v>2.4300000000000002</v>
      </c>
      <c r="M51" s="221">
        <v>2.5099999999999998</v>
      </c>
      <c r="N51" s="221">
        <v>2.56</v>
      </c>
      <c r="O51" s="221">
        <v>2.4700000000000002</v>
      </c>
      <c r="P51" s="221">
        <v>2.39</v>
      </c>
      <c r="Q51" s="221">
        <v>2.38</v>
      </c>
      <c r="R51" s="221">
        <v>2.41</v>
      </c>
      <c r="S51" s="221">
        <v>2.4</v>
      </c>
      <c r="T51" s="221">
        <v>2.34</v>
      </c>
      <c r="U51" s="221">
        <f>IF('Relative Weights'!E9=0,0,'Relative Weights'!E9)</f>
        <v>2.25</v>
      </c>
      <c r="W51" s="222"/>
      <c r="X51" s="220" t="s">
        <v>48</v>
      </c>
      <c r="Y51" s="237">
        <f t="shared" si="37"/>
        <v>-5.9040590405904148E-2</v>
      </c>
      <c r="Z51" s="237">
        <f t="shared" si="38"/>
        <v>-2.3529411764705688E-2</v>
      </c>
      <c r="AA51" s="237">
        <f t="shared" si="39"/>
        <v>-2.4096385542168641E-2</v>
      </c>
      <c r="AB51" s="237">
        <f t="shared" si="40"/>
        <v>2.8806584362139898E-2</v>
      </c>
      <c r="AC51" s="237">
        <f t="shared" si="41"/>
        <v>2.4712297903616731E-2</v>
      </c>
      <c r="AD51" s="237">
        <f t="shared" si="42"/>
        <v>-3.1923397397045417E-2</v>
      </c>
      <c r="AE51" s="237">
        <f t="shared" si="43"/>
        <v>-5.6451612903225867E-2</v>
      </c>
      <c r="AF51" s="237">
        <f t="shared" si="44"/>
        <v>-2.9914529914529808E-2</v>
      </c>
      <c r="AG51" s="237">
        <f t="shared" si="45"/>
        <v>1.3215859030836885E-2</v>
      </c>
      <c r="AH51" s="237">
        <f t="shared" si="46"/>
        <v>5.65217391304349E-2</v>
      </c>
      <c r="AI51" s="237">
        <f t="shared" si="47"/>
        <v>3.2921810699588328E-2</v>
      </c>
      <c r="AJ51" s="237">
        <f t="shared" si="48"/>
        <v>1.9920318725099806E-2</v>
      </c>
      <c r="AK51" s="237">
        <f t="shared" si="49"/>
        <v>-3.5156249999999889E-2</v>
      </c>
      <c r="AL51" s="237">
        <f t="shared" si="50"/>
        <v>-3.2388663967611309E-2</v>
      </c>
      <c r="AM51" s="237">
        <f t="shared" si="51"/>
        <v>-4.1841004184101083E-3</v>
      </c>
      <c r="AN51" s="237">
        <f t="shared" si="52"/>
        <v>1.26050420168069E-2</v>
      </c>
      <c r="AO51" s="237">
        <f t="shared" si="53"/>
        <v>-4.1493775933610921E-3</v>
      </c>
      <c r="AP51" s="237">
        <v>-2.5000000000000022E-2</v>
      </c>
      <c r="AQ51" s="237">
        <f t="shared" si="54"/>
        <v>-3.8461538461538436E-2</v>
      </c>
    </row>
    <row r="52" spans="1:43" x14ac:dyDescent="0.2">
      <c r="A52" s="220" t="s">
        <v>49</v>
      </c>
      <c r="B52" s="221">
        <v>7.16</v>
      </c>
      <c r="C52" s="221">
        <v>7.11</v>
      </c>
      <c r="D52" s="221">
        <v>7.09</v>
      </c>
      <c r="E52" s="221">
        <v>7.15</v>
      </c>
      <c r="F52" s="221">
        <v>7.23</v>
      </c>
      <c r="G52" s="221">
        <v>7.1967350721162715</v>
      </c>
      <c r="H52" s="221">
        <v>7.07</v>
      </c>
      <c r="I52" s="221">
        <v>7.01</v>
      </c>
      <c r="J52" s="221">
        <v>7.13</v>
      </c>
      <c r="K52" s="221">
        <v>7.33</v>
      </c>
      <c r="L52" s="221">
        <v>7.71</v>
      </c>
      <c r="M52" s="221">
        <v>8.08</v>
      </c>
      <c r="N52" s="221">
        <v>7.8</v>
      </c>
      <c r="O52" s="221">
        <v>7.21</v>
      </c>
      <c r="P52" s="221">
        <v>6.54</v>
      </c>
      <c r="Q52" s="221">
        <v>6.87</v>
      </c>
      <c r="R52" s="221">
        <v>7.43</v>
      </c>
      <c r="S52" s="221">
        <v>8.09</v>
      </c>
      <c r="T52" s="221">
        <v>8.51</v>
      </c>
      <c r="U52" s="221">
        <f>IF('Relative Weights'!E10=0,0,'Relative Weights'!E10)</f>
        <v>9.0500000000000007</v>
      </c>
      <c r="W52" s="222"/>
      <c r="X52" s="220" t="s">
        <v>49</v>
      </c>
      <c r="Y52" s="237">
        <f t="shared" si="37"/>
        <v>-6.9832402234636382E-3</v>
      </c>
      <c r="Z52" s="237">
        <f t="shared" si="38"/>
        <v>-2.812939521800395E-3</v>
      </c>
      <c r="AA52" s="237">
        <f t="shared" si="39"/>
        <v>8.4626234132580969E-3</v>
      </c>
      <c r="AB52" s="237">
        <f t="shared" si="40"/>
        <v>1.118881118881121E-2</v>
      </c>
      <c r="AC52" s="237">
        <f t="shared" si="41"/>
        <v>-4.6009582135171367E-3</v>
      </c>
      <c r="AD52" s="237">
        <f t="shared" si="42"/>
        <v>-1.7610078854688682E-2</v>
      </c>
      <c r="AE52" s="237">
        <f t="shared" si="43"/>
        <v>-8.4865629420085575E-3</v>
      </c>
      <c r="AF52" s="237">
        <f t="shared" si="44"/>
        <v>1.711840228245376E-2</v>
      </c>
      <c r="AG52" s="237">
        <f t="shared" si="45"/>
        <v>2.8050490883590573E-2</v>
      </c>
      <c r="AH52" s="237">
        <f t="shared" si="46"/>
        <v>5.184174624829474E-2</v>
      </c>
      <c r="AI52" s="237">
        <f t="shared" si="47"/>
        <v>4.7989623865110298E-2</v>
      </c>
      <c r="AJ52" s="237">
        <f t="shared" si="48"/>
        <v>-3.4653465346534684E-2</v>
      </c>
      <c r="AK52" s="237">
        <f t="shared" si="49"/>
        <v>-7.5641025641025594E-2</v>
      </c>
      <c r="AL52" s="237">
        <f t="shared" si="50"/>
        <v>-9.2926490984743371E-2</v>
      </c>
      <c r="AM52" s="237">
        <f t="shared" si="51"/>
        <v>5.0458715596330306E-2</v>
      </c>
      <c r="AN52" s="237">
        <f t="shared" si="52"/>
        <v>8.151382823871911E-2</v>
      </c>
      <c r="AO52" s="237">
        <f t="shared" si="53"/>
        <v>8.8829071332436005E-2</v>
      </c>
      <c r="AP52" s="237">
        <v>5.1915945611866521E-2</v>
      </c>
      <c r="AQ52" s="237">
        <f t="shared" si="54"/>
        <v>6.3454759106933212E-2</v>
      </c>
    </row>
    <row r="53" spans="1:43" x14ac:dyDescent="0.2">
      <c r="A53" s="220" t="s">
        <v>50</v>
      </c>
      <c r="B53" s="221">
        <v>6.37</v>
      </c>
      <c r="C53" s="221">
        <v>5.64</v>
      </c>
      <c r="D53" s="221">
        <v>5.83</v>
      </c>
      <c r="E53" s="221">
        <v>6.12</v>
      </c>
      <c r="F53" s="221">
        <v>7.13</v>
      </c>
      <c r="G53" s="221">
        <v>7.5895264367688071</v>
      </c>
      <c r="H53" s="221">
        <v>7.63</v>
      </c>
      <c r="I53" s="221">
        <v>7.47</v>
      </c>
      <c r="J53" s="221">
        <v>7.46</v>
      </c>
      <c r="K53" s="221">
        <v>7.58</v>
      </c>
      <c r="L53" s="221">
        <v>7.66</v>
      </c>
      <c r="M53" s="221">
        <v>7.64</v>
      </c>
      <c r="N53" s="221">
        <v>7.1</v>
      </c>
      <c r="O53" s="221">
        <v>6.14</v>
      </c>
      <c r="P53" s="221">
        <v>5.5</v>
      </c>
      <c r="Q53" s="221">
        <v>5.49</v>
      </c>
      <c r="R53" s="221">
        <v>6</v>
      </c>
      <c r="S53" s="221">
        <v>6.73</v>
      </c>
      <c r="T53" s="221">
        <v>7.28</v>
      </c>
      <c r="U53" s="221">
        <f>IF('Relative Weights'!E11=0,0,'Relative Weights'!E11)</f>
        <v>7.54</v>
      </c>
      <c r="W53" s="222"/>
      <c r="X53" s="220" t="s">
        <v>50</v>
      </c>
      <c r="Y53" s="237">
        <f t="shared" si="37"/>
        <v>-0.11459968602825754</v>
      </c>
      <c r="Z53" s="237">
        <f t="shared" si="38"/>
        <v>3.3687943262411313E-2</v>
      </c>
      <c r="AA53" s="237">
        <f t="shared" si="39"/>
        <v>4.9742710120068701E-2</v>
      </c>
      <c r="AB53" s="237">
        <f t="shared" si="40"/>
        <v>0.16503267973856195</v>
      </c>
      <c r="AC53" s="237">
        <f t="shared" si="41"/>
        <v>6.4449710626761192E-2</v>
      </c>
      <c r="AD53" s="237">
        <f t="shared" si="42"/>
        <v>5.3328180049694307E-3</v>
      </c>
      <c r="AE53" s="237">
        <f t="shared" si="43"/>
        <v>-2.0969855832241202E-2</v>
      </c>
      <c r="AF53" s="237">
        <f t="shared" si="44"/>
        <v>-1.3386880856760541E-3</v>
      </c>
      <c r="AG53" s="237">
        <f t="shared" si="45"/>
        <v>1.6085790884718509E-2</v>
      </c>
      <c r="AH53" s="237">
        <f t="shared" si="46"/>
        <v>1.055408970976246E-2</v>
      </c>
      <c r="AI53" s="237">
        <f t="shared" si="47"/>
        <v>-2.6109660574412663E-3</v>
      </c>
      <c r="AJ53" s="237">
        <f t="shared" si="48"/>
        <v>-7.06806282722513E-2</v>
      </c>
      <c r="AK53" s="237">
        <f t="shared" si="49"/>
        <v>-0.13521126760563384</v>
      </c>
      <c r="AL53" s="237">
        <f t="shared" si="50"/>
        <v>-0.10423452768729635</v>
      </c>
      <c r="AM53" s="237">
        <f t="shared" si="51"/>
        <v>-1.8181818181818299E-3</v>
      </c>
      <c r="AN53" s="237">
        <f t="shared" si="52"/>
        <v>9.2896174863387859E-2</v>
      </c>
      <c r="AO53" s="237">
        <f t="shared" si="53"/>
        <v>0.12166666666666681</v>
      </c>
      <c r="AP53" s="237">
        <v>8.172362555720647E-2</v>
      </c>
      <c r="AQ53" s="237">
        <f t="shared" si="54"/>
        <v>3.5714285714285587E-2</v>
      </c>
    </row>
    <row r="54" spans="1:43" x14ac:dyDescent="0.2">
      <c r="A54" s="220" t="s">
        <v>51</v>
      </c>
      <c r="B54" s="221">
        <v>3.51</v>
      </c>
      <c r="C54" s="221">
        <v>3.13</v>
      </c>
      <c r="D54" s="221">
        <v>2.94</v>
      </c>
      <c r="E54" s="221">
        <v>2.77</v>
      </c>
      <c r="F54" s="221">
        <v>2.83</v>
      </c>
      <c r="G54" s="221">
        <v>2.9414033407952709</v>
      </c>
      <c r="H54" s="221">
        <v>2.86</v>
      </c>
      <c r="I54" s="221">
        <v>2.88</v>
      </c>
      <c r="J54" s="221">
        <v>2.89</v>
      </c>
      <c r="K54" s="221">
        <v>3.02</v>
      </c>
      <c r="L54" s="221">
        <v>3.09</v>
      </c>
      <c r="M54" s="221">
        <v>3.1</v>
      </c>
      <c r="N54" s="221">
        <v>3.01</v>
      </c>
      <c r="O54" s="221">
        <v>2.85</v>
      </c>
      <c r="P54" s="221">
        <v>2.79</v>
      </c>
      <c r="Q54" s="221">
        <v>2.88</v>
      </c>
      <c r="R54" s="221">
        <v>3.06</v>
      </c>
      <c r="S54" s="221">
        <v>3.4</v>
      </c>
      <c r="T54" s="221">
        <v>3.65</v>
      </c>
      <c r="U54" s="221">
        <f>IF('Relative Weights'!E12=0,0,'Relative Weights'!E12)</f>
        <v>3.63</v>
      </c>
      <c r="W54" s="222"/>
      <c r="X54" s="220" t="s">
        <v>51</v>
      </c>
      <c r="Y54" s="237">
        <f t="shared" si="37"/>
        <v>-0.10826210826210825</v>
      </c>
      <c r="Z54" s="237">
        <f t="shared" si="38"/>
        <v>-6.0702875399361034E-2</v>
      </c>
      <c r="AA54" s="237">
        <f t="shared" si="39"/>
        <v>-5.7823129251700633E-2</v>
      </c>
      <c r="AB54" s="237">
        <f t="shared" si="40"/>
        <v>2.1660649819494671E-2</v>
      </c>
      <c r="AC54" s="237">
        <f t="shared" si="41"/>
        <v>3.936513809020159E-2</v>
      </c>
      <c r="AD54" s="237">
        <f t="shared" si="42"/>
        <v>-2.767500113509147E-2</v>
      </c>
      <c r="AE54" s="237">
        <f t="shared" si="43"/>
        <v>6.9930069930070893E-3</v>
      </c>
      <c r="AF54" s="237">
        <f t="shared" si="44"/>
        <v>3.4722222222223209E-3</v>
      </c>
      <c r="AG54" s="237">
        <f t="shared" si="45"/>
        <v>4.4982698961937739E-2</v>
      </c>
      <c r="AH54" s="237">
        <f t="shared" si="46"/>
        <v>2.3178807947019875E-2</v>
      </c>
      <c r="AI54" s="237">
        <f t="shared" si="47"/>
        <v>3.2362459546926292E-3</v>
      </c>
      <c r="AJ54" s="237">
        <f t="shared" si="48"/>
        <v>-2.9032258064516259E-2</v>
      </c>
      <c r="AK54" s="237">
        <f t="shared" si="49"/>
        <v>-5.3156146179401897E-2</v>
      </c>
      <c r="AL54" s="237">
        <f t="shared" si="50"/>
        <v>-2.1052631578947434E-2</v>
      </c>
      <c r="AM54" s="237">
        <f t="shared" si="51"/>
        <v>3.2258064516129004E-2</v>
      </c>
      <c r="AN54" s="237">
        <f t="shared" si="52"/>
        <v>6.25E-2</v>
      </c>
      <c r="AO54" s="237">
        <f t="shared" si="53"/>
        <v>0.11111111111111116</v>
      </c>
      <c r="AP54" s="237">
        <v>7.3529411764705843E-2</v>
      </c>
      <c r="AQ54" s="237">
        <f t="shared" si="54"/>
        <v>-5.479452054794498E-3</v>
      </c>
    </row>
    <row r="55" spans="1:43" x14ac:dyDescent="0.2">
      <c r="A55" s="220" t="s">
        <v>52</v>
      </c>
      <c r="B55" s="221">
        <v>0</v>
      </c>
      <c r="C55" s="221">
        <v>0</v>
      </c>
      <c r="D55" s="221">
        <v>0</v>
      </c>
      <c r="E55" s="221">
        <v>0</v>
      </c>
      <c r="F55" s="221">
        <v>0</v>
      </c>
      <c r="G55" s="221">
        <v>0</v>
      </c>
      <c r="H55" s="221">
        <v>0</v>
      </c>
      <c r="I55" s="221">
        <v>0</v>
      </c>
      <c r="J55" s="221">
        <v>0</v>
      </c>
      <c r="K55" s="221">
        <v>0</v>
      </c>
      <c r="L55" s="221">
        <v>0</v>
      </c>
      <c r="M55" s="221">
        <v>0</v>
      </c>
      <c r="N55" s="221">
        <v>0</v>
      </c>
      <c r="O55" s="221">
        <v>0</v>
      </c>
      <c r="P55" s="221">
        <v>0</v>
      </c>
      <c r="Q55" s="221">
        <v>0</v>
      </c>
      <c r="R55" s="221">
        <v>0</v>
      </c>
      <c r="S55" s="221">
        <v>0</v>
      </c>
      <c r="T55" s="221">
        <v>0</v>
      </c>
      <c r="U55" s="221">
        <f>IF('Relative Weights'!E13=0,0,'Relative Weights'!E13)</f>
        <v>0</v>
      </c>
      <c r="W55" s="222"/>
      <c r="X55" s="220" t="s">
        <v>52</v>
      </c>
      <c r="Y55" s="237" t="str">
        <f t="shared" si="37"/>
        <v/>
      </c>
      <c r="Z55" s="237" t="str">
        <f t="shared" si="38"/>
        <v/>
      </c>
      <c r="AA55" s="237" t="str">
        <f t="shared" si="39"/>
        <v/>
      </c>
      <c r="AB55" s="237" t="str">
        <f t="shared" si="40"/>
        <v/>
      </c>
      <c r="AC55" s="237" t="str">
        <f t="shared" si="41"/>
        <v/>
      </c>
      <c r="AD55" s="237" t="str">
        <f t="shared" si="42"/>
        <v/>
      </c>
      <c r="AE55" s="237" t="str">
        <f t="shared" si="43"/>
        <v/>
      </c>
      <c r="AF55" s="237" t="str">
        <f t="shared" si="44"/>
        <v/>
      </c>
      <c r="AG55" s="237" t="str">
        <f t="shared" si="45"/>
        <v/>
      </c>
      <c r="AH55" s="237" t="str">
        <f t="shared" si="46"/>
        <v/>
      </c>
      <c r="AI55" s="237" t="str">
        <f t="shared" si="47"/>
        <v/>
      </c>
      <c r="AJ55" s="237" t="str">
        <f t="shared" si="48"/>
        <v/>
      </c>
      <c r="AK55" s="237" t="str">
        <f t="shared" si="49"/>
        <v/>
      </c>
      <c r="AL55" s="237" t="str">
        <f t="shared" si="50"/>
        <v/>
      </c>
      <c r="AM55" s="237" t="str">
        <f t="shared" si="51"/>
        <v/>
      </c>
      <c r="AN55" s="237" t="str">
        <f t="shared" si="52"/>
        <v/>
      </c>
      <c r="AO55" s="237" t="str">
        <f t="shared" si="53"/>
        <v/>
      </c>
      <c r="AP55" s="237" t="s">
        <v>855</v>
      </c>
      <c r="AQ55" s="237" t="str">
        <f t="shared" si="54"/>
        <v/>
      </c>
    </row>
    <row r="56" spans="1:43" x14ac:dyDescent="0.2">
      <c r="A56" s="220" t="s">
        <v>53</v>
      </c>
      <c r="B56" s="221">
        <v>3.55</v>
      </c>
      <c r="C56" s="221">
        <v>3.28</v>
      </c>
      <c r="D56" s="221">
        <v>3.25</v>
      </c>
      <c r="E56" s="221">
        <v>3.11</v>
      </c>
      <c r="F56" s="221">
        <v>3.08</v>
      </c>
      <c r="G56" s="221">
        <v>2.996205733344194</v>
      </c>
      <c r="H56" s="221">
        <v>2.97</v>
      </c>
      <c r="I56" s="221">
        <v>2.93</v>
      </c>
      <c r="J56" s="221">
        <v>2.98</v>
      </c>
      <c r="K56" s="221">
        <v>2.89</v>
      </c>
      <c r="L56" s="221">
        <v>3.07</v>
      </c>
      <c r="M56" s="221">
        <v>2.89</v>
      </c>
      <c r="N56" s="221">
        <v>2.93</v>
      </c>
      <c r="O56" s="221">
        <v>2.57</v>
      </c>
      <c r="P56" s="221">
        <v>2.4700000000000002</v>
      </c>
      <c r="Q56" s="221">
        <v>2.2999999999999998</v>
      </c>
      <c r="R56" s="221">
        <v>2.31</v>
      </c>
      <c r="S56" s="221">
        <v>2.35</v>
      </c>
      <c r="T56" s="221">
        <v>2.41</v>
      </c>
      <c r="U56" s="221">
        <f>IF('Relative Weights'!E14=0,0,'Relative Weights'!E14)</f>
        <v>2.46</v>
      </c>
      <c r="W56" s="222"/>
      <c r="X56" s="220" t="s">
        <v>53</v>
      </c>
      <c r="Y56" s="237">
        <f t="shared" si="37"/>
        <v>-7.6056338028169024E-2</v>
      </c>
      <c r="Z56" s="237">
        <f t="shared" si="38"/>
        <v>-9.1463414634145312E-3</v>
      </c>
      <c r="AA56" s="237">
        <f t="shared" si="39"/>
        <v>-4.3076923076923124E-2</v>
      </c>
      <c r="AB56" s="237">
        <f t="shared" si="40"/>
        <v>-9.6463022508037621E-3</v>
      </c>
      <c r="AC56" s="237">
        <f t="shared" si="41"/>
        <v>-2.7205930732404515E-2</v>
      </c>
      <c r="AD56" s="237">
        <f t="shared" si="42"/>
        <v>-8.7463063876273006E-3</v>
      </c>
      <c r="AE56" s="237">
        <f t="shared" si="43"/>
        <v>-1.3468013468013518E-2</v>
      </c>
      <c r="AF56" s="237">
        <f t="shared" si="44"/>
        <v>1.7064846416382284E-2</v>
      </c>
      <c r="AG56" s="237">
        <f t="shared" si="45"/>
        <v>-3.0201342281879096E-2</v>
      </c>
      <c r="AH56" s="237">
        <f t="shared" si="46"/>
        <v>6.2283737024221297E-2</v>
      </c>
      <c r="AI56" s="237">
        <f t="shared" si="47"/>
        <v>-5.863192182410415E-2</v>
      </c>
      <c r="AJ56" s="237">
        <f t="shared" si="48"/>
        <v>1.384083044982698E-2</v>
      </c>
      <c r="AK56" s="237">
        <f t="shared" si="49"/>
        <v>-0.12286689419795227</v>
      </c>
      <c r="AL56" s="237">
        <f t="shared" si="50"/>
        <v>-3.8910505836575737E-2</v>
      </c>
      <c r="AM56" s="237">
        <f t="shared" si="51"/>
        <v>-6.8825910931174183E-2</v>
      </c>
      <c r="AN56" s="237">
        <f t="shared" si="52"/>
        <v>4.3478260869567187E-3</v>
      </c>
      <c r="AO56" s="237">
        <f t="shared" si="53"/>
        <v>1.7316017316017396E-2</v>
      </c>
      <c r="AP56" s="237">
        <v>2.5531914893617058E-2</v>
      </c>
      <c r="AQ56" s="237">
        <f t="shared" si="54"/>
        <v>2.0746887966804906E-2</v>
      </c>
    </row>
    <row r="57" spans="1:43" x14ac:dyDescent="0.2">
      <c r="A57" s="220" t="s">
        <v>54</v>
      </c>
      <c r="B57" s="221">
        <v>3.25</v>
      </c>
      <c r="C57" s="221">
        <v>3.06</v>
      </c>
      <c r="D57" s="221">
        <v>2.87</v>
      </c>
      <c r="E57" s="221">
        <v>2.68</v>
      </c>
      <c r="F57" s="221">
        <v>2.64</v>
      </c>
      <c r="G57" s="221">
        <v>2.6527449589877921</v>
      </c>
      <c r="H57" s="221">
        <v>2.63</v>
      </c>
      <c r="I57" s="221">
        <v>2.58</v>
      </c>
      <c r="J57" s="221">
        <v>2.69</v>
      </c>
      <c r="K57" s="221">
        <v>2.83</v>
      </c>
      <c r="L57" s="221">
        <v>3.16</v>
      </c>
      <c r="M57" s="221">
        <v>3.38</v>
      </c>
      <c r="N57" s="221">
        <v>3.6</v>
      </c>
      <c r="O57" s="221">
        <v>3.58</v>
      </c>
      <c r="P57" s="221">
        <v>3.35</v>
      </c>
      <c r="Q57" s="221">
        <v>3.12</v>
      </c>
      <c r="R57" s="221">
        <v>3.02</v>
      </c>
      <c r="S57" s="221">
        <v>3.17</v>
      </c>
      <c r="T57" s="221">
        <v>3.5</v>
      </c>
      <c r="U57" s="221">
        <f>IF('Relative Weights'!E15=0,0,'Relative Weights'!E15)</f>
        <v>3.76</v>
      </c>
      <c r="W57" s="222"/>
      <c r="X57" s="220" t="s">
        <v>54</v>
      </c>
      <c r="Y57" s="237">
        <f t="shared" si="37"/>
        <v>-5.8461538461538454E-2</v>
      </c>
      <c r="Z57" s="237">
        <f t="shared" si="38"/>
        <v>-6.2091503267973858E-2</v>
      </c>
      <c r="AA57" s="237">
        <f t="shared" si="39"/>
        <v>-6.6202090592334506E-2</v>
      </c>
      <c r="AB57" s="237">
        <f t="shared" si="40"/>
        <v>-1.4925373134328401E-2</v>
      </c>
      <c r="AC57" s="237">
        <f t="shared" si="41"/>
        <v>4.8276359802241764E-3</v>
      </c>
      <c r="AD57" s="237">
        <f t="shared" si="42"/>
        <v>-8.5741220281013719E-3</v>
      </c>
      <c r="AE57" s="237">
        <f t="shared" si="43"/>
        <v>-1.9011406844106404E-2</v>
      </c>
      <c r="AF57" s="237">
        <f t="shared" si="44"/>
        <v>4.2635658914728536E-2</v>
      </c>
      <c r="AG57" s="237">
        <f t="shared" si="45"/>
        <v>5.2044609665427455E-2</v>
      </c>
      <c r="AH57" s="237">
        <f t="shared" si="46"/>
        <v>0.11660777385159005</v>
      </c>
      <c r="AI57" s="237">
        <f t="shared" si="47"/>
        <v>6.9620253164556889E-2</v>
      </c>
      <c r="AJ57" s="237">
        <f t="shared" si="48"/>
        <v>6.5088757396449815E-2</v>
      </c>
      <c r="AK57" s="237">
        <f t="shared" si="49"/>
        <v>-5.5555555555555358E-3</v>
      </c>
      <c r="AL57" s="237">
        <f t="shared" si="50"/>
        <v>-6.4245810055865937E-2</v>
      </c>
      <c r="AM57" s="237">
        <f t="shared" si="51"/>
        <v>-6.8656716417910491E-2</v>
      </c>
      <c r="AN57" s="237">
        <f t="shared" si="52"/>
        <v>-3.2051282051282048E-2</v>
      </c>
      <c r="AO57" s="237">
        <f t="shared" si="53"/>
        <v>4.9668874172185351E-2</v>
      </c>
      <c r="AP57" s="237">
        <v>0.10410094637223977</v>
      </c>
      <c r="AQ57" s="237">
        <f t="shared" si="54"/>
        <v>7.4285714285714288E-2</v>
      </c>
    </row>
    <row r="58" spans="1:43" x14ac:dyDescent="0.2">
      <c r="A58" s="220" t="s">
        <v>727</v>
      </c>
      <c r="B58" s="221">
        <v>0</v>
      </c>
      <c r="C58" s="221">
        <v>0</v>
      </c>
      <c r="D58" s="221">
        <v>0</v>
      </c>
      <c r="E58" s="221">
        <v>0</v>
      </c>
      <c r="F58" s="221">
        <v>0</v>
      </c>
      <c r="G58" s="221">
        <v>0</v>
      </c>
      <c r="H58" s="221">
        <v>0</v>
      </c>
      <c r="I58" s="221">
        <v>0</v>
      </c>
      <c r="J58" s="221">
        <v>0</v>
      </c>
      <c r="K58" s="221">
        <v>0</v>
      </c>
      <c r="L58" s="221">
        <v>0</v>
      </c>
      <c r="M58" s="221">
        <v>0</v>
      </c>
      <c r="N58" s="221">
        <v>0</v>
      </c>
      <c r="O58" s="221">
        <v>0</v>
      </c>
      <c r="P58" s="221">
        <v>0</v>
      </c>
      <c r="Q58" s="221">
        <v>0</v>
      </c>
      <c r="R58" s="221">
        <v>0</v>
      </c>
      <c r="S58" s="221">
        <v>0</v>
      </c>
      <c r="T58" s="221">
        <v>0</v>
      </c>
      <c r="U58" s="221">
        <f>IF('Relative Weights'!E16=0,0,'Relative Weights'!E16)</f>
        <v>0</v>
      </c>
      <c r="W58" s="222"/>
      <c r="X58" s="220" t="s">
        <v>727</v>
      </c>
      <c r="Y58" s="237" t="str">
        <f t="shared" si="37"/>
        <v/>
      </c>
      <c r="Z58" s="237" t="str">
        <f t="shared" si="38"/>
        <v/>
      </c>
      <c r="AA58" s="237" t="str">
        <f t="shared" si="39"/>
        <v/>
      </c>
      <c r="AB58" s="237" t="str">
        <f t="shared" si="40"/>
        <v/>
      </c>
      <c r="AC58" s="237" t="str">
        <f t="shared" si="41"/>
        <v/>
      </c>
      <c r="AD58" s="237" t="str">
        <f t="shared" si="42"/>
        <v/>
      </c>
      <c r="AE58" s="237" t="str">
        <f t="shared" si="43"/>
        <v/>
      </c>
      <c r="AF58" s="237" t="str">
        <f t="shared" si="44"/>
        <v/>
      </c>
      <c r="AG58" s="237" t="str">
        <f t="shared" si="45"/>
        <v/>
      </c>
      <c r="AH58" s="237" t="str">
        <f t="shared" si="46"/>
        <v/>
      </c>
      <c r="AI58" s="237" t="str">
        <f t="shared" si="47"/>
        <v/>
      </c>
      <c r="AJ58" s="237" t="str">
        <f t="shared" si="48"/>
        <v/>
      </c>
      <c r="AK58" s="237" t="str">
        <f t="shared" si="49"/>
        <v/>
      </c>
      <c r="AL58" s="237" t="str">
        <f t="shared" si="50"/>
        <v/>
      </c>
      <c r="AM58" s="237" t="str">
        <f t="shared" si="51"/>
        <v/>
      </c>
      <c r="AN58" s="237" t="str">
        <f t="shared" si="52"/>
        <v/>
      </c>
      <c r="AO58" s="237" t="str">
        <f t="shared" si="53"/>
        <v/>
      </c>
      <c r="AP58" s="237" t="s">
        <v>855</v>
      </c>
      <c r="AQ58" s="237" t="str">
        <f t="shared" si="54"/>
        <v/>
      </c>
    </row>
    <row r="59" spans="1:43" x14ac:dyDescent="0.2">
      <c r="A59" s="220" t="s">
        <v>56</v>
      </c>
      <c r="B59" s="221">
        <v>0</v>
      </c>
      <c r="C59" s="221">
        <v>0</v>
      </c>
      <c r="D59" s="221">
        <v>0</v>
      </c>
      <c r="E59" s="221">
        <v>0</v>
      </c>
      <c r="F59" s="221">
        <v>0</v>
      </c>
      <c r="G59" s="221">
        <v>0</v>
      </c>
      <c r="H59" s="221">
        <v>0</v>
      </c>
      <c r="I59" s="221">
        <v>0</v>
      </c>
      <c r="J59" s="221">
        <v>0</v>
      </c>
      <c r="K59" s="221">
        <v>0</v>
      </c>
      <c r="L59" s="221">
        <v>0</v>
      </c>
      <c r="M59" s="221">
        <v>0</v>
      </c>
      <c r="N59" s="221">
        <v>0</v>
      </c>
      <c r="O59" s="221">
        <v>0</v>
      </c>
      <c r="P59" s="221">
        <v>0</v>
      </c>
      <c r="Q59" s="221">
        <v>0</v>
      </c>
      <c r="R59" s="221">
        <v>0</v>
      </c>
      <c r="S59" s="221">
        <v>0</v>
      </c>
      <c r="T59" s="221">
        <v>0</v>
      </c>
      <c r="U59" s="221">
        <f>IF('Relative Weights'!E17=0,0,'Relative Weights'!E17)</f>
        <v>0</v>
      </c>
      <c r="W59" s="222"/>
      <c r="X59" s="220" t="s">
        <v>56</v>
      </c>
      <c r="Y59" s="237" t="str">
        <f t="shared" si="37"/>
        <v/>
      </c>
      <c r="Z59" s="237" t="str">
        <f t="shared" si="38"/>
        <v/>
      </c>
      <c r="AA59" s="237" t="str">
        <f t="shared" si="39"/>
        <v/>
      </c>
      <c r="AB59" s="237" t="str">
        <f t="shared" si="40"/>
        <v/>
      </c>
      <c r="AC59" s="237" t="str">
        <f t="shared" si="41"/>
        <v/>
      </c>
      <c r="AD59" s="237" t="str">
        <f t="shared" si="42"/>
        <v/>
      </c>
      <c r="AE59" s="237" t="str">
        <f t="shared" si="43"/>
        <v/>
      </c>
      <c r="AF59" s="237" t="str">
        <f t="shared" si="44"/>
        <v/>
      </c>
      <c r="AG59" s="237" t="str">
        <f t="shared" si="45"/>
        <v/>
      </c>
      <c r="AH59" s="237" t="str">
        <f t="shared" si="46"/>
        <v/>
      </c>
      <c r="AI59" s="237" t="str">
        <f t="shared" si="47"/>
        <v/>
      </c>
      <c r="AJ59" s="237" t="str">
        <f t="shared" si="48"/>
        <v/>
      </c>
      <c r="AK59" s="237" t="str">
        <f t="shared" si="49"/>
        <v/>
      </c>
      <c r="AL59" s="237" t="str">
        <f t="shared" si="50"/>
        <v/>
      </c>
      <c r="AM59" s="237" t="str">
        <f t="shared" si="51"/>
        <v/>
      </c>
      <c r="AN59" s="237" t="str">
        <f t="shared" si="52"/>
        <v/>
      </c>
      <c r="AO59" s="237" t="str">
        <f t="shared" si="53"/>
        <v/>
      </c>
      <c r="AP59" s="237" t="s">
        <v>855</v>
      </c>
      <c r="AQ59" s="237" t="str">
        <f t="shared" si="54"/>
        <v/>
      </c>
    </row>
    <row r="60" spans="1:43" x14ac:dyDescent="0.2">
      <c r="A60" s="220" t="s">
        <v>57</v>
      </c>
      <c r="B60" s="221">
        <v>0</v>
      </c>
      <c r="C60" s="221">
        <v>0</v>
      </c>
      <c r="D60" s="221">
        <v>0</v>
      </c>
      <c r="E60" s="221">
        <v>0</v>
      </c>
      <c r="F60" s="221">
        <v>0</v>
      </c>
      <c r="G60" s="221">
        <v>0</v>
      </c>
      <c r="H60" s="221">
        <v>0</v>
      </c>
      <c r="I60" s="221">
        <v>0</v>
      </c>
      <c r="J60" s="221">
        <v>0</v>
      </c>
      <c r="K60" s="221">
        <v>0</v>
      </c>
      <c r="L60" s="221">
        <v>0</v>
      </c>
      <c r="M60" s="221">
        <v>0</v>
      </c>
      <c r="N60" s="221">
        <v>0</v>
      </c>
      <c r="O60" s="221">
        <v>0</v>
      </c>
      <c r="P60" s="221">
        <v>0</v>
      </c>
      <c r="Q60" s="221">
        <v>0</v>
      </c>
      <c r="R60" s="221">
        <v>0</v>
      </c>
      <c r="S60" s="221">
        <v>0</v>
      </c>
      <c r="T60" s="221">
        <v>0</v>
      </c>
      <c r="U60" s="221">
        <f>IF('Relative Weights'!E18=0,0,'Relative Weights'!E18)</f>
        <v>0</v>
      </c>
      <c r="W60" s="222"/>
      <c r="X60" s="220" t="s">
        <v>57</v>
      </c>
      <c r="Y60" s="237" t="str">
        <f t="shared" si="37"/>
        <v/>
      </c>
      <c r="Z60" s="237" t="str">
        <f t="shared" si="38"/>
        <v/>
      </c>
      <c r="AA60" s="237" t="str">
        <f t="shared" si="39"/>
        <v/>
      </c>
      <c r="AB60" s="237" t="str">
        <f t="shared" si="40"/>
        <v/>
      </c>
      <c r="AC60" s="237" t="str">
        <f t="shared" si="41"/>
        <v/>
      </c>
      <c r="AD60" s="237" t="str">
        <f t="shared" si="42"/>
        <v/>
      </c>
      <c r="AE60" s="237" t="str">
        <f t="shared" si="43"/>
        <v/>
      </c>
      <c r="AF60" s="237" t="str">
        <f t="shared" si="44"/>
        <v/>
      </c>
      <c r="AG60" s="237" t="str">
        <f t="shared" si="45"/>
        <v/>
      </c>
      <c r="AH60" s="237" t="str">
        <f t="shared" si="46"/>
        <v/>
      </c>
      <c r="AI60" s="237" t="str">
        <f t="shared" si="47"/>
        <v/>
      </c>
      <c r="AJ60" s="237" t="str">
        <f t="shared" si="48"/>
        <v/>
      </c>
      <c r="AK60" s="237" t="str">
        <f t="shared" si="49"/>
        <v/>
      </c>
      <c r="AL60" s="237" t="str">
        <f t="shared" si="50"/>
        <v/>
      </c>
      <c r="AM60" s="237" t="str">
        <f t="shared" si="51"/>
        <v/>
      </c>
      <c r="AN60" s="237" t="str">
        <f t="shared" si="52"/>
        <v/>
      </c>
      <c r="AO60" s="237" t="str">
        <f t="shared" si="53"/>
        <v/>
      </c>
      <c r="AP60" s="237" t="s">
        <v>855</v>
      </c>
      <c r="AQ60" s="237" t="str">
        <f t="shared" si="54"/>
        <v/>
      </c>
    </row>
    <row r="61" spans="1:43" x14ac:dyDescent="0.2">
      <c r="A61" s="220" t="s">
        <v>58</v>
      </c>
      <c r="B61" s="221">
        <v>3.71</v>
      </c>
      <c r="C61" s="221">
        <v>3.54</v>
      </c>
      <c r="D61" s="221">
        <v>3.53</v>
      </c>
      <c r="E61" s="221">
        <v>3.47</v>
      </c>
      <c r="F61" s="221">
        <v>3.4</v>
      </c>
      <c r="G61" s="221">
        <v>3.3185636488596466</v>
      </c>
      <c r="H61" s="221">
        <v>3.21</v>
      </c>
      <c r="I61" s="221">
        <v>3.23</v>
      </c>
      <c r="J61" s="221">
        <v>3.15</v>
      </c>
      <c r="K61" s="221">
        <v>3.08</v>
      </c>
      <c r="L61" s="221">
        <v>2.96</v>
      </c>
      <c r="M61" s="221">
        <v>2.9</v>
      </c>
      <c r="N61" s="221">
        <v>2.79</v>
      </c>
      <c r="O61" s="221">
        <v>2.67</v>
      </c>
      <c r="P61" s="221">
        <v>2.54</v>
      </c>
      <c r="Q61" s="221">
        <v>2.5499999999999998</v>
      </c>
      <c r="R61" s="221">
        <v>2.62</v>
      </c>
      <c r="S61" s="221">
        <v>2.7</v>
      </c>
      <c r="T61" s="221">
        <v>2.72</v>
      </c>
      <c r="U61" s="221">
        <f>IF('Relative Weights'!E19=0,0,'Relative Weights'!E19)</f>
        <v>2.67</v>
      </c>
      <c r="W61" s="222"/>
      <c r="X61" s="220" t="s">
        <v>58</v>
      </c>
      <c r="Y61" s="237">
        <f t="shared" si="37"/>
        <v>-4.5822102425876032E-2</v>
      </c>
      <c r="Z61" s="237">
        <f t="shared" si="38"/>
        <v>-2.8248587570621764E-3</v>
      </c>
      <c r="AA61" s="237">
        <f t="shared" si="39"/>
        <v>-1.6997167138810054E-2</v>
      </c>
      <c r="AB61" s="237">
        <f t="shared" si="40"/>
        <v>-2.0172910662824339E-2</v>
      </c>
      <c r="AC61" s="237">
        <f t="shared" si="41"/>
        <v>-2.3951867982456854E-2</v>
      </c>
      <c r="AD61" s="237">
        <f t="shared" si="42"/>
        <v>-3.2714047505749133E-2</v>
      </c>
      <c r="AE61" s="237">
        <f t="shared" si="43"/>
        <v>6.230529595015577E-3</v>
      </c>
      <c r="AF61" s="237">
        <f t="shared" si="44"/>
        <v>-2.4767801857585203E-2</v>
      </c>
      <c r="AG61" s="237">
        <f t="shared" si="45"/>
        <v>-2.2222222222222143E-2</v>
      </c>
      <c r="AH61" s="237">
        <f t="shared" si="46"/>
        <v>-3.8961038961038974E-2</v>
      </c>
      <c r="AI61" s="237">
        <f t="shared" si="47"/>
        <v>-2.0270270270270285E-2</v>
      </c>
      <c r="AJ61" s="237">
        <f t="shared" si="48"/>
        <v>-3.7931034482758585E-2</v>
      </c>
      <c r="AK61" s="237">
        <f t="shared" si="49"/>
        <v>-4.3010752688172116E-2</v>
      </c>
      <c r="AL61" s="237">
        <f t="shared" si="50"/>
        <v>-4.8689138576779034E-2</v>
      </c>
      <c r="AM61" s="237">
        <f t="shared" si="51"/>
        <v>3.937007874015741E-3</v>
      </c>
      <c r="AN61" s="237">
        <f t="shared" si="52"/>
        <v>2.7450980392156987E-2</v>
      </c>
      <c r="AO61" s="237">
        <f t="shared" si="53"/>
        <v>3.0534351145038219E-2</v>
      </c>
      <c r="AP61" s="237">
        <v>7.4074074074073071E-3</v>
      </c>
      <c r="AQ61" s="237">
        <f t="shared" si="54"/>
        <v>-1.8382352941176516E-2</v>
      </c>
    </row>
    <row r="62" spans="1:43" x14ac:dyDescent="0.2">
      <c r="A62" s="220" t="s">
        <v>59</v>
      </c>
      <c r="B62" s="221">
        <v>15.6</v>
      </c>
      <c r="C62" s="221">
        <v>15.11</v>
      </c>
      <c r="D62" s="221">
        <v>17.149999999999999</v>
      </c>
      <c r="E62" s="221">
        <v>16.100000000000001</v>
      </c>
      <c r="F62" s="221">
        <v>16.87</v>
      </c>
      <c r="G62" s="221">
        <v>16.814044454074715</v>
      </c>
      <c r="H62" s="221">
        <v>19.87</v>
      </c>
      <c r="I62" s="221">
        <v>23.49</v>
      </c>
      <c r="J62" s="221">
        <v>23.26</v>
      </c>
      <c r="K62" s="221">
        <v>23.1</v>
      </c>
      <c r="L62" s="221">
        <v>22.6</v>
      </c>
      <c r="M62" s="221">
        <v>25.82</v>
      </c>
      <c r="N62" s="221">
        <v>28.29</v>
      </c>
      <c r="O62" s="221">
        <v>28.68</v>
      </c>
      <c r="P62" s="221">
        <v>28.55</v>
      </c>
      <c r="Q62" s="221">
        <v>30.82</v>
      </c>
      <c r="R62" s="221">
        <v>34.67</v>
      </c>
      <c r="S62" s="221">
        <v>42.85</v>
      </c>
      <c r="T62" s="221">
        <v>47.05</v>
      </c>
      <c r="U62" s="221">
        <f>IF('Relative Weights'!E20=0,0,'Relative Weights'!E20)</f>
        <v>50.25</v>
      </c>
      <c r="W62" s="222"/>
      <c r="X62" s="220" t="s">
        <v>59</v>
      </c>
      <c r="Y62" s="237">
        <f t="shared" si="37"/>
        <v>-3.141025641025641E-2</v>
      </c>
      <c r="Z62" s="237">
        <f t="shared" si="38"/>
        <v>0.1350099272005294</v>
      </c>
      <c r="AA62" s="237">
        <f t="shared" si="39"/>
        <v>-6.1224489795918213E-2</v>
      </c>
      <c r="AB62" s="237">
        <f t="shared" si="40"/>
        <v>4.7826086956521685E-2</v>
      </c>
      <c r="AC62" s="237">
        <f t="shared" si="41"/>
        <v>-3.3168669783809612E-3</v>
      </c>
      <c r="AD62" s="237">
        <f t="shared" si="42"/>
        <v>0.18175017642377567</v>
      </c>
      <c r="AE62" s="237">
        <f t="shared" si="43"/>
        <v>0.18218419728233504</v>
      </c>
      <c r="AF62" s="237">
        <f t="shared" si="44"/>
        <v>-9.7914005959981454E-3</v>
      </c>
      <c r="AG62" s="237">
        <f t="shared" si="45"/>
        <v>-6.8787618228718372E-3</v>
      </c>
      <c r="AH62" s="237">
        <f t="shared" si="46"/>
        <v>-2.1645021645021689E-2</v>
      </c>
      <c r="AI62" s="237">
        <f t="shared" si="47"/>
        <v>0.14247787610619467</v>
      </c>
      <c r="AJ62" s="237">
        <f t="shared" si="48"/>
        <v>9.5662277304415122E-2</v>
      </c>
      <c r="AK62" s="237">
        <f t="shared" si="49"/>
        <v>1.3785790031813461E-2</v>
      </c>
      <c r="AL62" s="237">
        <f t="shared" si="50"/>
        <v>-4.53277545327746E-3</v>
      </c>
      <c r="AM62" s="237">
        <f t="shared" si="51"/>
        <v>7.9509632224168181E-2</v>
      </c>
      <c r="AN62" s="237">
        <f t="shared" si="52"/>
        <v>0.12491888384166128</v>
      </c>
      <c r="AO62" s="237">
        <f t="shared" si="53"/>
        <v>0.23593885203345821</v>
      </c>
      <c r="AP62" s="237">
        <v>9.8016336056009123E-2</v>
      </c>
      <c r="AQ62" s="237">
        <f t="shared" si="54"/>
        <v>6.8012752391073406E-2</v>
      </c>
    </row>
    <row r="63" spans="1:43" x14ac:dyDescent="0.2">
      <c r="A63" s="229" t="s">
        <v>60</v>
      </c>
      <c r="B63" s="221">
        <v>3.37</v>
      </c>
      <c r="C63" s="221">
        <v>3.2</v>
      </c>
      <c r="D63" s="221">
        <v>3.2</v>
      </c>
      <c r="E63" s="221">
        <v>3.22</v>
      </c>
      <c r="F63" s="221">
        <v>3.41</v>
      </c>
      <c r="G63" s="221">
        <v>3.4916382045526424</v>
      </c>
      <c r="H63" s="221">
        <v>3.42</v>
      </c>
      <c r="I63" s="221">
        <v>3.26</v>
      </c>
      <c r="J63" s="221">
        <v>3.16</v>
      </c>
      <c r="K63" s="221">
        <v>3.19</v>
      </c>
      <c r="L63" s="221">
        <v>3.25</v>
      </c>
      <c r="M63" s="221">
        <v>3.35</v>
      </c>
      <c r="N63" s="221">
        <v>3.39</v>
      </c>
      <c r="O63" s="221">
        <v>3.36</v>
      </c>
      <c r="P63" s="221">
        <v>3.26</v>
      </c>
      <c r="Q63" s="221">
        <v>3.22</v>
      </c>
      <c r="R63" s="221">
        <v>3.27</v>
      </c>
      <c r="S63" s="221">
        <v>3.4</v>
      </c>
      <c r="T63" s="221">
        <v>3.47</v>
      </c>
      <c r="U63" s="221">
        <f>IF('Relative Weights'!E21=0,0,'Relative Weights'!E21)</f>
        <v>3.32</v>
      </c>
      <c r="W63" s="222"/>
      <c r="X63" s="220" t="s">
        <v>60</v>
      </c>
      <c r="Y63" s="237">
        <f t="shared" si="37"/>
        <v>-5.0445103857566731E-2</v>
      </c>
      <c r="Z63" s="237">
        <f t="shared" si="38"/>
        <v>0</v>
      </c>
      <c r="AA63" s="237">
        <f t="shared" si="39"/>
        <v>6.2500000000000888E-3</v>
      </c>
      <c r="AB63" s="237">
        <f t="shared" si="40"/>
        <v>5.9006211180124168E-2</v>
      </c>
      <c r="AC63" s="237">
        <f t="shared" si="41"/>
        <v>2.3940822449455279E-2</v>
      </c>
      <c r="AD63" s="237">
        <f t="shared" si="42"/>
        <v>-2.0517075468825974E-2</v>
      </c>
      <c r="AE63" s="237">
        <f t="shared" si="43"/>
        <v>-4.6783625730994149E-2</v>
      </c>
      <c r="AF63" s="237">
        <f t="shared" si="44"/>
        <v>-3.0674846625766805E-2</v>
      </c>
      <c r="AG63" s="237">
        <f t="shared" si="45"/>
        <v>9.4936708860757779E-3</v>
      </c>
      <c r="AH63" s="237">
        <f t="shared" si="46"/>
        <v>1.8808777429467183E-2</v>
      </c>
      <c r="AI63" s="237">
        <f t="shared" si="47"/>
        <v>3.0769230769230882E-2</v>
      </c>
      <c r="AJ63" s="237">
        <f t="shared" si="48"/>
        <v>1.1940298507462588E-2</v>
      </c>
      <c r="AK63" s="237">
        <f t="shared" si="49"/>
        <v>-8.8495575221240186E-3</v>
      </c>
      <c r="AL63" s="237">
        <f t="shared" si="50"/>
        <v>-2.9761904761904767E-2</v>
      </c>
      <c r="AM63" s="237">
        <f t="shared" si="51"/>
        <v>-1.2269938650306678E-2</v>
      </c>
      <c r="AN63" s="237">
        <f t="shared" si="52"/>
        <v>1.552795031055898E-2</v>
      </c>
      <c r="AO63" s="237">
        <f t="shared" si="53"/>
        <v>3.9755351681957096E-2</v>
      </c>
      <c r="AP63" s="237">
        <v>2.0588235294117796E-2</v>
      </c>
      <c r="AQ63" s="237">
        <f t="shared" si="54"/>
        <v>-4.3227665706051965E-2</v>
      </c>
    </row>
    <row r="64" spans="1:43" x14ac:dyDescent="0.2">
      <c r="A64" s="229" t="s">
        <v>61</v>
      </c>
      <c r="B64" s="221">
        <v>5.46</v>
      </c>
      <c r="C64" s="221">
        <v>5.46</v>
      </c>
      <c r="D64" s="221">
        <v>5.46</v>
      </c>
      <c r="E64" s="221">
        <v>5.46</v>
      </c>
      <c r="F64" s="221">
        <v>5.46</v>
      </c>
      <c r="G64" s="221">
        <v>5.46</v>
      </c>
      <c r="H64" s="221">
        <v>5.46</v>
      </c>
      <c r="I64" s="221">
        <v>5.46</v>
      </c>
      <c r="J64" s="221">
        <v>5.46</v>
      </c>
      <c r="K64" s="221">
        <v>41.14</v>
      </c>
      <c r="L64" s="221">
        <v>34.479999999999997</v>
      </c>
      <c r="M64" s="221">
        <v>37.770000000000003</v>
      </c>
      <c r="N64" s="221">
        <v>37.520000000000003</v>
      </c>
      <c r="O64" s="221">
        <v>0</v>
      </c>
      <c r="P64" s="221">
        <v>0</v>
      </c>
      <c r="Q64" s="221">
        <v>0</v>
      </c>
      <c r="R64" s="221">
        <v>0</v>
      </c>
      <c r="S64" s="221">
        <v>0</v>
      </c>
      <c r="T64" s="221">
        <v>0</v>
      </c>
      <c r="U64" s="221">
        <f>IF('Relative Weights'!E22=0,0,'Relative Weights'!E22)</f>
        <v>0</v>
      </c>
      <c r="W64" s="222"/>
      <c r="X64" s="220" t="s">
        <v>61</v>
      </c>
      <c r="Y64" s="237">
        <f t="shared" si="37"/>
        <v>0</v>
      </c>
      <c r="Z64" s="237">
        <f t="shared" si="38"/>
        <v>0</v>
      </c>
      <c r="AA64" s="237">
        <f t="shared" si="39"/>
        <v>0</v>
      </c>
      <c r="AB64" s="237">
        <f t="shared" si="40"/>
        <v>0</v>
      </c>
      <c r="AC64" s="237">
        <f t="shared" si="41"/>
        <v>0</v>
      </c>
      <c r="AD64" s="237">
        <f t="shared" si="42"/>
        <v>0</v>
      </c>
      <c r="AE64" s="237">
        <f t="shared" si="43"/>
        <v>0</v>
      </c>
      <c r="AF64" s="237">
        <f t="shared" si="44"/>
        <v>0</v>
      </c>
      <c r="AG64" s="237">
        <f t="shared" si="45"/>
        <v>6.5347985347985347</v>
      </c>
      <c r="AH64" s="237">
        <f t="shared" si="46"/>
        <v>-0.16188624210014591</v>
      </c>
      <c r="AI64" s="237">
        <f t="shared" si="47"/>
        <v>9.5417633410673108E-2</v>
      </c>
      <c r="AJ64" s="237">
        <f t="shared" si="48"/>
        <v>-6.6190097961345007E-3</v>
      </c>
      <c r="AK64" s="237" t="str">
        <f t="shared" si="49"/>
        <v>Deleted</v>
      </c>
      <c r="AL64" s="237" t="str">
        <f t="shared" si="50"/>
        <v/>
      </c>
      <c r="AM64" s="237" t="str">
        <f t="shared" si="51"/>
        <v/>
      </c>
      <c r="AN64" s="237" t="str">
        <f t="shared" si="52"/>
        <v/>
      </c>
      <c r="AO64" s="237" t="str">
        <f t="shared" si="53"/>
        <v/>
      </c>
      <c r="AP64" s="237" t="s">
        <v>855</v>
      </c>
      <c r="AQ64" s="237" t="str">
        <f t="shared" si="54"/>
        <v/>
      </c>
    </row>
    <row r="65" spans="1:43" x14ac:dyDescent="0.2">
      <c r="A65" s="229" t="s">
        <v>62</v>
      </c>
      <c r="B65" s="221">
        <v>0</v>
      </c>
      <c r="C65" s="221">
        <v>0</v>
      </c>
      <c r="D65" s="221">
        <v>0</v>
      </c>
      <c r="E65" s="221">
        <v>0</v>
      </c>
      <c r="F65" s="221">
        <v>0</v>
      </c>
      <c r="G65" s="221">
        <v>0</v>
      </c>
      <c r="H65" s="221">
        <v>0</v>
      </c>
      <c r="I65" s="221">
        <v>0</v>
      </c>
      <c r="J65" s="221">
        <v>0</v>
      </c>
      <c r="K65" s="221">
        <v>0</v>
      </c>
      <c r="L65" s="221">
        <v>0</v>
      </c>
      <c r="M65" s="221">
        <v>0</v>
      </c>
      <c r="N65" s="221">
        <v>0</v>
      </c>
      <c r="O65" s="221">
        <v>0</v>
      </c>
      <c r="P65" s="221">
        <v>0</v>
      </c>
      <c r="Q65" s="221">
        <v>0</v>
      </c>
      <c r="R65" s="221">
        <v>0</v>
      </c>
      <c r="S65" s="221">
        <v>0</v>
      </c>
      <c r="T65" s="221">
        <v>0</v>
      </c>
      <c r="U65" s="221">
        <f>IF('Relative Weights'!E23=0,0,'Relative Weights'!E23)</f>
        <v>0</v>
      </c>
      <c r="W65" s="222"/>
      <c r="X65" s="220" t="s">
        <v>222</v>
      </c>
      <c r="Y65" s="237" t="str">
        <f t="shared" si="37"/>
        <v/>
      </c>
      <c r="Z65" s="237" t="str">
        <f t="shared" si="38"/>
        <v/>
      </c>
      <c r="AA65" s="237" t="str">
        <f t="shared" si="39"/>
        <v/>
      </c>
      <c r="AB65" s="237" t="str">
        <f t="shared" si="40"/>
        <v/>
      </c>
      <c r="AC65" s="237" t="str">
        <f t="shared" si="41"/>
        <v/>
      </c>
      <c r="AD65" s="237" t="str">
        <f t="shared" si="42"/>
        <v/>
      </c>
      <c r="AE65" s="237" t="str">
        <f t="shared" si="43"/>
        <v/>
      </c>
      <c r="AF65" s="237" t="str">
        <f t="shared" si="44"/>
        <v/>
      </c>
      <c r="AG65" s="237" t="str">
        <f t="shared" si="45"/>
        <v/>
      </c>
      <c r="AH65" s="237" t="str">
        <f t="shared" si="46"/>
        <v/>
      </c>
      <c r="AI65" s="237" t="str">
        <f t="shared" si="47"/>
        <v/>
      </c>
      <c r="AJ65" s="237" t="str">
        <f t="shared" si="48"/>
        <v/>
      </c>
      <c r="AK65" s="237" t="str">
        <f t="shared" si="49"/>
        <v/>
      </c>
      <c r="AL65" s="237" t="str">
        <f t="shared" si="50"/>
        <v/>
      </c>
      <c r="AM65" s="237" t="str">
        <f t="shared" si="51"/>
        <v/>
      </c>
      <c r="AN65" s="237" t="str">
        <f t="shared" si="52"/>
        <v/>
      </c>
      <c r="AO65" s="237" t="str">
        <f t="shared" si="53"/>
        <v/>
      </c>
      <c r="AP65" s="237" t="s">
        <v>855</v>
      </c>
      <c r="AQ65" s="237" t="str">
        <f t="shared" si="54"/>
        <v/>
      </c>
    </row>
    <row r="66" spans="1:43" x14ac:dyDescent="0.2">
      <c r="A66" s="229" t="s">
        <v>63</v>
      </c>
      <c r="B66" s="221">
        <v>5.13</v>
      </c>
      <c r="C66" s="221">
        <v>4.4000000000000004</v>
      </c>
      <c r="D66" s="221">
        <v>4.29</v>
      </c>
      <c r="E66" s="221">
        <v>4.25</v>
      </c>
      <c r="F66" s="221">
        <v>4.57</v>
      </c>
      <c r="G66" s="221">
        <v>4.8058090971604877</v>
      </c>
      <c r="H66" s="221">
        <v>4.41</v>
      </c>
      <c r="I66" s="221">
        <v>4.07</v>
      </c>
      <c r="J66" s="221">
        <v>3.86</v>
      </c>
      <c r="K66" s="221">
        <v>3.87</v>
      </c>
      <c r="L66" s="221">
        <v>3.86</v>
      </c>
      <c r="M66" s="221">
        <v>3.9</v>
      </c>
      <c r="N66" s="221">
        <v>3.89</v>
      </c>
      <c r="O66" s="221">
        <v>3.72</v>
      </c>
      <c r="P66" s="221">
        <v>3.42</v>
      </c>
      <c r="Q66" s="221">
        <v>3.46</v>
      </c>
      <c r="R66" s="221">
        <v>3.82</v>
      </c>
      <c r="S66" s="221">
        <v>4.34</v>
      </c>
      <c r="T66" s="221">
        <v>4.8600000000000003</v>
      </c>
      <c r="U66" s="221">
        <f>IF('Relative Weights'!E24=0,0,'Relative Weights'!E24)</f>
        <v>5.7</v>
      </c>
      <c r="W66" s="222"/>
      <c r="X66" s="220" t="s">
        <v>63</v>
      </c>
      <c r="Y66" s="237">
        <f t="shared" si="37"/>
        <v>-0.14230019493177382</v>
      </c>
      <c r="Z66" s="237">
        <f t="shared" si="38"/>
        <v>-2.5000000000000022E-2</v>
      </c>
      <c r="AA66" s="237">
        <f t="shared" si="39"/>
        <v>-9.3240093240093413E-3</v>
      </c>
      <c r="AB66" s="237">
        <f t="shared" si="40"/>
        <v>7.5294117647058956E-2</v>
      </c>
      <c r="AC66" s="237">
        <f t="shared" si="41"/>
        <v>5.1599364805358316E-2</v>
      </c>
      <c r="AD66" s="237">
        <f t="shared" si="42"/>
        <v>-8.2360553479819076E-2</v>
      </c>
      <c r="AE66" s="237">
        <f t="shared" si="43"/>
        <v>-7.7097505668934252E-2</v>
      </c>
      <c r="AF66" s="237">
        <f t="shared" si="44"/>
        <v>-5.1597051597051746E-2</v>
      </c>
      <c r="AG66" s="237">
        <f t="shared" si="45"/>
        <v>2.5906735751295429E-3</v>
      </c>
      <c r="AH66" s="237">
        <f t="shared" si="46"/>
        <v>-2.5839793281654533E-3</v>
      </c>
      <c r="AI66" s="237">
        <f t="shared" si="47"/>
        <v>1.0362694300518172E-2</v>
      </c>
      <c r="AJ66" s="237">
        <f t="shared" si="48"/>
        <v>-2.564102564102555E-3</v>
      </c>
      <c r="AK66" s="237">
        <f t="shared" si="49"/>
        <v>-4.370179948586117E-2</v>
      </c>
      <c r="AL66" s="237">
        <f t="shared" si="50"/>
        <v>-8.064516129032262E-2</v>
      </c>
      <c r="AM66" s="237">
        <f t="shared" si="51"/>
        <v>1.1695906432748648E-2</v>
      </c>
      <c r="AN66" s="237">
        <f t="shared" si="52"/>
        <v>0.10404624277456653</v>
      </c>
      <c r="AO66" s="237">
        <f t="shared" si="53"/>
        <v>0.13612565445026181</v>
      </c>
      <c r="AP66" s="237">
        <v>0.11981566820276512</v>
      </c>
      <c r="AQ66" s="237">
        <f t="shared" si="54"/>
        <v>0.17283950617283939</v>
      </c>
    </row>
    <row r="67" spans="1:43" ht="15" thickBot="1" x14ac:dyDescent="0.25">
      <c r="A67" s="223" t="s">
        <v>0</v>
      </c>
      <c r="B67" s="224">
        <v>5.87</v>
      </c>
      <c r="C67" s="224">
        <v>5.13</v>
      </c>
      <c r="D67" s="224">
        <v>5.01</v>
      </c>
      <c r="E67" s="224">
        <v>4.84</v>
      </c>
      <c r="F67" s="224">
        <v>4.9800000000000004</v>
      </c>
      <c r="G67" s="224">
        <v>4.9939871310753592</v>
      </c>
      <c r="H67" s="224">
        <v>4.7300000000000004</v>
      </c>
      <c r="I67" s="224">
        <v>4.45</v>
      </c>
      <c r="J67" s="224">
        <v>4.08</v>
      </c>
      <c r="K67" s="224">
        <v>3.75</v>
      </c>
      <c r="L67" s="224">
        <v>3.52</v>
      </c>
      <c r="M67" s="224">
        <v>3.49</v>
      </c>
      <c r="N67" s="224">
        <v>3.34</v>
      </c>
      <c r="O67" s="224">
        <v>3.21</v>
      </c>
      <c r="P67" s="224">
        <v>3</v>
      </c>
      <c r="Q67" s="224">
        <v>2.86</v>
      </c>
      <c r="R67" s="224">
        <v>2.74</v>
      </c>
      <c r="S67" s="224">
        <v>2.66</v>
      </c>
      <c r="T67" s="224">
        <v>2.68</v>
      </c>
      <c r="U67" s="224">
        <f>IF('Relative Weights'!E25=0,0,'Relative Weights'!E25)</f>
        <v>2.67</v>
      </c>
      <c r="W67" s="259"/>
      <c r="X67" s="223" t="s">
        <v>0</v>
      </c>
      <c r="Y67" s="240">
        <f t="shared" si="37"/>
        <v>-0.12606473594548551</v>
      </c>
      <c r="Z67" s="240">
        <f t="shared" si="38"/>
        <v>-2.3391812865497075E-2</v>
      </c>
      <c r="AA67" s="240">
        <f t="shared" si="39"/>
        <v>-3.3932135728542923E-2</v>
      </c>
      <c r="AB67" s="240">
        <f t="shared" si="40"/>
        <v>2.8925619834710758E-2</v>
      </c>
      <c r="AC67" s="240">
        <f t="shared" si="41"/>
        <v>2.8086608585058404E-3</v>
      </c>
      <c r="AD67" s="240">
        <f t="shared" si="42"/>
        <v>-5.2860995462460147E-2</v>
      </c>
      <c r="AE67" s="240">
        <f t="shared" si="43"/>
        <v>-5.9196617336152224E-2</v>
      </c>
      <c r="AF67" s="240">
        <f t="shared" si="44"/>
        <v>-8.3146067415730385E-2</v>
      </c>
      <c r="AG67" s="240">
        <f t="shared" si="45"/>
        <v>-8.0882352941176516E-2</v>
      </c>
      <c r="AH67" s="240">
        <f t="shared" si="46"/>
        <v>-6.1333333333333351E-2</v>
      </c>
      <c r="AI67" s="240">
        <f t="shared" si="47"/>
        <v>-8.5227272727271819E-3</v>
      </c>
      <c r="AJ67" s="237">
        <f t="shared" si="48"/>
        <v>-4.2979942693409878E-2</v>
      </c>
      <c r="AK67" s="237">
        <f t="shared" si="49"/>
        <v>-3.8922155688622673E-2</v>
      </c>
      <c r="AL67" s="237">
        <f t="shared" si="50"/>
        <v>-6.5420560747663559E-2</v>
      </c>
      <c r="AM67" s="237">
        <f t="shared" si="51"/>
        <v>-4.6666666666666745E-2</v>
      </c>
      <c r="AN67" s="237">
        <f t="shared" si="52"/>
        <v>-4.195804195804187E-2</v>
      </c>
      <c r="AO67" s="237">
        <f t="shared" si="53"/>
        <v>-2.9197080291970878E-2</v>
      </c>
      <c r="AP67" s="237">
        <v>7.5187969924812581E-3</v>
      </c>
      <c r="AQ67" s="237">
        <f t="shared" si="54"/>
        <v>-3.7313432835821558E-3</v>
      </c>
    </row>
    <row r="68" spans="1:43" s="264" customFormat="1" ht="15" thickBot="1" x14ac:dyDescent="0.25">
      <c r="A68" s="231"/>
      <c r="B68" s="261"/>
      <c r="C68" s="261"/>
      <c r="D68" s="261"/>
      <c r="E68" s="261"/>
      <c r="F68" s="261"/>
      <c r="G68" s="261"/>
      <c r="H68" s="261"/>
      <c r="I68" s="261"/>
      <c r="J68" s="261"/>
      <c r="K68" s="261"/>
      <c r="L68" s="261"/>
      <c r="M68" s="261"/>
      <c r="N68" s="261"/>
      <c r="O68" s="261"/>
      <c r="P68" s="261"/>
      <c r="Q68" s="261"/>
      <c r="R68" s="261"/>
      <c r="S68" s="261"/>
      <c r="T68" s="261"/>
      <c r="U68" s="261"/>
      <c r="W68" s="263"/>
      <c r="X68" s="265"/>
      <c r="Y68" s="262"/>
      <c r="Z68" s="262"/>
      <c r="AA68" s="262"/>
      <c r="AB68" s="262"/>
      <c r="AC68" s="262"/>
      <c r="AD68" s="262"/>
      <c r="AE68" s="262"/>
      <c r="AF68" s="262"/>
      <c r="AG68" s="262"/>
      <c r="AH68" s="262"/>
      <c r="AI68" s="262"/>
      <c r="AJ68" s="262"/>
      <c r="AK68" s="262"/>
      <c r="AL68" s="262"/>
      <c r="AM68" s="262"/>
      <c r="AN68" s="262"/>
      <c r="AO68" s="262"/>
      <c r="AP68" s="262"/>
      <c r="AQ68" s="262"/>
    </row>
    <row r="69" spans="1:43" ht="15" thickBot="1" x14ac:dyDescent="0.25">
      <c r="A69" s="225" t="s">
        <v>720</v>
      </c>
      <c r="B69" s="226"/>
      <c r="C69" s="226"/>
      <c r="D69" s="226"/>
      <c r="E69" s="226"/>
      <c r="F69" s="226"/>
      <c r="G69" s="226"/>
      <c r="H69" s="226"/>
      <c r="I69" s="226"/>
      <c r="J69" s="226"/>
      <c r="K69" s="226"/>
      <c r="L69" s="226"/>
      <c r="M69" s="226"/>
      <c r="N69" s="226"/>
      <c r="O69" s="226"/>
      <c r="P69" s="226"/>
      <c r="Q69" s="226"/>
      <c r="R69" s="226"/>
      <c r="S69" s="226"/>
      <c r="T69" s="226"/>
      <c r="U69" s="226"/>
      <c r="W69" s="215"/>
      <c r="X69" s="238" t="s">
        <v>720</v>
      </c>
      <c r="Y69" s="239"/>
      <c r="Z69" s="239"/>
      <c r="AA69" s="239"/>
      <c r="AB69" s="239"/>
      <c r="AC69" s="239"/>
      <c r="AD69" s="239"/>
      <c r="AE69" s="239"/>
      <c r="AF69" s="239"/>
      <c r="AG69" s="239"/>
      <c r="AH69" s="239"/>
      <c r="AI69" s="239"/>
      <c r="AJ69" s="239"/>
      <c r="AK69" s="239"/>
      <c r="AL69" s="239"/>
      <c r="AM69" s="239"/>
      <c r="AN69" s="239"/>
      <c r="AO69" s="239"/>
      <c r="AP69" s="239"/>
      <c r="AQ69" s="239"/>
    </row>
    <row r="70" spans="1:43" x14ac:dyDescent="0.2">
      <c r="A70" s="220" t="s">
        <v>45</v>
      </c>
      <c r="B70" s="228">
        <v>10.199999999999999</v>
      </c>
      <c r="C70" s="228">
        <v>9</v>
      </c>
      <c r="D70" s="228">
        <v>9.02</v>
      </c>
      <c r="E70" s="228">
        <v>8.7200000000000006</v>
      </c>
      <c r="F70" s="228">
        <v>9.19</v>
      </c>
      <c r="G70" s="228">
        <v>9.3057625500455341</v>
      </c>
      <c r="H70" s="228">
        <v>9.2899999999999991</v>
      </c>
      <c r="I70" s="228">
        <v>9.26</v>
      </c>
      <c r="J70" s="228">
        <v>9.2200000000000006</v>
      </c>
      <c r="K70" s="228">
        <v>9.33</v>
      </c>
      <c r="L70" s="228">
        <v>9.7200000000000006</v>
      </c>
      <c r="M70" s="228">
        <v>10.220000000000001</v>
      </c>
      <c r="N70" s="228">
        <v>10.77</v>
      </c>
      <c r="O70" s="228">
        <v>10.88</v>
      </c>
      <c r="P70" s="228">
        <v>10.9</v>
      </c>
      <c r="Q70" s="228">
        <v>11.35</v>
      </c>
      <c r="R70" s="228">
        <v>12.38</v>
      </c>
      <c r="S70" s="228">
        <v>13.79</v>
      </c>
      <c r="T70" s="228">
        <v>14.74</v>
      </c>
      <c r="U70" s="228">
        <f>IF('Relative Weights'!F6=0,0,'Relative Weights'!F6)</f>
        <v>14.9</v>
      </c>
      <c r="W70" s="222"/>
      <c r="X70" s="227" t="s">
        <v>45</v>
      </c>
      <c r="Y70" s="237">
        <f t="shared" ref="Y70:Y89" si="55">IF(AND(C70=0,B70=0),"",IF(AND(NOT(C70=0),B70=0),"Added",IF(AND(C70=0,NOT(B70=0)),"Deleted",IFERROR(C70/B70-1,""))))</f>
        <v>-0.11764705882352933</v>
      </c>
      <c r="Z70" s="237">
        <f t="shared" ref="Z70:Z89" si="56">IF(AND(D70=0,C70=0),"",IF(AND(NOT(D70=0),C70=0),"Added",IF(AND(D70=0,NOT(C70=0)),"Deleted",IFERROR(D70/C70-1,""))))</f>
        <v>2.2222222222221255E-3</v>
      </c>
      <c r="AA70" s="237">
        <f t="shared" ref="AA70:AA89" si="57">IF(AND(E70=0,D70=0),"",IF(AND(NOT(E70=0),D70=0),"Added",IF(AND(E70=0,NOT(D70=0)),"Deleted",IFERROR(E70/D70-1,""))))</f>
        <v>-3.325942350332578E-2</v>
      </c>
      <c r="AB70" s="237">
        <f t="shared" ref="AB70:AB89" si="58">IF(AND(F70=0,E70=0),"",IF(AND(NOT(F70=0),E70=0),"Added",IF(AND(F70=0,NOT(E70=0)),"Deleted",IFERROR(F70/E70-1,""))))</f>
        <v>5.3899082568807266E-2</v>
      </c>
      <c r="AC70" s="237">
        <f t="shared" ref="AC70:AC89" si="59">IF(AND(G70=0,F70=0),"",IF(AND(NOT(G70=0),F70=0),"Added",IF(AND(G70=0,NOT(F70=0)),"Deleted",IFERROR(G70/F70-1,""))))</f>
        <v>1.2596577806913478E-2</v>
      </c>
      <c r="AD70" s="237">
        <f t="shared" ref="AD70:AD89" si="60">IF(AND(H70=0,G70=0),"",IF(AND(NOT(H70=0),G70=0),"Added",IF(AND(H70=0,NOT(G70=0)),"Deleted",IFERROR(H70/G70-1,""))))</f>
        <v>-1.6938482967693291E-3</v>
      </c>
      <c r="AE70" s="237">
        <f t="shared" ref="AE70:AE89" si="61">IF(AND(I70=0,H70=0),"",IF(AND(NOT(I70=0),H70=0),"Added",IF(AND(I70=0,NOT(H70=0)),"Deleted",IFERROR(I70/H70-1,""))))</f>
        <v>-3.2292787944024903E-3</v>
      </c>
      <c r="AF70" s="237">
        <f t="shared" ref="AF70:AF89" si="62">IF(AND(J70=0,I70=0),"",IF(AND(NOT(J70=0),I70=0),"Added",IF(AND(J70=0,NOT(I70=0)),"Deleted",IFERROR(J70/I70-1,""))))</f>
        <v>-4.3196544276457027E-3</v>
      </c>
      <c r="AG70" s="237">
        <f t="shared" ref="AG70:AG89" si="63">IF(AND(K70=0,J70=0),"",IF(AND(NOT(K70=0),J70=0),"Added",IF(AND(K70=0,NOT(J70=0)),"Deleted",IFERROR(K70/J70-1,""))))</f>
        <v>1.193058568329719E-2</v>
      </c>
      <c r="AH70" s="237">
        <f t="shared" ref="AH70:AH89" si="64">IF(AND(L70=0,K70=0),"",IF(AND(NOT(L70=0),K70=0),"Added",IF(AND(L70=0,NOT(K70=0)),"Deleted",IFERROR(L70/K70-1,""))))</f>
        <v>4.1800643086816747E-2</v>
      </c>
      <c r="AI70" s="237">
        <f t="shared" ref="AI70:AI89" si="65">IF(AND(M70=0,L70=0),"",IF(AND(NOT(M70=0),L70=0),"Added",IF(AND(M70=0,NOT(L70=0)),"Deleted",IFERROR(M70/L70-1,""))))</f>
        <v>5.1440329218106928E-2</v>
      </c>
      <c r="AJ70" s="237">
        <f t="shared" ref="AJ70:AJ89" si="66">IF(AND(N70=0,M70=0),"",IF(AND(NOT(N70=0),M70=0),"Added",IF(AND(N70=0,NOT(M70=0)),"Deleted",IFERROR(N70/M70-1,""))))</f>
        <v>5.3816046966731701E-2</v>
      </c>
      <c r="AK70" s="237">
        <f t="shared" ref="AK70:AK89" si="67">IF(AND(O70=0,N70=0),"",IF(AND(NOT(O70=0),N70=0),"Added",IF(AND(O70=0,NOT(N70=0)),"Deleted",IFERROR(O70/N70-1,""))))</f>
        <v>1.0213556174559102E-2</v>
      </c>
      <c r="AL70" s="237">
        <f t="shared" ref="AL70:AL89" si="68">IF(AND(P70=0,O70=0),"",IF(AND(NOT(P70=0),O70=0),"Added",IF(AND(P70=0,NOT(O70=0)),"Deleted",IFERROR(P70/O70-1,""))))</f>
        <v>1.8382352941175295E-3</v>
      </c>
      <c r="AM70" s="237">
        <f t="shared" ref="AM70:AM89" si="69">IF(AND(Q70=0,P70=0),"",IF(AND(NOT(Q70=0),P70=0),"Added",IF(AND(Q70=0,NOT(P70=0)),"Deleted",IFERROR(Q70/P70-1,""))))</f>
        <v>4.1284403669724634E-2</v>
      </c>
      <c r="AN70" s="237">
        <f t="shared" ref="AN70:AN89" si="70">IF(AND(R70=0,Q70=0),"",IF(AND(NOT(R70=0),Q70=0),"Added",IF(AND(R70=0,NOT(Q70=0)),"Deleted",IFERROR(R70/Q70-1,""))))</f>
        <v>9.074889867841418E-2</v>
      </c>
      <c r="AO70" s="237">
        <f t="shared" ref="AO70:AO89" si="71">IF(AND(S70=0,R70=0),"",IF(AND(NOT(S70=0),R70=0),"Added",IF(AND(S70=0,NOT(R70=0)),"Deleted",IFERROR(S70/R70-1,""))))</f>
        <v>0.11389337641357011</v>
      </c>
      <c r="AP70" s="237">
        <v>6.8890500362581708E-2</v>
      </c>
      <c r="AQ70" s="237">
        <f t="shared" ref="AQ70:AQ89" si="72">IF(AND(U70=0,T70=0),"",IF(AND(NOT(U70=0),T70=0),"Added",IF(AND(U70=0,NOT(T70=0)),"Deleted",IFERROR(U70/T70-1,""))))</f>
        <v>1.0854816824966029E-2</v>
      </c>
    </row>
    <row r="71" spans="1:43" x14ac:dyDescent="0.2">
      <c r="A71" s="220" t="s">
        <v>46</v>
      </c>
      <c r="B71" s="221">
        <v>20.83</v>
      </c>
      <c r="C71" s="221">
        <v>18.350000000000001</v>
      </c>
      <c r="D71" s="221">
        <v>18.46</v>
      </c>
      <c r="E71" s="221">
        <v>18.41</v>
      </c>
      <c r="F71" s="221">
        <v>20.25</v>
      </c>
      <c r="G71" s="221">
        <v>20.715818883971913</v>
      </c>
      <c r="H71" s="221">
        <v>20.52</v>
      </c>
      <c r="I71" s="221">
        <v>20.3</v>
      </c>
      <c r="J71" s="221">
        <v>21.08</v>
      </c>
      <c r="K71" s="221">
        <v>21.78</v>
      </c>
      <c r="L71" s="221">
        <v>21.82</v>
      </c>
      <c r="M71" s="221">
        <v>21.41</v>
      </c>
      <c r="N71" s="221">
        <v>20.61</v>
      </c>
      <c r="O71" s="221">
        <v>21.25</v>
      </c>
      <c r="P71" s="221">
        <v>20.7</v>
      </c>
      <c r="Q71" s="221">
        <v>21.72</v>
      </c>
      <c r="R71" s="221">
        <v>21.87</v>
      </c>
      <c r="S71" s="221">
        <v>22.58</v>
      </c>
      <c r="T71" s="221">
        <v>22.3</v>
      </c>
      <c r="U71" s="221">
        <f>IF('Relative Weights'!F7=0,0,'Relative Weights'!F7)</f>
        <v>22.04</v>
      </c>
      <c r="W71" s="222"/>
      <c r="X71" s="220" t="s">
        <v>46</v>
      </c>
      <c r="Y71" s="237">
        <f t="shared" si="55"/>
        <v>-0.11905904944791157</v>
      </c>
      <c r="Z71" s="237">
        <f t="shared" si="56"/>
        <v>5.9945504087193235E-3</v>
      </c>
      <c r="AA71" s="237">
        <f t="shared" si="57"/>
        <v>-2.7085590465872889E-3</v>
      </c>
      <c r="AB71" s="237">
        <f t="shared" si="58"/>
        <v>9.9945681694731059E-2</v>
      </c>
      <c r="AC71" s="237">
        <f t="shared" si="59"/>
        <v>2.3003401677625268E-2</v>
      </c>
      <c r="AD71" s="237">
        <f t="shared" si="60"/>
        <v>-9.4526257961938809E-3</v>
      </c>
      <c r="AE71" s="237">
        <f t="shared" si="61"/>
        <v>-1.0721247563352798E-2</v>
      </c>
      <c r="AF71" s="237">
        <f t="shared" si="62"/>
        <v>3.8423645320196931E-2</v>
      </c>
      <c r="AG71" s="237">
        <f t="shared" si="63"/>
        <v>3.3206831119544811E-2</v>
      </c>
      <c r="AH71" s="237">
        <f t="shared" si="64"/>
        <v>1.8365472910926162E-3</v>
      </c>
      <c r="AI71" s="237">
        <f t="shared" si="65"/>
        <v>-1.8790100824931266E-2</v>
      </c>
      <c r="AJ71" s="237">
        <f t="shared" si="66"/>
        <v>-3.736571695469415E-2</v>
      </c>
      <c r="AK71" s="237">
        <f t="shared" si="67"/>
        <v>3.1052886948083502E-2</v>
      </c>
      <c r="AL71" s="237">
        <f t="shared" si="68"/>
        <v>-2.5882352941176467E-2</v>
      </c>
      <c r="AM71" s="237">
        <f t="shared" si="69"/>
        <v>4.9275362318840665E-2</v>
      </c>
      <c r="AN71" s="237">
        <f t="shared" si="70"/>
        <v>6.906077348066475E-3</v>
      </c>
      <c r="AO71" s="237">
        <f t="shared" si="71"/>
        <v>3.2464563328760798E-2</v>
      </c>
      <c r="AP71" s="237">
        <v>-1.2400354295836968E-2</v>
      </c>
      <c r="AQ71" s="237">
        <f t="shared" si="72"/>
        <v>-1.1659192825112186E-2</v>
      </c>
    </row>
    <row r="72" spans="1:43" x14ac:dyDescent="0.2">
      <c r="A72" s="220" t="s">
        <v>47</v>
      </c>
      <c r="B72" s="221">
        <v>7.69</v>
      </c>
      <c r="C72" s="221">
        <v>6.82</v>
      </c>
      <c r="D72" s="221">
        <v>6.78</v>
      </c>
      <c r="E72" s="221">
        <v>6.7</v>
      </c>
      <c r="F72" s="221">
        <v>7.23</v>
      </c>
      <c r="G72" s="221">
        <v>7.3237286827039325</v>
      </c>
      <c r="H72" s="221">
        <v>7.19</v>
      </c>
      <c r="I72" s="221">
        <v>7.07</v>
      </c>
      <c r="J72" s="221">
        <v>7.21</v>
      </c>
      <c r="K72" s="221">
        <v>7.44</v>
      </c>
      <c r="L72" s="221">
        <v>7.64</v>
      </c>
      <c r="M72" s="221">
        <v>7.89</v>
      </c>
      <c r="N72" s="221">
        <v>7.95</v>
      </c>
      <c r="O72" s="221">
        <v>7.78</v>
      </c>
      <c r="P72" s="221">
        <v>7.48</v>
      </c>
      <c r="Q72" s="221">
        <v>7.87</v>
      </c>
      <c r="R72" s="221">
        <v>8.4700000000000006</v>
      </c>
      <c r="S72" s="221">
        <v>9.3699999999999992</v>
      </c>
      <c r="T72" s="221">
        <v>9.73</v>
      </c>
      <c r="U72" s="221">
        <f>IF('Relative Weights'!F8=0,0,'Relative Weights'!F8)</f>
        <v>9.9499999999999993</v>
      </c>
      <c r="W72" s="222"/>
      <c r="X72" s="220" t="s">
        <v>47</v>
      </c>
      <c r="Y72" s="237">
        <f t="shared" si="55"/>
        <v>-0.11313394018205458</v>
      </c>
      <c r="Z72" s="237">
        <f t="shared" si="56"/>
        <v>-5.8651026392961825E-3</v>
      </c>
      <c r="AA72" s="237">
        <f t="shared" si="57"/>
        <v>-1.179941002949858E-2</v>
      </c>
      <c r="AB72" s="237">
        <f t="shared" si="58"/>
        <v>7.9104477611940283E-2</v>
      </c>
      <c r="AC72" s="237">
        <f t="shared" si="59"/>
        <v>1.2963856528897866E-2</v>
      </c>
      <c r="AD72" s="237">
        <f t="shared" si="60"/>
        <v>-1.8259644574184164E-2</v>
      </c>
      <c r="AE72" s="237">
        <f t="shared" si="61"/>
        <v>-1.6689847009735748E-2</v>
      </c>
      <c r="AF72" s="237">
        <f t="shared" si="62"/>
        <v>1.980198019801982E-2</v>
      </c>
      <c r="AG72" s="237">
        <f t="shared" si="63"/>
        <v>3.1900138696255187E-2</v>
      </c>
      <c r="AH72" s="237">
        <f t="shared" si="64"/>
        <v>2.6881720430107503E-2</v>
      </c>
      <c r="AI72" s="237">
        <f t="shared" si="65"/>
        <v>3.2722513089005201E-2</v>
      </c>
      <c r="AJ72" s="237">
        <f t="shared" si="66"/>
        <v>7.6045627376426506E-3</v>
      </c>
      <c r="AK72" s="237">
        <f t="shared" si="67"/>
        <v>-2.1383647798742134E-2</v>
      </c>
      <c r="AL72" s="237">
        <f t="shared" si="68"/>
        <v>-3.8560411311053922E-2</v>
      </c>
      <c r="AM72" s="237">
        <f t="shared" si="69"/>
        <v>5.2139037433154956E-2</v>
      </c>
      <c r="AN72" s="237">
        <f t="shared" si="70"/>
        <v>7.6238881829733263E-2</v>
      </c>
      <c r="AO72" s="237">
        <f t="shared" si="71"/>
        <v>0.10625737898465148</v>
      </c>
      <c r="AP72" s="237">
        <v>3.842049092849531E-2</v>
      </c>
      <c r="AQ72" s="237">
        <f t="shared" si="72"/>
        <v>2.2610483042137641E-2</v>
      </c>
    </row>
    <row r="73" spans="1:43" x14ac:dyDescent="0.2">
      <c r="A73" s="220" t="s">
        <v>48</v>
      </c>
      <c r="B73" s="221">
        <v>7.28</v>
      </c>
      <c r="C73" s="221">
        <v>6.51</v>
      </c>
      <c r="D73" s="221">
        <v>6.47</v>
      </c>
      <c r="E73" s="221">
        <v>6.38</v>
      </c>
      <c r="F73" s="221">
        <v>6.94</v>
      </c>
      <c r="G73" s="221">
        <v>7.5534507621473059</v>
      </c>
      <c r="H73" s="221">
        <v>7.64</v>
      </c>
      <c r="I73" s="221">
        <v>7.58</v>
      </c>
      <c r="J73" s="221">
        <v>7.37</v>
      </c>
      <c r="K73" s="221">
        <v>7.7</v>
      </c>
      <c r="L73" s="221">
        <v>7.95</v>
      </c>
      <c r="M73" s="221">
        <v>7.77</v>
      </c>
      <c r="N73" s="221">
        <v>7.42</v>
      </c>
      <c r="O73" s="221">
        <v>6.94</v>
      </c>
      <c r="P73" s="221">
        <v>6.91</v>
      </c>
      <c r="Q73" s="221">
        <v>7.35</v>
      </c>
      <c r="R73" s="221">
        <v>8.1199999999999992</v>
      </c>
      <c r="S73" s="221">
        <v>8.67</v>
      </c>
      <c r="T73" s="221">
        <v>8.6999999999999993</v>
      </c>
      <c r="U73" s="221">
        <f>IF('Relative Weights'!F9=0,0,'Relative Weights'!F9)</f>
        <v>8.17</v>
      </c>
      <c r="W73" s="222"/>
      <c r="X73" s="220" t="s">
        <v>48</v>
      </c>
      <c r="Y73" s="237">
        <f t="shared" si="55"/>
        <v>-0.10576923076923084</v>
      </c>
      <c r="Z73" s="237">
        <f t="shared" si="56"/>
        <v>-6.1443932411674451E-3</v>
      </c>
      <c r="AA73" s="237">
        <f t="shared" si="57"/>
        <v>-1.3910355486862369E-2</v>
      </c>
      <c r="AB73" s="237">
        <f t="shared" si="58"/>
        <v>8.7774294670846409E-2</v>
      </c>
      <c r="AC73" s="237">
        <f t="shared" si="59"/>
        <v>8.839348157742144E-2</v>
      </c>
      <c r="AD73" s="237">
        <f t="shared" si="60"/>
        <v>1.1458238171938362E-2</v>
      </c>
      <c r="AE73" s="237">
        <f t="shared" si="61"/>
        <v>-7.8534031413611816E-3</v>
      </c>
      <c r="AF73" s="237">
        <f t="shared" si="62"/>
        <v>-2.7704485488126651E-2</v>
      </c>
      <c r="AG73" s="237">
        <f t="shared" si="63"/>
        <v>4.4776119402984982E-2</v>
      </c>
      <c r="AH73" s="237">
        <f t="shared" si="64"/>
        <v>3.2467532467532534E-2</v>
      </c>
      <c r="AI73" s="237">
        <f t="shared" si="65"/>
        <v>-2.264150943396237E-2</v>
      </c>
      <c r="AJ73" s="237">
        <f t="shared" si="66"/>
        <v>-4.5045045045045029E-2</v>
      </c>
      <c r="AK73" s="237">
        <f t="shared" si="67"/>
        <v>-6.4690026954177804E-2</v>
      </c>
      <c r="AL73" s="237">
        <f t="shared" si="68"/>
        <v>-4.3227665706052631E-3</v>
      </c>
      <c r="AM73" s="237">
        <f t="shared" si="69"/>
        <v>6.3675832127351617E-2</v>
      </c>
      <c r="AN73" s="237">
        <f t="shared" si="70"/>
        <v>0.10476190476190461</v>
      </c>
      <c r="AO73" s="237">
        <f t="shared" si="71"/>
        <v>6.7733990147783363E-2</v>
      </c>
      <c r="AP73" s="237">
        <v>3.4602076124565784E-3</v>
      </c>
      <c r="AQ73" s="237">
        <f t="shared" si="72"/>
        <v>-6.0919540229884994E-2</v>
      </c>
    </row>
    <row r="74" spans="1:43" x14ac:dyDescent="0.2">
      <c r="A74" s="220" t="s">
        <v>49</v>
      </c>
      <c r="B74" s="221">
        <v>11.13</v>
      </c>
      <c r="C74" s="221">
        <v>9.66</v>
      </c>
      <c r="D74" s="221">
        <v>9.7100000000000009</v>
      </c>
      <c r="E74" s="221">
        <v>9.68</v>
      </c>
      <c r="F74" s="221">
        <v>10.44</v>
      </c>
      <c r="G74" s="221">
        <v>10.558060254244959</v>
      </c>
      <c r="H74" s="221">
        <v>9.91</v>
      </c>
      <c r="I74" s="221">
        <v>9.35</v>
      </c>
      <c r="J74" s="221">
        <v>9.6199999999999992</v>
      </c>
      <c r="K74" s="221">
        <v>10.119999999999999</v>
      </c>
      <c r="L74" s="221">
        <v>10.42</v>
      </c>
      <c r="M74" s="221">
        <v>11.21</v>
      </c>
      <c r="N74" s="221">
        <v>11.77</v>
      </c>
      <c r="O74" s="221">
        <v>12.36</v>
      </c>
      <c r="P74" s="221">
        <v>11.8</v>
      </c>
      <c r="Q74" s="221">
        <v>12.43</v>
      </c>
      <c r="R74" s="221">
        <v>13.58</v>
      </c>
      <c r="S74" s="221">
        <v>14.72</v>
      </c>
      <c r="T74" s="221">
        <v>15.18</v>
      </c>
      <c r="U74" s="221">
        <f>IF('Relative Weights'!F10=0,0,'Relative Weights'!F10)</f>
        <v>14.77</v>
      </c>
      <c r="W74" s="222"/>
      <c r="X74" s="220" t="s">
        <v>49</v>
      </c>
      <c r="Y74" s="237">
        <f t="shared" si="55"/>
        <v>-0.13207547169811329</v>
      </c>
      <c r="Z74" s="237">
        <f t="shared" si="56"/>
        <v>5.1759834368529933E-3</v>
      </c>
      <c r="AA74" s="237">
        <f t="shared" si="57"/>
        <v>-3.08959835221434E-3</v>
      </c>
      <c r="AB74" s="237">
        <f t="shared" si="58"/>
        <v>7.8512396694214948E-2</v>
      </c>
      <c r="AC74" s="237">
        <f t="shared" si="59"/>
        <v>1.1308453471739366E-2</v>
      </c>
      <c r="AD74" s="237">
        <f t="shared" si="60"/>
        <v>-6.1380617143608429E-2</v>
      </c>
      <c r="AE74" s="237">
        <f t="shared" si="61"/>
        <v>-5.6508577194752774E-2</v>
      </c>
      <c r="AF74" s="237">
        <f t="shared" si="62"/>
        <v>2.8877005347593521E-2</v>
      </c>
      <c r="AG74" s="237">
        <f t="shared" si="63"/>
        <v>5.1975051975051922E-2</v>
      </c>
      <c r="AH74" s="237">
        <f t="shared" si="64"/>
        <v>2.9644268774703608E-2</v>
      </c>
      <c r="AI74" s="237">
        <f t="shared" si="65"/>
        <v>7.5815738963531665E-2</v>
      </c>
      <c r="AJ74" s="237">
        <f t="shared" si="66"/>
        <v>4.9955396966993693E-2</v>
      </c>
      <c r="AK74" s="237">
        <f t="shared" si="67"/>
        <v>5.0127442650807152E-2</v>
      </c>
      <c r="AL74" s="237">
        <f t="shared" si="68"/>
        <v>-4.5307443365695699E-2</v>
      </c>
      <c r="AM74" s="237">
        <f t="shared" si="69"/>
        <v>5.3389830508474567E-2</v>
      </c>
      <c r="AN74" s="237">
        <f t="shared" si="70"/>
        <v>9.2518101367658812E-2</v>
      </c>
      <c r="AO74" s="237">
        <f t="shared" si="71"/>
        <v>8.3946980854197495E-2</v>
      </c>
      <c r="AP74" s="237">
        <v>3.125E-2</v>
      </c>
      <c r="AQ74" s="237">
        <f t="shared" si="72"/>
        <v>-2.7009222661396604E-2</v>
      </c>
    </row>
    <row r="75" spans="1:43" x14ac:dyDescent="0.2">
      <c r="A75" s="220" t="s">
        <v>50</v>
      </c>
      <c r="B75" s="221">
        <v>16.350000000000001</v>
      </c>
      <c r="C75" s="221">
        <v>14.14</v>
      </c>
      <c r="D75" s="221">
        <v>14.07</v>
      </c>
      <c r="E75" s="221">
        <v>14</v>
      </c>
      <c r="F75" s="221">
        <v>15.55</v>
      </c>
      <c r="G75" s="221">
        <v>16.164721339525684</v>
      </c>
      <c r="H75" s="221">
        <v>15.96</v>
      </c>
      <c r="I75" s="221">
        <v>15.81</v>
      </c>
      <c r="J75" s="221">
        <v>16.03</v>
      </c>
      <c r="K75" s="221">
        <v>16.75</v>
      </c>
      <c r="L75" s="221">
        <v>17.34</v>
      </c>
      <c r="M75" s="221">
        <v>17.920000000000002</v>
      </c>
      <c r="N75" s="221">
        <v>17.98</v>
      </c>
      <c r="O75" s="221">
        <v>17.7</v>
      </c>
      <c r="P75" s="221">
        <v>17.149999999999999</v>
      </c>
      <c r="Q75" s="221">
        <v>17.39</v>
      </c>
      <c r="R75" s="221">
        <v>18.47</v>
      </c>
      <c r="S75" s="221">
        <v>19.43</v>
      </c>
      <c r="T75" s="221">
        <v>19.68</v>
      </c>
      <c r="U75" s="221">
        <f>IF('Relative Weights'!F11=0,0,'Relative Weights'!F11)</f>
        <v>19.149999999999999</v>
      </c>
      <c r="W75" s="222"/>
      <c r="X75" s="220" t="s">
        <v>50</v>
      </c>
      <c r="Y75" s="237">
        <f t="shared" si="55"/>
        <v>-0.13516819571865446</v>
      </c>
      <c r="Z75" s="237">
        <f t="shared" si="56"/>
        <v>-4.9504950495049549E-3</v>
      </c>
      <c r="AA75" s="237">
        <f t="shared" si="57"/>
        <v>-4.9751243781094301E-3</v>
      </c>
      <c r="AB75" s="237">
        <f t="shared" si="58"/>
        <v>0.11071428571428577</v>
      </c>
      <c r="AC75" s="237">
        <f t="shared" si="59"/>
        <v>3.9531918940558519E-2</v>
      </c>
      <c r="AD75" s="237">
        <f t="shared" si="60"/>
        <v>-1.2664699577907501E-2</v>
      </c>
      <c r="AE75" s="237">
        <f t="shared" si="61"/>
        <v>-9.3984962406015171E-3</v>
      </c>
      <c r="AF75" s="237">
        <f t="shared" si="62"/>
        <v>1.3915243516761544E-2</v>
      </c>
      <c r="AG75" s="237">
        <f t="shared" si="63"/>
        <v>4.4915782907049229E-2</v>
      </c>
      <c r="AH75" s="237">
        <f t="shared" si="64"/>
        <v>3.5223880597014867E-2</v>
      </c>
      <c r="AI75" s="237">
        <f t="shared" si="65"/>
        <v>3.3448673587082034E-2</v>
      </c>
      <c r="AJ75" s="237">
        <f t="shared" si="66"/>
        <v>3.3482142857141906E-3</v>
      </c>
      <c r="AK75" s="237">
        <f t="shared" si="67"/>
        <v>-1.5572858731924377E-2</v>
      </c>
      <c r="AL75" s="237">
        <f t="shared" si="68"/>
        <v>-3.1073446327683607E-2</v>
      </c>
      <c r="AM75" s="237">
        <f t="shared" si="69"/>
        <v>1.3994169096209985E-2</v>
      </c>
      <c r="AN75" s="237">
        <f t="shared" si="70"/>
        <v>6.2104657849338496E-2</v>
      </c>
      <c r="AO75" s="237">
        <f t="shared" si="71"/>
        <v>5.1976177585273398E-2</v>
      </c>
      <c r="AP75" s="237">
        <v>1.286670097786935E-2</v>
      </c>
      <c r="AQ75" s="237">
        <f t="shared" si="72"/>
        <v>-2.6930894308943132E-2</v>
      </c>
    </row>
    <row r="76" spans="1:43" x14ac:dyDescent="0.2">
      <c r="A76" s="220" t="s">
        <v>51</v>
      </c>
      <c r="B76" s="221">
        <v>7.4</v>
      </c>
      <c r="C76" s="221">
        <v>6.13</v>
      </c>
      <c r="D76" s="221">
        <v>5.84</v>
      </c>
      <c r="E76" s="221">
        <v>5.48</v>
      </c>
      <c r="F76" s="221">
        <v>5.88</v>
      </c>
      <c r="G76" s="221">
        <v>6.4083032721484567</v>
      </c>
      <c r="H76" s="221">
        <v>6.62</v>
      </c>
      <c r="I76" s="221">
        <v>6.97</v>
      </c>
      <c r="J76" s="221">
        <v>7.24</v>
      </c>
      <c r="K76" s="221">
        <v>7.77</v>
      </c>
      <c r="L76" s="221">
        <v>8.3699999999999992</v>
      </c>
      <c r="M76" s="221">
        <v>8.5500000000000007</v>
      </c>
      <c r="N76" s="221">
        <v>8.67</v>
      </c>
      <c r="O76" s="221">
        <v>8.5</v>
      </c>
      <c r="P76" s="221">
        <v>9.09</v>
      </c>
      <c r="Q76" s="221">
        <v>9.5</v>
      </c>
      <c r="R76" s="221">
        <v>10.5</v>
      </c>
      <c r="S76" s="221">
        <v>11.93</v>
      </c>
      <c r="T76" s="221">
        <v>13.66</v>
      </c>
      <c r="U76" s="221">
        <f>IF('Relative Weights'!F12=0,0,'Relative Weights'!F12)</f>
        <v>14.22</v>
      </c>
      <c r="W76" s="222"/>
      <c r="X76" s="220" t="s">
        <v>51</v>
      </c>
      <c r="Y76" s="237">
        <f t="shared" si="55"/>
        <v>-0.17162162162162165</v>
      </c>
      <c r="Z76" s="237">
        <f t="shared" si="56"/>
        <v>-4.7308319738988636E-2</v>
      </c>
      <c r="AA76" s="237">
        <f t="shared" si="57"/>
        <v>-6.1643835616438269E-2</v>
      </c>
      <c r="AB76" s="237">
        <f t="shared" si="58"/>
        <v>7.2992700729926918E-2</v>
      </c>
      <c r="AC76" s="237">
        <f t="shared" si="59"/>
        <v>8.9847495263343014E-2</v>
      </c>
      <c r="AD76" s="237">
        <f t="shared" si="60"/>
        <v>3.3034754889271989E-2</v>
      </c>
      <c r="AE76" s="237">
        <f t="shared" si="61"/>
        <v>5.2870090634441036E-2</v>
      </c>
      <c r="AF76" s="237">
        <f t="shared" si="62"/>
        <v>3.8737446197991465E-2</v>
      </c>
      <c r="AG76" s="237">
        <f t="shared" si="63"/>
        <v>7.320441988950277E-2</v>
      </c>
      <c r="AH76" s="237">
        <f t="shared" si="64"/>
        <v>7.7220077220077288E-2</v>
      </c>
      <c r="AI76" s="237">
        <f t="shared" si="65"/>
        <v>2.1505376344086224E-2</v>
      </c>
      <c r="AJ76" s="237">
        <f t="shared" si="66"/>
        <v>1.4035087719298067E-2</v>
      </c>
      <c r="AK76" s="237">
        <f t="shared" si="67"/>
        <v>-1.9607843137254943E-2</v>
      </c>
      <c r="AL76" s="237">
        <f t="shared" si="68"/>
        <v>6.9411764705882284E-2</v>
      </c>
      <c r="AM76" s="237">
        <f t="shared" si="69"/>
        <v>4.5104510451045021E-2</v>
      </c>
      <c r="AN76" s="237">
        <f t="shared" si="70"/>
        <v>0.10526315789473695</v>
      </c>
      <c r="AO76" s="237">
        <f t="shared" si="71"/>
        <v>0.1361904761904762</v>
      </c>
      <c r="AP76" s="237">
        <v>0.14501257334450979</v>
      </c>
      <c r="AQ76" s="237">
        <f t="shared" si="72"/>
        <v>4.0995607613470098E-2</v>
      </c>
    </row>
    <row r="77" spans="1:43" x14ac:dyDescent="0.2">
      <c r="A77" s="220" t="s">
        <v>52</v>
      </c>
      <c r="B77" s="221">
        <v>0</v>
      </c>
      <c r="C77" s="221">
        <v>0</v>
      </c>
      <c r="D77" s="221">
        <v>0</v>
      </c>
      <c r="E77" s="221">
        <v>0</v>
      </c>
      <c r="F77" s="221">
        <v>0</v>
      </c>
      <c r="G77" s="221">
        <v>0</v>
      </c>
      <c r="H77" s="221">
        <v>0</v>
      </c>
      <c r="I77" s="221">
        <v>0</v>
      </c>
      <c r="J77" s="221">
        <v>0</v>
      </c>
      <c r="K77" s="221">
        <v>0</v>
      </c>
      <c r="L77" s="221">
        <v>0</v>
      </c>
      <c r="M77" s="221">
        <v>0</v>
      </c>
      <c r="N77" s="221">
        <v>0</v>
      </c>
      <c r="O77" s="221">
        <v>0</v>
      </c>
      <c r="P77" s="221">
        <v>0</v>
      </c>
      <c r="Q77" s="221">
        <v>0</v>
      </c>
      <c r="R77" s="221">
        <v>0</v>
      </c>
      <c r="S77" s="221">
        <v>0</v>
      </c>
      <c r="T77" s="221">
        <v>0</v>
      </c>
      <c r="U77" s="221">
        <f>IF('Relative Weights'!F13=0,0,'Relative Weights'!F13)</f>
        <v>0</v>
      </c>
      <c r="W77" s="222"/>
      <c r="X77" s="220" t="s">
        <v>52</v>
      </c>
      <c r="Y77" s="237" t="str">
        <f t="shared" si="55"/>
        <v/>
      </c>
      <c r="Z77" s="237" t="str">
        <f t="shared" si="56"/>
        <v/>
      </c>
      <c r="AA77" s="237" t="str">
        <f t="shared" si="57"/>
        <v/>
      </c>
      <c r="AB77" s="237" t="str">
        <f t="shared" si="58"/>
        <v/>
      </c>
      <c r="AC77" s="237" t="str">
        <f t="shared" si="59"/>
        <v/>
      </c>
      <c r="AD77" s="237" t="str">
        <f t="shared" si="60"/>
        <v/>
      </c>
      <c r="AE77" s="237" t="str">
        <f t="shared" si="61"/>
        <v/>
      </c>
      <c r="AF77" s="237" t="str">
        <f t="shared" si="62"/>
        <v/>
      </c>
      <c r="AG77" s="237" t="str">
        <f t="shared" si="63"/>
        <v/>
      </c>
      <c r="AH77" s="237" t="str">
        <f t="shared" si="64"/>
        <v/>
      </c>
      <c r="AI77" s="237" t="str">
        <f t="shared" si="65"/>
        <v/>
      </c>
      <c r="AJ77" s="237" t="str">
        <f t="shared" si="66"/>
        <v/>
      </c>
      <c r="AK77" s="237" t="str">
        <f t="shared" si="67"/>
        <v/>
      </c>
      <c r="AL77" s="237" t="str">
        <f t="shared" si="68"/>
        <v/>
      </c>
      <c r="AM77" s="237" t="str">
        <f t="shared" si="69"/>
        <v/>
      </c>
      <c r="AN77" s="237" t="str">
        <f t="shared" si="70"/>
        <v/>
      </c>
      <c r="AO77" s="237" t="str">
        <f t="shared" si="71"/>
        <v/>
      </c>
      <c r="AP77" s="237" t="s">
        <v>855</v>
      </c>
      <c r="AQ77" s="237" t="str">
        <f t="shared" si="72"/>
        <v/>
      </c>
    </row>
    <row r="78" spans="1:43" x14ac:dyDescent="0.2">
      <c r="A78" s="220" t="s">
        <v>53</v>
      </c>
      <c r="B78" s="221">
        <v>14.09</v>
      </c>
      <c r="C78" s="221">
        <v>12.28</v>
      </c>
      <c r="D78" s="221">
        <v>11.49</v>
      </c>
      <c r="E78" s="221">
        <v>11.32</v>
      </c>
      <c r="F78" s="221">
        <v>12.31</v>
      </c>
      <c r="G78" s="221">
        <v>13.796534682940798</v>
      </c>
      <c r="H78" s="221">
        <v>13.84</v>
      </c>
      <c r="I78" s="221">
        <v>14.4</v>
      </c>
      <c r="J78" s="221">
        <v>14.69</v>
      </c>
      <c r="K78" s="221">
        <v>15.32</v>
      </c>
      <c r="L78" s="221">
        <v>15.76</v>
      </c>
      <c r="M78" s="221">
        <v>17.010000000000002</v>
      </c>
      <c r="N78" s="221">
        <v>18.18</v>
      </c>
      <c r="O78" s="221">
        <v>19.440000000000001</v>
      </c>
      <c r="P78" s="221">
        <v>19.329999999999998</v>
      </c>
      <c r="Q78" s="221">
        <v>20.67</v>
      </c>
      <c r="R78" s="221">
        <v>23.84</v>
      </c>
      <c r="S78" s="221">
        <v>26.37</v>
      </c>
      <c r="T78" s="221">
        <v>28.72</v>
      </c>
      <c r="U78" s="221">
        <f>IF('Relative Weights'!F14=0,0,'Relative Weights'!F14)</f>
        <v>28.45</v>
      </c>
      <c r="W78" s="222"/>
      <c r="X78" s="220" t="s">
        <v>53</v>
      </c>
      <c r="Y78" s="237">
        <f t="shared" si="55"/>
        <v>-0.1284599006387509</v>
      </c>
      <c r="Z78" s="237">
        <f t="shared" si="56"/>
        <v>-6.4332247557003175E-2</v>
      </c>
      <c r="AA78" s="237">
        <f t="shared" si="57"/>
        <v>-1.4795474325500435E-2</v>
      </c>
      <c r="AB78" s="237">
        <f t="shared" si="58"/>
        <v>8.7455830388692535E-2</v>
      </c>
      <c r="AC78" s="237">
        <f t="shared" si="59"/>
        <v>0.12075830080753835</v>
      </c>
      <c r="AD78" s="237">
        <f t="shared" si="60"/>
        <v>3.1504517661919973E-3</v>
      </c>
      <c r="AE78" s="237">
        <f t="shared" si="61"/>
        <v>4.0462427745664886E-2</v>
      </c>
      <c r="AF78" s="237">
        <f t="shared" si="62"/>
        <v>2.0138888888888928E-2</v>
      </c>
      <c r="AG78" s="237">
        <f t="shared" si="63"/>
        <v>4.288631722260039E-2</v>
      </c>
      <c r="AH78" s="237">
        <f t="shared" si="64"/>
        <v>2.8720626631853818E-2</v>
      </c>
      <c r="AI78" s="237">
        <f t="shared" si="65"/>
        <v>7.9314720812182937E-2</v>
      </c>
      <c r="AJ78" s="237">
        <f t="shared" si="66"/>
        <v>6.8783068783068613E-2</v>
      </c>
      <c r="AK78" s="237">
        <f t="shared" si="67"/>
        <v>6.9306930693069368E-2</v>
      </c>
      <c r="AL78" s="237">
        <f t="shared" si="68"/>
        <v>-5.6584362139918687E-3</v>
      </c>
      <c r="AM78" s="237">
        <f t="shared" si="69"/>
        <v>6.9322296947749829E-2</v>
      </c>
      <c r="AN78" s="237">
        <f t="shared" si="70"/>
        <v>0.1533623609095307</v>
      </c>
      <c r="AO78" s="237">
        <f t="shared" si="71"/>
        <v>0.1061241610738255</v>
      </c>
      <c r="AP78" s="237">
        <v>8.9116420174440547E-2</v>
      </c>
      <c r="AQ78" s="237">
        <f t="shared" si="72"/>
        <v>-9.4011142061281028E-3</v>
      </c>
    </row>
    <row r="79" spans="1:43" x14ac:dyDescent="0.2">
      <c r="A79" s="220" t="s">
        <v>54</v>
      </c>
      <c r="B79" s="221">
        <v>5.48</v>
      </c>
      <c r="C79" s="221">
        <v>5.0999999999999996</v>
      </c>
      <c r="D79" s="221">
        <v>5.2</v>
      </c>
      <c r="E79" s="221">
        <v>5.45</v>
      </c>
      <c r="F79" s="221">
        <v>6.17</v>
      </c>
      <c r="G79" s="221">
        <v>6.3238910411669629</v>
      </c>
      <c r="H79" s="221">
        <v>6.65</v>
      </c>
      <c r="I79" s="221">
        <v>7.5</v>
      </c>
      <c r="J79" s="221">
        <v>9.64</v>
      </c>
      <c r="K79" s="221">
        <v>11.95</v>
      </c>
      <c r="L79" s="221">
        <v>12.74</v>
      </c>
      <c r="M79" s="221">
        <v>12.41</v>
      </c>
      <c r="N79" s="221">
        <v>12.06</v>
      </c>
      <c r="O79" s="221">
        <v>13.02</v>
      </c>
      <c r="P79" s="221">
        <v>14.64</v>
      </c>
      <c r="Q79" s="221">
        <v>15.47</v>
      </c>
      <c r="R79" s="221">
        <v>15.16</v>
      </c>
      <c r="S79" s="221">
        <v>14.47</v>
      </c>
      <c r="T79" s="221">
        <v>16.55</v>
      </c>
      <c r="U79" s="221">
        <f>IF('Relative Weights'!F15=0,0,'Relative Weights'!F15)</f>
        <v>21.12</v>
      </c>
      <c r="W79" s="222"/>
      <c r="X79" s="220" t="s">
        <v>54</v>
      </c>
      <c r="Y79" s="237">
        <f t="shared" si="55"/>
        <v>-6.9343065693430739E-2</v>
      </c>
      <c r="Z79" s="237">
        <f t="shared" si="56"/>
        <v>1.9607843137255054E-2</v>
      </c>
      <c r="AA79" s="237">
        <f t="shared" si="57"/>
        <v>4.8076923076923128E-2</v>
      </c>
      <c r="AB79" s="237">
        <f t="shared" si="58"/>
        <v>0.13211009174311927</v>
      </c>
      <c r="AC79" s="237">
        <f t="shared" si="59"/>
        <v>2.494182190712535E-2</v>
      </c>
      <c r="AD79" s="237">
        <f t="shared" si="60"/>
        <v>5.1567770018513759E-2</v>
      </c>
      <c r="AE79" s="237">
        <f t="shared" si="61"/>
        <v>0.1278195488721805</v>
      </c>
      <c r="AF79" s="237">
        <f t="shared" si="62"/>
        <v>0.28533333333333344</v>
      </c>
      <c r="AG79" s="237">
        <f t="shared" si="63"/>
        <v>0.23962655601659733</v>
      </c>
      <c r="AH79" s="237">
        <f t="shared" si="64"/>
        <v>6.6108786610878711E-2</v>
      </c>
      <c r="AI79" s="237">
        <f t="shared" si="65"/>
        <v>-2.590266875981162E-2</v>
      </c>
      <c r="AJ79" s="237">
        <f t="shared" si="66"/>
        <v>-2.8203062046736505E-2</v>
      </c>
      <c r="AK79" s="237">
        <f t="shared" si="67"/>
        <v>7.9601990049751103E-2</v>
      </c>
      <c r="AL79" s="237">
        <f t="shared" si="68"/>
        <v>0.12442396313364057</v>
      </c>
      <c r="AM79" s="237">
        <f t="shared" si="69"/>
        <v>5.6693989071038287E-2</v>
      </c>
      <c r="AN79" s="237">
        <f t="shared" si="70"/>
        <v>-2.0038784744667137E-2</v>
      </c>
      <c r="AO79" s="237">
        <f t="shared" si="71"/>
        <v>-4.5514511873350871E-2</v>
      </c>
      <c r="AP79" s="237">
        <v>0.14374568071872851</v>
      </c>
      <c r="AQ79" s="237">
        <f t="shared" si="72"/>
        <v>0.27613293051359511</v>
      </c>
    </row>
    <row r="80" spans="1:43" x14ac:dyDescent="0.2">
      <c r="A80" s="220" t="s">
        <v>727</v>
      </c>
      <c r="B80" s="221">
        <v>0</v>
      </c>
      <c r="C80" s="221">
        <v>0</v>
      </c>
      <c r="D80" s="221">
        <v>0</v>
      </c>
      <c r="E80" s="221">
        <v>0</v>
      </c>
      <c r="F80" s="221">
        <v>0</v>
      </c>
      <c r="G80" s="221">
        <v>0</v>
      </c>
      <c r="H80" s="221">
        <v>0</v>
      </c>
      <c r="I80" s="221">
        <v>0</v>
      </c>
      <c r="J80" s="221">
        <v>0</v>
      </c>
      <c r="K80" s="221">
        <v>0</v>
      </c>
      <c r="L80" s="221">
        <v>0</v>
      </c>
      <c r="M80" s="221">
        <v>0</v>
      </c>
      <c r="N80" s="221">
        <v>0</v>
      </c>
      <c r="O80" s="221">
        <v>0</v>
      </c>
      <c r="P80" s="221">
        <v>0</v>
      </c>
      <c r="Q80" s="221">
        <v>0</v>
      </c>
      <c r="R80" s="221">
        <v>0</v>
      </c>
      <c r="S80" s="221">
        <v>0</v>
      </c>
      <c r="T80" s="221">
        <v>0</v>
      </c>
      <c r="U80" s="221">
        <f>IF('Relative Weights'!F16=0,0,'Relative Weights'!F16)</f>
        <v>0</v>
      </c>
      <c r="W80" s="222"/>
      <c r="X80" s="220" t="s">
        <v>727</v>
      </c>
      <c r="Y80" s="237" t="str">
        <f t="shared" si="55"/>
        <v/>
      </c>
      <c r="Z80" s="237" t="str">
        <f t="shared" si="56"/>
        <v/>
      </c>
      <c r="AA80" s="237" t="str">
        <f t="shared" si="57"/>
        <v/>
      </c>
      <c r="AB80" s="237" t="str">
        <f t="shared" si="58"/>
        <v/>
      </c>
      <c r="AC80" s="237" t="str">
        <f t="shared" si="59"/>
        <v/>
      </c>
      <c r="AD80" s="237" t="str">
        <f t="shared" si="60"/>
        <v/>
      </c>
      <c r="AE80" s="237" t="str">
        <f t="shared" si="61"/>
        <v/>
      </c>
      <c r="AF80" s="237" t="str">
        <f t="shared" si="62"/>
        <v/>
      </c>
      <c r="AG80" s="237" t="str">
        <f t="shared" si="63"/>
        <v/>
      </c>
      <c r="AH80" s="237" t="str">
        <f t="shared" si="64"/>
        <v/>
      </c>
      <c r="AI80" s="237" t="str">
        <f t="shared" si="65"/>
        <v/>
      </c>
      <c r="AJ80" s="237" t="str">
        <f t="shared" si="66"/>
        <v/>
      </c>
      <c r="AK80" s="237" t="str">
        <f t="shared" si="67"/>
        <v/>
      </c>
      <c r="AL80" s="237" t="str">
        <f t="shared" si="68"/>
        <v/>
      </c>
      <c r="AM80" s="237" t="str">
        <f t="shared" si="69"/>
        <v/>
      </c>
      <c r="AN80" s="237" t="str">
        <f t="shared" si="70"/>
        <v/>
      </c>
      <c r="AO80" s="237" t="str">
        <f t="shared" si="71"/>
        <v/>
      </c>
      <c r="AP80" s="237" t="s">
        <v>855</v>
      </c>
      <c r="AQ80" s="237" t="str">
        <f t="shared" si="72"/>
        <v/>
      </c>
    </row>
    <row r="81" spans="1:43" x14ac:dyDescent="0.2">
      <c r="A81" s="220" t="s">
        <v>56</v>
      </c>
      <c r="B81" s="221">
        <v>0</v>
      </c>
      <c r="C81" s="221">
        <v>0</v>
      </c>
      <c r="D81" s="221">
        <v>0</v>
      </c>
      <c r="E81" s="221">
        <v>0</v>
      </c>
      <c r="F81" s="221">
        <v>0</v>
      </c>
      <c r="G81" s="221">
        <v>0</v>
      </c>
      <c r="H81" s="221">
        <v>0</v>
      </c>
      <c r="I81" s="221">
        <v>0</v>
      </c>
      <c r="J81" s="221">
        <v>0</v>
      </c>
      <c r="K81" s="221">
        <v>0</v>
      </c>
      <c r="L81" s="221">
        <v>0</v>
      </c>
      <c r="M81" s="221">
        <v>0</v>
      </c>
      <c r="N81" s="221">
        <v>0</v>
      </c>
      <c r="O81" s="221">
        <v>0</v>
      </c>
      <c r="P81" s="221">
        <v>0</v>
      </c>
      <c r="Q81" s="221">
        <v>0</v>
      </c>
      <c r="R81" s="221">
        <v>0</v>
      </c>
      <c r="S81" s="221">
        <v>0</v>
      </c>
      <c r="T81" s="221">
        <v>0</v>
      </c>
      <c r="U81" s="221">
        <f>IF('Relative Weights'!F17=0,0,'Relative Weights'!F17)</f>
        <v>0</v>
      </c>
      <c r="W81" s="222"/>
      <c r="X81" s="220" t="s">
        <v>56</v>
      </c>
      <c r="Y81" s="237" t="str">
        <f t="shared" si="55"/>
        <v/>
      </c>
      <c r="Z81" s="237" t="str">
        <f t="shared" si="56"/>
        <v/>
      </c>
      <c r="AA81" s="237" t="str">
        <f t="shared" si="57"/>
        <v/>
      </c>
      <c r="AB81" s="237" t="str">
        <f t="shared" si="58"/>
        <v/>
      </c>
      <c r="AC81" s="237" t="str">
        <f t="shared" si="59"/>
        <v/>
      </c>
      <c r="AD81" s="237" t="str">
        <f t="shared" si="60"/>
        <v/>
      </c>
      <c r="AE81" s="237" t="str">
        <f t="shared" si="61"/>
        <v/>
      </c>
      <c r="AF81" s="237" t="str">
        <f t="shared" si="62"/>
        <v/>
      </c>
      <c r="AG81" s="237" t="str">
        <f t="shared" si="63"/>
        <v/>
      </c>
      <c r="AH81" s="237" t="str">
        <f t="shared" si="64"/>
        <v/>
      </c>
      <c r="AI81" s="237" t="str">
        <f t="shared" si="65"/>
        <v/>
      </c>
      <c r="AJ81" s="237" t="str">
        <f t="shared" si="66"/>
        <v/>
      </c>
      <c r="AK81" s="237" t="str">
        <f t="shared" si="67"/>
        <v/>
      </c>
      <c r="AL81" s="237" t="str">
        <f t="shared" si="68"/>
        <v/>
      </c>
      <c r="AM81" s="237" t="str">
        <f t="shared" si="69"/>
        <v/>
      </c>
      <c r="AN81" s="237" t="str">
        <f t="shared" si="70"/>
        <v/>
      </c>
      <c r="AO81" s="237" t="str">
        <f t="shared" si="71"/>
        <v/>
      </c>
      <c r="AP81" s="237" t="s">
        <v>855</v>
      </c>
      <c r="AQ81" s="237" t="str">
        <f t="shared" si="72"/>
        <v/>
      </c>
    </row>
    <row r="82" spans="1:43" x14ac:dyDescent="0.2">
      <c r="A82" s="220" t="s">
        <v>57</v>
      </c>
      <c r="B82" s="221">
        <v>0</v>
      </c>
      <c r="C82" s="221">
        <v>0</v>
      </c>
      <c r="D82" s="221">
        <v>0</v>
      </c>
      <c r="E82" s="221">
        <v>0</v>
      </c>
      <c r="F82" s="221">
        <v>0</v>
      </c>
      <c r="G82" s="221">
        <v>0</v>
      </c>
      <c r="H82" s="221">
        <v>0</v>
      </c>
      <c r="I82" s="221">
        <v>0</v>
      </c>
      <c r="J82" s="221">
        <v>0</v>
      </c>
      <c r="K82" s="221">
        <v>0</v>
      </c>
      <c r="L82" s="221">
        <v>0</v>
      </c>
      <c r="M82" s="221">
        <v>0</v>
      </c>
      <c r="N82" s="221">
        <v>0</v>
      </c>
      <c r="O82" s="221">
        <v>0</v>
      </c>
      <c r="P82" s="221">
        <v>0</v>
      </c>
      <c r="Q82" s="221">
        <v>0</v>
      </c>
      <c r="R82" s="221">
        <v>0</v>
      </c>
      <c r="S82" s="221">
        <v>0</v>
      </c>
      <c r="T82" s="221">
        <v>0</v>
      </c>
      <c r="U82" s="221">
        <f>IF('Relative Weights'!F18=0,0,'Relative Weights'!F18)</f>
        <v>0</v>
      </c>
      <c r="W82" s="222"/>
      <c r="X82" s="220" t="s">
        <v>57</v>
      </c>
      <c r="Y82" s="237" t="str">
        <f t="shared" si="55"/>
        <v/>
      </c>
      <c r="Z82" s="237" t="str">
        <f t="shared" si="56"/>
        <v/>
      </c>
      <c r="AA82" s="237" t="str">
        <f t="shared" si="57"/>
        <v/>
      </c>
      <c r="AB82" s="237" t="str">
        <f t="shared" si="58"/>
        <v/>
      </c>
      <c r="AC82" s="237" t="str">
        <f t="shared" si="59"/>
        <v/>
      </c>
      <c r="AD82" s="237" t="str">
        <f t="shared" si="60"/>
        <v/>
      </c>
      <c r="AE82" s="237" t="str">
        <f t="shared" si="61"/>
        <v/>
      </c>
      <c r="AF82" s="237" t="str">
        <f t="shared" si="62"/>
        <v/>
      </c>
      <c r="AG82" s="237" t="str">
        <f t="shared" si="63"/>
        <v/>
      </c>
      <c r="AH82" s="237" t="str">
        <f t="shared" si="64"/>
        <v/>
      </c>
      <c r="AI82" s="237" t="str">
        <f t="shared" si="65"/>
        <v/>
      </c>
      <c r="AJ82" s="237" t="str">
        <f t="shared" si="66"/>
        <v/>
      </c>
      <c r="AK82" s="237" t="str">
        <f t="shared" si="67"/>
        <v/>
      </c>
      <c r="AL82" s="237" t="str">
        <f t="shared" si="68"/>
        <v/>
      </c>
      <c r="AM82" s="237" t="str">
        <f t="shared" si="69"/>
        <v/>
      </c>
      <c r="AN82" s="237" t="str">
        <f t="shared" si="70"/>
        <v/>
      </c>
      <c r="AO82" s="237" t="str">
        <f t="shared" si="71"/>
        <v/>
      </c>
      <c r="AP82" s="237" t="s">
        <v>855</v>
      </c>
      <c r="AQ82" s="237" t="str">
        <f t="shared" si="72"/>
        <v/>
      </c>
    </row>
    <row r="83" spans="1:43" x14ac:dyDescent="0.2">
      <c r="A83" s="220" t="s">
        <v>58</v>
      </c>
      <c r="B83" s="221">
        <v>9.3000000000000007</v>
      </c>
      <c r="C83" s="221">
        <v>9.0500000000000007</v>
      </c>
      <c r="D83" s="221">
        <v>7.95</v>
      </c>
      <c r="E83" s="221">
        <v>7.66</v>
      </c>
      <c r="F83" s="221">
        <v>7.49</v>
      </c>
      <c r="G83" s="221">
        <v>7.9692785412469753</v>
      </c>
      <c r="H83" s="221">
        <v>8.49</v>
      </c>
      <c r="I83" s="221">
        <v>9.14</v>
      </c>
      <c r="J83" s="221">
        <v>9.75</v>
      </c>
      <c r="K83" s="221">
        <v>9.93</v>
      </c>
      <c r="L83" s="221">
        <v>9.75</v>
      </c>
      <c r="M83" s="221">
        <v>9.77</v>
      </c>
      <c r="N83" s="221">
        <v>9.86</v>
      </c>
      <c r="O83" s="221">
        <v>10.11</v>
      </c>
      <c r="P83" s="221">
        <v>10.19</v>
      </c>
      <c r="Q83" s="221">
        <v>10.74</v>
      </c>
      <c r="R83" s="221">
        <v>11.28</v>
      </c>
      <c r="S83" s="221">
        <v>12.15</v>
      </c>
      <c r="T83" s="221">
        <v>11.99</v>
      </c>
      <c r="U83" s="221">
        <f>IF('Relative Weights'!F19=0,0,'Relative Weights'!F19)</f>
        <v>11.1</v>
      </c>
      <c r="W83" s="222"/>
      <c r="X83" s="220" t="s">
        <v>58</v>
      </c>
      <c r="Y83" s="237">
        <f t="shared" si="55"/>
        <v>-2.6881720430107503E-2</v>
      </c>
      <c r="Z83" s="237">
        <f t="shared" si="56"/>
        <v>-0.12154696132596687</v>
      </c>
      <c r="AA83" s="237">
        <f t="shared" si="57"/>
        <v>-3.647798742138364E-2</v>
      </c>
      <c r="AB83" s="237">
        <f t="shared" si="58"/>
        <v>-2.2193211488250597E-2</v>
      </c>
      <c r="AC83" s="237">
        <f t="shared" si="59"/>
        <v>6.3989124332039404E-2</v>
      </c>
      <c r="AD83" s="237">
        <f t="shared" si="60"/>
        <v>6.5341104098432856E-2</v>
      </c>
      <c r="AE83" s="237">
        <f t="shared" si="61"/>
        <v>7.6560659599528957E-2</v>
      </c>
      <c r="AF83" s="237">
        <f t="shared" si="62"/>
        <v>6.6739606126914541E-2</v>
      </c>
      <c r="AG83" s="237">
        <f t="shared" si="63"/>
        <v>1.8461538461538529E-2</v>
      </c>
      <c r="AH83" s="237">
        <f t="shared" si="64"/>
        <v>-1.8126888217522619E-2</v>
      </c>
      <c r="AI83" s="237">
        <f t="shared" si="65"/>
        <v>2.0512820512819108E-3</v>
      </c>
      <c r="AJ83" s="237">
        <f t="shared" si="66"/>
        <v>9.2118730808596894E-3</v>
      </c>
      <c r="AK83" s="237">
        <f t="shared" si="67"/>
        <v>2.535496957403649E-2</v>
      </c>
      <c r="AL83" s="237">
        <f t="shared" si="68"/>
        <v>7.9129574678535874E-3</v>
      </c>
      <c r="AM83" s="237">
        <f t="shared" si="69"/>
        <v>5.3974484789008903E-2</v>
      </c>
      <c r="AN83" s="237">
        <f t="shared" si="70"/>
        <v>5.027932960893855E-2</v>
      </c>
      <c r="AO83" s="237">
        <f t="shared" si="71"/>
        <v>7.7127659574468099E-2</v>
      </c>
      <c r="AP83" s="237">
        <v>-1.3168724279835398E-2</v>
      </c>
      <c r="AQ83" s="237">
        <f t="shared" si="72"/>
        <v>-7.4228523769808263E-2</v>
      </c>
    </row>
    <row r="84" spans="1:43" x14ac:dyDescent="0.2">
      <c r="A84" s="220" t="s">
        <v>59</v>
      </c>
      <c r="B84" s="221">
        <v>24.63</v>
      </c>
      <c r="C84" s="221">
        <v>23.58</v>
      </c>
      <c r="D84" s="221">
        <v>24.39</v>
      </c>
      <c r="E84" s="221">
        <v>25.19</v>
      </c>
      <c r="F84" s="221">
        <v>27.34</v>
      </c>
      <c r="G84" s="221">
        <v>29.367513754009995</v>
      </c>
      <c r="H84" s="221">
        <v>29.55</v>
      </c>
      <c r="I84" s="221">
        <v>30.57</v>
      </c>
      <c r="J84" s="221">
        <v>34.22</v>
      </c>
      <c r="K84" s="221">
        <v>36.07</v>
      </c>
      <c r="L84" s="221">
        <v>38.520000000000003</v>
      </c>
      <c r="M84" s="221">
        <v>37.340000000000003</v>
      </c>
      <c r="N84" s="221">
        <v>35.14</v>
      </c>
      <c r="O84" s="221">
        <v>32.24</v>
      </c>
      <c r="P84" s="221">
        <v>32.17</v>
      </c>
      <c r="Q84" s="221">
        <v>36.549999999999997</v>
      </c>
      <c r="R84" s="221">
        <v>39.21</v>
      </c>
      <c r="S84" s="221">
        <v>43.58</v>
      </c>
      <c r="T84" s="221">
        <v>48.02</v>
      </c>
      <c r="U84" s="221">
        <f>IF('Relative Weights'!F20=0,0,'Relative Weights'!F20)</f>
        <v>51.68</v>
      </c>
      <c r="W84" s="222"/>
      <c r="X84" s="220" t="s">
        <v>59</v>
      </c>
      <c r="Y84" s="237">
        <f t="shared" si="55"/>
        <v>-4.2630937880633435E-2</v>
      </c>
      <c r="Z84" s="237">
        <f t="shared" si="56"/>
        <v>3.4351145038167941E-2</v>
      </c>
      <c r="AA84" s="237">
        <f t="shared" si="57"/>
        <v>3.2800328003280033E-2</v>
      </c>
      <c r="AB84" s="237">
        <f t="shared" si="58"/>
        <v>8.5351329892814576E-2</v>
      </c>
      <c r="AC84" s="237">
        <f t="shared" si="59"/>
        <v>7.415924484308678E-2</v>
      </c>
      <c r="AD84" s="237">
        <f t="shared" si="60"/>
        <v>6.2138813492540468E-3</v>
      </c>
      <c r="AE84" s="237">
        <f t="shared" si="61"/>
        <v>3.4517766497461855E-2</v>
      </c>
      <c r="AF84" s="237">
        <f t="shared" si="62"/>
        <v>0.11939810271508011</v>
      </c>
      <c r="AG84" s="237">
        <f t="shared" si="63"/>
        <v>5.4061952074810016E-2</v>
      </c>
      <c r="AH84" s="237">
        <f t="shared" si="64"/>
        <v>6.792348211810384E-2</v>
      </c>
      <c r="AI84" s="237">
        <f t="shared" si="65"/>
        <v>-3.0633437175493272E-2</v>
      </c>
      <c r="AJ84" s="237">
        <f t="shared" si="66"/>
        <v>-5.8918050348152229E-2</v>
      </c>
      <c r="AK84" s="237">
        <f t="shared" si="67"/>
        <v>-8.2527034718269721E-2</v>
      </c>
      <c r="AL84" s="237">
        <f t="shared" si="68"/>
        <v>-2.1712158808933069E-3</v>
      </c>
      <c r="AM84" s="237">
        <f t="shared" si="69"/>
        <v>0.13615169412496098</v>
      </c>
      <c r="AN84" s="237">
        <f t="shared" si="70"/>
        <v>7.2777017783857811E-2</v>
      </c>
      <c r="AO84" s="237">
        <f t="shared" si="71"/>
        <v>0.11145116041826064</v>
      </c>
      <c r="AP84" s="237">
        <v>0.10188159706287303</v>
      </c>
      <c r="AQ84" s="237">
        <f t="shared" si="72"/>
        <v>7.6218242399000324E-2</v>
      </c>
    </row>
    <row r="85" spans="1:43" x14ac:dyDescent="0.2">
      <c r="A85" s="229" t="s">
        <v>60</v>
      </c>
      <c r="B85" s="221">
        <v>18.37</v>
      </c>
      <c r="C85" s="221">
        <v>16.14</v>
      </c>
      <c r="D85" s="221">
        <v>16.82</v>
      </c>
      <c r="E85" s="221">
        <v>17.309999999999999</v>
      </c>
      <c r="F85" s="221">
        <v>20.27</v>
      </c>
      <c r="G85" s="221">
        <v>22.72780566345029</v>
      </c>
      <c r="H85" s="221">
        <v>24.27</v>
      </c>
      <c r="I85" s="221">
        <v>24.41</v>
      </c>
      <c r="J85" s="221">
        <v>23.34</v>
      </c>
      <c r="K85" s="221">
        <v>23.05</v>
      </c>
      <c r="L85" s="221">
        <v>23.21</v>
      </c>
      <c r="M85" s="221">
        <v>23.52</v>
      </c>
      <c r="N85" s="221">
        <v>23.92</v>
      </c>
      <c r="O85" s="221">
        <v>24.41</v>
      </c>
      <c r="P85" s="221">
        <v>24.7</v>
      </c>
      <c r="Q85" s="221">
        <v>25.73</v>
      </c>
      <c r="R85" s="221">
        <v>28.23</v>
      </c>
      <c r="S85" s="221">
        <v>32.950000000000003</v>
      </c>
      <c r="T85" s="221">
        <v>35.950000000000003</v>
      </c>
      <c r="U85" s="221">
        <f>IF('Relative Weights'!F21=0,0,'Relative Weights'!F21)</f>
        <v>38</v>
      </c>
      <c r="W85" s="222"/>
      <c r="X85" s="220" t="s">
        <v>60</v>
      </c>
      <c r="Y85" s="237">
        <f t="shared" si="55"/>
        <v>-0.12139357648339688</v>
      </c>
      <c r="Z85" s="237">
        <f t="shared" si="56"/>
        <v>4.2131350681536617E-2</v>
      </c>
      <c r="AA85" s="237">
        <f t="shared" si="57"/>
        <v>2.9131985731272181E-2</v>
      </c>
      <c r="AB85" s="237">
        <f t="shared" si="58"/>
        <v>0.17099942229924903</v>
      </c>
      <c r="AC85" s="237">
        <f t="shared" si="59"/>
        <v>0.12125336277505139</v>
      </c>
      <c r="AD85" s="237">
        <f t="shared" si="60"/>
        <v>6.7854959664222614E-2</v>
      </c>
      <c r="AE85" s="237">
        <f t="shared" si="61"/>
        <v>5.7684384013185763E-3</v>
      </c>
      <c r="AF85" s="237">
        <f t="shared" si="62"/>
        <v>-4.3834494059811546E-2</v>
      </c>
      <c r="AG85" s="237">
        <f t="shared" si="63"/>
        <v>-1.2425021422450722E-2</v>
      </c>
      <c r="AH85" s="237">
        <f t="shared" si="64"/>
        <v>6.94143167028205E-3</v>
      </c>
      <c r="AI85" s="237">
        <f t="shared" si="65"/>
        <v>1.3356311934511034E-2</v>
      </c>
      <c r="AJ85" s="237">
        <f t="shared" si="66"/>
        <v>1.7006802721088565E-2</v>
      </c>
      <c r="AK85" s="237">
        <f t="shared" si="67"/>
        <v>2.0484949832775934E-2</v>
      </c>
      <c r="AL85" s="237">
        <f t="shared" si="68"/>
        <v>1.1880376894715328E-2</v>
      </c>
      <c r="AM85" s="237">
        <f t="shared" si="69"/>
        <v>4.1700404858299622E-2</v>
      </c>
      <c r="AN85" s="237">
        <f t="shared" si="70"/>
        <v>9.7162844928099457E-2</v>
      </c>
      <c r="AO85" s="237">
        <f t="shared" si="71"/>
        <v>0.16719801629472197</v>
      </c>
      <c r="AP85" s="237">
        <v>9.1047040971168336E-2</v>
      </c>
      <c r="AQ85" s="237">
        <f t="shared" si="72"/>
        <v>5.7023643949930314E-2</v>
      </c>
    </row>
    <row r="86" spans="1:43" x14ac:dyDescent="0.2">
      <c r="A86" s="229" t="s">
        <v>61</v>
      </c>
      <c r="B86" s="221">
        <v>19.12</v>
      </c>
      <c r="C86" s="221">
        <v>19.12</v>
      </c>
      <c r="D86" s="221">
        <v>19.12</v>
      </c>
      <c r="E86" s="221">
        <v>19.12</v>
      </c>
      <c r="F86" s="221">
        <v>19.12</v>
      </c>
      <c r="G86" s="221">
        <v>19.12</v>
      </c>
      <c r="H86" s="221">
        <v>19.12</v>
      </c>
      <c r="I86" s="221">
        <v>19.12</v>
      </c>
      <c r="J86" s="221">
        <v>19.12</v>
      </c>
      <c r="K86" s="221">
        <v>51.63</v>
      </c>
      <c r="L86" s="221">
        <v>50.88</v>
      </c>
      <c r="M86" s="221">
        <v>52.61</v>
      </c>
      <c r="N86" s="221">
        <v>55.92</v>
      </c>
      <c r="O86" s="221">
        <v>0</v>
      </c>
      <c r="P86" s="221">
        <v>0</v>
      </c>
      <c r="Q86" s="221">
        <v>0</v>
      </c>
      <c r="R86" s="221">
        <v>0</v>
      </c>
      <c r="S86" s="221">
        <v>0</v>
      </c>
      <c r="T86" s="221">
        <v>0</v>
      </c>
      <c r="U86" s="221">
        <f>IF('Relative Weights'!F22=0,0,'Relative Weights'!F22)</f>
        <v>0</v>
      </c>
      <c r="W86" s="222"/>
      <c r="X86" s="220" t="s">
        <v>61</v>
      </c>
      <c r="Y86" s="237">
        <f t="shared" si="55"/>
        <v>0</v>
      </c>
      <c r="Z86" s="237">
        <f t="shared" si="56"/>
        <v>0</v>
      </c>
      <c r="AA86" s="237">
        <f t="shared" si="57"/>
        <v>0</v>
      </c>
      <c r="AB86" s="237">
        <f t="shared" si="58"/>
        <v>0</v>
      </c>
      <c r="AC86" s="237">
        <f t="shared" si="59"/>
        <v>0</v>
      </c>
      <c r="AD86" s="237">
        <f t="shared" si="60"/>
        <v>0</v>
      </c>
      <c r="AE86" s="237">
        <f t="shared" si="61"/>
        <v>0</v>
      </c>
      <c r="AF86" s="237">
        <f t="shared" si="62"/>
        <v>0</v>
      </c>
      <c r="AG86" s="237">
        <f t="shared" si="63"/>
        <v>1.7003138075313808</v>
      </c>
      <c r="AH86" s="237">
        <f t="shared" si="64"/>
        <v>-1.4526438117373641E-2</v>
      </c>
      <c r="AI86" s="237">
        <f t="shared" si="65"/>
        <v>3.4001572327043927E-2</v>
      </c>
      <c r="AJ86" s="237">
        <f t="shared" si="66"/>
        <v>6.2915795476145231E-2</v>
      </c>
      <c r="AK86" s="237" t="str">
        <f t="shared" si="67"/>
        <v>Deleted</v>
      </c>
      <c r="AL86" s="237" t="str">
        <f t="shared" si="68"/>
        <v/>
      </c>
      <c r="AM86" s="237" t="str">
        <f t="shared" si="69"/>
        <v/>
      </c>
      <c r="AN86" s="237" t="str">
        <f t="shared" si="70"/>
        <v/>
      </c>
      <c r="AO86" s="237" t="str">
        <f t="shared" si="71"/>
        <v/>
      </c>
      <c r="AP86" s="237" t="s">
        <v>855</v>
      </c>
      <c r="AQ86" s="237" t="str">
        <f t="shared" si="72"/>
        <v/>
      </c>
    </row>
    <row r="87" spans="1:43" x14ac:dyDescent="0.2">
      <c r="A87" s="229" t="s">
        <v>62</v>
      </c>
      <c r="B87" s="221">
        <v>0</v>
      </c>
      <c r="C87" s="221">
        <v>0</v>
      </c>
      <c r="D87" s="221">
        <v>0</v>
      </c>
      <c r="E87" s="221">
        <v>0</v>
      </c>
      <c r="F87" s="221">
        <v>0</v>
      </c>
      <c r="G87" s="221">
        <v>0</v>
      </c>
      <c r="H87" s="221">
        <v>0</v>
      </c>
      <c r="I87" s="221">
        <v>0</v>
      </c>
      <c r="J87" s="221">
        <v>0</v>
      </c>
      <c r="K87" s="221">
        <v>0</v>
      </c>
      <c r="L87" s="221">
        <v>0</v>
      </c>
      <c r="M87" s="221">
        <v>0</v>
      </c>
      <c r="N87" s="221">
        <v>0</v>
      </c>
      <c r="O87" s="221">
        <v>0</v>
      </c>
      <c r="P87" s="221">
        <v>0</v>
      </c>
      <c r="Q87" s="221">
        <v>0</v>
      </c>
      <c r="R87" s="221">
        <v>0</v>
      </c>
      <c r="S87" s="221">
        <v>0</v>
      </c>
      <c r="T87" s="221">
        <v>0</v>
      </c>
      <c r="U87" s="221">
        <f>IF('Relative Weights'!F23=0,0,'Relative Weights'!F23)</f>
        <v>0</v>
      </c>
      <c r="W87" s="222"/>
      <c r="X87" s="220" t="s">
        <v>222</v>
      </c>
      <c r="Y87" s="237" t="str">
        <f t="shared" si="55"/>
        <v/>
      </c>
      <c r="Z87" s="237" t="str">
        <f t="shared" si="56"/>
        <v/>
      </c>
      <c r="AA87" s="237" t="str">
        <f t="shared" si="57"/>
        <v/>
      </c>
      <c r="AB87" s="237" t="str">
        <f t="shared" si="58"/>
        <v/>
      </c>
      <c r="AC87" s="237" t="str">
        <f t="shared" si="59"/>
        <v/>
      </c>
      <c r="AD87" s="237" t="str">
        <f t="shared" si="60"/>
        <v/>
      </c>
      <c r="AE87" s="237" t="str">
        <f t="shared" si="61"/>
        <v/>
      </c>
      <c r="AF87" s="237" t="str">
        <f t="shared" si="62"/>
        <v/>
      </c>
      <c r="AG87" s="237" t="str">
        <f t="shared" si="63"/>
        <v/>
      </c>
      <c r="AH87" s="237" t="str">
        <f t="shared" si="64"/>
        <v/>
      </c>
      <c r="AI87" s="237" t="str">
        <f t="shared" si="65"/>
        <v/>
      </c>
      <c r="AJ87" s="237" t="str">
        <f t="shared" si="66"/>
        <v/>
      </c>
      <c r="AK87" s="237" t="str">
        <f t="shared" si="67"/>
        <v/>
      </c>
      <c r="AL87" s="237" t="str">
        <f t="shared" si="68"/>
        <v/>
      </c>
      <c r="AM87" s="237" t="str">
        <f t="shared" si="69"/>
        <v/>
      </c>
      <c r="AN87" s="237" t="str">
        <f t="shared" si="70"/>
        <v/>
      </c>
      <c r="AO87" s="237" t="str">
        <f t="shared" si="71"/>
        <v/>
      </c>
      <c r="AP87" s="237" t="s">
        <v>855</v>
      </c>
      <c r="AQ87" s="237" t="str">
        <f t="shared" si="72"/>
        <v/>
      </c>
    </row>
    <row r="88" spans="1:43" x14ac:dyDescent="0.2">
      <c r="A88" s="229" t="s">
        <v>63</v>
      </c>
      <c r="B88" s="230">
        <v>0</v>
      </c>
      <c r="C88" s="230">
        <v>0</v>
      </c>
      <c r="D88" s="230">
        <v>0</v>
      </c>
      <c r="E88" s="230">
        <v>0</v>
      </c>
      <c r="F88" s="230">
        <v>0</v>
      </c>
      <c r="G88" s="230">
        <v>0</v>
      </c>
      <c r="H88" s="230">
        <v>3.37</v>
      </c>
      <c r="I88" s="230">
        <v>2.95</v>
      </c>
      <c r="J88" s="230">
        <v>2.84</v>
      </c>
      <c r="K88" s="221">
        <v>4.1900000000000004</v>
      </c>
      <c r="L88" s="221">
        <v>3.85</v>
      </c>
      <c r="M88" s="221">
        <v>4.53</v>
      </c>
      <c r="N88" s="221">
        <v>5.2</v>
      </c>
      <c r="O88" s="221">
        <v>11.5</v>
      </c>
      <c r="P88" s="221">
        <v>14.79</v>
      </c>
      <c r="Q88" s="221">
        <v>14.25</v>
      </c>
      <c r="R88" s="221">
        <v>11.55</v>
      </c>
      <c r="S88" s="221">
        <v>12.45</v>
      </c>
      <c r="T88" s="221">
        <v>36.15</v>
      </c>
      <c r="U88" s="221">
        <f>IF('Relative Weights'!F24=0,0,'Relative Weights'!F24)</f>
        <v>20.86</v>
      </c>
      <c r="W88" s="222"/>
      <c r="X88" s="220" t="s">
        <v>63</v>
      </c>
      <c r="Y88" s="237" t="str">
        <f t="shared" si="55"/>
        <v/>
      </c>
      <c r="Z88" s="237" t="str">
        <f t="shared" si="56"/>
        <v/>
      </c>
      <c r="AA88" s="237" t="str">
        <f t="shared" si="57"/>
        <v/>
      </c>
      <c r="AB88" s="237" t="str">
        <f t="shared" si="58"/>
        <v/>
      </c>
      <c r="AC88" s="237" t="str">
        <f t="shared" si="59"/>
        <v/>
      </c>
      <c r="AD88" s="237" t="str">
        <f t="shared" si="60"/>
        <v>Added</v>
      </c>
      <c r="AE88" s="237">
        <f t="shared" si="61"/>
        <v>-0.12462908011869434</v>
      </c>
      <c r="AF88" s="237">
        <f t="shared" si="62"/>
        <v>-3.7288135593220417E-2</v>
      </c>
      <c r="AG88" s="237">
        <f t="shared" si="63"/>
        <v>0.47535211267605648</v>
      </c>
      <c r="AH88" s="237">
        <f t="shared" si="64"/>
        <v>-8.1145584725537012E-2</v>
      </c>
      <c r="AI88" s="237">
        <f t="shared" si="65"/>
        <v>0.17662337662337668</v>
      </c>
      <c r="AJ88" s="237">
        <f t="shared" si="66"/>
        <v>0.14790286975717426</v>
      </c>
      <c r="AK88" s="237">
        <f t="shared" si="67"/>
        <v>1.2115384615384617</v>
      </c>
      <c r="AL88" s="237">
        <f t="shared" si="68"/>
        <v>0.28608695652173899</v>
      </c>
      <c r="AM88" s="237">
        <f t="shared" si="69"/>
        <v>-3.6511156186612492E-2</v>
      </c>
      <c r="AN88" s="237">
        <f t="shared" si="70"/>
        <v>-0.18947368421052624</v>
      </c>
      <c r="AO88" s="237">
        <f t="shared" si="71"/>
        <v>7.7922077922077726E-2</v>
      </c>
      <c r="AP88" s="237">
        <v>1.9036144578313254</v>
      </c>
      <c r="AQ88" s="237">
        <f t="shared" si="72"/>
        <v>-0.42295988934993078</v>
      </c>
    </row>
    <row r="89" spans="1:43" ht="15" thickBot="1" x14ac:dyDescent="0.25">
      <c r="A89" s="223" t="s">
        <v>0</v>
      </c>
      <c r="B89" s="224">
        <v>11.85</v>
      </c>
      <c r="C89" s="224">
        <v>10.07</v>
      </c>
      <c r="D89" s="224">
        <v>9.9600000000000009</v>
      </c>
      <c r="E89" s="224">
        <v>9.61</v>
      </c>
      <c r="F89" s="224">
        <v>10.29</v>
      </c>
      <c r="G89" s="224">
        <v>10.515097839220619</v>
      </c>
      <c r="H89" s="224">
        <v>10.64</v>
      </c>
      <c r="I89" s="224">
        <v>9.94</v>
      </c>
      <c r="J89" s="224">
        <v>9.25</v>
      </c>
      <c r="K89" s="224">
        <v>8.5500000000000007</v>
      </c>
      <c r="L89" s="224">
        <v>8.6</v>
      </c>
      <c r="M89" s="224">
        <v>8.85</v>
      </c>
      <c r="N89" s="224">
        <v>8.99</v>
      </c>
      <c r="O89" s="224">
        <v>9.3000000000000007</v>
      </c>
      <c r="P89" s="224">
        <v>9.57</v>
      </c>
      <c r="Q89" s="224">
        <v>10.01</v>
      </c>
      <c r="R89" s="224">
        <v>10.29</v>
      </c>
      <c r="S89" s="224">
        <v>10.72</v>
      </c>
      <c r="T89" s="224">
        <v>10.71</v>
      </c>
      <c r="U89" s="224">
        <f>IF('Relative Weights'!F25=0,0,'Relative Weights'!F25)</f>
        <v>10.01</v>
      </c>
      <c r="W89" s="259"/>
      <c r="X89" s="223" t="s">
        <v>0</v>
      </c>
      <c r="Y89" s="240">
        <f t="shared" si="55"/>
        <v>-0.15021097046413501</v>
      </c>
      <c r="Z89" s="240">
        <f t="shared" si="56"/>
        <v>-1.0923535253227312E-2</v>
      </c>
      <c r="AA89" s="240">
        <f t="shared" si="57"/>
        <v>-3.5140562248996088E-2</v>
      </c>
      <c r="AB89" s="240">
        <f t="shared" si="58"/>
        <v>7.0759625390218517E-2</v>
      </c>
      <c r="AC89" s="240">
        <f t="shared" si="59"/>
        <v>2.1875397397533636E-2</v>
      </c>
      <c r="AD89" s="240">
        <f t="shared" si="60"/>
        <v>1.1878364109319417E-2</v>
      </c>
      <c r="AE89" s="240">
        <f t="shared" si="61"/>
        <v>-6.578947368421062E-2</v>
      </c>
      <c r="AF89" s="240">
        <f t="shared" si="62"/>
        <v>-6.9416498993963738E-2</v>
      </c>
      <c r="AG89" s="240">
        <f t="shared" si="63"/>
        <v>-7.5675675675675569E-2</v>
      </c>
      <c r="AH89" s="240">
        <f t="shared" si="64"/>
        <v>5.8479532163742132E-3</v>
      </c>
      <c r="AI89" s="240">
        <f t="shared" si="65"/>
        <v>2.9069767441860517E-2</v>
      </c>
      <c r="AJ89" s="237">
        <f t="shared" si="66"/>
        <v>1.5819209039548143E-2</v>
      </c>
      <c r="AK89" s="237">
        <f t="shared" si="67"/>
        <v>3.4482758620689724E-2</v>
      </c>
      <c r="AL89" s="237">
        <f t="shared" si="68"/>
        <v>2.9032258064516148E-2</v>
      </c>
      <c r="AM89" s="237">
        <f t="shared" si="69"/>
        <v>4.5977011494252817E-2</v>
      </c>
      <c r="AN89" s="237">
        <f t="shared" si="70"/>
        <v>2.7972027972027913E-2</v>
      </c>
      <c r="AO89" s="237">
        <f t="shared" si="71"/>
        <v>4.1788143828960234E-2</v>
      </c>
      <c r="AP89" s="237">
        <v>-9.3283582089553896E-4</v>
      </c>
      <c r="AQ89" s="237">
        <f t="shared" si="72"/>
        <v>-6.5359477124183107E-2</v>
      </c>
    </row>
    <row r="90" spans="1:43" s="264" customFormat="1" ht="15" thickBot="1" x14ac:dyDescent="0.25">
      <c r="A90" s="231"/>
      <c r="B90" s="261"/>
      <c r="C90" s="261"/>
      <c r="D90" s="261"/>
      <c r="E90" s="261"/>
      <c r="F90" s="261"/>
      <c r="G90" s="261"/>
      <c r="H90" s="261"/>
      <c r="I90" s="261"/>
      <c r="J90" s="261"/>
      <c r="K90" s="261"/>
      <c r="L90" s="261"/>
      <c r="M90" s="261"/>
      <c r="N90" s="261"/>
      <c r="O90" s="261"/>
      <c r="P90" s="261"/>
      <c r="Q90" s="261"/>
      <c r="R90" s="261"/>
      <c r="S90" s="261"/>
      <c r="T90" s="261"/>
      <c r="U90" s="261"/>
      <c r="W90" s="263"/>
      <c r="X90" s="265"/>
      <c r="Y90" s="262"/>
      <c r="Z90" s="262"/>
      <c r="AA90" s="262"/>
      <c r="AB90" s="262"/>
      <c r="AC90" s="262"/>
      <c r="AD90" s="262"/>
      <c r="AE90" s="262"/>
      <c r="AF90" s="262"/>
      <c r="AG90" s="262"/>
      <c r="AH90" s="262"/>
      <c r="AI90" s="262"/>
      <c r="AJ90" s="262"/>
      <c r="AK90" s="262"/>
      <c r="AL90" s="262"/>
      <c r="AM90" s="262"/>
      <c r="AN90" s="262"/>
      <c r="AO90" s="262"/>
      <c r="AP90" s="262"/>
      <c r="AQ90" s="262"/>
    </row>
    <row r="91" spans="1:43" x14ac:dyDescent="0.2">
      <c r="A91" s="225" t="s">
        <v>721</v>
      </c>
      <c r="B91" s="226"/>
      <c r="C91" s="226"/>
      <c r="D91" s="226"/>
      <c r="E91" s="226"/>
      <c r="F91" s="226"/>
      <c r="G91" s="226"/>
      <c r="H91" s="226"/>
      <c r="I91" s="226"/>
      <c r="J91" s="226"/>
      <c r="K91" s="226"/>
      <c r="L91" s="226"/>
      <c r="M91" s="226"/>
      <c r="N91" s="226"/>
      <c r="O91" s="226"/>
      <c r="P91" s="226"/>
      <c r="Q91" s="226"/>
      <c r="R91" s="226"/>
      <c r="S91" s="226"/>
      <c r="T91" s="226"/>
      <c r="U91" s="226"/>
      <c r="W91" s="215"/>
      <c r="X91" s="225" t="s">
        <v>721</v>
      </c>
      <c r="Y91" s="226"/>
      <c r="Z91" s="226"/>
      <c r="AA91" s="226"/>
      <c r="AB91" s="226"/>
      <c r="AC91" s="226"/>
      <c r="AD91" s="226"/>
      <c r="AE91" s="226"/>
      <c r="AF91" s="226"/>
      <c r="AG91" s="226"/>
      <c r="AH91" s="226"/>
      <c r="AI91" s="226"/>
      <c r="AJ91" s="226"/>
      <c r="AK91" s="226"/>
      <c r="AL91" s="226"/>
      <c r="AM91" s="226"/>
      <c r="AN91" s="226"/>
      <c r="AO91" s="226"/>
      <c r="AP91" s="226"/>
      <c r="AQ91" s="226"/>
    </row>
    <row r="92" spans="1:43" x14ac:dyDescent="0.2">
      <c r="A92" s="220" t="s">
        <v>45</v>
      </c>
      <c r="B92" s="221">
        <v>0</v>
      </c>
      <c r="C92" s="221">
        <v>0</v>
      </c>
      <c r="D92" s="221">
        <v>0</v>
      </c>
      <c r="E92" s="221">
        <v>0</v>
      </c>
      <c r="F92" s="221">
        <v>0</v>
      </c>
      <c r="G92" s="221">
        <v>0</v>
      </c>
      <c r="H92" s="221">
        <v>0</v>
      </c>
      <c r="I92" s="221">
        <v>0</v>
      </c>
      <c r="J92" s="221">
        <v>0</v>
      </c>
      <c r="K92" s="221">
        <v>0</v>
      </c>
      <c r="L92" s="221">
        <v>0</v>
      </c>
      <c r="M92" s="221">
        <v>0</v>
      </c>
      <c r="N92" s="221">
        <v>0</v>
      </c>
      <c r="O92" s="221">
        <v>0</v>
      </c>
      <c r="P92" s="221">
        <v>0</v>
      </c>
      <c r="Q92" s="221">
        <v>0</v>
      </c>
      <c r="R92" s="221">
        <v>0</v>
      </c>
      <c r="S92" s="221">
        <v>0</v>
      </c>
      <c r="T92" s="221">
        <v>0</v>
      </c>
      <c r="U92" s="221">
        <f>IF('Relative Weights'!G6=0,0,'Relative Weights'!G6)</f>
        <v>0</v>
      </c>
      <c r="W92" s="222"/>
      <c r="X92" s="220" t="s">
        <v>45</v>
      </c>
      <c r="Y92" s="237" t="str">
        <f t="shared" ref="Y92:Y111" si="73">IF(AND(C92=0,B92=0),"",IF(AND(NOT(C92=0),B92=0),"Added",IF(AND(C92=0,NOT(B92=0)),"Deleted",IFERROR(C92/B92-1,""))))</f>
        <v/>
      </c>
      <c r="Z92" s="237" t="str">
        <f t="shared" ref="Z92:Z111" si="74">IF(AND(D92=0,C92=0),"",IF(AND(NOT(D92=0),C92=0),"Added",IF(AND(D92=0,NOT(C92=0)),"Deleted",IFERROR(D92/C92-1,""))))</f>
        <v/>
      </c>
      <c r="AA92" s="237" t="str">
        <f t="shared" ref="AA92:AA111" si="75">IF(AND(E92=0,D92=0),"",IF(AND(NOT(E92=0),D92=0),"Added",IF(AND(E92=0,NOT(D92=0)),"Deleted",IFERROR(E92/D92-1,""))))</f>
        <v/>
      </c>
      <c r="AB92" s="237" t="str">
        <f t="shared" ref="AB92:AB111" si="76">IF(AND(F92=0,E92=0),"",IF(AND(NOT(F92=0),E92=0),"Added",IF(AND(F92=0,NOT(E92=0)),"Deleted",IFERROR(F92/E92-1,""))))</f>
        <v/>
      </c>
      <c r="AC92" s="237" t="str">
        <f t="shared" ref="AC92:AC111" si="77">IF(AND(G92=0,F92=0),"",IF(AND(NOT(G92=0),F92=0),"Added",IF(AND(G92=0,NOT(F92=0)),"Deleted",IFERROR(G92/F92-1,""))))</f>
        <v/>
      </c>
      <c r="AD92" s="237" t="str">
        <f t="shared" ref="AD92:AD111" si="78">IF(AND(H92=0,G92=0),"",IF(AND(NOT(H92=0),G92=0),"Added",IF(AND(H92=0,NOT(G92=0)),"Deleted",IFERROR(H92/G92-1,""))))</f>
        <v/>
      </c>
      <c r="AE92" s="237" t="str">
        <f t="shared" ref="AE92:AE111" si="79">IF(AND(I92=0,H92=0),"",IF(AND(NOT(I92=0),H92=0),"Added",IF(AND(I92=0,NOT(H92=0)),"Deleted",IFERROR(I92/H92-1,""))))</f>
        <v/>
      </c>
      <c r="AF92" s="237" t="str">
        <f t="shared" ref="AF92:AF111" si="80">IF(AND(J92=0,I92=0),"",IF(AND(NOT(J92=0),I92=0),"Added",IF(AND(J92=0,NOT(I92=0)),"Deleted",IFERROR(J92/I92-1,""))))</f>
        <v/>
      </c>
      <c r="AG92" s="237" t="str">
        <f t="shared" ref="AG92:AG111" si="81">IF(AND(K92=0,J92=0),"",IF(AND(NOT(K92=0),J92=0),"Added",IF(AND(K92=0,NOT(J92=0)),"Deleted",IFERROR(K92/J92-1,""))))</f>
        <v/>
      </c>
      <c r="AH92" s="237" t="str">
        <f t="shared" ref="AH92:AH111" si="82">IF(AND(L92=0,K92=0),"",IF(AND(NOT(L92=0),K92=0),"Added",IF(AND(L92=0,NOT(K92=0)),"Deleted",IFERROR(L92/K92-1,""))))</f>
        <v/>
      </c>
      <c r="AI92" s="237" t="str">
        <f t="shared" ref="AI92:AI111" si="83">IF(AND(M92=0,L92=0),"",IF(AND(NOT(M92=0),L92=0),"Added",IF(AND(M92=0,NOT(L92=0)),"Deleted",IFERROR(M92/L92-1,""))))</f>
        <v/>
      </c>
      <c r="AJ92" s="237" t="str">
        <f t="shared" ref="AJ92:AJ111" si="84">IF(AND(N92=0,M92=0),"",IF(AND(NOT(N92=0),M92=0),"Added",IF(AND(N92=0,NOT(M92=0)),"Deleted",IFERROR(N92/M92-1,""))))</f>
        <v/>
      </c>
      <c r="AK92" s="237" t="str">
        <f t="shared" ref="AK92:AK111" si="85">IF(AND(O92=0,N92=0),"",IF(AND(NOT(O92=0),N92=0),"Added",IF(AND(O92=0,NOT(N92=0)),"Deleted",IFERROR(O92/N92-1,""))))</f>
        <v/>
      </c>
      <c r="AL92" s="237" t="s">
        <v>855</v>
      </c>
      <c r="AM92" s="237" t="str">
        <f t="shared" ref="AM92:AN98" si="86">IF(AND(Q92=0,N92=0),"",IF(AND(NOT(Q92=0),N92=0),"Added",IF(AND(Q92=0,NOT(N92=0)),"Deleted",IFERROR(Q92/N92-1,""))))</f>
        <v/>
      </c>
      <c r="AN92" s="237" t="str">
        <f t="shared" si="86"/>
        <v/>
      </c>
      <c r="AO92" s="237" t="s">
        <v>855</v>
      </c>
      <c r="AP92" s="237" t="s">
        <v>855</v>
      </c>
      <c r="AQ92" s="237" t="str">
        <f t="shared" ref="AQ92:AQ111" si="87">IF(AND(U92=0,T92=0),"",IF(AND(NOT(U92=0),T92=0),"Added",IF(AND(U92=0,NOT(T92=0)),"Deleted",IFERROR(U92/T92-1,""))))</f>
        <v/>
      </c>
    </row>
    <row r="93" spans="1:43" x14ac:dyDescent="0.2">
      <c r="A93" s="220" t="s">
        <v>46</v>
      </c>
      <c r="B93" s="221">
        <v>0</v>
      </c>
      <c r="C93" s="221">
        <v>0</v>
      </c>
      <c r="D93" s="221">
        <v>0</v>
      </c>
      <c r="E93" s="221">
        <v>0</v>
      </c>
      <c r="F93" s="221">
        <v>0</v>
      </c>
      <c r="G93" s="221">
        <v>0</v>
      </c>
      <c r="H93" s="221">
        <v>0</v>
      </c>
      <c r="I93" s="221">
        <v>0</v>
      </c>
      <c r="J93" s="221">
        <v>0</v>
      </c>
      <c r="K93" s="221">
        <v>0</v>
      </c>
      <c r="L93" s="221">
        <v>0</v>
      </c>
      <c r="M93" s="221">
        <v>0</v>
      </c>
      <c r="N93" s="221">
        <v>0</v>
      </c>
      <c r="O93" s="221">
        <v>0</v>
      </c>
      <c r="P93" s="221">
        <v>0</v>
      </c>
      <c r="Q93" s="221">
        <v>0</v>
      </c>
      <c r="R93" s="221">
        <v>0</v>
      </c>
      <c r="S93" s="221">
        <v>0</v>
      </c>
      <c r="T93" s="221">
        <v>0</v>
      </c>
      <c r="U93" s="221">
        <f>IF('Relative Weights'!G7=0,0,'Relative Weights'!G7)</f>
        <v>0</v>
      </c>
      <c r="W93" s="222"/>
      <c r="X93" s="220" t="s">
        <v>46</v>
      </c>
      <c r="Y93" s="237" t="str">
        <f t="shared" si="73"/>
        <v/>
      </c>
      <c r="Z93" s="237" t="str">
        <f t="shared" si="74"/>
        <v/>
      </c>
      <c r="AA93" s="237" t="str">
        <f t="shared" si="75"/>
        <v/>
      </c>
      <c r="AB93" s="237" t="str">
        <f t="shared" si="76"/>
        <v/>
      </c>
      <c r="AC93" s="237" t="str">
        <f t="shared" si="77"/>
        <v/>
      </c>
      <c r="AD93" s="237" t="str">
        <f t="shared" si="78"/>
        <v/>
      </c>
      <c r="AE93" s="237" t="str">
        <f t="shared" si="79"/>
        <v/>
      </c>
      <c r="AF93" s="237" t="str">
        <f t="shared" si="80"/>
        <v/>
      </c>
      <c r="AG93" s="237" t="str">
        <f t="shared" si="81"/>
        <v/>
      </c>
      <c r="AH93" s="237" t="str">
        <f t="shared" si="82"/>
        <v/>
      </c>
      <c r="AI93" s="237" t="str">
        <f t="shared" si="83"/>
        <v/>
      </c>
      <c r="AJ93" s="237" t="str">
        <f t="shared" si="84"/>
        <v/>
      </c>
      <c r="AK93" s="237" t="str">
        <f t="shared" si="85"/>
        <v/>
      </c>
      <c r="AL93" s="237" t="s">
        <v>855</v>
      </c>
      <c r="AM93" s="237" t="str">
        <f t="shared" si="86"/>
        <v/>
      </c>
      <c r="AN93" s="237" t="str">
        <f t="shared" si="86"/>
        <v/>
      </c>
      <c r="AO93" s="237" t="s">
        <v>855</v>
      </c>
      <c r="AP93" s="237" t="s">
        <v>855</v>
      </c>
      <c r="AQ93" s="237" t="str">
        <f t="shared" si="87"/>
        <v/>
      </c>
    </row>
    <row r="94" spans="1:43" x14ac:dyDescent="0.2">
      <c r="A94" s="220" t="s">
        <v>47</v>
      </c>
      <c r="B94" s="221">
        <v>0</v>
      </c>
      <c r="C94" s="221">
        <v>0</v>
      </c>
      <c r="D94" s="221">
        <v>0</v>
      </c>
      <c r="E94" s="221">
        <v>0</v>
      </c>
      <c r="F94" s="221">
        <v>0</v>
      </c>
      <c r="G94" s="221">
        <v>0</v>
      </c>
      <c r="H94" s="221">
        <v>0</v>
      </c>
      <c r="I94" s="221">
        <v>0</v>
      </c>
      <c r="J94" s="221">
        <v>0</v>
      </c>
      <c r="K94" s="221">
        <v>0</v>
      </c>
      <c r="L94" s="221">
        <v>0</v>
      </c>
      <c r="M94" s="221">
        <v>0</v>
      </c>
      <c r="N94" s="221">
        <v>0</v>
      </c>
      <c r="O94" s="221">
        <v>0</v>
      </c>
      <c r="P94" s="221">
        <v>0</v>
      </c>
      <c r="Q94" s="221">
        <v>0</v>
      </c>
      <c r="R94" s="221">
        <v>0</v>
      </c>
      <c r="S94" s="221">
        <v>0</v>
      </c>
      <c r="T94" s="221">
        <v>0</v>
      </c>
      <c r="U94" s="221">
        <f>IF('Relative Weights'!G8=0,0,'Relative Weights'!G8)</f>
        <v>0</v>
      </c>
      <c r="W94" s="222"/>
      <c r="X94" s="220" t="s">
        <v>47</v>
      </c>
      <c r="Y94" s="237" t="str">
        <f t="shared" si="73"/>
        <v/>
      </c>
      <c r="Z94" s="237" t="str">
        <f t="shared" si="74"/>
        <v/>
      </c>
      <c r="AA94" s="237" t="str">
        <f t="shared" si="75"/>
        <v/>
      </c>
      <c r="AB94" s="237" t="str">
        <f t="shared" si="76"/>
        <v/>
      </c>
      <c r="AC94" s="237" t="str">
        <f t="shared" si="77"/>
        <v/>
      </c>
      <c r="AD94" s="237" t="str">
        <f t="shared" si="78"/>
        <v/>
      </c>
      <c r="AE94" s="237" t="str">
        <f t="shared" si="79"/>
        <v/>
      </c>
      <c r="AF94" s="237" t="str">
        <f t="shared" si="80"/>
        <v/>
      </c>
      <c r="AG94" s="237" t="str">
        <f t="shared" si="81"/>
        <v/>
      </c>
      <c r="AH94" s="237" t="str">
        <f t="shared" si="82"/>
        <v/>
      </c>
      <c r="AI94" s="237" t="str">
        <f t="shared" si="83"/>
        <v/>
      </c>
      <c r="AJ94" s="237" t="str">
        <f t="shared" si="84"/>
        <v/>
      </c>
      <c r="AK94" s="237" t="str">
        <f t="shared" si="85"/>
        <v/>
      </c>
      <c r="AL94" s="237" t="s">
        <v>855</v>
      </c>
      <c r="AM94" s="237" t="str">
        <f t="shared" si="86"/>
        <v/>
      </c>
      <c r="AN94" s="237" t="str">
        <f t="shared" si="86"/>
        <v/>
      </c>
      <c r="AO94" s="237" t="s">
        <v>855</v>
      </c>
      <c r="AP94" s="237" t="s">
        <v>855</v>
      </c>
      <c r="AQ94" s="237" t="str">
        <f t="shared" si="87"/>
        <v/>
      </c>
    </row>
    <row r="95" spans="1:43" x14ac:dyDescent="0.2">
      <c r="A95" s="220" t="s">
        <v>48</v>
      </c>
      <c r="B95" s="221">
        <v>0</v>
      </c>
      <c r="C95" s="221">
        <v>0</v>
      </c>
      <c r="D95" s="221">
        <v>0</v>
      </c>
      <c r="E95" s="221">
        <v>0</v>
      </c>
      <c r="F95" s="221">
        <v>0</v>
      </c>
      <c r="G95" s="221">
        <v>0</v>
      </c>
      <c r="H95" s="221">
        <v>0</v>
      </c>
      <c r="I95" s="221">
        <v>0</v>
      </c>
      <c r="J95" s="221">
        <v>0</v>
      </c>
      <c r="K95" s="221">
        <v>0</v>
      </c>
      <c r="L95" s="221">
        <v>0</v>
      </c>
      <c r="M95" s="221">
        <v>0</v>
      </c>
      <c r="N95" s="221">
        <v>0</v>
      </c>
      <c r="O95" s="221">
        <v>0</v>
      </c>
      <c r="P95" s="221">
        <v>0</v>
      </c>
      <c r="Q95" s="221">
        <v>0</v>
      </c>
      <c r="R95" s="221">
        <v>0</v>
      </c>
      <c r="S95" s="221">
        <v>0</v>
      </c>
      <c r="T95" s="221">
        <v>0</v>
      </c>
      <c r="U95" s="221">
        <f>IF('Relative Weights'!G9=0,0,'Relative Weights'!G9)</f>
        <v>0</v>
      </c>
      <c r="W95" s="222"/>
      <c r="X95" s="220" t="s">
        <v>48</v>
      </c>
      <c r="Y95" s="237" t="str">
        <f t="shared" si="73"/>
        <v/>
      </c>
      <c r="Z95" s="237" t="str">
        <f t="shared" si="74"/>
        <v/>
      </c>
      <c r="AA95" s="237" t="str">
        <f t="shared" si="75"/>
        <v/>
      </c>
      <c r="AB95" s="237" t="str">
        <f t="shared" si="76"/>
        <v/>
      </c>
      <c r="AC95" s="237" t="str">
        <f t="shared" si="77"/>
        <v/>
      </c>
      <c r="AD95" s="237" t="str">
        <f t="shared" si="78"/>
        <v/>
      </c>
      <c r="AE95" s="237" t="str">
        <f t="shared" si="79"/>
        <v/>
      </c>
      <c r="AF95" s="237" t="str">
        <f t="shared" si="80"/>
        <v/>
      </c>
      <c r="AG95" s="237" t="str">
        <f t="shared" si="81"/>
        <v/>
      </c>
      <c r="AH95" s="237" t="str">
        <f t="shared" si="82"/>
        <v/>
      </c>
      <c r="AI95" s="237" t="str">
        <f t="shared" si="83"/>
        <v/>
      </c>
      <c r="AJ95" s="237" t="str">
        <f t="shared" si="84"/>
        <v/>
      </c>
      <c r="AK95" s="237" t="str">
        <f t="shared" si="85"/>
        <v/>
      </c>
      <c r="AL95" s="237" t="s">
        <v>855</v>
      </c>
      <c r="AM95" s="237" t="str">
        <f t="shared" si="86"/>
        <v/>
      </c>
      <c r="AN95" s="237" t="str">
        <f t="shared" si="86"/>
        <v/>
      </c>
      <c r="AO95" s="237" t="s">
        <v>855</v>
      </c>
      <c r="AP95" s="237" t="s">
        <v>855</v>
      </c>
      <c r="AQ95" s="237" t="str">
        <f t="shared" si="87"/>
        <v/>
      </c>
    </row>
    <row r="96" spans="1:43" x14ac:dyDescent="0.2">
      <c r="A96" s="220" t="s">
        <v>49</v>
      </c>
      <c r="B96" s="221">
        <v>0</v>
      </c>
      <c r="C96" s="221">
        <v>0</v>
      </c>
      <c r="D96" s="221">
        <v>0</v>
      </c>
      <c r="E96" s="221">
        <v>0</v>
      </c>
      <c r="F96" s="221">
        <v>0</v>
      </c>
      <c r="G96" s="221">
        <v>0</v>
      </c>
      <c r="H96" s="221">
        <v>0</v>
      </c>
      <c r="I96" s="221">
        <v>0</v>
      </c>
      <c r="J96" s="221">
        <v>0</v>
      </c>
      <c r="K96" s="221">
        <v>0</v>
      </c>
      <c r="L96" s="221">
        <v>0</v>
      </c>
      <c r="M96" s="221">
        <v>0</v>
      </c>
      <c r="N96" s="221">
        <v>0</v>
      </c>
      <c r="O96" s="221">
        <v>0</v>
      </c>
      <c r="P96" s="221">
        <v>0</v>
      </c>
      <c r="Q96" s="221">
        <v>0</v>
      </c>
      <c r="R96" s="221">
        <v>0</v>
      </c>
      <c r="S96" s="221">
        <v>0</v>
      </c>
      <c r="T96" s="221">
        <v>0</v>
      </c>
      <c r="U96" s="221">
        <f>IF('Relative Weights'!G10=0,0,'Relative Weights'!G10)</f>
        <v>0</v>
      </c>
      <c r="W96" s="222"/>
      <c r="X96" s="220" t="s">
        <v>49</v>
      </c>
      <c r="Y96" s="237" t="str">
        <f t="shared" si="73"/>
        <v/>
      </c>
      <c r="Z96" s="237" t="str">
        <f t="shared" si="74"/>
        <v/>
      </c>
      <c r="AA96" s="237" t="str">
        <f t="shared" si="75"/>
        <v/>
      </c>
      <c r="AB96" s="237" t="str">
        <f t="shared" si="76"/>
        <v/>
      </c>
      <c r="AC96" s="237" t="str">
        <f t="shared" si="77"/>
        <v/>
      </c>
      <c r="AD96" s="237" t="str">
        <f t="shared" si="78"/>
        <v/>
      </c>
      <c r="AE96" s="237" t="str">
        <f t="shared" si="79"/>
        <v/>
      </c>
      <c r="AF96" s="237" t="str">
        <f t="shared" si="80"/>
        <v/>
      </c>
      <c r="AG96" s="237" t="str">
        <f t="shared" si="81"/>
        <v/>
      </c>
      <c r="AH96" s="237" t="str">
        <f t="shared" si="82"/>
        <v/>
      </c>
      <c r="AI96" s="237" t="str">
        <f t="shared" si="83"/>
        <v/>
      </c>
      <c r="AJ96" s="237" t="str">
        <f t="shared" si="84"/>
        <v/>
      </c>
      <c r="AK96" s="237" t="str">
        <f t="shared" si="85"/>
        <v/>
      </c>
      <c r="AL96" s="237" t="s">
        <v>855</v>
      </c>
      <c r="AM96" s="237" t="str">
        <f t="shared" si="86"/>
        <v/>
      </c>
      <c r="AN96" s="237" t="str">
        <f t="shared" si="86"/>
        <v/>
      </c>
      <c r="AO96" s="237" t="s">
        <v>855</v>
      </c>
      <c r="AP96" s="237" t="s">
        <v>855</v>
      </c>
      <c r="AQ96" s="237" t="str">
        <f t="shared" si="87"/>
        <v/>
      </c>
    </row>
    <row r="97" spans="1:43" x14ac:dyDescent="0.2">
      <c r="A97" s="220" t="s">
        <v>50</v>
      </c>
      <c r="B97" s="221">
        <v>0</v>
      </c>
      <c r="C97" s="221">
        <v>0</v>
      </c>
      <c r="D97" s="221">
        <v>0</v>
      </c>
      <c r="E97" s="221">
        <v>0</v>
      </c>
      <c r="F97" s="221">
        <v>0</v>
      </c>
      <c r="G97" s="221">
        <v>0</v>
      </c>
      <c r="H97" s="221">
        <v>0</v>
      </c>
      <c r="I97" s="221">
        <v>0</v>
      </c>
      <c r="J97" s="221">
        <v>0</v>
      </c>
      <c r="K97" s="221">
        <v>0</v>
      </c>
      <c r="L97" s="221">
        <v>0</v>
      </c>
      <c r="M97" s="221">
        <v>0</v>
      </c>
      <c r="N97" s="221">
        <v>0</v>
      </c>
      <c r="O97" s="221">
        <v>0</v>
      </c>
      <c r="P97" s="221">
        <v>0</v>
      </c>
      <c r="Q97" s="221">
        <v>0</v>
      </c>
      <c r="R97" s="221">
        <v>0</v>
      </c>
      <c r="S97" s="221">
        <v>0</v>
      </c>
      <c r="T97" s="221">
        <v>0</v>
      </c>
      <c r="U97" s="221">
        <f>IF('Relative Weights'!G11=0,0,'Relative Weights'!G11)</f>
        <v>0</v>
      </c>
      <c r="W97" s="222"/>
      <c r="X97" s="220" t="s">
        <v>50</v>
      </c>
      <c r="Y97" s="237" t="str">
        <f t="shared" si="73"/>
        <v/>
      </c>
      <c r="Z97" s="237" t="str">
        <f t="shared" si="74"/>
        <v/>
      </c>
      <c r="AA97" s="237" t="str">
        <f t="shared" si="75"/>
        <v/>
      </c>
      <c r="AB97" s="237" t="str">
        <f t="shared" si="76"/>
        <v/>
      </c>
      <c r="AC97" s="237" t="str">
        <f t="shared" si="77"/>
        <v/>
      </c>
      <c r="AD97" s="237" t="str">
        <f t="shared" si="78"/>
        <v/>
      </c>
      <c r="AE97" s="237" t="str">
        <f t="shared" si="79"/>
        <v/>
      </c>
      <c r="AF97" s="237" t="str">
        <f t="shared" si="80"/>
        <v/>
      </c>
      <c r="AG97" s="237" t="str">
        <f t="shared" si="81"/>
        <v/>
      </c>
      <c r="AH97" s="237" t="str">
        <f t="shared" si="82"/>
        <v/>
      </c>
      <c r="AI97" s="237" t="str">
        <f t="shared" si="83"/>
        <v/>
      </c>
      <c r="AJ97" s="237" t="str">
        <f t="shared" si="84"/>
        <v/>
      </c>
      <c r="AK97" s="237" t="str">
        <f t="shared" si="85"/>
        <v/>
      </c>
      <c r="AL97" s="237" t="s">
        <v>855</v>
      </c>
      <c r="AM97" s="237" t="str">
        <f t="shared" si="86"/>
        <v/>
      </c>
      <c r="AN97" s="237" t="str">
        <f t="shared" si="86"/>
        <v/>
      </c>
      <c r="AO97" s="237" t="s">
        <v>855</v>
      </c>
      <c r="AP97" s="237" t="s">
        <v>855</v>
      </c>
      <c r="AQ97" s="237" t="str">
        <f t="shared" si="87"/>
        <v/>
      </c>
    </row>
    <row r="98" spans="1:43" x14ac:dyDescent="0.2">
      <c r="A98" s="220" t="s">
        <v>51</v>
      </c>
      <c r="B98" s="221">
        <v>0</v>
      </c>
      <c r="C98" s="221">
        <v>0</v>
      </c>
      <c r="D98" s="221">
        <v>0</v>
      </c>
      <c r="E98" s="221">
        <v>0</v>
      </c>
      <c r="F98" s="221">
        <v>0</v>
      </c>
      <c r="G98" s="221">
        <v>0</v>
      </c>
      <c r="H98" s="221">
        <v>0</v>
      </c>
      <c r="I98" s="221">
        <v>0</v>
      </c>
      <c r="J98" s="221">
        <v>0</v>
      </c>
      <c r="K98" s="221">
        <v>0</v>
      </c>
      <c r="L98" s="221">
        <v>0</v>
      </c>
      <c r="M98" s="221">
        <v>0</v>
      </c>
      <c r="N98" s="221">
        <v>0</v>
      </c>
      <c r="O98" s="221">
        <v>0</v>
      </c>
      <c r="P98" s="221">
        <v>0</v>
      </c>
      <c r="Q98" s="221">
        <v>0</v>
      </c>
      <c r="R98" s="221">
        <v>0</v>
      </c>
      <c r="S98" s="221">
        <v>0</v>
      </c>
      <c r="T98" s="221">
        <v>0</v>
      </c>
      <c r="U98" s="221">
        <f>IF('Relative Weights'!G12=0,0,'Relative Weights'!G12)</f>
        <v>0</v>
      </c>
      <c r="W98" s="222"/>
      <c r="X98" s="220" t="s">
        <v>51</v>
      </c>
      <c r="Y98" s="237" t="str">
        <f t="shared" si="73"/>
        <v/>
      </c>
      <c r="Z98" s="237" t="str">
        <f t="shared" si="74"/>
        <v/>
      </c>
      <c r="AA98" s="237" t="str">
        <f t="shared" si="75"/>
        <v/>
      </c>
      <c r="AB98" s="237" t="str">
        <f t="shared" si="76"/>
        <v/>
      </c>
      <c r="AC98" s="237" t="str">
        <f t="shared" si="77"/>
        <v/>
      </c>
      <c r="AD98" s="237" t="str">
        <f t="shared" si="78"/>
        <v/>
      </c>
      <c r="AE98" s="237" t="str">
        <f t="shared" si="79"/>
        <v/>
      </c>
      <c r="AF98" s="237" t="str">
        <f t="shared" si="80"/>
        <v/>
      </c>
      <c r="AG98" s="237" t="str">
        <f t="shared" si="81"/>
        <v/>
      </c>
      <c r="AH98" s="237" t="str">
        <f t="shared" si="82"/>
        <v/>
      </c>
      <c r="AI98" s="237" t="str">
        <f t="shared" si="83"/>
        <v/>
      </c>
      <c r="AJ98" s="237" t="str">
        <f t="shared" si="84"/>
        <v/>
      </c>
      <c r="AK98" s="237" t="str">
        <f t="shared" si="85"/>
        <v/>
      </c>
      <c r="AL98" s="237" t="s">
        <v>855</v>
      </c>
      <c r="AM98" s="237" t="str">
        <f t="shared" si="86"/>
        <v/>
      </c>
      <c r="AN98" s="237" t="str">
        <f t="shared" si="86"/>
        <v/>
      </c>
      <c r="AO98" s="237" t="s">
        <v>855</v>
      </c>
      <c r="AP98" s="237" t="s">
        <v>855</v>
      </c>
      <c r="AQ98" s="237" t="str">
        <f t="shared" si="87"/>
        <v/>
      </c>
    </row>
    <row r="99" spans="1:43" x14ac:dyDescent="0.2">
      <c r="A99" s="220" t="s">
        <v>52</v>
      </c>
      <c r="B99" s="221">
        <v>3.52</v>
      </c>
      <c r="C99" s="221">
        <v>3.37</v>
      </c>
      <c r="D99" s="221">
        <v>3.41</v>
      </c>
      <c r="E99" s="221">
        <v>3.44</v>
      </c>
      <c r="F99" s="221">
        <v>3.66</v>
      </c>
      <c r="G99" s="221">
        <v>3.8080752226600403</v>
      </c>
      <c r="H99" s="221">
        <v>3.86</v>
      </c>
      <c r="I99" s="221">
        <v>3.92</v>
      </c>
      <c r="J99" s="221">
        <v>4.1500000000000004</v>
      </c>
      <c r="K99" s="221">
        <v>4.4800000000000004</v>
      </c>
      <c r="L99" s="221">
        <v>4.8099999999999996</v>
      </c>
      <c r="M99" s="221">
        <v>5.08</v>
      </c>
      <c r="N99" s="221">
        <v>5.13</v>
      </c>
      <c r="O99" s="221">
        <v>4.95</v>
      </c>
      <c r="P99" s="221">
        <v>4.7699999999999996</v>
      </c>
      <c r="Q99" s="221">
        <v>4.79</v>
      </c>
      <c r="R99" s="221">
        <v>4.99</v>
      </c>
      <c r="S99" s="221">
        <v>5.29</v>
      </c>
      <c r="T99" s="221">
        <v>5.56</v>
      </c>
      <c r="U99" s="221">
        <f>IF('Relative Weights'!G13=0,0,'Relative Weights'!G13)</f>
        <v>5.68</v>
      </c>
      <c r="W99" s="222"/>
      <c r="X99" s="220" t="s">
        <v>52</v>
      </c>
      <c r="Y99" s="237">
        <f t="shared" si="73"/>
        <v>-4.2613636363636354E-2</v>
      </c>
      <c r="Z99" s="237">
        <f t="shared" si="74"/>
        <v>1.1869436201780381E-2</v>
      </c>
      <c r="AA99" s="237">
        <f t="shared" si="75"/>
        <v>8.7976539589442737E-3</v>
      </c>
      <c r="AB99" s="237">
        <f t="shared" si="76"/>
        <v>6.3953488372093137E-2</v>
      </c>
      <c r="AC99" s="237">
        <f t="shared" si="77"/>
        <v>4.045771110930052E-2</v>
      </c>
      <c r="AD99" s="237">
        <f t="shared" si="78"/>
        <v>1.3635438982659842E-2</v>
      </c>
      <c r="AE99" s="237">
        <f t="shared" si="79"/>
        <v>1.5544041450777257E-2</v>
      </c>
      <c r="AF99" s="237">
        <f t="shared" si="80"/>
        <v>5.8673469387755306E-2</v>
      </c>
      <c r="AG99" s="237">
        <f t="shared" si="81"/>
        <v>7.9518072289156638E-2</v>
      </c>
      <c r="AH99" s="237">
        <f t="shared" si="82"/>
        <v>7.3660714285714191E-2</v>
      </c>
      <c r="AI99" s="237">
        <f t="shared" si="83"/>
        <v>5.6133056133056192E-2</v>
      </c>
      <c r="AJ99" s="237">
        <f t="shared" si="84"/>
        <v>9.8425196850393526E-3</v>
      </c>
      <c r="AK99" s="237">
        <f t="shared" si="85"/>
        <v>-3.5087719298245612E-2</v>
      </c>
      <c r="AL99" s="237">
        <f t="shared" ref="AL99:AL109" si="88">IF(AND(P99=0,O99=0),"",IF(AND(NOT(P99=0),O99=0),"Added",IF(AND(P99=0,NOT(O99=0)),"Deleted",IFERROR(P99/O99-1,""))))</f>
        <v>-3.6363636363636487E-2</v>
      </c>
      <c r="AM99" s="237">
        <f t="shared" ref="AM99:AM109" si="89">IF(AND(Q99=0,P99=0),"",IF(AND(NOT(Q99=0),P99=0),"Added",IF(AND(Q99=0,NOT(P99=0)),"Deleted",IFERROR(Q99/P99-1,""))))</f>
        <v>4.1928721174004924E-3</v>
      </c>
      <c r="AN99" s="237">
        <f t="shared" ref="AN99:AN109" si="90">IF(AND(R99=0,Q99=0),"",IF(AND(NOT(R99=0),Q99=0),"Added",IF(AND(R99=0,NOT(Q99=0)),"Deleted",IFERROR(R99/Q99-1,""))))</f>
        <v>4.175365344467652E-2</v>
      </c>
      <c r="AO99" s="237">
        <f t="shared" ref="AO99:AO109" si="91">IF(AND(S99=0,R99=0),"",IF(AND(NOT(S99=0),R99=0),"Added",IF(AND(S99=0,NOT(R99=0)),"Deleted",IFERROR(S99/R99-1,""))))</f>
        <v>6.0120240480961984E-2</v>
      </c>
      <c r="AP99" s="237">
        <v>5.1039697542532902E-2</v>
      </c>
      <c r="AQ99" s="237">
        <f t="shared" si="87"/>
        <v>2.1582733812949728E-2</v>
      </c>
    </row>
    <row r="100" spans="1:43" x14ac:dyDescent="0.2">
      <c r="A100" s="220" t="s">
        <v>53</v>
      </c>
      <c r="B100" s="221">
        <v>0</v>
      </c>
      <c r="C100" s="221">
        <v>0</v>
      </c>
      <c r="D100" s="221">
        <v>0</v>
      </c>
      <c r="E100" s="221">
        <v>0</v>
      </c>
      <c r="F100" s="221">
        <v>0</v>
      </c>
      <c r="G100" s="221">
        <v>0</v>
      </c>
      <c r="H100" s="221">
        <v>0</v>
      </c>
      <c r="I100" s="221">
        <v>0</v>
      </c>
      <c r="J100" s="221">
        <v>0</v>
      </c>
      <c r="K100" s="221">
        <v>0</v>
      </c>
      <c r="L100" s="221">
        <v>0</v>
      </c>
      <c r="M100" s="221">
        <v>0</v>
      </c>
      <c r="N100" s="221">
        <v>0</v>
      </c>
      <c r="O100" s="221">
        <v>0</v>
      </c>
      <c r="P100" s="221">
        <v>0</v>
      </c>
      <c r="Q100" s="221">
        <v>0</v>
      </c>
      <c r="R100" s="221">
        <v>0</v>
      </c>
      <c r="S100" s="221">
        <v>0</v>
      </c>
      <c r="T100" s="221">
        <v>0</v>
      </c>
      <c r="U100" s="221">
        <f>IF('Relative Weights'!G14=0,0,'Relative Weights'!G14)</f>
        <v>0</v>
      </c>
      <c r="W100" s="222"/>
      <c r="X100" s="220" t="s">
        <v>53</v>
      </c>
      <c r="Y100" s="237" t="str">
        <f t="shared" si="73"/>
        <v/>
      </c>
      <c r="Z100" s="237" t="str">
        <f t="shared" si="74"/>
        <v/>
      </c>
      <c r="AA100" s="237" t="str">
        <f t="shared" si="75"/>
        <v/>
      </c>
      <c r="AB100" s="237" t="str">
        <f t="shared" si="76"/>
        <v/>
      </c>
      <c r="AC100" s="237" t="str">
        <f t="shared" si="77"/>
        <v/>
      </c>
      <c r="AD100" s="237" t="str">
        <f t="shared" si="78"/>
        <v/>
      </c>
      <c r="AE100" s="237" t="str">
        <f t="shared" si="79"/>
        <v/>
      </c>
      <c r="AF100" s="237" t="str">
        <f t="shared" si="80"/>
        <v/>
      </c>
      <c r="AG100" s="237" t="str">
        <f t="shared" si="81"/>
        <v/>
      </c>
      <c r="AH100" s="237" t="str">
        <f t="shared" si="82"/>
        <v/>
      </c>
      <c r="AI100" s="237" t="str">
        <f t="shared" si="83"/>
        <v/>
      </c>
      <c r="AJ100" s="237" t="str">
        <f t="shared" si="84"/>
        <v/>
      </c>
      <c r="AK100" s="237" t="str">
        <f t="shared" si="85"/>
        <v/>
      </c>
      <c r="AL100" s="237" t="str">
        <f t="shared" si="88"/>
        <v/>
      </c>
      <c r="AM100" s="237" t="str">
        <f t="shared" si="89"/>
        <v/>
      </c>
      <c r="AN100" s="237" t="str">
        <f t="shared" si="90"/>
        <v/>
      </c>
      <c r="AO100" s="237" t="str">
        <f t="shared" si="91"/>
        <v/>
      </c>
      <c r="AP100" s="237" t="s">
        <v>855</v>
      </c>
      <c r="AQ100" s="237" t="str">
        <f t="shared" si="87"/>
        <v/>
      </c>
    </row>
    <row r="101" spans="1:43" x14ac:dyDescent="0.2">
      <c r="A101" s="220" t="s">
        <v>54</v>
      </c>
      <c r="B101" s="221">
        <v>0</v>
      </c>
      <c r="C101" s="221">
        <v>0</v>
      </c>
      <c r="D101" s="221">
        <v>0</v>
      </c>
      <c r="E101" s="221">
        <v>0</v>
      </c>
      <c r="F101" s="221">
        <v>0</v>
      </c>
      <c r="G101" s="221">
        <v>0</v>
      </c>
      <c r="H101" s="221">
        <v>0</v>
      </c>
      <c r="I101" s="221">
        <v>0</v>
      </c>
      <c r="J101" s="221">
        <v>0</v>
      </c>
      <c r="K101" s="221">
        <v>0</v>
      </c>
      <c r="L101" s="221">
        <v>0</v>
      </c>
      <c r="M101" s="221">
        <v>0</v>
      </c>
      <c r="N101" s="221">
        <v>0</v>
      </c>
      <c r="O101" s="221">
        <v>0</v>
      </c>
      <c r="P101" s="221">
        <v>0</v>
      </c>
      <c r="Q101" s="221">
        <v>0</v>
      </c>
      <c r="R101" s="221">
        <v>0</v>
      </c>
      <c r="S101" s="221">
        <v>0</v>
      </c>
      <c r="T101" s="221">
        <v>0</v>
      </c>
      <c r="U101" s="221">
        <f>IF('Relative Weights'!G15=0,0,'Relative Weights'!G15)</f>
        <v>0</v>
      </c>
      <c r="W101" s="222"/>
      <c r="X101" s="220" t="s">
        <v>54</v>
      </c>
      <c r="Y101" s="237" t="str">
        <f t="shared" si="73"/>
        <v/>
      </c>
      <c r="Z101" s="237" t="str">
        <f t="shared" si="74"/>
        <v/>
      </c>
      <c r="AA101" s="237" t="str">
        <f t="shared" si="75"/>
        <v/>
      </c>
      <c r="AB101" s="237" t="str">
        <f t="shared" si="76"/>
        <v/>
      </c>
      <c r="AC101" s="237" t="str">
        <f t="shared" si="77"/>
        <v/>
      </c>
      <c r="AD101" s="237" t="str">
        <f t="shared" si="78"/>
        <v/>
      </c>
      <c r="AE101" s="237" t="str">
        <f t="shared" si="79"/>
        <v/>
      </c>
      <c r="AF101" s="237" t="str">
        <f t="shared" si="80"/>
        <v/>
      </c>
      <c r="AG101" s="237" t="str">
        <f t="shared" si="81"/>
        <v/>
      </c>
      <c r="AH101" s="237" t="str">
        <f t="shared" si="82"/>
        <v/>
      </c>
      <c r="AI101" s="237" t="str">
        <f t="shared" si="83"/>
        <v/>
      </c>
      <c r="AJ101" s="237" t="str">
        <f t="shared" si="84"/>
        <v/>
      </c>
      <c r="AK101" s="237" t="str">
        <f t="shared" si="85"/>
        <v/>
      </c>
      <c r="AL101" s="237" t="str">
        <f t="shared" si="88"/>
        <v/>
      </c>
      <c r="AM101" s="237" t="str">
        <f t="shared" si="89"/>
        <v/>
      </c>
      <c r="AN101" s="237" t="str">
        <f t="shared" si="90"/>
        <v/>
      </c>
      <c r="AO101" s="237" t="str">
        <f t="shared" si="91"/>
        <v/>
      </c>
      <c r="AP101" s="237" t="s">
        <v>855</v>
      </c>
      <c r="AQ101" s="237" t="str">
        <f t="shared" si="87"/>
        <v/>
      </c>
    </row>
    <row r="102" spans="1:43" x14ac:dyDescent="0.2">
      <c r="A102" s="220" t="s">
        <v>727</v>
      </c>
      <c r="B102" s="221">
        <v>14.35</v>
      </c>
      <c r="C102" s="221">
        <v>12.85</v>
      </c>
      <c r="D102" s="221">
        <v>12.98</v>
      </c>
      <c r="E102" s="221">
        <v>12.62</v>
      </c>
      <c r="F102" s="221">
        <v>13.34</v>
      </c>
      <c r="G102" s="221">
        <v>16.20193744433417</v>
      </c>
      <c r="H102" s="221">
        <v>16.53</v>
      </c>
      <c r="I102" s="221">
        <v>15.05</v>
      </c>
      <c r="J102" s="221">
        <v>20.04</v>
      </c>
      <c r="K102" s="221">
        <v>20.27</v>
      </c>
      <c r="L102" s="221">
        <v>21.15</v>
      </c>
      <c r="M102" s="221">
        <v>21.91</v>
      </c>
      <c r="N102" s="221">
        <v>22.03</v>
      </c>
      <c r="O102" s="221">
        <v>22.84</v>
      </c>
      <c r="P102" s="221">
        <v>23.3</v>
      </c>
      <c r="Q102" s="221">
        <v>24.35</v>
      </c>
      <c r="R102" s="221">
        <v>24.58</v>
      </c>
      <c r="S102" s="221">
        <v>23.76</v>
      </c>
      <c r="T102" s="221">
        <v>22.77</v>
      </c>
      <c r="U102" s="221">
        <f>IF('Relative Weights'!G16=0,0,'Relative Weights'!G16)</f>
        <v>22.06</v>
      </c>
      <c r="W102" s="222"/>
      <c r="X102" s="220" t="s">
        <v>727</v>
      </c>
      <c r="Y102" s="237">
        <f t="shared" si="73"/>
        <v>-0.10452961672473871</v>
      </c>
      <c r="Z102" s="237">
        <f t="shared" si="74"/>
        <v>1.0116731517509692E-2</v>
      </c>
      <c r="AA102" s="237">
        <f t="shared" si="75"/>
        <v>-2.7734976887519358E-2</v>
      </c>
      <c r="AB102" s="237">
        <f t="shared" si="76"/>
        <v>5.7052297939778285E-2</v>
      </c>
      <c r="AC102" s="237">
        <f t="shared" si="77"/>
        <v>0.21453803930541016</v>
      </c>
      <c r="AD102" s="237">
        <f t="shared" si="78"/>
        <v>2.0248353432604782E-2</v>
      </c>
      <c r="AE102" s="237">
        <f t="shared" si="79"/>
        <v>-8.9534180278281972E-2</v>
      </c>
      <c r="AF102" s="237">
        <f t="shared" si="80"/>
        <v>0.33156146179401991</v>
      </c>
      <c r="AG102" s="237">
        <f t="shared" si="81"/>
        <v>1.1477045908183658E-2</v>
      </c>
      <c r="AH102" s="237">
        <f t="shared" si="82"/>
        <v>4.3413912185495729E-2</v>
      </c>
      <c r="AI102" s="237">
        <f t="shared" si="83"/>
        <v>3.5933806146572156E-2</v>
      </c>
      <c r="AJ102" s="237">
        <f t="shared" si="84"/>
        <v>5.4769511638521617E-3</v>
      </c>
      <c r="AK102" s="237">
        <f t="shared" si="85"/>
        <v>3.6768043576940412E-2</v>
      </c>
      <c r="AL102" s="237">
        <f t="shared" si="88"/>
        <v>2.0140105078809034E-2</v>
      </c>
      <c r="AM102" s="237">
        <f t="shared" si="89"/>
        <v>4.5064377682403567E-2</v>
      </c>
      <c r="AN102" s="237">
        <f t="shared" si="90"/>
        <v>9.4455852156056785E-3</v>
      </c>
      <c r="AO102" s="237">
        <f t="shared" si="91"/>
        <v>-3.3360455655003896E-2</v>
      </c>
      <c r="AP102" s="237">
        <v>-4.1666666666666741E-2</v>
      </c>
      <c r="AQ102" s="237">
        <f t="shared" si="87"/>
        <v>-3.1181379007465981E-2</v>
      </c>
    </row>
    <row r="103" spans="1:43" x14ac:dyDescent="0.2">
      <c r="A103" s="220" t="s">
        <v>56</v>
      </c>
      <c r="B103" s="221">
        <v>0</v>
      </c>
      <c r="C103" s="221">
        <v>0</v>
      </c>
      <c r="D103" s="221">
        <v>0</v>
      </c>
      <c r="E103" s="221">
        <v>0</v>
      </c>
      <c r="F103" s="221">
        <v>0</v>
      </c>
      <c r="G103" s="221">
        <v>0</v>
      </c>
      <c r="H103" s="221">
        <v>0</v>
      </c>
      <c r="I103" s="221">
        <v>0</v>
      </c>
      <c r="J103" s="221">
        <v>0</v>
      </c>
      <c r="K103" s="221">
        <v>0</v>
      </c>
      <c r="L103" s="221">
        <v>0</v>
      </c>
      <c r="M103" s="221">
        <v>0</v>
      </c>
      <c r="N103" s="221">
        <v>0</v>
      </c>
      <c r="O103" s="221">
        <v>0</v>
      </c>
      <c r="P103" s="221">
        <v>0</v>
      </c>
      <c r="Q103" s="221">
        <v>0</v>
      </c>
      <c r="R103" s="221">
        <v>0</v>
      </c>
      <c r="S103" s="221">
        <v>0</v>
      </c>
      <c r="T103" s="221">
        <v>0</v>
      </c>
      <c r="U103" s="221">
        <f>IF('Relative Weights'!G17=0,0,'Relative Weights'!G17)</f>
        <v>0</v>
      </c>
      <c r="W103" s="222"/>
      <c r="X103" s="220" t="s">
        <v>56</v>
      </c>
      <c r="Y103" s="237" t="str">
        <f t="shared" si="73"/>
        <v/>
      </c>
      <c r="Z103" s="237" t="str">
        <f t="shared" si="74"/>
        <v/>
      </c>
      <c r="AA103" s="237" t="str">
        <f t="shared" si="75"/>
        <v/>
      </c>
      <c r="AB103" s="237" t="str">
        <f t="shared" si="76"/>
        <v/>
      </c>
      <c r="AC103" s="237" t="str">
        <f t="shared" si="77"/>
        <v/>
      </c>
      <c r="AD103" s="237" t="str">
        <f t="shared" si="78"/>
        <v/>
      </c>
      <c r="AE103" s="237" t="str">
        <f t="shared" si="79"/>
        <v/>
      </c>
      <c r="AF103" s="237" t="str">
        <f t="shared" si="80"/>
        <v/>
      </c>
      <c r="AG103" s="237" t="str">
        <f t="shared" si="81"/>
        <v/>
      </c>
      <c r="AH103" s="237" t="str">
        <f t="shared" si="82"/>
        <v/>
      </c>
      <c r="AI103" s="237" t="str">
        <f t="shared" si="83"/>
        <v/>
      </c>
      <c r="AJ103" s="237" t="str">
        <f t="shared" si="84"/>
        <v/>
      </c>
      <c r="AK103" s="237" t="str">
        <f t="shared" si="85"/>
        <v/>
      </c>
      <c r="AL103" s="237" t="str">
        <f t="shared" si="88"/>
        <v/>
      </c>
      <c r="AM103" s="237" t="str">
        <f t="shared" si="89"/>
        <v/>
      </c>
      <c r="AN103" s="237" t="str">
        <f t="shared" si="90"/>
        <v/>
      </c>
      <c r="AO103" s="237" t="str">
        <f t="shared" si="91"/>
        <v/>
      </c>
      <c r="AP103" s="237" t="s">
        <v>855</v>
      </c>
      <c r="AQ103" s="237" t="str">
        <f t="shared" si="87"/>
        <v/>
      </c>
    </row>
    <row r="104" spans="1:43" x14ac:dyDescent="0.2">
      <c r="A104" s="220" t="s">
        <v>57</v>
      </c>
      <c r="B104" s="221">
        <v>0</v>
      </c>
      <c r="C104" s="221">
        <v>0</v>
      </c>
      <c r="D104" s="221">
        <v>0</v>
      </c>
      <c r="E104" s="221">
        <v>0</v>
      </c>
      <c r="F104" s="221">
        <v>0</v>
      </c>
      <c r="G104" s="221">
        <v>0</v>
      </c>
      <c r="H104" s="221">
        <v>0</v>
      </c>
      <c r="I104" s="221">
        <v>0</v>
      </c>
      <c r="J104" s="221">
        <v>0</v>
      </c>
      <c r="K104" s="221">
        <v>0</v>
      </c>
      <c r="L104" s="221">
        <v>0</v>
      </c>
      <c r="M104" s="221">
        <v>0</v>
      </c>
      <c r="N104" s="221">
        <v>0</v>
      </c>
      <c r="O104" s="221">
        <v>0</v>
      </c>
      <c r="P104" s="221">
        <v>0</v>
      </c>
      <c r="Q104" s="221">
        <v>0</v>
      </c>
      <c r="R104" s="221">
        <v>0</v>
      </c>
      <c r="S104" s="221">
        <v>0</v>
      </c>
      <c r="T104" s="221">
        <v>0</v>
      </c>
      <c r="U104" s="221">
        <f>IF('Relative Weights'!G18=0,0,'Relative Weights'!G18)</f>
        <v>0</v>
      </c>
      <c r="W104" s="222"/>
      <c r="X104" s="220" t="s">
        <v>57</v>
      </c>
      <c r="Y104" s="237" t="str">
        <f t="shared" si="73"/>
        <v/>
      </c>
      <c r="Z104" s="237" t="str">
        <f t="shared" si="74"/>
        <v/>
      </c>
      <c r="AA104" s="237" t="str">
        <f t="shared" si="75"/>
        <v/>
      </c>
      <c r="AB104" s="237" t="str">
        <f t="shared" si="76"/>
        <v/>
      </c>
      <c r="AC104" s="237" t="str">
        <f t="shared" si="77"/>
        <v/>
      </c>
      <c r="AD104" s="237" t="str">
        <f t="shared" si="78"/>
        <v/>
      </c>
      <c r="AE104" s="237" t="str">
        <f t="shared" si="79"/>
        <v/>
      </c>
      <c r="AF104" s="237" t="str">
        <f t="shared" si="80"/>
        <v/>
      </c>
      <c r="AG104" s="237" t="str">
        <f t="shared" si="81"/>
        <v/>
      </c>
      <c r="AH104" s="237" t="str">
        <f t="shared" si="82"/>
        <v/>
      </c>
      <c r="AI104" s="237" t="str">
        <f t="shared" si="83"/>
        <v/>
      </c>
      <c r="AJ104" s="237" t="str">
        <f t="shared" si="84"/>
        <v/>
      </c>
      <c r="AK104" s="237" t="str">
        <f t="shared" si="85"/>
        <v/>
      </c>
      <c r="AL104" s="237" t="str">
        <f t="shared" si="88"/>
        <v/>
      </c>
      <c r="AM104" s="237" t="str">
        <f t="shared" si="89"/>
        <v/>
      </c>
      <c r="AN104" s="237" t="str">
        <f t="shared" si="90"/>
        <v/>
      </c>
      <c r="AO104" s="237" t="str">
        <f t="shared" si="91"/>
        <v/>
      </c>
      <c r="AP104" s="237" t="s">
        <v>855</v>
      </c>
      <c r="AQ104" s="237" t="str">
        <f t="shared" si="87"/>
        <v/>
      </c>
    </row>
    <row r="105" spans="1:43" x14ac:dyDescent="0.2">
      <c r="A105" s="220" t="s">
        <v>58</v>
      </c>
      <c r="B105" s="221">
        <v>0</v>
      </c>
      <c r="C105" s="221">
        <v>0</v>
      </c>
      <c r="D105" s="221">
        <v>0</v>
      </c>
      <c r="E105" s="221">
        <v>0</v>
      </c>
      <c r="F105" s="221">
        <v>0</v>
      </c>
      <c r="G105" s="221">
        <v>0</v>
      </c>
      <c r="H105" s="221">
        <v>0</v>
      </c>
      <c r="I105" s="221">
        <v>2.42</v>
      </c>
      <c r="J105" s="221">
        <v>2.6</v>
      </c>
      <c r="K105" s="221">
        <v>2.67</v>
      </c>
      <c r="L105" s="221">
        <v>2.72</v>
      </c>
      <c r="M105" s="221">
        <v>2.74</v>
      </c>
      <c r="N105" s="221">
        <v>2.64</v>
      </c>
      <c r="O105" s="221">
        <v>2.61</v>
      </c>
      <c r="P105" s="221">
        <v>2.5</v>
      </c>
      <c r="Q105" s="221">
        <v>2.68</v>
      </c>
      <c r="R105" s="221">
        <v>2.8</v>
      </c>
      <c r="S105" s="221">
        <v>3.08</v>
      </c>
      <c r="T105" s="221">
        <v>3.17</v>
      </c>
      <c r="U105" s="221">
        <f>IF('Relative Weights'!G19=0,0,'Relative Weights'!G19)</f>
        <v>3.26</v>
      </c>
      <c r="W105" s="222"/>
      <c r="X105" s="220" t="s">
        <v>58</v>
      </c>
      <c r="Y105" s="237" t="str">
        <f t="shared" si="73"/>
        <v/>
      </c>
      <c r="Z105" s="237" t="str">
        <f t="shared" si="74"/>
        <v/>
      </c>
      <c r="AA105" s="237" t="str">
        <f t="shared" si="75"/>
        <v/>
      </c>
      <c r="AB105" s="237" t="str">
        <f t="shared" si="76"/>
        <v/>
      </c>
      <c r="AC105" s="237" t="str">
        <f t="shared" si="77"/>
        <v/>
      </c>
      <c r="AD105" s="237" t="str">
        <f t="shared" si="78"/>
        <v/>
      </c>
      <c r="AE105" s="237" t="str">
        <f t="shared" si="79"/>
        <v>Added</v>
      </c>
      <c r="AF105" s="237">
        <f t="shared" si="80"/>
        <v>7.4380165289256173E-2</v>
      </c>
      <c r="AG105" s="237">
        <f t="shared" si="81"/>
        <v>2.6923076923076827E-2</v>
      </c>
      <c r="AH105" s="237">
        <f t="shared" si="82"/>
        <v>1.8726591760299671E-2</v>
      </c>
      <c r="AI105" s="237">
        <f t="shared" si="83"/>
        <v>7.3529411764705621E-3</v>
      </c>
      <c r="AJ105" s="237">
        <f t="shared" si="84"/>
        <v>-3.649635036496357E-2</v>
      </c>
      <c r="AK105" s="237">
        <f t="shared" si="85"/>
        <v>-1.1363636363636465E-2</v>
      </c>
      <c r="AL105" s="237">
        <f t="shared" si="88"/>
        <v>-4.2145593869731712E-2</v>
      </c>
      <c r="AM105" s="237">
        <f t="shared" si="89"/>
        <v>7.2000000000000064E-2</v>
      </c>
      <c r="AN105" s="237">
        <f t="shared" si="90"/>
        <v>4.4776119402984982E-2</v>
      </c>
      <c r="AO105" s="237">
        <f t="shared" si="91"/>
        <v>0.10000000000000009</v>
      </c>
      <c r="AP105" s="237">
        <v>2.9220779220779258E-2</v>
      </c>
      <c r="AQ105" s="237">
        <f t="shared" si="87"/>
        <v>2.8391167192429068E-2</v>
      </c>
    </row>
    <row r="106" spans="1:43" x14ac:dyDescent="0.2">
      <c r="A106" s="220" t="s">
        <v>59</v>
      </c>
      <c r="B106" s="221">
        <v>3.64</v>
      </c>
      <c r="C106" s="221">
        <v>3.57</v>
      </c>
      <c r="D106" s="221">
        <v>3.58</v>
      </c>
      <c r="E106" s="221">
        <v>3.69</v>
      </c>
      <c r="F106" s="221">
        <v>3.85</v>
      </c>
      <c r="G106" s="221">
        <v>3.8406596756932068</v>
      </c>
      <c r="H106" s="221">
        <v>3.79</v>
      </c>
      <c r="I106" s="221">
        <v>3.77</v>
      </c>
      <c r="J106" s="221">
        <v>3.97</v>
      </c>
      <c r="K106" s="221">
        <v>4.03</v>
      </c>
      <c r="L106" s="221">
        <v>4.2</v>
      </c>
      <c r="M106" s="221">
        <v>4.25</v>
      </c>
      <c r="N106" s="221">
        <v>4.32</v>
      </c>
      <c r="O106" s="221">
        <v>4.26</v>
      </c>
      <c r="P106" s="221">
        <v>4.2300000000000004</v>
      </c>
      <c r="Q106" s="221">
        <v>4.32</v>
      </c>
      <c r="R106" s="221">
        <v>4.47</v>
      </c>
      <c r="S106" s="221">
        <v>4.63</v>
      </c>
      <c r="T106" s="221">
        <v>4.6900000000000004</v>
      </c>
      <c r="U106" s="221">
        <f>IF('Relative Weights'!G20=0,0,'Relative Weights'!G20)</f>
        <v>4.66</v>
      </c>
      <c r="W106" s="222"/>
      <c r="X106" s="220" t="s">
        <v>59</v>
      </c>
      <c r="Y106" s="237">
        <f t="shared" si="73"/>
        <v>-1.9230769230769273E-2</v>
      </c>
      <c r="Z106" s="237">
        <f t="shared" si="74"/>
        <v>2.8011204481792618E-3</v>
      </c>
      <c r="AA106" s="237">
        <f t="shared" si="75"/>
        <v>3.0726256983240274E-2</v>
      </c>
      <c r="AB106" s="237">
        <f t="shared" si="76"/>
        <v>4.3360433604336057E-2</v>
      </c>
      <c r="AC106" s="237">
        <f t="shared" si="77"/>
        <v>-2.426058261504771E-3</v>
      </c>
      <c r="AD106" s="237">
        <f t="shared" si="78"/>
        <v>-1.3190357899665495E-2</v>
      </c>
      <c r="AE106" s="237">
        <f t="shared" si="79"/>
        <v>-5.2770448548812299E-3</v>
      </c>
      <c r="AF106" s="237">
        <f t="shared" si="80"/>
        <v>5.3050397877984157E-2</v>
      </c>
      <c r="AG106" s="237">
        <f t="shared" si="81"/>
        <v>1.5113350125944613E-2</v>
      </c>
      <c r="AH106" s="237">
        <f t="shared" si="82"/>
        <v>4.2183622828784184E-2</v>
      </c>
      <c r="AI106" s="237">
        <f t="shared" si="83"/>
        <v>1.1904761904761862E-2</v>
      </c>
      <c r="AJ106" s="237">
        <f t="shared" si="84"/>
        <v>1.6470588235294237E-2</v>
      </c>
      <c r="AK106" s="237">
        <f t="shared" si="85"/>
        <v>-1.3888888888888951E-2</v>
      </c>
      <c r="AL106" s="237">
        <f t="shared" si="88"/>
        <v>-7.0422535211266402E-3</v>
      </c>
      <c r="AM106" s="237">
        <f t="shared" si="89"/>
        <v>2.1276595744680771E-2</v>
      </c>
      <c r="AN106" s="237">
        <f t="shared" si="90"/>
        <v>3.4722222222222099E-2</v>
      </c>
      <c r="AO106" s="237">
        <f t="shared" si="91"/>
        <v>3.5794183445190253E-2</v>
      </c>
      <c r="AP106" s="237">
        <v>1.2958963282937441E-2</v>
      </c>
      <c r="AQ106" s="237">
        <f t="shared" si="87"/>
        <v>-6.3965884861407751E-3</v>
      </c>
    </row>
    <row r="107" spans="1:43" x14ac:dyDescent="0.2">
      <c r="A107" s="229" t="s">
        <v>60</v>
      </c>
      <c r="B107" s="221">
        <v>0</v>
      </c>
      <c r="C107" s="221">
        <v>0</v>
      </c>
      <c r="D107" s="221">
        <v>0</v>
      </c>
      <c r="E107" s="221">
        <v>0</v>
      </c>
      <c r="F107" s="221">
        <v>0</v>
      </c>
      <c r="G107" s="221">
        <v>0</v>
      </c>
      <c r="H107" s="221">
        <v>0</v>
      </c>
      <c r="I107" s="221">
        <v>0</v>
      </c>
      <c r="J107" s="221">
        <v>0</v>
      </c>
      <c r="K107" s="221">
        <v>0</v>
      </c>
      <c r="L107" s="221">
        <v>0</v>
      </c>
      <c r="M107" s="221">
        <v>0</v>
      </c>
      <c r="N107" s="221">
        <v>0</v>
      </c>
      <c r="O107" s="221">
        <v>0</v>
      </c>
      <c r="P107" s="221">
        <v>0</v>
      </c>
      <c r="Q107" s="221">
        <v>0</v>
      </c>
      <c r="R107" s="221">
        <v>0</v>
      </c>
      <c r="S107" s="221">
        <v>0</v>
      </c>
      <c r="T107" s="221">
        <v>0</v>
      </c>
      <c r="U107" s="221">
        <f>IF('Relative Weights'!G21=0,0,'Relative Weights'!G21)</f>
        <v>0</v>
      </c>
      <c r="W107" s="222"/>
      <c r="X107" s="229" t="s">
        <v>60</v>
      </c>
      <c r="Y107" s="237" t="str">
        <f t="shared" si="73"/>
        <v/>
      </c>
      <c r="Z107" s="237" t="str">
        <f t="shared" si="74"/>
        <v/>
      </c>
      <c r="AA107" s="237" t="str">
        <f t="shared" si="75"/>
        <v/>
      </c>
      <c r="AB107" s="237" t="str">
        <f t="shared" si="76"/>
        <v/>
      </c>
      <c r="AC107" s="237" t="str">
        <f t="shared" si="77"/>
        <v/>
      </c>
      <c r="AD107" s="237" t="str">
        <f t="shared" si="78"/>
        <v/>
      </c>
      <c r="AE107" s="237" t="str">
        <f t="shared" si="79"/>
        <v/>
      </c>
      <c r="AF107" s="237" t="str">
        <f t="shared" si="80"/>
        <v/>
      </c>
      <c r="AG107" s="237" t="str">
        <f t="shared" si="81"/>
        <v/>
      </c>
      <c r="AH107" s="237" t="str">
        <f t="shared" si="82"/>
        <v/>
      </c>
      <c r="AI107" s="237" t="str">
        <f t="shared" si="83"/>
        <v/>
      </c>
      <c r="AJ107" s="237" t="str">
        <f t="shared" si="84"/>
        <v/>
      </c>
      <c r="AK107" s="237" t="str">
        <f t="shared" si="85"/>
        <v/>
      </c>
      <c r="AL107" s="237" t="str">
        <f t="shared" si="88"/>
        <v/>
      </c>
      <c r="AM107" s="237" t="str">
        <f t="shared" si="89"/>
        <v/>
      </c>
      <c r="AN107" s="237" t="str">
        <f t="shared" si="90"/>
        <v/>
      </c>
      <c r="AO107" s="237" t="str">
        <f t="shared" si="91"/>
        <v/>
      </c>
      <c r="AP107" s="237" t="s">
        <v>855</v>
      </c>
      <c r="AQ107" s="237" t="str">
        <f t="shared" si="87"/>
        <v/>
      </c>
    </row>
    <row r="108" spans="1:43" x14ac:dyDescent="0.2">
      <c r="A108" s="229" t="s">
        <v>61</v>
      </c>
      <c r="B108" s="221">
        <v>7</v>
      </c>
      <c r="C108" s="221">
        <v>7</v>
      </c>
      <c r="D108" s="221">
        <v>7</v>
      </c>
      <c r="E108" s="221">
        <v>7</v>
      </c>
      <c r="F108" s="221">
        <v>7</v>
      </c>
      <c r="G108" s="221">
        <v>7</v>
      </c>
      <c r="H108" s="221">
        <v>7</v>
      </c>
      <c r="I108" s="221">
        <v>7</v>
      </c>
      <c r="J108" s="221">
        <v>7</v>
      </c>
      <c r="K108" s="221">
        <v>5.98</v>
      </c>
      <c r="L108" s="221">
        <v>5.98</v>
      </c>
      <c r="M108" s="221">
        <v>6.71</v>
      </c>
      <c r="N108" s="221">
        <v>7.58</v>
      </c>
      <c r="O108" s="221">
        <v>7.93</v>
      </c>
      <c r="P108" s="221">
        <v>7.65</v>
      </c>
      <c r="Q108" s="221">
        <v>7.54</v>
      </c>
      <c r="R108" s="221">
        <v>7.08</v>
      </c>
      <c r="S108" s="221">
        <v>6.65</v>
      </c>
      <c r="T108" s="221">
        <v>5.76</v>
      </c>
      <c r="U108" s="221">
        <f>IF('Relative Weights'!G22=0,0,'Relative Weights'!G22)</f>
        <v>5.32</v>
      </c>
      <c r="W108" s="222"/>
      <c r="X108" s="229" t="s">
        <v>61</v>
      </c>
      <c r="Y108" s="237">
        <f t="shared" si="73"/>
        <v>0</v>
      </c>
      <c r="Z108" s="237">
        <f t="shared" si="74"/>
        <v>0</v>
      </c>
      <c r="AA108" s="237">
        <f t="shared" si="75"/>
        <v>0</v>
      </c>
      <c r="AB108" s="237">
        <f t="shared" si="76"/>
        <v>0</v>
      </c>
      <c r="AC108" s="237">
        <f t="shared" si="77"/>
        <v>0</v>
      </c>
      <c r="AD108" s="237">
        <f t="shared" si="78"/>
        <v>0</v>
      </c>
      <c r="AE108" s="237">
        <f t="shared" si="79"/>
        <v>0</v>
      </c>
      <c r="AF108" s="237">
        <f t="shared" si="80"/>
        <v>0</v>
      </c>
      <c r="AG108" s="237">
        <f t="shared" si="81"/>
        <v>-0.14571428571428569</v>
      </c>
      <c r="AH108" s="237">
        <f t="shared" si="82"/>
        <v>0</v>
      </c>
      <c r="AI108" s="237">
        <f t="shared" si="83"/>
        <v>0.12207357859531753</v>
      </c>
      <c r="AJ108" s="237">
        <f t="shared" si="84"/>
        <v>0.12965722801788382</v>
      </c>
      <c r="AK108" s="237">
        <f t="shared" si="85"/>
        <v>4.6174142480211122E-2</v>
      </c>
      <c r="AL108" s="237">
        <f t="shared" si="88"/>
        <v>-3.5308953341740112E-2</v>
      </c>
      <c r="AM108" s="237">
        <f t="shared" si="89"/>
        <v>-1.4379084967320321E-2</v>
      </c>
      <c r="AN108" s="237">
        <f t="shared" si="90"/>
        <v>-6.1007957559681691E-2</v>
      </c>
      <c r="AO108" s="237">
        <f t="shared" si="91"/>
        <v>-6.073446327683607E-2</v>
      </c>
      <c r="AP108" s="237">
        <v>-0.13383458646616553</v>
      </c>
      <c r="AQ108" s="237">
        <f t="shared" si="87"/>
        <v>-7.638888888888884E-2</v>
      </c>
    </row>
    <row r="109" spans="1:43" x14ac:dyDescent="0.2">
      <c r="A109" s="229" t="s">
        <v>62</v>
      </c>
      <c r="B109" s="221">
        <v>0</v>
      </c>
      <c r="C109" s="221">
        <v>0</v>
      </c>
      <c r="D109" s="221">
        <v>0</v>
      </c>
      <c r="E109" s="221">
        <v>0</v>
      </c>
      <c r="F109" s="221">
        <v>0</v>
      </c>
      <c r="G109" s="221">
        <v>0</v>
      </c>
      <c r="H109" s="221">
        <v>0</v>
      </c>
      <c r="I109" s="221">
        <v>0</v>
      </c>
      <c r="J109" s="221">
        <v>0</v>
      </c>
      <c r="K109" s="221">
        <v>0</v>
      </c>
      <c r="L109" s="221">
        <v>0</v>
      </c>
      <c r="M109" s="221">
        <v>0</v>
      </c>
      <c r="N109" s="221">
        <v>0</v>
      </c>
      <c r="O109" s="221">
        <v>0</v>
      </c>
      <c r="P109" s="221">
        <v>0</v>
      </c>
      <c r="Q109" s="221">
        <v>0</v>
      </c>
      <c r="R109" s="221">
        <v>0</v>
      </c>
      <c r="S109" s="221">
        <v>0</v>
      </c>
      <c r="T109" s="221">
        <v>0</v>
      </c>
      <c r="U109" s="221">
        <f>IF('Relative Weights'!G23=0,0,'Relative Weights'!G23)</f>
        <v>0</v>
      </c>
      <c r="W109" s="222"/>
      <c r="X109" s="229" t="s">
        <v>62</v>
      </c>
      <c r="Y109" s="237" t="str">
        <f t="shared" si="73"/>
        <v/>
      </c>
      <c r="Z109" s="237" t="str">
        <f t="shared" si="74"/>
        <v/>
      </c>
      <c r="AA109" s="237" t="str">
        <f t="shared" si="75"/>
        <v/>
      </c>
      <c r="AB109" s="237" t="str">
        <f t="shared" si="76"/>
        <v/>
      </c>
      <c r="AC109" s="237" t="str">
        <f t="shared" si="77"/>
        <v/>
      </c>
      <c r="AD109" s="237" t="str">
        <f t="shared" si="78"/>
        <v/>
      </c>
      <c r="AE109" s="237" t="str">
        <f t="shared" si="79"/>
        <v/>
      </c>
      <c r="AF109" s="237" t="str">
        <f t="shared" si="80"/>
        <v/>
      </c>
      <c r="AG109" s="237" t="str">
        <f t="shared" si="81"/>
        <v/>
      </c>
      <c r="AH109" s="237" t="str">
        <f t="shared" si="82"/>
        <v/>
      </c>
      <c r="AI109" s="237" t="str">
        <f t="shared" si="83"/>
        <v/>
      </c>
      <c r="AJ109" s="237" t="str">
        <f t="shared" si="84"/>
        <v/>
      </c>
      <c r="AK109" s="237" t="str">
        <f t="shared" si="85"/>
        <v/>
      </c>
      <c r="AL109" s="237" t="str">
        <f t="shared" si="88"/>
        <v/>
      </c>
      <c r="AM109" s="237" t="str">
        <f t="shared" si="89"/>
        <v/>
      </c>
      <c r="AN109" s="237" t="str">
        <f t="shared" si="90"/>
        <v/>
      </c>
      <c r="AO109" s="237" t="str">
        <f t="shared" si="91"/>
        <v/>
      </c>
      <c r="AP109" s="237" t="s">
        <v>855</v>
      </c>
      <c r="AQ109" s="237" t="str">
        <f t="shared" si="87"/>
        <v/>
      </c>
    </row>
    <row r="110" spans="1:43" x14ac:dyDescent="0.2">
      <c r="A110" s="229" t="s">
        <v>63</v>
      </c>
      <c r="B110" s="221">
        <v>0</v>
      </c>
      <c r="C110" s="221">
        <v>0</v>
      </c>
      <c r="D110" s="221">
        <v>0</v>
      </c>
      <c r="E110" s="221">
        <v>0</v>
      </c>
      <c r="F110" s="221">
        <v>0</v>
      </c>
      <c r="G110" s="221">
        <v>0</v>
      </c>
      <c r="H110" s="221">
        <v>0</v>
      </c>
      <c r="I110" s="221">
        <v>0</v>
      </c>
      <c r="J110" s="221">
        <v>0</v>
      </c>
      <c r="K110" s="221">
        <v>0</v>
      </c>
      <c r="L110" s="221">
        <v>0</v>
      </c>
      <c r="M110" s="221">
        <v>0</v>
      </c>
      <c r="N110" s="221">
        <v>0</v>
      </c>
      <c r="O110" s="221">
        <v>0</v>
      </c>
      <c r="P110" s="221">
        <v>0</v>
      </c>
      <c r="Q110" s="221">
        <v>0</v>
      </c>
      <c r="R110" s="221">
        <v>0</v>
      </c>
      <c r="S110" s="221">
        <v>0</v>
      </c>
      <c r="T110" s="221">
        <v>0</v>
      </c>
      <c r="U110" s="221">
        <f>IF('Relative Weights'!G24=0,0,'Relative Weights'!G24)</f>
        <v>0</v>
      </c>
      <c r="W110" s="222"/>
      <c r="X110" s="229" t="s">
        <v>63</v>
      </c>
      <c r="Y110" s="237" t="str">
        <f t="shared" si="73"/>
        <v/>
      </c>
      <c r="Z110" s="237" t="str">
        <f t="shared" si="74"/>
        <v/>
      </c>
      <c r="AA110" s="237" t="str">
        <f t="shared" si="75"/>
        <v/>
      </c>
      <c r="AB110" s="237" t="str">
        <f t="shared" si="76"/>
        <v/>
      </c>
      <c r="AC110" s="237" t="str">
        <f t="shared" si="77"/>
        <v/>
      </c>
      <c r="AD110" s="237" t="str">
        <f t="shared" si="78"/>
        <v/>
      </c>
      <c r="AE110" s="237" t="str">
        <f t="shared" si="79"/>
        <v/>
      </c>
      <c r="AF110" s="237" t="str">
        <f t="shared" si="80"/>
        <v/>
      </c>
      <c r="AG110" s="237" t="str">
        <f t="shared" si="81"/>
        <v/>
      </c>
      <c r="AH110" s="237" t="str">
        <f t="shared" si="82"/>
        <v/>
      </c>
      <c r="AI110" s="237" t="str">
        <f t="shared" si="83"/>
        <v/>
      </c>
      <c r="AJ110" s="237" t="str">
        <f t="shared" si="84"/>
        <v/>
      </c>
      <c r="AK110" s="237" t="str">
        <f t="shared" si="85"/>
        <v/>
      </c>
      <c r="AL110" s="237" t="str">
        <f t="shared" ref="AL110:AN111" si="92">IF(AND(P110=0,O110=0),"",IF(AND(NOT(P110=0),O110=0),"Added",IF(AND(P110=0,NOT(O110=0)),"Deleted",IFERROR(P110/O110-1,""))))</f>
        <v/>
      </c>
      <c r="AM110" s="237" t="str">
        <f t="shared" si="92"/>
        <v/>
      </c>
      <c r="AN110" s="237" t="str">
        <f t="shared" si="92"/>
        <v/>
      </c>
      <c r="AO110" s="237" t="s">
        <v>855</v>
      </c>
      <c r="AP110" s="237" t="s">
        <v>855</v>
      </c>
      <c r="AQ110" s="237" t="str">
        <f t="shared" si="87"/>
        <v/>
      </c>
    </row>
    <row r="111" spans="1:43" ht="15" thickBot="1" x14ac:dyDescent="0.25">
      <c r="A111" s="223" t="s">
        <v>0</v>
      </c>
      <c r="B111" s="224">
        <v>0</v>
      </c>
      <c r="C111" s="224">
        <v>0</v>
      </c>
      <c r="D111" s="224">
        <v>0</v>
      </c>
      <c r="E111" s="224">
        <v>0</v>
      </c>
      <c r="F111" s="224">
        <v>0</v>
      </c>
      <c r="G111" s="224">
        <v>0</v>
      </c>
      <c r="H111" s="224">
        <v>0</v>
      </c>
      <c r="I111" s="224">
        <v>0</v>
      </c>
      <c r="J111" s="224">
        <v>0</v>
      </c>
      <c r="K111" s="224">
        <v>0</v>
      </c>
      <c r="L111" s="224">
        <v>0</v>
      </c>
      <c r="M111" s="224">
        <v>0</v>
      </c>
      <c r="N111" s="224">
        <v>0</v>
      </c>
      <c r="O111" s="224">
        <v>0</v>
      </c>
      <c r="P111" s="224">
        <v>0</v>
      </c>
      <c r="Q111" s="224">
        <v>0</v>
      </c>
      <c r="R111" s="224">
        <v>0</v>
      </c>
      <c r="S111" s="224">
        <v>0</v>
      </c>
      <c r="T111" s="224">
        <v>0</v>
      </c>
      <c r="U111" s="224">
        <f>IF('Relative Weights'!G25=0,0,'Relative Weights'!G25)</f>
        <v>0</v>
      </c>
      <c r="W111" s="259"/>
      <c r="X111" s="223" t="s">
        <v>0</v>
      </c>
      <c r="Y111" s="240" t="str">
        <f t="shared" si="73"/>
        <v/>
      </c>
      <c r="Z111" s="240" t="str">
        <f t="shared" si="74"/>
        <v/>
      </c>
      <c r="AA111" s="240" t="str">
        <f t="shared" si="75"/>
        <v/>
      </c>
      <c r="AB111" s="240" t="str">
        <f t="shared" si="76"/>
        <v/>
      </c>
      <c r="AC111" s="240" t="str">
        <f t="shared" si="77"/>
        <v/>
      </c>
      <c r="AD111" s="240" t="str">
        <f t="shared" si="78"/>
        <v/>
      </c>
      <c r="AE111" s="240" t="str">
        <f t="shared" si="79"/>
        <v/>
      </c>
      <c r="AF111" s="240" t="str">
        <f t="shared" si="80"/>
        <v/>
      </c>
      <c r="AG111" s="240" t="str">
        <f t="shared" si="81"/>
        <v/>
      </c>
      <c r="AH111" s="240" t="str">
        <f t="shared" si="82"/>
        <v/>
      </c>
      <c r="AI111" s="240" t="str">
        <f t="shared" si="83"/>
        <v/>
      </c>
      <c r="AJ111" s="240" t="str">
        <f t="shared" si="84"/>
        <v/>
      </c>
      <c r="AK111" s="240" t="str">
        <f t="shared" si="85"/>
        <v/>
      </c>
      <c r="AL111" s="240" t="str">
        <f t="shared" si="92"/>
        <v/>
      </c>
      <c r="AM111" s="240" t="str">
        <f t="shared" si="92"/>
        <v/>
      </c>
      <c r="AN111" s="240" t="str">
        <f t="shared" si="92"/>
        <v/>
      </c>
      <c r="AO111" s="240" t="s">
        <v>855</v>
      </c>
      <c r="AP111" s="240" t="s">
        <v>855</v>
      </c>
      <c r="AQ111" s="237" t="str">
        <f t="shared" si="87"/>
        <v/>
      </c>
    </row>
    <row r="112" spans="1:43" s="264" customFormat="1" ht="15" thickBot="1" x14ac:dyDescent="0.25">
      <c r="A112" s="231"/>
      <c r="B112" s="261"/>
      <c r="C112" s="261"/>
      <c r="D112" s="261"/>
      <c r="E112" s="261"/>
      <c r="F112" s="261"/>
      <c r="G112" s="261"/>
      <c r="H112" s="261"/>
      <c r="I112" s="261"/>
      <c r="J112" s="261"/>
      <c r="K112" s="261"/>
      <c r="L112" s="261"/>
      <c r="M112" s="261"/>
      <c r="N112" s="261"/>
      <c r="O112" s="261"/>
      <c r="P112" s="261"/>
      <c r="Q112" s="261"/>
      <c r="R112" s="261"/>
      <c r="S112" s="261"/>
      <c r="T112" s="261"/>
      <c r="U112" s="261"/>
      <c r="W112" s="263"/>
      <c r="X112" s="265"/>
      <c r="Y112" s="262"/>
      <c r="Z112" s="262"/>
      <c r="AA112" s="262"/>
      <c r="AB112" s="262"/>
      <c r="AC112" s="262"/>
      <c r="AD112" s="262"/>
      <c r="AE112" s="262"/>
      <c r="AF112" s="262"/>
      <c r="AG112" s="262"/>
      <c r="AH112" s="262"/>
      <c r="AI112" s="262"/>
      <c r="AJ112" s="262"/>
      <c r="AK112" s="262"/>
      <c r="AL112" s="262"/>
      <c r="AM112" s="262"/>
      <c r="AN112" s="262"/>
      <c r="AO112" s="262"/>
      <c r="AP112" s="262"/>
      <c r="AQ112" s="262"/>
    </row>
    <row r="113" spans="1:43" ht="15" thickBot="1" x14ac:dyDescent="0.25">
      <c r="A113" s="266"/>
      <c r="B113" s="267">
        <v>2002</v>
      </c>
      <c r="C113" s="244">
        <v>2003</v>
      </c>
      <c r="D113" s="244">
        <v>2004</v>
      </c>
      <c r="E113" s="244">
        <v>2005</v>
      </c>
      <c r="F113" s="244">
        <v>2006</v>
      </c>
      <c r="G113" s="244">
        <v>2007</v>
      </c>
      <c r="H113" s="244">
        <v>2008</v>
      </c>
      <c r="I113" s="244">
        <v>2009</v>
      </c>
      <c r="J113" s="244">
        <v>2010</v>
      </c>
      <c r="K113" s="244">
        <v>2011</v>
      </c>
      <c r="L113" s="244">
        <f>L2</f>
        <v>2012</v>
      </c>
      <c r="M113" s="244">
        <v>2013</v>
      </c>
      <c r="N113" s="244">
        <f>N2</f>
        <v>2014</v>
      </c>
      <c r="O113" s="244">
        <f>O2</f>
        <v>2015</v>
      </c>
      <c r="P113" s="244">
        <f>P2</f>
        <v>2016</v>
      </c>
      <c r="Q113" s="244">
        <v>2017</v>
      </c>
      <c r="R113" s="244">
        <v>2018</v>
      </c>
      <c r="S113" s="244">
        <v>2019</v>
      </c>
      <c r="T113" s="244">
        <v>2020</v>
      </c>
      <c r="U113" s="244">
        <f>U2</f>
        <v>2021</v>
      </c>
      <c r="W113" s="215"/>
      <c r="X113" s="266"/>
      <c r="Y113" s="268">
        <f>Y2</f>
        <v>2003</v>
      </c>
      <c r="Z113" s="245">
        <v>2004</v>
      </c>
      <c r="AA113" s="245">
        <v>2005</v>
      </c>
      <c r="AB113" s="245">
        <f>AB2</f>
        <v>2006</v>
      </c>
      <c r="AC113" s="245">
        <f>AC2</f>
        <v>2007</v>
      </c>
      <c r="AD113" s="245">
        <f>AD2</f>
        <v>2008</v>
      </c>
      <c r="AE113" s="245">
        <f>AE2</f>
        <v>2009</v>
      </c>
      <c r="AF113" s="245">
        <v>2010</v>
      </c>
      <c r="AG113" s="245">
        <v>2011</v>
      </c>
      <c r="AH113" s="245">
        <f t="shared" ref="AH113:AN113" si="93">AH2</f>
        <v>2012</v>
      </c>
      <c r="AI113" s="245">
        <f t="shared" si="93"/>
        <v>2013</v>
      </c>
      <c r="AJ113" s="245">
        <f t="shared" si="93"/>
        <v>2014</v>
      </c>
      <c r="AK113" s="245">
        <f t="shared" si="93"/>
        <v>2015</v>
      </c>
      <c r="AL113" s="300">
        <f t="shared" si="93"/>
        <v>2016</v>
      </c>
      <c r="AM113" s="300">
        <f>AM2</f>
        <v>2017</v>
      </c>
      <c r="AN113" s="300">
        <f t="shared" si="93"/>
        <v>2018</v>
      </c>
      <c r="AO113" s="300">
        <v>2019</v>
      </c>
      <c r="AP113" s="300">
        <v>2020</v>
      </c>
      <c r="AQ113" s="300">
        <f>AQ2</f>
        <v>2021</v>
      </c>
    </row>
    <row r="114" spans="1:43" x14ac:dyDescent="0.2">
      <c r="A114" s="232" t="s">
        <v>1</v>
      </c>
      <c r="B114" s="233">
        <f t="shared" ref="B114:N114" si="94">SUM(B4:B111)</f>
        <v>364.78999999999996</v>
      </c>
      <c r="C114" s="233">
        <f t="shared" si="94"/>
        <v>337.34999999999997</v>
      </c>
      <c r="D114" s="233">
        <f t="shared" si="94"/>
        <v>335.97999999999996</v>
      </c>
      <c r="E114" s="233">
        <f t="shared" si="94"/>
        <v>331.8</v>
      </c>
      <c r="F114" s="233">
        <f t="shared" si="94"/>
        <v>350.09</v>
      </c>
      <c r="G114" s="233">
        <f t="shared" si="94"/>
        <v>363.66295808713988</v>
      </c>
      <c r="H114" s="233">
        <f t="shared" si="94"/>
        <v>371.57</v>
      </c>
      <c r="I114" s="233">
        <f t="shared" si="94"/>
        <v>376.57000000000005</v>
      </c>
      <c r="J114" s="233">
        <f t="shared" si="94"/>
        <v>388.56</v>
      </c>
      <c r="K114" s="233">
        <f t="shared" si="94"/>
        <v>465.31</v>
      </c>
      <c r="L114" s="233">
        <f t="shared" si="94"/>
        <v>466.91999999999996</v>
      </c>
      <c r="M114" s="233">
        <f t="shared" si="94"/>
        <v>481.57</v>
      </c>
      <c r="N114" s="233">
        <f t="shared" si="94"/>
        <v>487.98</v>
      </c>
      <c r="O114" s="233">
        <f>SUM(O4:O111)</f>
        <v>399.05</v>
      </c>
      <c r="P114" s="233">
        <f>SUM(P4:P111)</f>
        <v>398.28</v>
      </c>
      <c r="Q114" s="233">
        <f>SUM(Q4:Q111)</f>
        <v>413.68000000000012</v>
      </c>
      <c r="R114" s="233">
        <v>436.2000000000001</v>
      </c>
      <c r="S114" s="233">
        <v>467.65</v>
      </c>
      <c r="T114" s="233">
        <v>512.4</v>
      </c>
      <c r="U114" s="233">
        <f>SUM(U4:U111)</f>
        <v>532.2399999999999</v>
      </c>
      <c r="W114" s="215"/>
      <c r="X114" s="232" t="s">
        <v>1</v>
      </c>
      <c r="Y114" s="248">
        <f>IF('RW History'!B114&gt;0,'RW History'!C114/'RW History'!B114-1,"N/A")</f>
        <v>-7.5221360234655532E-2</v>
      </c>
      <c r="Z114" s="248">
        <f>IF('RW History'!C114&gt;0,'RW History'!D114/'RW History'!C114-1,"N/A")</f>
        <v>-4.0610641766711808E-3</v>
      </c>
      <c r="AA114" s="248">
        <f>IF('RW History'!D114&gt;0,'RW History'!E114/'RW History'!D114-1,"N/A")</f>
        <v>-1.2441216739091487E-2</v>
      </c>
      <c r="AB114" s="248">
        <f>IF('RW History'!E114&gt;0,'RW History'!F114/'RW History'!E114-1,"N/A")</f>
        <v>5.5123568414707558E-2</v>
      </c>
      <c r="AC114" s="248">
        <f>IF('RW History'!F114&gt;0,'RW History'!G114/'RW History'!F114-1,"N/A")</f>
        <v>3.8769910843325706E-2</v>
      </c>
      <c r="AD114" s="248">
        <f>IF('RW History'!G114&gt;0,'RW History'!H114/'RW History'!G114-1,"N/A")</f>
        <v>2.174277510816891E-2</v>
      </c>
      <c r="AE114" s="248">
        <f>IF('RW History'!H114&gt;0,'RW History'!I114/'RW History'!H114-1,"N/A")</f>
        <v>1.3456414672874617E-2</v>
      </c>
      <c r="AF114" s="247">
        <f>IF('RW History'!I114&gt;0,'RW History'!J114/'RW History'!I114-1,"N/A")</f>
        <v>3.184002974214617E-2</v>
      </c>
      <c r="AG114" s="247">
        <f>IF('RW History'!J114&gt;0,'RW History'!K114/'RW History'!J114-1,"N/A")</f>
        <v>0.19752419188799664</v>
      </c>
      <c r="AH114" s="247">
        <f>IF('RW History'!K114&gt;0,'RW History'!L114/'RW History'!K114-1,"N/A")</f>
        <v>3.460058885474071E-3</v>
      </c>
      <c r="AI114" s="247">
        <f>IF('RW History'!L114&gt;0,'RW History'!M114/'RW History'!L114-1,"N/A")</f>
        <v>3.1375824552385856E-2</v>
      </c>
      <c r="AJ114" s="247">
        <f>IF('RW History'!M114&gt;0,'RW History'!N114/'RW History'!M114-1,"N/A")</f>
        <v>1.3310629814980324E-2</v>
      </c>
      <c r="AK114" s="296">
        <f>IF('RW History'!N114&gt;0,'RW History'!O114/'RW History'!N114-1,"N/A")</f>
        <v>-0.1822410754539121</v>
      </c>
      <c r="AL114" s="299">
        <f>IF('RW History'!O114&gt;0,'RW History'!P114/'RW History'!O114-1,"N/A")</f>
        <v>-1.9295827590528614E-3</v>
      </c>
      <c r="AM114" s="299">
        <f>IF('RW History'!P114&gt;0,'RW History'!Q114/'RW History'!P114-1,"N/A")</f>
        <v>3.8666264939239081E-2</v>
      </c>
      <c r="AN114" s="299">
        <f>IF('RW History'!Q114&gt;0,'RW History'!R114/'RW History'!Q114-1,"N/A")</f>
        <v>5.44382131115837E-2</v>
      </c>
      <c r="AO114" s="299">
        <f>IF('RW History'!R114&gt;0,'RW History'!S114/'RW History'!R114-1,"N/A")</f>
        <v>7.2099954149472456E-2</v>
      </c>
      <c r="AP114" s="299">
        <v>9.5691222067785686E-2</v>
      </c>
      <c r="AQ114" s="299">
        <f>IF('RW History'!T114&gt;0,'RW History'!U114/'RW History'!T114-1,"N/A")</f>
        <v>3.8719750195159941E-2</v>
      </c>
    </row>
    <row r="115" spans="1:43" x14ac:dyDescent="0.2">
      <c r="A115" s="231" t="s">
        <v>722</v>
      </c>
      <c r="B115" s="234">
        <f t="array" ref="B115">AVERAGE(IF(B4:B111&lt;&gt;0,(B4:B111)))</f>
        <v>5.4446268656716414</v>
      </c>
      <c r="C115" s="234">
        <f t="array" ref="C115">AVERAGE(IF(C4:C111&lt;&gt;0,(C4:C111)))</f>
        <v>5.0350746268656712</v>
      </c>
      <c r="D115" s="234">
        <f t="array" ref="D115">AVERAGE(IF(D4:D111&lt;&gt;0,(D4:D111)))</f>
        <v>5.0146268656716408</v>
      </c>
      <c r="E115" s="234">
        <f t="array" ref="E115">AVERAGE(IF(E4:E111&lt;&gt;0,(E4:E111)))</f>
        <v>4.9522388059701496</v>
      </c>
      <c r="F115" s="234">
        <f t="array" ref="F115">AVERAGE(IF(F4:F111&lt;&gt;0,(F4:F111)))</f>
        <v>5.2252238805970146</v>
      </c>
      <c r="G115" s="234">
        <f t="array" ref="G115">AVERAGE(IF(G4:G111&lt;&gt;0,(G4:G111)))</f>
        <v>5.4278053445841774</v>
      </c>
      <c r="H115" s="234">
        <f t="array" ref="H115">AVERAGE(IF(H4:H111&lt;&gt;0,(H4:H111)))</f>
        <v>5.4642647058823526</v>
      </c>
      <c r="I115" s="234">
        <f t="array" ref="I115">AVERAGE(IF(I4:I111&lt;&gt;0,(I4:I111)))</f>
        <v>5.4575362318840588</v>
      </c>
      <c r="J115" s="234">
        <f t="array" ref="J115">AVERAGE(IF(J4:J111&lt;&gt;0,(J4:J111)))</f>
        <v>5.6313043478260871</v>
      </c>
      <c r="K115" s="234">
        <f t="array" ref="K115">AVERAGE(IF(K4:K111&lt;&gt;0,(K4:K111)))</f>
        <v>6.7436231884057971</v>
      </c>
      <c r="L115" s="234">
        <f t="array" ref="L115">AVERAGE(IF(L4:L111&lt;&gt;0,(L4:L111)))</f>
        <v>6.7669565217391296</v>
      </c>
      <c r="M115" s="234">
        <f t="array" ref="M115">AVERAGE(IF(M4:M111&lt;&gt;0,(M4:M111)))</f>
        <v>6.9792753623188402</v>
      </c>
      <c r="N115" s="234">
        <f t="array" ref="N115">AVERAGE(IF(N4:N111&lt;&gt;0,(N4:N111)))</f>
        <v>7.0721739130434784</v>
      </c>
      <c r="O115" s="234">
        <f t="array" ref="O115">AVERAGE(IF(O4:O111&lt;&gt;0,(O4:O111)))</f>
        <v>5.9559701492537318</v>
      </c>
      <c r="P115" s="234">
        <f t="array" ref="P115">AVERAGE(IF(P4:P111&lt;&gt;0,(P4:P111)))</f>
        <v>5.9444776119402984</v>
      </c>
      <c r="Q115" s="234">
        <f t="array" ref="Q115">AVERAGE(IF(Q4:Q111&lt;&gt;0,(Q4:Q111)))</f>
        <v>6.1743283582089568</v>
      </c>
      <c r="R115" s="234">
        <v>6.5104477611940315</v>
      </c>
      <c r="S115" s="234">
        <v>6.9798507462686565</v>
      </c>
      <c r="T115" s="234">
        <v>7.64776119402985</v>
      </c>
      <c r="U115" s="234">
        <f t="array" ref="U115">AVERAGE(IF(U4:U111&lt;&gt;0,(U4:U111)))</f>
        <v>7.9438805970149238</v>
      </c>
      <c r="W115" s="215"/>
      <c r="X115" s="231" t="s">
        <v>722</v>
      </c>
      <c r="Y115" s="237">
        <f>IF('RW History'!B115&gt;0,'RW History'!C115/'RW History'!B115-1,"N/A")</f>
        <v>-7.5221360234655532E-2</v>
      </c>
      <c r="Z115" s="237">
        <f>IF('RW History'!C115&gt;0,'RW History'!D115/'RW History'!C115-1,"N/A")</f>
        <v>-4.0610641766711808E-3</v>
      </c>
      <c r="AA115" s="237">
        <f>IF('RW History'!D115&gt;0,'RW History'!E115/'RW History'!D115-1,"N/A")</f>
        <v>-1.2441216739091376E-2</v>
      </c>
      <c r="AB115" s="237">
        <f>IF('RW History'!E115&gt;0,'RW History'!F115/'RW History'!E115-1,"N/A")</f>
        <v>5.5123568414707558E-2</v>
      </c>
      <c r="AC115" s="237">
        <f>IF('RW History'!F115&gt;0,'RW History'!G115/'RW History'!F115-1,"N/A")</f>
        <v>3.8769910843325706E-2</v>
      </c>
      <c r="AD115" s="237">
        <f>IF('RW History'!G115&gt;0,'RW History'!H115/'RW History'!G115-1,"N/A")</f>
        <v>6.7171460624604329E-3</v>
      </c>
      <c r="AE115" s="237">
        <f>IF('RW History'!H115&gt;0,'RW History'!I115/'RW History'!H115-1,"N/A")</f>
        <v>-1.2313594528190475E-3</v>
      </c>
      <c r="AF115" s="241">
        <f>IF('RW History'!I115&gt;0,'RW History'!J115/'RW History'!I115-1,"N/A")</f>
        <v>3.184002974214617E-2</v>
      </c>
      <c r="AG115" s="241">
        <f>IF('RW History'!J115&gt;0,'RW History'!K115/'RW History'!J115-1,"N/A")</f>
        <v>0.19752419188799664</v>
      </c>
      <c r="AH115" s="241">
        <f>IF('RW History'!K115&gt;0,'RW History'!L115/'RW History'!K115-1,"N/A")</f>
        <v>3.460058885474071E-3</v>
      </c>
      <c r="AI115" s="241">
        <f>IF('RW History'!L115&gt;0,'RW History'!M115/'RW History'!L115-1,"N/A")</f>
        <v>3.1375824552385856E-2</v>
      </c>
      <c r="AJ115" s="241">
        <f>IF('RW History'!M115&gt;0,'RW History'!N115/'RW History'!M115-1,"N/A")</f>
        <v>1.3310629814980324E-2</v>
      </c>
      <c r="AK115" s="297">
        <f>IF('RW History'!N115&gt;0,'RW History'!O115/'RW History'!N115-1,"N/A")</f>
        <v>-0.15783036128835715</v>
      </c>
      <c r="AL115" s="241">
        <f>IF('RW History'!O115&gt;0,'RW History'!P115/'RW History'!O115-1,"N/A")</f>
        <v>-1.9295827590528614E-3</v>
      </c>
      <c r="AM115" s="241">
        <f>IF('RW History'!P115&gt;0,'RW History'!Q115/'RW History'!P115-1,"N/A")</f>
        <v>3.8666264939239081E-2</v>
      </c>
      <c r="AN115" s="241">
        <f>IF('RW History'!Q115&gt;0,'RW History'!R115/'RW History'!Q115-1,"N/A")</f>
        <v>5.4438213111583922E-2</v>
      </c>
      <c r="AO115" s="241">
        <f>IF('RW History'!R115&gt;0,'RW History'!S115/'RW History'!R115-1,"N/A")</f>
        <v>7.2099954149472456E-2</v>
      </c>
      <c r="AP115" s="241">
        <v>9.5691222067785686E-2</v>
      </c>
      <c r="AQ115" s="299">
        <f>IF('RW History'!T115&gt;0,'RW History'!U115/'RW History'!T115-1,"N/A")</f>
        <v>3.8719750195159941E-2</v>
      </c>
    </row>
    <row r="116" spans="1:43" ht="15" thickBot="1" x14ac:dyDescent="0.25">
      <c r="A116" s="235" t="s">
        <v>723</v>
      </c>
      <c r="B116" s="236">
        <f t="array" ref="B116">STDEV(IF(B4:B111&lt;&gt;0,(B4:B111)))</f>
        <v>5.4184466991369877</v>
      </c>
      <c r="C116" s="236">
        <f t="array" ref="C116">STDEV(IF(C4:C111&lt;&gt;0,(C4:C111)))</f>
        <v>4.9458588043461456</v>
      </c>
      <c r="D116" s="236">
        <f t="array" ref="D116">STDEV(IF(D4:D111&lt;&gt;0,(D4:D111)))</f>
        <v>5.0730277040376954</v>
      </c>
      <c r="E116" s="236">
        <f t="array" ref="E116">STDEV(IF(E4:E111&lt;&gt;0,(E4:E111)))</f>
        <v>5.0869592098535357</v>
      </c>
      <c r="F116" s="236">
        <f t="array" ref="F116">STDEV(IF(F4:F111&lt;&gt;0,(F4:F111)))</f>
        <v>5.5449893729463318</v>
      </c>
      <c r="G116" s="236">
        <f t="array" ref="G116">STDEV(IF(G4:G111&lt;&gt;0,(G4:G111)))</f>
        <v>5.9289448356339189</v>
      </c>
      <c r="H116" s="236">
        <f t="array" ref="H116">STDEV(IF(H4:H111&lt;&gt;0,(H4:H111)))</f>
        <v>6.0715812974276346</v>
      </c>
      <c r="I116" s="236">
        <f t="array" ref="I116">STDEV(IF(I4:I111&lt;&gt;0,(I4:I111)))</f>
        <v>6.2055142474958371</v>
      </c>
      <c r="J116" s="236">
        <f t="array" ref="J116">STDEV(IF(J4:J111&lt;&gt;0,(J4:J111)))</f>
        <v>6.5623023024660645</v>
      </c>
      <c r="K116" s="236">
        <f t="array" ref="K116">STDEV(IF(K4:K111&lt;&gt;0,(K4:K111)))</f>
        <v>9.5523073854088665</v>
      </c>
      <c r="L116" s="236">
        <f t="array" ref="L116">STDEV(IF(L4:L111&lt;&gt;0,(L4:L111)))</f>
        <v>9.3207395730842233</v>
      </c>
      <c r="M116" s="236">
        <f t="array" ref="M116">STDEV(IF(M4:M111&lt;&gt;0,(M4:M111)))</f>
        <v>9.6562764286850342</v>
      </c>
      <c r="N116" s="236">
        <f t="array" ref="N116">STDEV(IF(N4:N111&lt;&gt;0,(N4:N111)))</f>
        <v>9.8683053061996553</v>
      </c>
      <c r="O116" s="236">
        <f t="array" ref="O116">STDEV(IF(O4:O111&lt;&gt;0,(O4:O111)))</f>
        <v>6.9919126571458294</v>
      </c>
      <c r="P116" s="236">
        <f t="array" ref="P116">STDEV(IF(P4:P111&lt;&gt;0,(P4:P111)))</f>
        <v>7.0690600471525755</v>
      </c>
      <c r="Q116" s="236">
        <f t="array" ref="Q116">STDEV(IF(Q4:Q111&lt;&gt;0,(Q4:Q111)))</f>
        <v>7.6221229492959237</v>
      </c>
      <c r="R116" s="236">
        <v>8.1990608170278048</v>
      </c>
      <c r="S116" s="236">
        <v>9.2472910845083831</v>
      </c>
      <c r="T116" s="236">
        <v>10.580339087894819</v>
      </c>
      <c r="U116" s="236">
        <f t="array" ref="U116">STDEV(IF(U4:U111&lt;&gt;0,(U4:U111)))</f>
        <v>10.963388653760555</v>
      </c>
      <c r="W116" s="215"/>
      <c r="X116" s="235" t="s">
        <v>723</v>
      </c>
      <c r="Y116" s="240">
        <f>IF('RW History'!B116&gt;0,'RW History'!C116/'RW History'!B116-1,"N/A")</f>
        <v>-8.7218334152131205E-2</v>
      </c>
      <c r="Z116" s="240">
        <f>IF('RW History'!C116&gt;0,'RW History'!D116/'RW History'!C116-1,"N/A")</f>
        <v>2.5712197764279354E-2</v>
      </c>
      <c r="AA116" s="240">
        <f>IF('RW History'!D116&gt;0,'RW History'!E116/'RW History'!D116-1,"N/A")</f>
        <v>2.7461915504132239E-3</v>
      </c>
      <c r="AB116" s="240">
        <f>IF('RW History'!E116&gt;0,'RW History'!F116/'RW History'!E116-1,"N/A")</f>
        <v>9.0040069950940937E-2</v>
      </c>
      <c r="AC116" s="240">
        <f>IF('RW History'!F116&gt;0,'RW History'!G116/'RW History'!F116-1,"N/A")</f>
        <v>6.9243678727480162E-2</v>
      </c>
      <c r="AD116" s="240">
        <f>IF('RW History'!G116&gt;0,'RW History'!H116/'RW History'!G116-1,"N/A")</f>
        <v>2.4057646975638391E-2</v>
      </c>
      <c r="AE116" s="240">
        <f>IF('RW History'!H116&gt;0,'RW History'!I116/'RW History'!H116-1,"N/A")</f>
        <v>2.2058989826084785E-2</v>
      </c>
      <c r="AF116" s="249">
        <f>IF('RW History'!I116&gt;0,'RW History'!J116/'RW History'!I116-1,"N/A")</f>
        <v>5.7495324438938233E-2</v>
      </c>
      <c r="AG116" s="249">
        <f>IF('RW History'!J116&gt;0,'RW History'!K116/'RW History'!J116-1,"N/A")</f>
        <v>0.45563354827758862</v>
      </c>
      <c r="AH116" s="249">
        <f>IF('RW History'!K116&gt;0,'RW History'!L116/'RW History'!K116-1,"N/A")</f>
        <v>-2.424208130889538E-2</v>
      </c>
      <c r="AI116" s="249">
        <f>IF('RW History'!L116&gt;0,'RW History'!M116/'RW History'!L116-1,"N/A")</f>
        <v>3.5998951903961629E-2</v>
      </c>
      <c r="AJ116" s="249">
        <f>IF('RW History'!M116&gt;0,'RW History'!N116/'RW History'!M116-1,"N/A")</f>
        <v>2.1957623011367611E-2</v>
      </c>
      <c r="AK116" s="298">
        <f>IF('RW History'!N116&gt;0,'RW History'!O116/'RW History'!N116-1,"N/A")</f>
        <v>-0.29147787383987434</v>
      </c>
      <c r="AL116" s="249">
        <f>IF('RW History'!O116&gt;0,'RW History'!P116/'RW History'!O116-1,"N/A")</f>
        <v>1.1033803451177437E-2</v>
      </c>
      <c r="AM116" s="249">
        <f>IF('RW History'!P116&gt;0,'RW History'!Q116/'RW History'!P116-1,"N/A")</f>
        <v>7.8237120416896566E-2</v>
      </c>
      <c r="AN116" s="249">
        <f>IF('RW History'!Q116&gt;0,'RW History'!R116/'RW History'!Q116-1,"N/A")</f>
        <v>7.5692542821704789E-2</v>
      </c>
      <c r="AO116" s="249">
        <f>IF('RW History'!R116&gt;0,'RW History'!S116/'RW History'!R116-1,"N/A")</f>
        <v>0.12784760241119497</v>
      </c>
      <c r="AP116" s="249">
        <v>0.14415551443164132</v>
      </c>
      <c r="AQ116" s="249">
        <f>IF('RW History'!T116&gt;0,'RW History'!U116/'RW History'!T116-1,"N/A")</f>
        <v>3.6203902604973415E-2</v>
      </c>
    </row>
    <row r="117" spans="1:43" x14ac:dyDescent="0.2">
      <c r="W117" s="246" t="s">
        <v>725</v>
      </c>
      <c r="X117" s="246">
        <v>0</v>
      </c>
      <c r="Y117" s="246">
        <v>0</v>
      </c>
      <c r="Z117" s="246">
        <v>0</v>
      </c>
      <c r="AA117" s="246">
        <v>0</v>
      </c>
      <c r="AB117" s="246">
        <v>0</v>
      </c>
      <c r="AC117" s="246">
        <v>0</v>
      </c>
      <c r="AD117" s="246"/>
      <c r="AE117" s="246">
        <v>0</v>
      </c>
      <c r="AF117" s="246">
        <v>0</v>
      </c>
      <c r="AG117" s="246">
        <v>0</v>
      </c>
      <c r="AH117" s="246">
        <v>0</v>
      </c>
      <c r="AI117" s="246">
        <v>0</v>
      </c>
      <c r="AJ117" s="246">
        <v>0</v>
      </c>
      <c r="AK117" s="246">
        <v>0</v>
      </c>
    </row>
    <row r="141" spans="24:37" x14ac:dyDescent="0.2">
      <c r="X141" s="242"/>
      <c r="Y141" s="242"/>
      <c r="Z141" s="242"/>
      <c r="AA141" s="242"/>
      <c r="AB141" s="242"/>
      <c r="AC141" s="242"/>
      <c r="AD141" s="242"/>
      <c r="AE141" s="242"/>
      <c r="AF141" s="242"/>
      <c r="AG141" s="242"/>
      <c r="AH141" s="242"/>
      <c r="AI141" s="242"/>
      <c r="AJ141" s="242"/>
      <c r="AK141" s="242"/>
    </row>
    <row r="142" spans="24:37" x14ac:dyDescent="0.2">
      <c r="X142" s="242"/>
      <c r="Y142" s="242"/>
      <c r="Z142" s="242"/>
      <c r="AA142" s="242"/>
      <c r="AB142" s="242"/>
      <c r="AC142" s="242"/>
      <c r="AD142" s="242"/>
      <c r="AE142" s="242"/>
      <c r="AF142" s="242"/>
      <c r="AG142" s="242"/>
      <c r="AH142" s="242"/>
      <c r="AI142" s="242"/>
      <c r="AJ142" s="242"/>
      <c r="AK142" s="242"/>
    </row>
    <row r="145" spans="32:32" x14ac:dyDescent="0.2">
      <c r="AF145" s="243"/>
    </row>
  </sheetData>
  <mergeCells count="1">
    <mergeCell ref="A1:R1"/>
  </mergeCells>
  <pageMargins left="0.28000000000000003" right="0.27" top="0.17" bottom="0.17" header="0.3" footer="0.3"/>
  <pageSetup scale="46" fitToHeight="0" orientation="portrait" r:id="rId1"/>
  <rowBreaks count="1" manualBreakCount="1">
    <brk id="11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82</v>
      </c>
      <c r="C3" s="6"/>
      <c r="D3" s="6"/>
      <c r="E3" s="6"/>
      <c r="F3" s="6"/>
      <c r="G3" s="6"/>
      <c r="H3" s="6"/>
    </row>
    <row r="4" spans="2:8" x14ac:dyDescent="0.2">
      <c r="B4" s="83" t="s">
        <v>155</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Data!$G25</f>
        <v>20881756</v>
      </c>
    </row>
    <row r="14" spans="2:8" x14ac:dyDescent="0.2">
      <c r="B14" s="371" t="s">
        <v>14</v>
      </c>
      <c r="C14" s="371"/>
      <c r="D14" s="371"/>
      <c r="E14" s="371"/>
      <c r="F14" s="335"/>
      <c r="G14" s="333"/>
      <c r="H14" s="339">
        <f>Data!$H25</f>
        <v>416867</v>
      </c>
    </row>
    <row r="15" spans="2:8" x14ac:dyDescent="0.2">
      <c r="B15" s="371" t="s">
        <v>15</v>
      </c>
      <c r="C15" s="371"/>
      <c r="D15" s="371"/>
      <c r="E15" s="371"/>
      <c r="F15" s="335"/>
      <c r="G15" s="333"/>
      <c r="H15" s="339">
        <f>Data!$I25</f>
        <v>13956764</v>
      </c>
    </row>
    <row r="16" spans="2:8" x14ac:dyDescent="0.2">
      <c r="B16" s="371" t="s">
        <v>19</v>
      </c>
      <c r="C16" s="371"/>
      <c r="D16" s="371"/>
      <c r="E16" s="371"/>
      <c r="F16" s="335"/>
      <c r="G16" s="333"/>
      <c r="H16" s="339">
        <f>Data!$J25</f>
        <v>3604469</v>
      </c>
    </row>
    <row r="17" spans="2:23" x14ac:dyDescent="0.2">
      <c r="B17" s="371" t="s">
        <v>16</v>
      </c>
      <c r="C17" s="371"/>
      <c r="D17" s="371"/>
      <c r="E17" s="371"/>
      <c r="F17" s="335"/>
      <c r="G17" s="333"/>
      <c r="H17" s="339">
        <f>Data!$K25</f>
        <v>6024113</v>
      </c>
    </row>
    <row r="18" spans="2:23" x14ac:dyDescent="0.2">
      <c r="B18" s="371" t="s">
        <v>1</v>
      </c>
      <c r="C18" s="371"/>
      <c r="D18" s="371"/>
      <c r="E18" s="371"/>
      <c r="F18" s="336"/>
      <c r="G18" s="333"/>
      <c r="H18" s="337">
        <f>SUM(H13:H17)</f>
        <v>44883969</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Data!L25</f>
        <v>June Nelson</v>
      </c>
      <c r="E21" s="384"/>
      <c r="F21" s="384"/>
      <c r="G21" s="87" t="str">
        <f>Data!M25</f>
        <v>(361) 570-4873</v>
      </c>
      <c r="H21" s="78" t="str">
        <f>Data!N25</f>
        <v>nelsonj@uhv.edu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Data!O25</f>
        <v>977</v>
      </c>
      <c r="D25" s="80">
        <f>Data!P25</f>
        <v>2613</v>
      </c>
      <c r="E25" s="80">
        <f>Data!Q25</f>
        <v>1341</v>
      </c>
      <c r="F25" s="80">
        <f>Data!R25</f>
        <v>0</v>
      </c>
      <c r="G25" s="80">
        <f>Data!S25</f>
        <v>0</v>
      </c>
      <c r="H25" s="68">
        <f>SUM(C25:G25)</f>
        <v>4931</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Data!T25</f>
        <v>Wortham, Trudy</v>
      </c>
      <c r="E28" s="384"/>
      <c r="F28" s="384"/>
      <c r="G28" s="87" t="str">
        <f>Data!U25</f>
        <v>(361) 570-4121</v>
      </c>
      <c r="H28" s="78" t="str">
        <f>Data!V25</f>
        <v>worthamt@uhv.edu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Data!W25</f>
        <v>18965</v>
      </c>
      <c r="D32" s="81">
        <f>Data!AQ25</f>
        <v>16396</v>
      </c>
      <c r="E32" s="81">
        <f>Data!BK25</f>
        <v>4194</v>
      </c>
      <c r="F32" s="81">
        <f>Data!CE25</f>
        <v>0</v>
      </c>
      <c r="G32" s="81">
        <f>Data!CY25</f>
        <v>0</v>
      </c>
      <c r="H32" s="22">
        <f>SUM(C32:G32)</f>
        <v>39555</v>
      </c>
      <c r="I32" s="1"/>
      <c r="W32" s="18"/>
    </row>
    <row r="33" spans="2:23" x14ac:dyDescent="0.2">
      <c r="B33" s="7" t="s">
        <v>46</v>
      </c>
      <c r="C33" s="81">
        <f>Data!X25</f>
        <v>3817</v>
      </c>
      <c r="D33" s="81">
        <f>Data!AR25</f>
        <v>2200</v>
      </c>
      <c r="E33" s="81">
        <f>Data!BL25</f>
        <v>375</v>
      </c>
      <c r="F33" s="81">
        <f>Data!CF25</f>
        <v>0</v>
      </c>
      <c r="G33" s="81">
        <f>Data!CZ25</f>
        <v>0</v>
      </c>
      <c r="H33" s="22">
        <f t="shared" ref="H33:H52" si="0">SUM(C33:G33)</f>
        <v>6392</v>
      </c>
      <c r="I33" s="1"/>
      <c r="W33" s="18"/>
    </row>
    <row r="34" spans="2:23" x14ac:dyDescent="0.2">
      <c r="B34" s="7" t="s">
        <v>47</v>
      </c>
      <c r="C34" s="81">
        <f>Data!Y25</f>
        <v>894</v>
      </c>
      <c r="D34" s="81">
        <f>Data!AS25</f>
        <v>330</v>
      </c>
      <c r="E34" s="81">
        <f>Data!BM25</f>
        <v>0</v>
      </c>
      <c r="F34" s="81">
        <f>Data!CG25</f>
        <v>0</v>
      </c>
      <c r="G34" s="81">
        <f>Data!DA25</f>
        <v>0</v>
      </c>
      <c r="H34" s="22">
        <f t="shared" si="0"/>
        <v>1224</v>
      </c>
      <c r="I34" s="1"/>
      <c r="W34" s="18"/>
    </row>
    <row r="35" spans="2:23" x14ac:dyDescent="0.2">
      <c r="B35" s="7" t="s">
        <v>48</v>
      </c>
      <c r="C35" s="81">
        <f>Data!Z25</f>
        <v>1125</v>
      </c>
      <c r="D35" s="81">
        <f>Data!AT25</f>
        <v>5836</v>
      </c>
      <c r="E35" s="81">
        <f>Data!BN25</f>
        <v>5185</v>
      </c>
      <c r="F35" s="81">
        <f>Data!CH25</f>
        <v>0</v>
      </c>
      <c r="G35" s="81">
        <f>Data!DB25</f>
        <v>0</v>
      </c>
      <c r="H35" s="22">
        <f t="shared" si="0"/>
        <v>12146</v>
      </c>
      <c r="I35" s="1"/>
      <c r="W35" s="18"/>
    </row>
    <row r="36" spans="2:23" x14ac:dyDescent="0.2">
      <c r="B36" s="7" t="s">
        <v>49</v>
      </c>
      <c r="C36" s="81">
        <f>Data!AA25</f>
        <v>0</v>
      </c>
      <c r="D36" s="81">
        <f>Data!AU25</f>
        <v>0</v>
      </c>
      <c r="E36" s="81">
        <f>Data!BO25</f>
        <v>0</v>
      </c>
      <c r="F36" s="81">
        <f>Data!CI25</f>
        <v>0</v>
      </c>
      <c r="G36" s="81">
        <f>Data!DC25</f>
        <v>0</v>
      </c>
      <c r="H36" s="22">
        <f t="shared" si="0"/>
        <v>0</v>
      </c>
      <c r="I36" s="1"/>
      <c r="W36" s="18"/>
    </row>
    <row r="37" spans="2:23" x14ac:dyDescent="0.2">
      <c r="B37" s="7" t="s">
        <v>50</v>
      </c>
      <c r="C37" s="81">
        <f>Data!AB25</f>
        <v>1980</v>
      </c>
      <c r="D37" s="81">
        <f>Data!AV25</f>
        <v>3345</v>
      </c>
      <c r="E37" s="81">
        <f>Data!BP25</f>
        <v>678</v>
      </c>
      <c r="F37" s="81">
        <f>Data!CJ25</f>
        <v>0</v>
      </c>
      <c r="G37" s="81">
        <f>Data!DD25</f>
        <v>0</v>
      </c>
      <c r="H37" s="22">
        <f t="shared" si="0"/>
        <v>6003</v>
      </c>
      <c r="I37" s="1"/>
      <c r="W37" s="18"/>
    </row>
    <row r="38" spans="2:23" x14ac:dyDescent="0.2">
      <c r="B38" s="7" t="s">
        <v>51</v>
      </c>
      <c r="C38" s="81">
        <f>Data!AC25</f>
        <v>180</v>
      </c>
      <c r="D38" s="81">
        <f>Data!AW25</f>
        <v>942</v>
      </c>
      <c r="E38" s="81">
        <f>Data!BQ25</f>
        <v>0</v>
      </c>
      <c r="F38" s="81">
        <f>Data!CK25</f>
        <v>0</v>
      </c>
      <c r="G38" s="81">
        <f>Data!DE25</f>
        <v>0</v>
      </c>
      <c r="H38" s="22">
        <f t="shared" si="0"/>
        <v>1122</v>
      </c>
      <c r="I38" s="1"/>
      <c r="W38" s="18"/>
    </row>
    <row r="39" spans="2:23" x14ac:dyDescent="0.2">
      <c r="B39" s="7" t="s">
        <v>52</v>
      </c>
      <c r="C39" s="81">
        <f>Data!AD25</f>
        <v>0</v>
      </c>
      <c r="D39" s="81">
        <f>Data!AX25</f>
        <v>0</v>
      </c>
      <c r="E39" s="81">
        <f>Data!BR25</f>
        <v>0</v>
      </c>
      <c r="F39" s="81">
        <f>Data!CL25</f>
        <v>0</v>
      </c>
      <c r="G39" s="81">
        <f>Data!DF25</f>
        <v>0</v>
      </c>
      <c r="H39" s="22">
        <f t="shared" si="0"/>
        <v>0</v>
      </c>
      <c r="I39" s="1"/>
      <c r="W39" s="18"/>
    </row>
    <row r="40" spans="2:23" x14ac:dyDescent="0.2">
      <c r="B40" s="7" t="s">
        <v>53</v>
      </c>
      <c r="C40" s="81">
        <f>Data!AE25</f>
        <v>0</v>
      </c>
      <c r="D40" s="81">
        <f>Data!AY25</f>
        <v>0</v>
      </c>
      <c r="E40" s="81">
        <f>Data!BS25</f>
        <v>0</v>
      </c>
      <c r="F40" s="81">
        <f>Data!CM25</f>
        <v>0</v>
      </c>
      <c r="G40" s="81">
        <f>Data!DG25</f>
        <v>0</v>
      </c>
      <c r="H40" s="22">
        <f t="shared" si="0"/>
        <v>0</v>
      </c>
      <c r="I40" s="1"/>
      <c r="W40" s="18"/>
    </row>
    <row r="41" spans="2:23" x14ac:dyDescent="0.2">
      <c r="B41" s="7" t="s">
        <v>54</v>
      </c>
      <c r="C41" s="81">
        <f>Data!AF25</f>
        <v>0</v>
      </c>
      <c r="D41" s="81">
        <f>Data!AZ25</f>
        <v>0</v>
      </c>
      <c r="E41" s="81">
        <f>Data!BT25</f>
        <v>0</v>
      </c>
      <c r="F41" s="81">
        <f>Data!CN25</f>
        <v>0</v>
      </c>
      <c r="G41" s="81">
        <f>Data!DH25</f>
        <v>0</v>
      </c>
      <c r="H41" s="22">
        <f t="shared" si="0"/>
        <v>0</v>
      </c>
      <c r="I41" s="1"/>
      <c r="W41" s="18"/>
    </row>
    <row r="42" spans="2:23" x14ac:dyDescent="0.2">
      <c r="B42" s="7" t="s">
        <v>55</v>
      </c>
      <c r="C42" s="81">
        <f>Data!AG25</f>
        <v>0</v>
      </c>
      <c r="D42" s="81">
        <f>Data!BA25</f>
        <v>0</v>
      </c>
      <c r="E42" s="81">
        <f>Data!BU25</f>
        <v>0</v>
      </c>
      <c r="F42" s="81">
        <f>Data!CO25</f>
        <v>0</v>
      </c>
      <c r="G42" s="81">
        <f>Data!DI25</f>
        <v>0</v>
      </c>
      <c r="H42" s="22">
        <f t="shared" si="0"/>
        <v>0</v>
      </c>
      <c r="I42" s="1"/>
      <c r="W42" s="18"/>
    </row>
    <row r="43" spans="2:23" x14ac:dyDescent="0.2">
      <c r="B43" s="7" t="s">
        <v>56</v>
      </c>
      <c r="C43" s="81">
        <f>Data!AH25</f>
        <v>0</v>
      </c>
      <c r="D43" s="81">
        <f>Data!BB25</f>
        <v>0</v>
      </c>
      <c r="E43" s="81">
        <f>Data!BV25</f>
        <v>0</v>
      </c>
      <c r="F43" s="81">
        <f>Data!CP25</f>
        <v>0</v>
      </c>
      <c r="G43" s="81">
        <f>Data!DJ25</f>
        <v>0</v>
      </c>
      <c r="H43" s="22">
        <f t="shared" si="0"/>
        <v>0</v>
      </c>
      <c r="I43" s="1"/>
      <c r="W43" s="18"/>
    </row>
    <row r="44" spans="2:23" x14ac:dyDescent="0.2">
      <c r="B44" s="7" t="s">
        <v>57</v>
      </c>
      <c r="C44" s="81">
        <f>Data!AI25</f>
        <v>0</v>
      </c>
      <c r="D44" s="81">
        <f>Data!BC25</f>
        <v>0</v>
      </c>
      <c r="E44" s="81">
        <f>Data!BW25</f>
        <v>0</v>
      </c>
      <c r="F44" s="81">
        <f>Data!CQ25</f>
        <v>0</v>
      </c>
      <c r="G44" s="81">
        <f>Data!DK25</f>
        <v>0</v>
      </c>
      <c r="H44" s="22">
        <f t="shared" si="0"/>
        <v>0</v>
      </c>
      <c r="I44" s="1"/>
      <c r="W44" s="18"/>
    </row>
    <row r="45" spans="2:23" x14ac:dyDescent="0.2">
      <c r="B45" s="7" t="s">
        <v>58</v>
      </c>
      <c r="C45" s="81">
        <f>Data!AJ25</f>
        <v>358</v>
      </c>
      <c r="D45" s="81">
        <f>Data!BD25</f>
        <v>1131</v>
      </c>
      <c r="E45" s="81">
        <f>Data!BX25</f>
        <v>33</v>
      </c>
      <c r="F45" s="81">
        <f>Data!CR25</f>
        <v>0</v>
      </c>
      <c r="G45" s="81">
        <f>Data!DL25</f>
        <v>0</v>
      </c>
      <c r="H45" s="22">
        <f t="shared" si="0"/>
        <v>1522</v>
      </c>
      <c r="I45" s="1"/>
      <c r="W45" s="18"/>
    </row>
    <row r="46" spans="2:23" x14ac:dyDescent="0.2">
      <c r="B46" s="7" t="s">
        <v>59</v>
      </c>
      <c r="C46" s="81">
        <f>Data!AK25</f>
        <v>0</v>
      </c>
      <c r="D46" s="81">
        <f>Data!BE25</f>
        <v>0</v>
      </c>
      <c r="E46" s="81">
        <f>Data!BY25</f>
        <v>0</v>
      </c>
      <c r="F46" s="81">
        <f>Data!CS25</f>
        <v>0</v>
      </c>
      <c r="G46" s="81">
        <f>Data!DM25</f>
        <v>0</v>
      </c>
      <c r="H46" s="22">
        <f t="shared" si="0"/>
        <v>0</v>
      </c>
      <c r="I46" s="1"/>
      <c r="W46" s="18"/>
    </row>
    <row r="47" spans="2:23" x14ac:dyDescent="0.2">
      <c r="B47" s="7" t="s">
        <v>60</v>
      </c>
      <c r="C47" s="81">
        <f>Data!AL25</f>
        <v>2160</v>
      </c>
      <c r="D47" s="81">
        <f>Data!BF25</f>
        <v>15966</v>
      </c>
      <c r="E47" s="81">
        <f>Data!BZ25</f>
        <v>13839</v>
      </c>
      <c r="F47" s="81">
        <f>Data!CT25</f>
        <v>0</v>
      </c>
      <c r="G47" s="81">
        <f>Data!DN25</f>
        <v>0</v>
      </c>
      <c r="H47" s="22">
        <f t="shared" si="0"/>
        <v>31965</v>
      </c>
      <c r="I47" s="1"/>
      <c r="W47" s="18"/>
    </row>
    <row r="48" spans="2:23" x14ac:dyDescent="0.2">
      <c r="B48" s="7" t="s">
        <v>61</v>
      </c>
      <c r="C48" s="81">
        <f>Data!AM25</f>
        <v>0</v>
      </c>
      <c r="D48" s="81">
        <f>Data!BG25</f>
        <v>0</v>
      </c>
      <c r="E48" s="81">
        <f>Data!CA25</f>
        <v>0</v>
      </c>
      <c r="F48" s="81">
        <f>Data!CU25</f>
        <v>0</v>
      </c>
      <c r="G48" s="81">
        <f>Data!DO25</f>
        <v>0</v>
      </c>
      <c r="H48" s="22">
        <f t="shared" si="0"/>
        <v>0</v>
      </c>
      <c r="I48" s="1"/>
      <c r="W48" s="18"/>
    </row>
    <row r="49" spans="2:23" x14ac:dyDescent="0.2">
      <c r="B49" s="7" t="s">
        <v>62</v>
      </c>
      <c r="C49" s="81">
        <f>Data!AN25</f>
        <v>0</v>
      </c>
      <c r="D49" s="81">
        <f>Data!BH25</f>
        <v>417</v>
      </c>
      <c r="E49" s="81">
        <f>Data!CB25</f>
        <v>0</v>
      </c>
      <c r="F49" s="81">
        <f>Data!CV25</f>
        <v>0</v>
      </c>
      <c r="G49" s="81">
        <f>Data!DP25</f>
        <v>0</v>
      </c>
      <c r="H49" s="22">
        <f t="shared" si="0"/>
        <v>417</v>
      </c>
      <c r="I49" s="1"/>
      <c r="W49" s="18"/>
    </row>
    <row r="50" spans="2:23" x14ac:dyDescent="0.2">
      <c r="B50" s="7" t="s">
        <v>63</v>
      </c>
      <c r="C50" s="81">
        <f>Data!AO25</f>
        <v>0</v>
      </c>
      <c r="D50" s="81">
        <f>Data!BI25</f>
        <v>252</v>
      </c>
      <c r="E50" s="81">
        <f>Data!CC25</f>
        <v>120</v>
      </c>
      <c r="F50" s="81">
        <f>Data!CW25</f>
        <v>0</v>
      </c>
      <c r="G50" s="81">
        <f>Data!DQ25</f>
        <v>0</v>
      </c>
      <c r="H50" s="22">
        <f t="shared" si="0"/>
        <v>372</v>
      </c>
      <c r="I50" s="1"/>
      <c r="W50" s="18"/>
    </row>
    <row r="51" spans="2:23" x14ac:dyDescent="0.2">
      <c r="B51" s="7" t="s">
        <v>0</v>
      </c>
      <c r="C51" s="81">
        <f>Data!AP25</f>
        <v>0</v>
      </c>
      <c r="D51" s="81">
        <f>Data!BJ25</f>
        <v>940</v>
      </c>
      <c r="E51" s="81">
        <f>Data!CD25</f>
        <v>0</v>
      </c>
      <c r="F51" s="81">
        <f>Data!CX25</f>
        <v>0</v>
      </c>
      <c r="G51" s="81">
        <f>Data!DR25</f>
        <v>0</v>
      </c>
      <c r="H51" s="22">
        <f t="shared" si="0"/>
        <v>940</v>
      </c>
      <c r="I51" s="1"/>
      <c r="W51" s="18"/>
    </row>
    <row r="52" spans="2:23" x14ac:dyDescent="0.2">
      <c r="B52" s="8" t="s">
        <v>34</v>
      </c>
      <c r="C52" s="22">
        <f>SUM(C32:C51)</f>
        <v>29479</v>
      </c>
      <c r="D52" s="22">
        <f>SUM(D32:D51)</f>
        <v>47755</v>
      </c>
      <c r="E52" s="22">
        <f>SUM(E32:E51)</f>
        <v>24424</v>
      </c>
      <c r="F52" s="22">
        <f>SUM(F32:F51)</f>
        <v>0</v>
      </c>
      <c r="G52" s="22">
        <f>SUM(G32:G51)</f>
        <v>0</v>
      </c>
      <c r="H52" s="22">
        <f t="shared" si="0"/>
        <v>101658</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Data!T25</f>
        <v>Wortham, Trudy</v>
      </c>
      <c r="E55" s="384"/>
      <c r="F55" s="384"/>
      <c r="G55" s="87" t="str">
        <f>Data!U25</f>
        <v>(361) 570-4121</v>
      </c>
      <c r="H55" s="78" t="str">
        <f>Data!V25</f>
        <v>worthamt@uhv.edu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Data!DS25</f>
        <v>1320841.0509661899</v>
      </c>
      <c r="D61" s="82">
        <f>Data!EM25</f>
        <v>1503490.6367792999</v>
      </c>
      <c r="E61" s="82">
        <f>Data!FG25</f>
        <v>1011554.71752425</v>
      </c>
      <c r="F61" s="82">
        <f>Data!GA25</f>
        <v>0</v>
      </c>
      <c r="G61" s="82">
        <f>Data!GU25</f>
        <v>0</v>
      </c>
      <c r="H61" s="21">
        <f>SUM(C61:G61)</f>
        <v>3835886.4052697401</v>
      </c>
      <c r="I61" s="1"/>
    </row>
    <row r="62" spans="2:23" x14ac:dyDescent="0.2">
      <c r="B62" s="9" t="str">
        <f>$B$33</f>
        <v>Science</v>
      </c>
      <c r="C62" s="82">
        <f>Data!DT25</f>
        <v>386685.02981769497</v>
      </c>
      <c r="D62" s="82">
        <f>Data!EN25</f>
        <v>252320.65133038501</v>
      </c>
      <c r="E62" s="82">
        <f>Data!FH25</f>
        <v>176385.763182458</v>
      </c>
      <c r="F62" s="82">
        <f>Data!GB25</f>
        <v>0</v>
      </c>
      <c r="G62" s="82">
        <f>Data!GV25</f>
        <v>0</v>
      </c>
      <c r="H62" s="22">
        <f t="shared" ref="H62:H81" si="1">SUM(C62:G62)</f>
        <v>815391.44433053792</v>
      </c>
      <c r="I62" s="1"/>
    </row>
    <row r="63" spans="2:23" x14ac:dyDescent="0.2">
      <c r="B63" s="9" t="str">
        <f>$B$34</f>
        <v>Fine Arts</v>
      </c>
      <c r="C63" s="82">
        <f>Data!DU25</f>
        <v>91585.6528112862</v>
      </c>
      <c r="D63" s="82">
        <f>Data!EO25</f>
        <v>83892.922569854403</v>
      </c>
      <c r="E63" s="82">
        <f>Data!FI25</f>
        <v>0</v>
      </c>
      <c r="F63" s="82">
        <f>Data!GC25</f>
        <v>0</v>
      </c>
      <c r="G63" s="82">
        <f>Data!GW25</f>
        <v>0</v>
      </c>
      <c r="H63" s="22">
        <f t="shared" si="1"/>
        <v>175478.5753811406</v>
      </c>
      <c r="I63" s="1"/>
    </row>
    <row r="64" spans="2:23" x14ac:dyDescent="0.2">
      <c r="B64" s="9" t="str">
        <f>$B$35</f>
        <v>Teacher Education</v>
      </c>
      <c r="C64" s="82">
        <f>Data!DV25</f>
        <v>59849.1393627816</v>
      </c>
      <c r="D64" s="82">
        <f>Data!EP25</f>
        <v>624272.44095927395</v>
      </c>
      <c r="E64" s="82">
        <f>Data!FJ25</f>
        <v>1204521.6580789101</v>
      </c>
      <c r="F64" s="82">
        <f>Data!GD25</f>
        <v>0</v>
      </c>
      <c r="G64" s="82">
        <f>Data!GX25</f>
        <v>0</v>
      </c>
      <c r="H64" s="22">
        <f t="shared" si="1"/>
        <v>1888643.2384009657</v>
      </c>
      <c r="I64" s="1"/>
    </row>
    <row r="65" spans="2:9" x14ac:dyDescent="0.2">
      <c r="B65" s="9" t="str">
        <f>$B$36</f>
        <v>Agriculture</v>
      </c>
      <c r="C65" s="82">
        <f>Data!DW25</f>
        <v>0</v>
      </c>
      <c r="D65" s="82">
        <f>Data!EQ25</f>
        <v>0</v>
      </c>
      <c r="E65" s="82">
        <f>Data!FK25</f>
        <v>0</v>
      </c>
      <c r="F65" s="82">
        <f>Data!GE25</f>
        <v>0</v>
      </c>
      <c r="G65" s="82">
        <f>Data!GY25</f>
        <v>0</v>
      </c>
      <c r="H65" s="22">
        <f t="shared" si="1"/>
        <v>0</v>
      </c>
      <c r="I65" s="1"/>
    </row>
    <row r="66" spans="2:9" x14ac:dyDescent="0.2">
      <c r="B66" s="9" t="str">
        <f>$B$37</f>
        <v>Engineering</v>
      </c>
      <c r="C66" s="82">
        <f>Data!DX25</f>
        <v>90885.804615745496</v>
      </c>
      <c r="D66" s="82">
        <f>Data!ER25</f>
        <v>402405.24577120802</v>
      </c>
      <c r="E66" s="82">
        <f>Data!FL25</f>
        <v>272926.80583411601</v>
      </c>
      <c r="F66" s="82">
        <f>Data!GF25</f>
        <v>0</v>
      </c>
      <c r="G66" s="82">
        <f>Data!GZ25</f>
        <v>0</v>
      </c>
      <c r="H66" s="22">
        <f t="shared" si="1"/>
        <v>766217.85622106958</v>
      </c>
      <c r="I66" s="1"/>
    </row>
    <row r="67" spans="2:9" x14ac:dyDescent="0.2">
      <c r="B67" s="9" t="str">
        <f>$B$38</f>
        <v>Home Economics</v>
      </c>
      <c r="C67" s="82">
        <f>Data!DY25</f>
        <v>6487.16301550552</v>
      </c>
      <c r="D67" s="82">
        <f>Data!ES25</f>
        <v>52916.391828605098</v>
      </c>
      <c r="E67" s="82">
        <f>Data!FM25</f>
        <v>0</v>
      </c>
      <c r="F67" s="82">
        <f>Data!GG25</f>
        <v>0</v>
      </c>
      <c r="G67" s="82">
        <f>Data!HA25</f>
        <v>0</v>
      </c>
      <c r="H67" s="22">
        <f t="shared" si="1"/>
        <v>59403.554844110615</v>
      </c>
      <c r="I67" s="1"/>
    </row>
    <row r="68" spans="2:9" x14ac:dyDescent="0.2">
      <c r="B68" s="9" t="str">
        <f>$B$39</f>
        <v>Law</v>
      </c>
      <c r="C68" s="82">
        <f>Data!DZ25</f>
        <v>0</v>
      </c>
      <c r="D68" s="82">
        <f>Data!ET25</f>
        <v>0</v>
      </c>
      <c r="E68" s="82">
        <f>Data!FN25</f>
        <v>0</v>
      </c>
      <c r="F68" s="82">
        <f>Data!GH25</f>
        <v>0</v>
      </c>
      <c r="G68" s="82">
        <f>Data!HB25</f>
        <v>0</v>
      </c>
      <c r="H68" s="22">
        <f t="shared" si="1"/>
        <v>0</v>
      </c>
      <c r="I68" s="1"/>
    </row>
    <row r="69" spans="2:9" x14ac:dyDescent="0.2">
      <c r="B69" s="9" t="str">
        <f>$B$40</f>
        <v>Social Service</v>
      </c>
      <c r="C69" s="82">
        <f>Data!EA25</f>
        <v>0</v>
      </c>
      <c r="D69" s="82">
        <f>Data!EU25</f>
        <v>0</v>
      </c>
      <c r="E69" s="82">
        <f>Data!FO25</f>
        <v>0</v>
      </c>
      <c r="F69" s="82">
        <f>Data!GI25</f>
        <v>0</v>
      </c>
      <c r="G69" s="82">
        <f>Data!HC25</f>
        <v>0</v>
      </c>
      <c r="H69" s="22">
        <f t="shared" si="1"/>
        <v>0</v>
      </c>
      <c r="I69" s="1"/>
    </row>
    <row r="70" spans="2:9" x14ac:dyDescent="0.2">
      <c r="B70" s="9" t="str">
        <f>$B$41</f>
        <v>Library Science</v>
      </c>
      <c r="C70" s="82">
        <f>Data!EB25</f>
        <v>0</v>
      </c>
      <c r="D70" s="82">
        <f>Data!EV25</f>
        <v>0</v>
      </c>
      <c r="E70" s="82">
        <f>Data!FP25</f>
        <v>0</v>
      </c>
      <c r="F70" s="82">
        <f>Data!GJ25</f>
        <v>0</v>
      </c>
      <c r="G70" s="82">
        <f>Data!HD25</f>
        <v>0</v>
      </c>
      <c r="H70" s="22">
        <f t="shared" si="1"/>
        <v>0</v>
      </c>
      <c r="I70" s="1"/>
    </row>
    <row r="71" spans="2:9" x14ac:dyDescent="0.2">
      <c r="B71" s="9" t="str">
        <f>$B$42</f>
        <v>Veterinary Science</v>
      </c>
      <c r="C71" s="82">
        <f>Data!EC25</f>
        <v>0</v>
      </c>
      <c r="D71" s="82">
        <f>Data!EW25</f>
        <v>0</v>
      </c>
      <c r="E71" s="82">
        <f>Data!FQ25</f>
        <v>0</v>
      </c>
      <c r="F71" s="82">
        <f>Data!GK25</f>
        <v>0</v>
      </c>
      <c r="G71" s="82">
        <f>Data!HE25</f>
        <v>0</v>
      </c>
      <c r="H71" s="22">
        <f t="shared" si="1"/>
        <v>0</v>
      </c>
      <c r="I71" s="1"/>
    </row>
    <row r="72" spans="2:9" x14ac:dyDescent="0.2">
      <c r="B72" s="9" t="str">
        <f>$B$43</f>
        <v>Vocational Training</v>
      </c>
      <c r="C72" s="82">
        <f>Data!ED25</f>
        <v>0</v>
      </c>
      <c r="D72" s="82">
        <f>Data!EX25</f>
        <v>0</v>
      </c>
      <c r="E72" s="82">
        <f>Data!FR25</f>
        <v>0</v>
      </c>
      <c r="F72" s="82">
        <f>Data!GL25</f>
        <v>0</v>
      </c>
      <c r="G72" s="82">
        <f>Data!HF25</f>
        <v>0</v>
      </c>
      <c r="H72" s="22">
        <f t="shared" si="1"/>
        <v>0</v>
      </c>
      <c r="I72" s="1"/>
    </row>
    <row r="73" spans="2:9" x14ac:dyDescent="0.2">
      <c r="B73" s="9" t="str">
        <f>$B$44</f>
        <v>Physical Training</v>
      </c>
      <c r="C73" s="82">
        <f>Data!EE25</f>
        <v>0</v>
      </c>
      <c r="D73" s="82">
        <f>Data!EY25</f>
        <v>0</v>
      </c>
      <c r="E73" s="82">
        <f>Data!FS25</f>
        <v>0</v>
      </c>
      <c r="F73" s="82">
        <f>Data!GM25</f>
        <v>0</v>
      </c>
      <c r="G73" s="82">
        <f>Data!HG25</f>
        <v>0</v>
      </c>
      <c r="H73" s="22">
        <f t="shared" si="1"/>
        <v>0</v>
      </c>
      <c r="I73" s="1"/>
    </row>
    <row r="74" spans="2:9" x14ac:dyDescent="0.2">
      <c r="B74" s="9" t="str">
        <f>$B$45</f>
        <v>Health Services</v>
      </c>
      <c r="C74" s="82">
        <f>Data!EF25</f>
        <v>49759.826825133299</v>
      </c>
      <c r="D74" s="82">
        <f>Data!EZ25</f>
        <v>166699.15121918</v>
      </c>
      <c r="E74" s="82">
        <f>Data!FT25</f>
        <v>8100</v>
      </c>
      <c r="F74" s="82">
        <f>Data!GN25</f>
        <v>0</v>
      </c>
      <c r="G74" s="82">
        <f>Data!HH25</f>
        <v>0</v>
      </c>
      <c r="H74" s="22">
        <f t="shared" si="1"/>
        <v>224558.97804431329</v>
      </c>
      <c r="I74" s="1"/>
    </row>
    <row r="75" spans="2:9" x14ac:dyDescent="0.2">
      <c r="B75" s="9" t="str">
        <f>$B$46</f>
        <v>Pharmacy</v>
      </c>
      <c r="C75" s="82">
        <f>Data!EG25</f>
        <v>0</v>
      </c>
      <c r="D75" s="82">
        <f>Data!FA25</f>
        <v>0</v>
      </c>
      <c r="E75" s="82">
        <f>Data!FU25</f>
        <v>0</v>
      </c>
      <c r="F75" s="82">
        <f>Data!GO25</f>
        <v>0</v>
      </c>
      <c r="G75" s="82">
        <f>Data!HI25</f>
        <v>0</v>
      </c>
      <c r="H75" s="22">
        <f t="shared" si="1"/>
        <v>0</v>
      </c>
      <c r="I75" s="1"/>
    </row>
    <row r="76" spans="2:9" x14ac:dyDescent="0.2">
      <c r="B76" s="9" t="str">
        <f>$B$47</f>
        <v>Business Administration</v>
      </c>
      <c r="C76" s="82">
        <f>Data!EH25</f>
        <v>257532.97493189</v>
      </c>
      <c r="D76" s="82">
        <f>Data!FB25</f>
        <v>1715113.1960811999</v>
      </c>
      <c r="E76" s="82">
        <f>Data!FV25</f>
        <v>2942756.2427123999</v>
      </c>
      <c r="F76" s="82">
        <f>Data!GP25</f>
        <v>0</v>
      </c>
      <c r="G76" s="82">
        <f>Data!HJ25</f>
        <v>0</v>
      </c>
      <c r="H76" s="22">
        <f t="shared" si="1"/>
        <v>4915402.4137254898</v>
      </c>
      <c r="I76" s="1"/>
    </row>
    <row r="77" spans="2:9" x14ac:dyDescent="0.2">
      <c r="B77" s="9" t="str">
        <f>$B$48</f>
        <v>Optometry</v>
      </c>
      <c r="C77" s="82">
        <f>Data!EI25</f>
        <v>0</v>
      </c>
      <c r="D77" s="82">
        <f>Data!FC25</f>
        <v>0</v>
      </c>
      <c r="E77" s="82">
        <f>Data!FW25</f>
        <v>0</v>
      </c>
      <c r="F77" s="82">
        <f>Data!GQ25</f>
        <v>0</v>
      </c>
      <c r="G77" s="82">
        <f>Data!HK25</f>
        <v>0</v>
      </c>
      <c r="H77" s="22">
        <f t="shared" si="1"/>
        <v>0</v>
      </c>
      <c r="I77" s="1"/>
    </row>
    <row r="78" spans="2:9" x14ac:dyDescent="0.2">
      <c r="B78" s="9" t="str">
        <f>$B$49</f>
        <v>Teacher Ed-Practice Teaching</v>
      </c>
      <c r="C78" s="82">
        <f>Data!EJ25</f>
        <v>0</v>
      </c>
      <c r="D78" s="82">
        <f>Data!FD25</f>
        <v>78888.272654620494</v>
      </c>
      <c r="E78" s="82">
        <f>Data!FX25</f>
        <v>0</v>
      </c>
      <c r="F78" s="82">
        <f>Data!GR25</f>
        <v>0</v>
      </c>
      <c r="G78" s="82">
        <f>Data!HL25</f>
        <v>0</v>
      </c>
      <c r="H78" s="22">
        <f t="shared" si="1"/>
        <v>78888.272654620494</v>
      </c>
      <c r="I78" s="1"/>
    </row>
    <row r="79" spans="2:9" x14ac:dyDescent="0.2">
      <c r="B79" s="9" t="str">
        <f>$B$50</f>
        <v>Technology</v>
      </c>
      <c r="C79" s="82">
        <f>Data!EK25</f>
        <v>0</v>
      </c>
      <c r="D79" s="82">
        <f>Data!FE25</f>
        <v>48619.412561772697</v>
      </c>
      <c r="E79" s="82">
        <f>Data!FY25</f>
        <v>47191.968253968298</v>
      </c>
      <c r="F79" s="82">
        <f>Data!GS25</f>
        <v>0</v>
      </c>
      <c r="G79" s="82">
        <f>Data!HM25</f>
        <v>0</v>
      </c>
      <c r="H79" s="22">
        <f t="shared" si="1"/>
        <v>95811.380815740995</v>
      </c>
      <c r="I79" s="1"/>
    </row>
    <row r="80" spans="2:9" x14ac:dyDescent="0.2">
      <c r="B80" s="9" t="str">
        <f>$B$51</f>
        <v>Nursing</v>
      </c>
      <c r="C80" s="82">
        <f>Data!EL25</f>
        <v>0</v>
      </c>
      <c r="D80" s="82">
        <f>Data!FF25</f>
        <v>90721.843726896303</v>
      </c>
      <c r="E80" s="82">
        <f>Data!FZ25</f>
        <v>0</v>
      </c>
      <c r="F80" s="82">
        <f>Data!GT25</f>
        <v>0</v>
      </c>
      <c r="G80" s="82">
        <f>Data!HN25</f>
        <v>0</v>
      </c>
      <c r="H80" s="22">
        <f t="shared" si="1"/>
        <v>90721.843726896303</v>
      </c>
      <c r="I80" s="1"/>
    </row>
    <row r="81" spans="2:9" x14ac:dyDescent="0.2">
      <c r="B81" s="35" t="str">
        <f>$B$52</f>
        <v>Totals</v>
      </c>
      <c r="C81" s="21">
        <f>SUM(C61:C80)</f>
        <v>2263626.6423462271</v>
      </c>
      <c r="D81" s="21">
        <f>SUM(D61:D80)</f>
        <v>5019340.1654822957</v>
      </c>
      <c r="E81" s="21">
        <f>SUM(E61:E80)</f>
        <v>5663437.155586103</v>
      </c>
      <c r="F81" s="21">
        <f>SUM(F61:F80)</f>
        <v>0</v>
      </c>
      <c r="G81" s="21">
        <f>SUM(G61:G80)</f>
        <v>0</v>
      </c>
      <c r="H81" s="21">
        <f t="shared" si="1"/>
        <v>12946403.963414626</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Data!T25</f>
        <v>Wortham, Trudy</v>
      </c>
      <c r="E84" s="384"/>
      <c r="F84" s="384"/>
      <c r="G84" s="87" t="str">
        <f>Data!U25</f>
        <v>(361) 570-4121</v>
      </c>
      <c r="H84" s="78" t="str">
        <f>Data!V25</f>
        <v>worthamt@uhv.edu</v>
      </c>
    </row>
    <row r="85" spans="2:9" ht="13.5" customHeight="1" x14ac:dyDescent="0.2">
      <c r="B85" s="27"/>
      <c r="C85" s="27"/>
      <c r="D85" s="27"/>
      <c r="E85" s="27"/>
      <c r="F85" s="27"/>
      <c r="G85" s="27"/>
      <c r="H85" s="5"/>
    </row>
    <row r="86" spans="2:9" x14ac:dyDescent="0.2">
      <c r="B86" s="28" t="s">
        <v>33</v>
      </c>
      <c r="C86" s="13"/>
      <c r="D86" s="13"/>
      <c r="E86" s="13"/>
      <c r="F86" s="13"/>
      <c r="G86" s="13"/>
      <c r="H86" s="17">
        <f>H13+H14</f>
        <v>21298623</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Data!HR25</f>
        <v>0</v>
      </c>
      <c r="D91" s="159">
        <f>Data!IL25</f>
        <v>0</v>
      </c>
      <c r="E91" s="159">
        <f>Data!JF25</f>
        <v>0</v>
      </c>
      <c r="F91" s="159">
        <f>Data!JZ25</f>
        <v>0</v>
      </c>
      <c r="G91" s="159">
        <f>Data!KT25</f>
        <v>0</v>
      </c>
      <c r="H91" s="36">
        <f t="shared" ref="H91:H111" si="2">SUM(C91:G91)</f>
        <v>0</v>
      </c>
    </row>
    <row r="92" spans="2:9" x14ac:dyDescent="0.2">
      <c r="B92" s="9" t="str">
        <f>$B$33</f>
        <v>Science</v>
      </c>
      <c r="C92" s="159">
        <f>Data!HS25</f>
        <v>0</v>
      </c>
      <c r="D92" s="159">
        <f>Data!IM25</f>
        <v>0</v>
      </c>
      <c r="E92" s="159">
        <f>Data!JG25</f>
        <v>0</v>
      </c>
      <c r="F92" s="159">
        <f>Data!KA25</f>
        <v>0</v>
      </c>
      <c r="G92" s="159">
        <f>Data!KU25</f>
        <v>0</v>
      </c>
      <c r="H92" s="69">
        <f t="shared" si="2"/>
        <v>0</v>
      </c>
    </row>
    <row r="93" spans="2:9" x14ac:dyDescent="0.2">
      <c r="B93" s="9" t="str">
        <f>$B$34</f>
        <v>Fine Arts</v>
      </c>
      <c r="C93" s="159">
        <f>Data!HT25</f>
        <v>0</v>
      </c>
      <c r="D93" s="159">
        <f>Data!IN25</f>
        <v>0</v>
      </c>
      <c r="E93" s="159">
        <f>Data!JH25</f>
        <v>0</v>
      </c>
      <c r="F93" s="159">
        <f>Data!KB25</f>
        <v>0</v>
      </c>
      <c r="G93" s="159">
        <f>Data!KV25</f>
        <v>0</v>
      </c>
      <c r="H93" s="69">
        <f t="shared" si="2"/>
        <v>0</v>
      </c>
    </row>
    <row r="94" spans="2:9" x14ac:dyDescent="0.2">
      <c r="B94" s="9" t="str">
        <f>$B$35</f>
        <v>Teacher Education</v>
      </c>
      <c r="C94" s="159">
        <f>Data!HU25</f>
        <v>0</v>
      </c>
      <c r="D94" s="159">
        <f>Data!IO25</f>
        <v>0</v>
      </c>
      <c r="E94" s="159">
        <f>Data!JI25</f>
        <v>0</v>
      </c>
      <c r="F94" s="159">
        <f>Data!KC25</f>
        <v>0</v>
      </c>
      <c r="G94" s="159">
        <f>Data!KW25</f>
        <v>0</v>
      </c>
      <c r="H94" s="69">
        <f t="shared" si="2"/>
        <v>0</v>
      </c>
    </row>
    <row r="95" spans="2:9" x14ac:dyDescent="0.2">
      <c r="B95" s="9" t="str">
        <f>$B$36</f>
        <v>Agriculture</v>
      </c>
      <c r="C95" s="159">
        <f>Data!HV25</f>
        <v>0</v>
      </c>
      <c r="D95" s="159">
        <f>Data!IP25</f>
        <v>0</v>
      </c>
      <c r="E95" s="159">
        <f>Data!JJ25</f>
        <v>0</v>
      </c>
      <c r="F95" s="159">
        <f>Data!KD25</f>
        <v>0</v>
      </c>
      <c r="G95" s="159">
        <f>Data!KX25</f>
        <v>0</v>
      </c>
      <c r="H95" s="69">
        <f t="shared" si="2"/>
        <v>0</v>
      </c>
    </row>
    <row r="96" spans="2:9" x14ac:dyDescent="0.2">
      <c r="B96" s="9" t="str">
        <f>$B$37</f>
        <v>Engineering</v>
      </c>
      <c r="C96" s="159">
        <f>Data!HW25</f>
        <v>0</v>
      </c>
      <c r="D96" s="159">
        <f>Data!IQ25</f>
        <v>0</v>
      </c>
      <c r="E96" s="159">
        <f>Data!JK25</f>
        <v>0</v>
      </c>
      <c r="F96" s="159">
        <f>Data!KE25</f>
        <v>0</v>
      </c>
      <c r="G96" s="159">
        <f>Data!KY25</f>
        <v>0</v>
      </c>
      <c r="H96" s="69">
        <f t="shared" si="2"/>
        <v>0</v>
      </c>
    </row>
    <row r="97" spans="2:8" x14ac:dyDescent="0.2">
      <c r="B97" s="9" t="str">
        <f>$B$38</f>
        <v>Home Economics</v>
      </c>
      <c r="C97" s="159">
        <f>Data!HX25</f>
        <v>0</v>
      </c>
      <c r="D97" s="159">
        <f>Data!IR25</f>
        <v>0</v>
      </c>
      <c r="E97" s="159">
        <f>Data!JL25</f>
        <v>0</v>
      </c>
      <c r="F97" s="159">
        <f>Data!KF25</f>
        <v>0</v>
      </c>
      <c r="G97" s="159">
        <f>Data!KZ25</f>
        <v>0</v>
      </c>
      <c r="H97" s="69">
        <f t="shared" si="2"/>
        <v>0</v>
      </c>
    </row>
    <row r="98" spans="2:8" x14ac:dyDescent="0.2">
      <c r="B98" s="9" t="str">
        <f>$B$39</f>
        <v>Law</v>
      </c>
      <c r="C98" s="159">
        <f>Data!HY25</f>
        <v>0</v>
      </c>
      <c r="D98" s="159">
        <f>Data!IS25</f>
        <v>0</v>
      </c>
      <c r="E98" s="159">
        <f>Data!JM25</f>
        <v>0</v>
      </c>
      <c r="F98" s="159">
        <f>Data!KG25</f>
        <v>0</v>
      </c>
      <c r="G98" s="159">
        <f>Data!LA25</f>
        <v>0</v>
      </c>
      <c r="H98" s="69">
        <f t="shared" si="2"/>
        <v>0</v>
      </c>
    </row>
    <row r="99" spans="2:8" x14ac:dyDescent="0.2">
      <c r="B99" s="9" t="str">
        <f>$B$40</f>
        <v>Social Service</v>
      </c>
      <c r="C99" s="159">
        <f>Data!HZ25</f>
        <v>0</v>
      </c>
      <c r="D99" s="159">
        <f>Data!IT25</f>
        <v>0</v>
      </c>
      <c r="E99" s="159">
        <f>Data!JN25</f>
        <v>0</v>
      </c>
      <c r="F99" s="159">
        <f>Data!KH25</f>
        <v>0</v>
      </c>
      <c r="G99" s="159">
        <f>Data!LB25</f>
        <v>0</v>
      </c>
      <c r="H99" s="69">
        <f t="shared" si="2"/>
        <v>0</v>
      </c>
    </row>
    <row r="100" spans="2:8" x14ac:dyDescent="0.2">
      <c r="B100" s="9" t="str">
        <f>$B$41</f>
        <v>Library Science</v>
      </c>
      <c r="C100" s="159">
        <f>Data!IA25</f>
        <v>0</v>
      </c>
      <c r="D100" s="159">
        <f>Data!IU25</f>
        <v>0</v>
      </c>
      <c r="E100" s="159">
        <f>Data!JO25</f>
        <v>0</v>
      </c>
      <c r="F100" s="159">
        <f>Data!KI25</f>
        <v>0</v>
      </c>
      <c r="G100" s="159">
        <f>Data!LC25</f>
        <v>0</v>
      </c>
      <c r="H100" s="69">
        <f t="shared" si="2"/>
        <v>0</v>
      </c>
    </row>
    <row r="101" spans="2:8" x14ac:dyDescent="0.2">
      <c r="B101" s="9" t="str">
        <f>$B$42</f>
        <v>Veterinary Science</v>
      </c>
      <c r="C101" s="159">
        <f>Data!IB25</f>
        <v>0</v>
      </c>
      <c r="D101" s="159">
        <f>Data!IV25</f>
        <v>0</v>
      </c>
      <c r="E101" s="159">
        <f>Data!JP25</f>
        <v>0</v>
      </c>
      <c r="F101" s="159">
        <f>Data!KJ25</f>
        <v>0</v>
      </c>
      <c r="G101" s="159">
        <f>Data!LD25</f>
        <v>0</v>
      </c>
      <c r="H101" s="69">
        <f t="shared" si="2"/>
        <v>0</v>
      </c>
    </row>
    <row r="102" spans="2:8" x14ac:dyDescent="0.2">
      <c r="B102" s="9" t="str">
        <f>$B$43</f>
        <v>Vocational Training</v>
      </c>
      <c r="C102" s="159">
        <f>Data!IC25</f>
        <v>0</v>
      </c>
      <c r="D102" s="159">
        <f>Data!IW25</f>
        <v>0</v>
      </c>
      <c r="E102" s="159">
        <f>Data!JQ25</f>
        <v>0</v>
      </c>
      <c r="F102" s="159">
        <f>Data!KK25</f>
        <v>0</v>
      </c>
      <c r="G102" s="159">
        <f>Data!LE25</f>
        <v>0</v>
      </c>
      <c r="H102" s="69">
        <f t="shared" si="2"/>
        <v>0</v>
      </c>
    </row>
    <row r="103" spans="2:8" x14ac:dyDescent="0.2">
      <c r="B103" s="9" t="str">
        <f>$B$44</f>
        <v>Physical Training</v>
      </c>
      <c r="C103" s="159">
        <f>Data!ID25</f>
        <v>0</v>
      </c>
      <c r="D103" s="159">
        <f>Data!IX25</f>
        <v>0</v>
      </c>
      <c r="E103" s="159">
        <f>Data!JR25</f>
        <v>0</v>
      </c>
      <c r="F103" s="159">
        <f>Data!KL25</f>
        <v>0</v>
      </c>
      <c r="G103" s="159">
        <f>Data!LF25</f>
        <v>0</v>
      </c>
      <c r="H103" s="69">
        <f t="shared" si="2"/>
        <v>0</v>
      </c>
    </row>
    <row r="104" spans="2:8" x14ac:dyDescent="0.2">
      <c r="B104" s="9" t="str">
        <f>$B$45</f>
        <v>Health Services</v>
      </c>
      <c r="C104" s="159">
        <f>Data!IE25</f>
        <v>0</v>
      </c>
      <c r="D104" s="159">
        <f>Data!IY25</f>
        <v>0</v>
      </c>
      <c r="E104" s="159">
        <f>Data!JS25</f>
        <v>0</v>
      </c>
      <c r="F104" s="159">
        <f>Data!KM25</f>
        <v>0</v>
      </c>
      <c r="G104" s="159">
        <f>Data!LG25</f>
        <v>0</v>
      </c>
      <c r="H104" s="69">
        <f t="shared" si="2"/>
        <v>0</v>
      </c>
    </row>
    <row r="105" spans="2:8" x14ac:dyDescent="0.2">
      <c r="B105" s="9" t="str">
        <f>$B$46</f>
        <v>Pharmacy</v>
      </c>
      <c r="C105" s="159">
        <f>Data!IF25</f>
        <v>0</v>
      </c>
      <c r="D105" s="159">
        <f>Data!IZ25</f>
        <v>0</v>
      </c>
      <c r="E105" s="159">
        <f>Data!JT25</f>
        <v>0</v>
      </c>
      <c r="F105" s="159">
        <f>Data!KN25</f>
        <v>0</v>
      </c>
      <c r="G105" s="159">
        <f>Data!LH25</f>
        <v>0</v>
      </c>
      <c r="H105" s="69">
        <f t="shared" si="2"/>
        <v>0</v>
      </c>
    </row>
    <row r="106" spans="2:8" x14ac:dyDescent="0.2">
      <c r="B106" s="9" t="str">
        <f>$B$47</f>
        <v>Business Administration</v>
      </c>
      <c r="C106" s="159">
        <f>Data!IG25</f>
        <v>0</v>
      </c>
      <c r="D106" s="159">
        <f>Data!JA25</f>
        <v>0</v>
      </c>
      <c r="E106" s="159">
        <f>Data!JU25</f>
        <v>0</v>
      </c>
      <c r="F106" s="159">
        <f>Data!KO25</f>
        <v>0</v>
      </c>
      <c r="G106" s="159">
        <f>Data!LI25</f>
        <v>0</v>
      </c>
      <c r="H106" s="69">
        <f t="shared" si="2"/>
        <v>0</v>
      </c>
    </row>
    <row r="107" spans="2:8" x14ac:dyDescent="0.2">
      <c r="B107" s="9" t="str">
        <f>$B$48</f>
        <v>Optometry</v>
      </c>
      <c r="C107" s="159">
        <f>Data!IH25</f>
        <v>0</v>
      </c>
      <c r="D107" s="159">
        <f>Data!JB25</f>
        <v>0</v>
      </c>
      <c r="E107" s="159">
        <f>Data!JV25</f>
        <v>0</v>
      </c>
      <c r="F107" s="159">
        <f>Data!KP25</f>
        <v>0</v>
      </c>
      <c r="G107" s="159">
        <f>Data!LJ25</f>
        <v>0</v>
      </c>
      <c r="H107" s="69">
        <f t="shared" si="2"/>
        <v>0</v>
      </c>
    </row>
    <row r="108" spans="2:8" x14ac:dyDescent="0.2">
      <c r="B108" s="9" t="str">
        <f>$B$49</f>
        <v>Teacher Ed-Practice Teaching</v>
      </c>
      <c r="C108" s="159">
        <f>Data!II25</f>
        <v>0</v>
      </c>
      <c r="D108" s="159">
        <f>Data!JC25</f>
        <v>0</v>
      </c>
      <c r="E108" s="159">
        <f>Data!JW25</f>
        <v>0</v>
      </c>
      <c r="F108" s="159">
        <f>Data!KQ25</f>
        <v>0</v>
      </c>
      <c r="G108" s="159">
        <f>Data!LK25</f>
        <v>0</v>
      </c>
      <c r="H108" s="69">
        <f t="shared" si="2"/>
        <v>0</v>
      </c>
    </row>
    <row r="109" spans="2:8" x14ac:dyDescent="0.2">
      <c r="B109" s="9" t="str">
        <f>$B$50</f>
        <v>Technology</v>
      </c>
      <c r="C109" s="159">
        <f>Data!IJ25</f>
        <v>0</v>
      </c>
      <c r="D109" s="159">
        <f>Data!JD25</f>
        <v>0</v>
      </c>
      <c r="E109" s="159">
        <f>Data!JX25</f>
        <v>0</v>
      </c>
      <c r="F109" s="159">
        <f>Data!KR25</f>
        <v>0</v>
      </c>
      <c r="G109" s="159">
        <f>Data!LL25</f>
        <v>0</v>
      </c>
      <c r="H109" s="69">
        <f t="shared" si="2"/>
        <v>0</v>
      </c>
    </row>
    <row r="110" spans="2:8" x14ac:dyDescent="0.2">
      <c r="B110" s="9" t="str">
        <f>$B$51</f>
        <v>Nursing</v>
      </c>
      <c r="C110" s="159">
        <f>Data!IK25</f>
        <v>0</v>
      </c>
      <c r="D110" s="159">
        <f>Data!JE25</f>
        <v>0</v>
      </c>
      <c r="E110" s="159">
        <f>Data!JY25</f>
        <v>0</v>
      </c>
      <c r="F110" s="159">
        <f>Data!KS25</f>
        <v>0</v>
      </c>
      <c r="G110" s="159">
        <f>Data!HPM25</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1320841.0509661899</v>
      </c>
      <c r="D116" s="21">
        <f t="shared" si="3"/>
        <v>1503490.6367792999</v>
      </c>
      <c r="E116" s="21">
        <f t="shared" si="3"/>
        <v>1011554.71752425</v>
      </c>
      <c r="F116" s="21">
        <f t="shared" si="3"/>
        <v>0</v>
      </c>
      <c r="G116" s="21">
        <f t="shared" si="3"/>
        <v>0</v>
      </c>
      <c r="H116" s="36">
        <f t="shared" ref="H116:H136" si="4">SUM(C116:G116)</f>
        <v>3835886.4052697401</v>
      </c>
      <c r="I116" s="1"/>
    </row>
    <row r="117" spans="2:9" x14ac:dyDescent="0.2">
      <c r="B117" s="9" t="str">
        <f>$B$33</f>
        <v>Science</v>
      </c>
      <c r="C117" s="22">
        <f t="shared" si="3"/>
        <v>386685.02981769497</v>
      </c>
      <c r="D117" s="22">
        <f t="shared" si="3"/>
        <v>252320.65133038501</v>
      </c>
      <c r="E117" s="22">
        <f t="shared" si="3"/>
        <v>176385.763182458</v>
      </c>
      <c r="F117" s="22">
        <f t="shared" si="3"/>
        <v>0</v>
      </c>
      <c r="G117" s="22">
        <f t="shared" si="3"/>
        <v>0</v>
      </c>
      <c r="H117" s="69">
        <f t="shared" si="4"/>
        <v>815391.44433053792</v>
      </c>
      <c r="I117" s="1"/>
    </row>
    <row r="118" spans="2:9" x14ac:dyDescent="0.2">
      <c r="B118" s="9" t="str">
        <f>$B$34</f>
        <v>Fine Arts</v>
      </c>
      <c r="C118" s="22">
        <f t="shared" si="3"/>
        <v>91585.6528112862</v>
      </c>
      <c r="D118" s="22">
        <f t="shared" si="3"/>
        <v>83892.922569854403</v>
      </c>
      <c r="E118" s="22">
        <f t="shared" si="3"/>
        <v>0</v>
      </c>
      <c r="F118" s="22">
        <f t="shared" si="3"/>
        <v>0</v>
      </c>
      <c r="G118" s="22">
        <f t="shared" si="3"/>
        <v>0</v>
      </c>
      <c r="H118" s="69">
        <f t="shared" si="4"/>
        <v>175478.5753811406</v>
      </c>
      <c r="I118" s="1"/>
    </row>
    <row r="119" spans="2:9" x14ac:dyDescent="0.2">
      <c r="B119" s="9" t="str">
        <f>$B$35</f>
        <v>Teacher Education</v>
      </c>
      <c r="C119" s="22">
        <f t="shared" si="3"/>
        <v>59849.1393627816</v>
      </c>
      <c r="D119" s="22">
        <f t="shared" si="3"/>
        <v>624272.44095927395</v>
      </c>
      <c r="E119" s="22">
        <f t="shared" si="3"/>
        <v>1204521.6580789101</v>
      </c>
      <c r="F119" s="22">
        <f t="shared" si="3"/>
        <v>0</v>
      </c>
      <c r="G119" s="22">
        <f t="shared" si="3"/>
        <v>0</v>
      </c>
      <c r="H119" s="69">
        <f t="shared" si="4"/>
        <v>1888643.2384009657</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90885.804615745496</v>
      </c>
      <c r="D121" s="22">
        <f t="shared" si="3"/>
        <v>402405.24577120802</v>
      </c>
      <c r="E121" s="22">
        <f t="shared" si="3"/>
        <v>272926.80583411601</v>
      </c>
      <c r="F121" s="22">
        <f t="shared" si="3"/>
        <v>0</v>
      </c>
      <c r="G121" s="22">
        <f t="shared" si="3"/>
        <v>0</v>
      </c>
      <c r="H121" s="69">
        <f t="shared" si="4"/>
        <v>766217.85622106958</v>
      </c>
      <c r="I121" s="1"/>
    </row>
    <row r="122" spans="2:9" x14ac:dyDescent="0.2">
      <c r="B122" s="9" t="str">
        <f>$B$38</f>
        <v>Home Economics</v>
      </c>
      <c r="C122" s="22">
        <f t="shared" si="3"/>
        <v>6487.16301550552</v>
      </c>
      <c r="D122" s="22">
        <f t="shared" si="3"/>
        <v>52916.391828605098</v>
      </c>
      <c r="E122" s="22">
        <f t="shared" si="3"/>
        <v>0</v>
      </c>
      <c r="F122" s="22">
        <f t="shared" si="3"/>
        <v>0</v>
      </c>
      <c r="G122" s="22">
        <f t="shared" si="3"/>
        <v>0</v>
      </c>
      <c r="H122" s="69">
        <f t="shared" si="4"/>
        <v>59403.554844110615</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49759.826825133299</v>
      </c>
      <c r="D129" s="22">
        <f t="shared" si="3"/>
        <v>166699.15121918</v>
      </c>
      <c r="E129" s="22">
        <f t="shared" si="3"/>
        <v>8100</v>
      </c>
      <c r="F129" s="22">
        <f t="shared" si="3"/>
        <v>0</v>
      </c>
      <c r="G129" s="22">
        <f t="shared" si="3"/>
        <v>0</v>
      </c>
      <c r="H129" s="69">
        <f t="shared" si="4"/>
        <v>224558.97804431329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257532.97493189</v>
      </c>
      <c r="D131" s="22">
        <f t="shared" si="3"/>
        <v>1715113.1960811999</v>
      </c>
      <c r="E131" s="22">
        <f t="shared" si="3"/>
        <v>2942756.2427123999</v>
      </c>
      <c r="F131" s="22">
        <f t="shared" si="3"/>
        <v>0</v>
      </c>
      <c r="G131" s="22">
        <f t="shared" si="3"/>
        <v>0</v>
      </c>
      <c r="H131" s="69">
        <f t="shared" si="4"/>
        <v>4915402.4137254898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78888.272654620494</v>
      </c>
      <c r="E133" s="22">
        <f t="shared" si="5"/>
        <v>0</v>
      </c>
      <c r="F133" s="22">
        <f t="shared" si="5"/>
        <v>0</v>
      </c>
      <c r="G133" s="22">
        <f t="shared" si="5"/>
        <v>0</v>
      </c>
      <c r="H133" s="69">
        <f t="shared" si="4"/>
        <v>78888.272654620494</v>
      </c>
      <c r="I133" s="1"/>
    </row>
    <row r="134" spans="2:12" x14ac:dyDescent="0.2">
      <c r="B134" s="9" t="str">
        <f>$B$50</f>
        <v>Technology</v>
      </c>
      <c r="C134" s="22">
        <f t="shared" si="5"/>
        <v>0</v>
      </c>
      <c r="D134" s="22">
        <f t="shared" si="5"/>
        <v>48619.412561772697</v>
      </c>
      <c r="E134" s="22">
        <f t="shared" si="5"/>
        <v>47191.968253968298</v>
      </c>
      <c r="F134" s="22">
        <f t="shared" si="5"/>
        <v>0</v>
      </c>
      <c r="G134" s="22">
        <f t="shared" si="5"/>
        <v>0</v>
      </c>
      <c r="H134" s="69">
        <f t="shared" si="4"/>
        <v>95811.380815740995</v>
      </c>
      <c r="I134" s="1"/>
    </row>
    <row r="135" spans="2:12" x14ac:dyDescent="0.2">
      <c r="B135" s="9" t="str">
        <f>$B$51</f>
        <v>Nursing</v>
      </c>
      <c r="C135" s="22">
        <f t="shared" si="5"/>
        <v>0</v>
      </c>
      <c r="D135" s="22">
        <f t="shared" si="5"/>
        <v>90721.843726896303</v>
      </c>
      <c r="E135" s="22">
        <f t="shared" si="5"/>
        <v>0</v>
      </c>
      <c r="F135" s="22">
        <f t="shared" si="5"/>
        <v>0</v>
      </c>
      <c r="G135" s="22">
        <f t="shared" si="5"/>
        <v>0</v>
      </c>
      <c r="H135" s="69">
        <f t="shared" si="4"/>
        <v>90721.843726896303</v>
      </c>
      <c r="I135" s="1"/>
    </row>
    <row r="136" spans="2:12" x14ac:dyDescent="0.2">
      <c r="B136" s="35" t="str">
        <f>$B$52</f>
        <v>Totals</v>
      </c>
      <c r="C136" s="36">
        <f>SUM(C116:C135)</f>
        <v>2263626.6423462271</v>
      </c>
      <c r="D136" s="36">
        <f>SUM(D116:D135)</f>
        <v>5019340.1654822957</v>
      </c>
      <c r="E136" s="36">
        <f>SUM(E116:E135)</f>
        <v>5663437.155586103</v>
      </c>
      <c r="F136" s="36">
        <f>SUM(F116:F135)</f>
        <v>0</v>
      </c>
      <c r="G136" s="36">
        <f>SUM(G116:G135)</f>
        <v>0</v>
      </c>
      <c r="H136" s="36">
        <f t="shared" si="4"/>
        <v>12946403.963414626</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8352219.0365853738</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Data!LN25</f>
        <v>0</v>
      </c>
      <c r="D143" s="159">
        <f>Data!MH25</f>
        <v>0</v>
      </c>
      <c r="E143" s="159">
        <f>Data!NB25</f>
        <v>0</v>
      </c>
      <c r="F143" s="159">
        <f>Data!NV25</f>
        <v>0</v>
      </c>
      <c r="G143" s="159">
        <f>Data!OP25</f>
        <v>0</v>
      </c>
      <c r="H143" s="160">
        <f>Data!PJ25</f>
        <v>2474677</v>
      </c>
      <c r="I143" s="70">
        <f t="shared" ref="I143:I162" si="6">SUM(C143:H143)</f>
        <v>2474677</v>
      </c>
    </row>
    <row r="144" spans="2:12" x14ac:dyDescent="0.2">
      <c r="B144" s="9" t="str">
        <f>$B$33</f>
        <v>Science</v>
      </c>
      <c r="C144" s="159">
        <f>Data!LO25</f>
        <v>0</v>
      </c>
      <c r="D144" s="159">
        <f>Data!MI25</f>
        <v>0</v>
      </c>
      <c r="E144" s="159">
        <f>Data!NC25</f>
        <v>0</v>
      </c>
      <c r="F144" s="159">
        <f>Data!NW25</f>
        <v>0</v>
      </c>
      <c r="G144" s="159">
        <f>Data!OQ25</f>
        <v>0</v>
      </c>
      <c r="H144" s="160">
        <f>Data!PK25</f>
        <v>526040</v>
      </c>
      <c r="I144" s="70">
        <f t="shared" si="6"/>
        <v>526040</v>
      </c>
    </row>
    <row r="145" spans="2:9" x14ac:dyDescent="0.2">
      <c r="B145" s="9" t="str">
        <f>$B$34</f>
        <v>Fine Arts</v>
      </c>
      <c r="C145" s="159">
        <f>Data!LP25</f>
        <v>0</v>
      </c>
      <c r="D145" s="159">
        <f>Data!MJ25</f>
        <v>0</v>
      </c>
      <c r="E145" s="159">
        <f>Data!ND25</f>
        <v>0</v>
      </c>
      <c r="F145" s="159">
        <f>Data!NX25</f>
        <v>0</v>
      </c>
      <c r="G145" s="159">
        <f>Data!OR25</f>
        <v>0</v>
      </c>
      <c r="H145" s="160">
        <f>Data!PL25</f>
        <v>113208</v>
      </c>
      <c r="I145" s="70">
        <f t="shared" si="6"/>
        <v>113208</v>
      </c>
    </row>
    <row r="146" spans="2:9" x14ac:dyDescent="0.2">
      <c r="B146" s="9" t="str">
        <f>$B$35</f>
        <v>Teacher Education</v>
      </c>
      <c r="C146" s="159">
        <f>Data!LQ25</f>
        <v>0</v>
      </c>
      <c r="D146" s="159">
        <f>Data!MK25</f>
        <v>0</v>
      </c>
      <c r="E146" s="159">
        <f>Data!NE25</f>
        <v>0</v>
      </c>
      <c r="F146" s="159">
        <f>Data!NY25</f>
        <v>0</v>
      </c>
      <c r="G146" s="159">
        <f>Data!OS25</f>
        <v>0</v>
      </c>
      <c r="H146" s="160">
        <f>Data!PN25</f>
        <v>1218436</v>
      </c>
      <c r="I146" s="70">
        <f t="shared" si="6"/>
        <v>1218436</v>
      </c>
    </row>
    <row r="147" spans="2:9" x14ac:dyDescent="0.2">
      <c r="B147" s="9" t="str">
        <f>$B$36</f>
        <v>Agriculture</v>
      </c>
      <c r="C147" s="159">
        <f>Data!LR25</f>
        <v>0</v>
      </c>
      <c r="D147" s="159">
        <f>Data!ML25</f>
        <v>0</v>
      </c>
      <c r="E147" s="159">
        <f>Data!NF25</f>
        <v>0</v>
      </c>
      <c r="F147" s="159">
        <f>Data!NZ25</f>
        <v>0</v>
      </c>
      <c r="G147" s="159">
        <f>Data!OT25</f>
        <v>0</v>
      </c>
      <c r="H147" s="160">
        <f>Data!PM25</f>
        <v>0</v>
      </c>
      <c r="I147" s="70">
        <f t="shared" si="6"/>
        <v>0</v>
      </c>
    </row>
    <row r="148" spans="2:9" x14ac:dyDescent="0.2">
      <c r="B148" s="9" t="str">
        <f>$B$37</f>
        <v>Engineering</v>
      </c>
      <c r="C148" s="159">
        <f>Data!LS25</f>
        <v>0</v>
      </c>
      <c r="D148" s="159">
        <f>Data!MM25</f>
        <v>0</v>
      </c>
      <c r="E148" s="159">
        <f>Data!NG25</f>
        <v>0</v>
      </c>
      <c r="F148" s="159">
        <f>Data!OA25</f>
        <v>0</v>
      </c>
      <c r="G148" s="159">
        <f>Data!OU25</f>
        <v>0</v>
      </c>
      <c r="H148" s="160">
        <f>Data!PO25</f>
        <v>494316</v>
      </c>
      <c r="I148" s="70">
        <f t="shared" si="6"/>
        <v>494316</v>
      </c>
    </row>
    <row r="149" spans="2:9" x14ac:dyDescent="0.2">
      <c r="B149" s="9" t="str">
        <f>$B$38</f>
        <v>Home Economics</v>
      </c>
      <c r="C149" s="159">
        <f>Data!LT25</f>
        <v>0</v>
      </c>
      <c r="D149" s="159">
        <f>Data!MN25</f>
        <v>0</v>
      </c>
      <c r="E149" s="159">
        <f>Data!NH25</f>
        <v>0</v>
      </c>
      <c r="F149" s="159">
        <f>Data!OB25</f>
        <v>0</v>
      </c>
      <c r="G149" s="159">
        <f>Data!OV25</f>
        <v>0</v>
      </c>
      <c r="H149" s="160">
        <f>Data!PP25</f>
        <v>38323</v>
      </c>
      <c r="I149" s="70">
        <f t="shared" si="6"/>
        <v>38323</v>
      </c>
    </row>
    <row r="150" spans="2:9" x14ac:dyDescent="0.2">
      <c r="B150" s="9" t="str">
        <f>$B$39</f>
        <v>Law</v>
      </c>
      <c r="C150" s="159">
        <f>Data!LU25</f>
        <v>0</v>
      </c>
      <c r="D150" s="159">
        <f>Data!MO25</f>
        <v>0</v>
      </c>
      <c r="E150" s="159">
        <f>Data!NI25</f>
        <v>0</v>
      </c>
      <c r="F150" s="159">
        <f>Data!OC25</f>
        <v>0</v>
      </c>
      <c r="G150" s="159">
        <f>Data!OW25</f>
        <v>0</v>
      </c>
      <c r="H150" s="160">
        <f>Data!PQ25</f>
        <v>0</v>
      </c>
      <c r="I150" s="70">
        <f t="shared" si="6"/>
        <v>0</v>
      </c>
    </row>
    <row r="151" spans="2:9" x14ac:dyDescent="0.2">
      <c r="B151" s="9" t="str">
        <f>$B$40</f>
        <v>Social Service</v>
      </c>
      <c r="C151" s="159">
        <f>Data!LV25</f>
        <v>0</v>
      </c>
      <c r="D151" s="159">
        <f>Data!MP25</f>
        <v>0</v>
      </c>
      <c r="E151" s="159">
        <f>Data!NJ25</f>
        <v>0</v>
      </c>
      <c r="F151" s="159">
        <f>Data!OD25</f>
        <v>0</v>
      </c>
      <c r="G151" s="159">
        <f>Data!OX25</f>
        <v>0</v>
      </c>
      <c r="H151" s="160">
        <f>Data!PR25</f>
        <v>0</v>
      </c>
      <c r="I151" s="70">
        <f t="shared" si="6"/>
        <v>0</v>
      </c>
    </row>
    <row r="152" spans="2:9" x14ac:dyDescent="0.2">
      <c r="B152" s="9" t="str">
        <f>$B$41</f>
        <v>Library Science</v>
      </c>
      <c r="C152" s="159">
        <f>Data!LW25</f>
        <v>0</v>
      </c>
      <c r="D152" s="159">
        <f>Data!MQ25</f>
        <v>0</v>
      </c>
      <c r="E152" s="159">
        <f>Data!NK25</f>
        <v>0</v>
      </c>
      <c r="F152" s="159">
        <f>Data!OE25</f>
        <v>0</v>
      </c>
      <c r="G152" s="159">
        <f>Data!OY25</f>
        <v>0</v>
      </c>
      <c r="H152" s="160">
        <f>Data!PS25</f>
        <v>0</v>
      </c>
      <c r="I152" s="70">
        <f t="shared" si="6"/>
        <v>0</v>
      </c>
    </row>
    <row r="153" spans="2:9" x14ac:dyDescent="0.2">
      <c r="B153" s="9" t="str">
        <f>$B$42</f>
        <v>Veterinary Science</v>
      </c>
      <c r="C153" s="159">
        <f>Data!LX25</f>
        <v>0</v>
      </c>
      <c r="D153" s="159">
        <f>Data!MR25</f>
        <v>0</v>
      </c>
      <c r="E153" s="159">
        <f>Data!NL25</f>
        <v>0</v>
      </c>
      <c r="F153" s="159">
        <f>Data!OF25</f>
        <v>0</v>
      </c>
      <c r="G153" s="159">
        <f>Data!OZ25</f>
        <v>0</v>
      </c>
      <c r="H153" s="160">
        <f>Data!PT25</f>
        <v>0</v>
      </c>
      <c r="I153" s="70">
        <f t="shared" si="6"/>
        <v>0</v>
      </c>
    </row>
    <row r="154" spans="2:9" x14ac:dyDescent="0.2">
      <c r="B154" s="9" t="str">
        <f>$B$43</f>
        <v>Vocational Training</v>
      </c>
      <c r="C154" s="159">
        <f>Data!LY25</f>
        <v>0</v>
      </c>
      <c r="D154" s="159">
        <f>Data!MS25</f>
        <v>0</v>
      </c>
      <c r="E154" s="159">
        <f>Data!NM25</f>
        <v>0</v>
      </c>
      <c r="F154" s="159">
        <f>Data!OG25</f>
        <v>0</v>
      </c>
      <c r="G154" s="159">
        <f>Data!PA25</f>
        <v>0</v>
      </c>
      <c r="H154" s="160">
        <f>Data!PU25</f>
        <v>0</v>
      </c>
      <c r="I154" s="70">
        <f t="shared" si="6"/>
        <v>0</v>
      </c>
    </row>
    <row r="155" spans="2:9" x14ac:dyDescent="0.2">
      <c r="B155" s="9" t="str">
        <f>$B$44</f>
        <v>Physical Training</v>
      </c>
      <c r="C155" s="159">
        <f>Data!LZ25</f>
        <v>0</v>
      </c>
      <c r="D155" s="159">
        <f>Data!MT25</f>
        <v>0</v>
      </c>
      <c r="E155" s="159">
        <f>Data!NN25</f>
        <v>0</v>
      </c>
      <c r="F155" s="159">
        <f>Data!OH25</f>
        <v>0</v>
      </c>
      <c r="G155" s="159">
        <f>Data!PB25</f>
        <v>0</v>
      </c>
      <c r="H155" s="160">
        <f>Data!PV25</f>
        <v>0</v>
      </c>
      <c r="I155" s="70">
        <f t="shared" si="6"/>
        <v>0</v>
      </c>
    </row>
    <row r="156" spans="2:9" x14ac:dyDescent="0.2">
      <c r="B156" s="9" t="str">
        <f>$B$45</f>
        <v>Health Services</v>
      </c>
      <c r="C156" s="159">
        <f>Data!MA25</f>
        <v>0</v>
      </c>
      <c r="D156" s="159">
        <f>Data!MU25</f>
        <v>0</v>
      </c>
      <c r="E156" s="159">
        <f>Data!NO25</f>
        <v>0</v>
      </c>
      <c r="F156" s="159">
        <f>Data!OI25</f>
        <v>0</v>
      </c>
      <c r="G156" s="159">
        <f>Data!PC25</f>
        <v>0</v>
      </c>
      <c r="H156" s="160">
        <f>Data!PW25</f>
        <v>144872</v>
      </c>
      <c r="I156" s="70">
        <f t="shared" si="6"/>
        <v>144872</v>
      </c>
    </row>
    <row r="157" spans="2:9" x14ac:dyDescent="0.2">
      <c r="B157" s="9" t="str">
        <f>$B$46</f>
        <v>Pharmacy</v>
      </c>
      <c r="C157" s="159">
        <f>Data!MB25</f>
        <v>0</v>
      </c>
      <c r="D157" s="159">
        <f>Data!MV25</f>
        <v>0</v>
      </c>
      <c r="E157" s="159">
        <f>Data!NP25</f>
        <v>0</v>
      </c>
      <c r="F157" s="159">
        <f>Data!OJ25</f>
        <v>0</v>
      </c>
      <c r="G157" s="159">
        <f>Data!PD25</f>
        <v>0</v>
      </c>
      <c r="H157" s="160">
        <f>Data!PX25</f>
        <v>0</v>
      </c>
      <c r="I157" s="70">
        <f t="shared" si="6"/>
        <v>0</v>
      </c>
    </row>
    <row r="158" spans="2:9" x14ac:dyDescent="0.2">
      <c r="B158" s="9" t="str">
        <f>$B$47</f>
        <v>Business Administration</v>
      </c>
      <c r="C158" s="159">
        <f>Data!MC25</f>
        <v>0</v>
      </c>
      <c r="D158" s="159">
        <f>Data!MW25</f>
        <v>0</v>
      </c>
      <c r="E158" s="159">
        <f>Data!NQ25</f>
        <v>0</v>
      </c>
      <c r="F158" s="159">
        <f>Data!OK25</f>
        <v>0</v>
      </c>
      <c r="G158" s="159">
        <f>Data!PE25</f>
        <v>0</v>
      </c>
      <c r="H158" s="160">
        <f>Data!PY25</f>
        <v>3171114</v>
      </c>
      <c r="I158" s="70">
        <f t="shared" si="6"/>
        <v>3171114</v>
      </c>
    </row>
    <row r="159" spans="2:9" x14ac:dyDescent="0.2">
      <c r="B159" s="9" t="str">
        <f>$B$48</f>
        <v>Optometry</v>
      </c>
      <c r="C159" s="159">
        <f>Data!MD25</f>
        <v>0</v>
      </c>
      <c r="D159" s="159">
        <f>Data!MX25</f>
        <v>0</v>
      </c>
      <c r="E159" s="159">
        <f>Data!NR25</f>
        <v>0</v>
      </c>
      <c r="F159" s="159">
        <f>Data!OL25</f>
        <v>0</v>
      </c>
      <c r="G159" s="159">
        <f>Data!PF25</f>
        <v>0</v>
      </c>
      <c r="H159" s="160">
        <f>Data!PZ25</f>
        <v>0</v>
      </c>
      <c r="I159" s="70">
        <f t="shared" si="6"/>
        <v>0</v>
      </c>
    </row>
    <row r="160" spans="2:9" x14ac:dyDescent="0.2">
      <c r="B160" s="9" t="str">
        <f>$B$49</f>
        <v>Teacher Ed-Practice Teaching</v>
      </c>
      <c r="C160" s="159">
        <f>Data!ME25</f>
        <v>0</v>
      </c>
      <c r="D160" s="159">
        <f>Data!MY25</f>
        <v>0</v>
      </c>
      <c r="E160" s="159">
        <f>Data!NS25</f>
        <v>0</v>
      </c>
      <c r="F160" s="159">
        <f>Data!OM25</f>
        <v>0</v>
      </c>
      <c r="G160" s="159">
        <f>Data!PG25</f>
        <v>0</v>
      </c>
      <c r="H160" s="160">
        <f>Data!QA25</f>
        <v>50894</v>
      </c>
      <c r="I160" s="70">
        <f t="shared" si="6"/>
        <v>50894</v>
      </c>
    </row>
    <row r="161" spans="2:10" x14ac:dyDescent="0.2">
      <c r="B161" s="9" t="str">
        <f>$B$50</f>
        <v>Technology</v>
      </c>
      <c r="C161" s="159">
        <f>Data!MF25</f>
        <v>0</v>
      </c>
      <c r="D161" s="159">
        <f>Data!MZ25</f>
        <v>0</v>
      </c>
      <c r="E161" s="159">
        <f>Data!NT25</f>
        <v>0</v>
      </c>
      <c r="F161" s="159">
        <f>Data!ON25</f>
        <v>0</v>
      </c>
      <c r="G161" s="159">
        <f>Data!PH25</f>
        <v>0</v>
      </c>
      <c r="H161" s="160">
        <f>Data!QB25</f>
        <v>61812</v>
      </c>
      <c r="I161" s="70">
        <f t="shared" si="6"/>
        <v>61812</v>
      </c>
    </row>
    <row r="162" spans="2:10" x14ac:dyDescent="0.2">
      <c r="B162" s="9" t="str">
        <f>$B$51</f>
        <v>Nursing</v>
      </c>
      <c r="C162" s="159">
        <f>Data!MG25</f>
        <v>0</v>
      </c>
      <c r="D162" s="159">
        <f>Data!NA25</f>
        <v>0</v>
      </c>
      <c r="E162" s="159">
        <f>Data!NU25</f>
        <v>0</v>
      </c>
      <c r="F162" s="159">
        <f>Data!OO25</f>
        <v>0</v>
      </c>
      <c r="G162" s="159">
        <f>Data!PI25</f>
        <v>0</v>
      </c>
      <c r="H162" s="160">
        <f>Data!QC25</f>
        <v>58527</v>
      </c>
      <c r="I162" s="70">
        <f t="shared" si="6"/>
        <v>58527</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8352219</v>
      </c>
      <c r="I163" s="70">
        <f>SUM(I143:I162)</f>
        <v>8352219</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852125.06944715057</v>
      </c>
      <c r="D168" s="21">
        <f t="shared" si="8"/>
        <v>969959.30156890303</v>
      </c>
      <c r="E168" s="21">
        <f t="shared" si="8"/>
        <v>652592.62898394617</v>
      </c>
      <c r="F168" s="21">
        <f t="shared" si="8"/>
        <v>0</v>
      </c>
      <c r="G168" s="21">
        <f t="shared" si="8"/>
        <v>0</v>
      </c>
      <c r="H168" s="36">
        <f t="shared" ref="H168:H188" si="9">SUM(C168:G168)</f>
        <v>2474676.9999999995</v>
      </c>
      <c r="I168" s="52"/>
      <c r="J168" s="53"/>
    </row>
    <row r="169" spans="2:10" x14ac:dyDescent="0.2">
      <c r="B169" s="9" t="str">
        <f>$B$33</f>
        <v>Science</v>
      </c>
      <c r="C169" s="22">
        <f t="shared" si="8"/>
        <v>249465.20410489192</v>
      </c>
      <c r="D169" s="22">
        <f t="shared" si="8"/>
        <v>162781.63862120465</v>
      </c>
      <c r="E169" s="22">
        <f t="shared" si="8"/>
        <v>113793.15727390347</v>
      </c>
      <c r="F169" s="22">
        <f t="shared" si="8"/>
        <v>0</v>
      </c>
      <c r="G169" s="22">
        <f t="shared" si="8"/>
        <v>0</v>
      </c>
      <c r="H169" s="69">
        <f t="shared" si="9"/>
        <v>526040</v>
      </c>
      <c r="I169" s="52"/>
      <c r="J169" s="53"/>
    </row>
    <row r="170" spans="2:10" x14ac:dyDescent="0.2">
      <c r="B170" s="9" t="str">
        <f>$B$34</f>
        <v>Fine Arts</v>
      </c>
      <c r="C170" s="22">
        <f t="shared" si="8"/>
        <v>59085.438555334913</v>
      </c>
      <c r="D170" s="22">
        <f t="shared" si="8"/>
        <v>54122.561444665087</v>
      </c>
      <c r="E170" s="22">
        <f t="shared" si="8"/>
        <v>0</v>
      </c>
      <c r="F170" s="22">
        <f t="shared" si="8"/>
        <v>0</v>
      </c>
      <c r="G170" s="22">
        <f t="shared" si="8"/>
        <v>0</v>
      </c>
      <c r="H170" s="69">
        <f t="shared" si="9"/>
        <v>113208</v>
      </c>
      <c r="I170" s="52"/>
      <c r="J170" s="53"/>
    </row>
    <row r="171" spans="2:10" x14ac:dyDescent="0.2">
      <c r="B171" s="9" t="str">
        <f>$B$35</f>
        <v>Teacher Education</v>
      </c>
      <c r="C171" s="22">
        <f t="shared" si="8"/>
        <v>38610.969232267722</v>
      </c>
      <c r="D171" s="22">
        <f t="shared" si="8"/>
        <v>402742.03216730984</v>
      </c>
      <c r="E171" s="22">
        <f t="shared" si="8"/>
        <v>777082.9986004224</v>
      </c>
      <c r="F171" s="22">
        <f t="shared" si="8"/>
        <v>0</v>
      </c>
      <c r="G171" s="22">
        <f t="shared" si="8"/>
        <v>0</v>
      </c>
      <c r="H171" s="69">
        <f t="shared" si="9"/>
        <v>1218436</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58633.855932319449</v>
      </c>
      <c r="D173" s="22">
        <f t="shared" si="8"/>
        <v>259606.78135286018</v>
      </c>
      <c r="E173" s="22">
        <f t="shared" si="8"/>
        <v>176075.36271482034</v>
      </c>
      <c r="F173" s="22">
        <f t="shared" si="8"/>
        <v>0</v>
      </c>
      <c r="G173" s="22">
        <f t="shared" si="8"/>
        <v>0</v>
      </c>
      <c r="H173" s="69">
        <f t="shared" si="9"/>
        <v>494316</v>
      </c>
      <c r="I173" s="52"/>
      <c r="J173" s="53"/>
    </row>
    <row r="174" spans="2:10" x14ac:dyDescent="0.2">
      <c r="B174" s="9" t="str">
        <f>$B$38</f>
        <v>Home Economics</v>
      </c>
      <c r="C174" s="22">
        <f t="shared" si="8"/>
        <v>4185.0618013623043</v>
      </c>
      <c r="D174" s="22">
        <f t="shared" si="8"/>
        <v>34137.938198637697</v>
      </c>
      <c r="E174" s="22">
        <f t="shared" si="8"/>
        <v>0</v>
      </c>
      <c r="F174" s="22">
        <f t="shared" si="8"/>
        <v>0</v>
      </c>
      <c r="G174" s="22">
        <f t="shared" si="8"/>
        <v>0</v>
      </c>
      <c r="H174" s="69">
        <f t="shared" si="9"/>
        <v>38323</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32102.059310174467</v>
      </c>
      <c r="D181" s="22">
        <f t="shared" si="8"/>
        <v>107544.30593578584</v>
      </c>
      <c r="E181" s="22">
        <f t="shared" si="8"/>
        <v>5225.6347540396937</v>
      </c>
      <c r="F181" s="22">
        <f t="shared" si="8"/>
        <v>0</v>
      </c>
      <c r="G181" s="22">
        <f t="shared" si="8"/>
        <v>0</v>
      </c>
      <c r="H181" s="69">
        <f t="shared" si="9"/>
        <v>144872</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166144.36693682548</v>
      </c>
      <c r="D183" s="22">
        <f t="shared" si="8"/>
        <v>1106485.087058343</v>
      </c>
      <c r="E183" s="22">
        <f t="shared" si="8"/>
        <v>1898484.5460048316</v>
      </c>
      <c r="F183" s="22">
        <f t="shared" si="8"/>
        <v>0</v>
      </c>
      <c r="G183" s="22">
        <f t="shared" si="8"/>
        <v>0</v>
      </c>
      <c r="H183" s="69">
        <f t="shared" si="9"/>
        <v>3171114</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50894</v>
      </c>
      <c r="E185" s="22">
        <f t="shared" si="10"/>
        <v>0</v>
      </c>
      <c r="F185" s="22">
        <f t="shared" si="10"/>
        <v>0</v>
      </c>
      <c r="G185" s="22">
        <f t="shared" si="10"/>
        <v>0</v>
      </c>
      <c r="H185" s="69">
        <f t="shared" si="9"/>
        <v>50894</v>
      </c>
      <c r="I185" s="52"/>
      <c r="J185" s="53"/>
    </row>
    <row r="186" spans="2:10" x14ac:dyDescent="0.2">
      <c r="B186" s="9" t="str">
        <f>$B$50</f>
        <v>Technology</v>
      </c>
      <c r="C186" s="22">
        <f t="shared" si="10"/>
        <v>0</v>
      </c>
      <c r="D186" s="22">
        <f t="shared" si="10"/>
        <v>31366.452541247112</v>
      </c>
      <c r="E186" s="22">
        <f t="shared" si="10"/>
        <v>30445.547458752884</v>
      </c>
      <c r="F186" s="22">
        <f t="shared" si="10"/>
        <v>0</v>
      </c>
      <c r="G186" s="22">
        <f t="shared" si="10"/>
        <v>0</v>
      </c>
      <c r="H186" s="69">
        <f t="shared" si="9"/>
        <v>61812</v>
      </c>
      <c r="I186" s="52"/>
      <c r="J186" s="53"/>
    </row>
    <row r="187" spans="2:10" x14ac:dyDescent="0.2">
      <c r="B187" s="9" t="str">
        <f>$B$51</f>
        <v>Nursing</v>
      </c>
      <c r="C187" s="22">
        <f t="shared" si="10"/>
        <v>0</v>
      </c>
      <c r="D187" s="22">
        <f t="shared" si="10"/>
        <v>58527</v>
      </c>
      <c r="E187" s="22">
        <f t="shared" si="10"/>
        <v>0</v>
      </c>
      <c r="F187" s="22">
        <f t="shared" si="10"/>
        <v>0</v>
      </c>
      <c r="G187" s="22">
        <f t="shared" si="10"/>
        <v>0</v>
      </c>
      <c r="H187" s="69">
        <f t="shared" si="9"/>
        <v>58527</v>
      </c>
      <c r="I187" s="52"/>
      <c r="J187" s="53"/>
    </row>
    <row r="188" spans="2:10" x14ac:dyDescent="0.2">
      <c r="B188" s="35" t="str">
        <f>$B$52</f>
        <v>Totals</v>
      </c>
      <c r="C188" s="36">
        <f>SUM(C168:C187)</f>
        <v>1460352.0253203269</v>
      </c>
      <c r="D188" s="36">
        <f>SUM(D168:D187)</f>
        <v>3238167.098888956</v>
      </c>
      <c r="E188" s="36">
        <f>SUM(E168:E187)</f>
        <v>3653699.8757907161</v>
      </c>
      <c r="F188" s="36">
        <f>SUM(F168:F187)</f>
        <v>0</v>
      </c>
      <c r="G188" s="36">
        <f>SUM(G168:G187)</f>
        <v>0</v>
      </c>
      <c r="H188" s="36">
        <f t="shared" si="9"/>
        <v>8352218.9999999991</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13956764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1423921.7995932922</v>
      </c>
      <c r="D193" s="38">
        <f t="shared" si="11"/>
        <v>1620825.6789326922</v>
      </c>
      <c r="E193" s="38">
        <f t="shared" si="11"/>
        <v>1090498.2190783562</v>
      </c>
      <c r="F193" s="38">
        <f t="shared" si="11"/>
        <v>0</v>
      </c>
      <c r="G193" s="38">
        <f t="shared" si="11"/>
        <v>0</v>
      </c>
      <c r="H193" s="38">
        <f>SUM(C193:G193)</f>
        <v>4135245.6976043405</v>
      </c>
      <c r="I193" s="1"/>
    </row>
    <row r="194" spans="2:9" x14ac:dyDescent="0.2">
      <c r="B194" s="9" t="str">
        <f>$B$33</f>
        <v>Science</v>
      </c>
      <c r="C194" s="39">
        <f t="shared" si="11"/>
        <v>416862.6066936893</v>
      </c>
      <c r="D194" s="39">
        <f t="shared" si="11"/>
        <v>272012.19681512623</v>
      </c>
      <c r="E194" s="39">
        <f t="shared" si="11"/>
        <v>190151.21702166941</v>
      </c>
      <c r="F194" s="39">
        <f t="shared" si="11"/>
        <v>0</v>
      </c>
      <c r="G194" s="39">
        <f t="shared" si="11"/>
        <v>0</v>
      </c>
      <c r="H194" s="39">
        <f t="shared" ref="H194:H213" si="12">SUM(C194:G194)</f>
        <v>879026.02053048497</v>
      </c>
      <c r="I194" s="1"/>
    </row>
    <row r="195" spans="2:9" x14ac:dyDescent="0.2">
      <c r="B195" s="9" t="str">
        <f>$B$34</f>
        <v>Fine Arts</v>
      </c>
      <c r="C195" s="39">
        <f t="shared" si="11"/>
        <v>98733.157538205021</v>
      </c>
      <c r="D195" s="39">
        <f t="shared" si="11"/>
        <v>90440.07315749726</v>
      </c>
      <c r="E195" s="39">
        <f t="shared" si="11"/>
        <v>0</v>
      </c>
      <c r="F195" s="39">
        <f t="shared" si="11"/>
        <v>0</v>
      </c>
      <c r="G195" s="39">
        <f t="shared" si="11"/>
        <v>0</v>
      </c>
      <c r="H195" s="39">
        <f t="shared" si="12"/>
        <v>189173.23069570228</v>
      </c>
      <c r="I195" s="1"/>
    </row>
    <row r="196" spans="2:9" x14ac:dyDescent="0.2">
      <c r="B196" s="9" t="str">
        <f>$B$35</f>
        <v>Teacher Education</v>
      </c>
      <c r="C196" s="39">
        <f t="shared" si="11"/>
        <v>64519.871004329609</v>
      </c>
      <c r="D196" s="39">
        <f t="shared" si="11"/>
        <v>672991.75545535074</v>
      </c>
      <c r="E196" s="39">
        <f t="shared" si="11"/>
        <v>1298524.6375907203</v>
      </c>
      <c r="F196" s="39">
        <f t="shared" si="11"/>
        <v>0</v>
      </c>
      <c r="G196" s="39">
        <f t="shared" si="11"/>
        <v>0</v>
      </c>
      <c r="H196" s="39">
        <f t="shared" si="12"/>
        <v>2036036.2640504008</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97978.691963935125</v>
      </c>
      <c r="D198" s="39">
        <f t="shared" si="11"/>
        <v>433809.65582889557</v>
      </c>
      <c r="E198" s="39">
        <f t="shared" si="11"/>
        <v>294226.49170109065</v>
      </c>
      <c r="F198" s="39">
        <f t="shared" si="11"/>
        <v>0</v>
      </c>
      <c r="G198" s="39">
        <f t="shared" si="11"/>
        <v>0</v>
      </c>
      <c r="H198" s="39">
        <f t="shared" si="12"/>
        <v>826014.83949392126</v>
      </c>
      <c r="I198" s="1"/>
    </row>
    <row r="199" spans="2:9" x14ac:dyDescent="0.2">
      <c r="B199" s="9" t="str">
        <f>$B$38</f>
        <v>Home Economics</v>
      </c>
      <c r="C199" s="39">
        <f t="shared" si="11"/>
        <v>6993.4325773238825</v>
      </c>
      <c r="D199" s="39">
        <f t="shared" si="11"/>
        <v>57046.079712205952</v>
      </c>
      <c r="E199" s="39">
        <f t="shared" si="11"/>
        <v>0</v>
      </c>
      <c r="F199" s="39">
        <f t="shared" si="11"/>
        <v>0</v>
      </c>
      <c r="G199" s="39">
        <f t="shared" si="11"/>
        <v>0</v>
      </c>
      <c r="H199" s="39">
        <f t="shared" si="12"/>
        <v>64039.512289529834</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53643.170848199246</v>
      </c>
      <c r="D206" s="39">
        <f t="shared" si="11"/>
        <v>179708.64489792805</v>
      </c>
      <c r="E206" s="39">
        <f t="shared" si="11"/>
        <v>8732.1381844308689</v>
      </c>
      <c r="F206" s="39">
        <f t="shared" si="11"/>
        <v>0</v>
      </c>
      <c r="G206" s="39">
        <f t="shared" si="11"/>
        <v>0</v>
      </c>
      <c r="H206" s="39">
        <f t="shared" si="12"/>
        <v>242083.95393055817</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277631.29927812773</v>
      </c>
      <c r="D208" s="39">
        <f t="shared" si="11"/>
        <v>1848963.6333483846</v>
      </c>
      <c r="E208" s="39">
        <f t="shared" si="11"/>
        <v>3172414.0931433653</v>
      </c>
      <c r="F208" s="39">
        <f t="shared" si="11"/>
        <v>0</v>
      </c>
      <c r="G208" s="39">
        <f t="shared" si="11"/>
        <v>0</v>
      </c>
      <c r="H208" s="39">
        <f t="shared" si="12"/>
        <v>5299009.0257698782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85044.851598914218</v>
      </c>
      <c r="E210" s="39">
        <f t="shared" si="13"/>
        <v>0</v>
      </c>
      <c r="F210" s="39">
        <f t="shared" si="13"/>
        <v>0</v>
      </c>
      <c r="G210" s="39">
        <f t="shared" si="13"/>
        <v>0</v>
      </c>
      <c r="H210" s="39">
        <f t="shared" si="12"/>
        <v>85044.851598914218</v>
      </c>
      <c r="I210" s="1"/>
    </row>
    <row r="211" spans="2:9" x14ac:dyDescent="0.2">
      <c r="B211" s="9" t="str">
        <f>$B$50</f>
        <v>Technology</v>
      </c>
      <c r="C211" s="39">
        <f t="shared" si="13"/>
        <v>0</v>
      </c>
      <c r="D211" s="39">
        <f t="shared" si="13"/>
        <v>52413.756658673236</v>
      </c>
      <c r="E211" s="39">
        <f t="shared" si="13"/>
        <v>50874.912097398264</v>
      </c>
      <c r="F211" s="39">
        <f t="shared" si="13"/>
        <v>0</v>
      </c>
      <c r="G211" s="39">
        <f t="shared" si="13"/>
        <v>0</v>
      </c>
      <c r="H211" s="39">
        <f t="shared" si="12"/>
        <v>103288.66875607151</v>
      </c>
      <c r="I211" s="1"/>
    </row>
    <row r="212" spans="2:9" x14ac:dyDescent="0.2">
      <c r="B212" s="9" t="str">
        <f>$B$51</f>
        <v>Nursing</v>
      </c>
      <c r="C212" s="39">
        <f t="shared" si="13"/>
        <v>0</v>
      </c>
      <c r="D212" s="39">
        <f t="shared" si="13"/>
        <v>97801.935280197693</v>
      </c>
      <c r="E212" s="39">
        <f t="shared" si="13"/>
        <v>0</v>
      </c>
      <c r="F212" s="39">
        <f t="shared" si="13"/>
        <v>0</v>
      </c>
      <c r="G212" s="39">
        <f t="shared" si="13"/>
        <v>0</v>
      </c>
      <c r="H212" s="39">
        <f t="shared" si="12"/>
        <v>97801.935280197693</v>
      </c>
      <c r="I212" s="1"/>
    </row>
    <row r="213" spans="2:9" x14ac:dyDescent="0.2">
      <c r="B213" s="35" t="str">
        <f>$B$52</f>
        <v>Totals</v>
      </c>
      <c r="C213" s="38">
        <f>SUM(C193:C212)</f>
        <v>2440284.0294971019</v>
      </c>
      <c r="D213" s="38">
        <f>SUM(D193:D212)</f>
        <v>5411058.261685865</v>
      </c>
      <c r="E213" s="38">
        <f>SUM(E193:E212)</f>
        <v>6105421.7088170312</v>
      </c>
      <c r="F213" s="38">
        <f>SUM(F193:F212)</f>
        <v>0</v>
      </c>
      <c r="G213" s="38">
        <f>SUM(G193:G212)</f>
        <v>0</v>
      </c>
      <c r="H213" s="38">
        <f t="shared" si="12"/>
        <v>13956763.999999998</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6024113</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767878.96503733611</v>
      </c>
      <c r="D218" s="38">
        <f t="shared" si="14"/>
        <v>1096015.2000338372</v>
      </c>
      <c r="E218" s="38">
        <f t="shared" si="14"/>
        <v>281318.64692967664</v>
      </c>
      <c r="F218" s="38">
        <f t="shared" si="14"/>
        <v>0</v>
      </c>
      <c r="G218" s="38">
        <f t="shared" si="14"/>
        <v>0</v>
      </c>
      <c r="H218" s="38">
        <f>SUM(C218:G218)</f>
        <v>2145212.8120008502</v>
      </c>
      <c r="I218" s="1"/>
    </row>
    <row r="219" spans="2:9" x14ac:dyDescent="0.2">
      <c r="B219" s="9" t="str">
        <f>$B$33</f>
        <v>Science</v>
      </c>
      <c r="C219" s="39">
        <f t="shared" si="14"/>
        <v>154547.5354361989</v>
      </c>
      <c r="D219" s="39">
        <f t="shared" si="14"/>
        <v>147062.2981260333</v>
      </c>
      <c r="E219" s="39">
        <f t="shared" si="14"/>
        <v>25153.670147503279</v>
      </c>
      <c r="F219" s="39">
        <f t="shared" si="14"/>
        <v>0</v>
      </c>
      <c r="G219" s="39">
        <f t="shared" si="14"/>
        <v>0</v>
      </c>
      <c r="H219" s="39">
        <f t="shared" ref="H219:H238" si="15">SUM(C219:G219)</f>
        <v>326763.50370973547</v>
      </c>
      <c r="I219" s="1"/>
    </row>
    <row r="220" spans="2:9" x14ac:dyDescent="0.2">
      <c r="B220" s="9" t="str">
        <f>$B$34</f>
        <v>Fine Arts</v>
      </c>
      <c r="C220" s="39">
        <f t="shared" si="14"/>
        <v>36197.405470254598</v>
      </c>
      <c r="D220" s="39">
        <f t="shared" si="14"/>
        <v>22059.344718904995</v>
      </c>
      <c r="E220" s="39">
        <f t="shared" si="14"/>
        <v>0</v>
      </c>
      <c r="F220" s="39">
        <f t="shared" si="14"/>
        <v>0</v>
      </c>
      <c r="G220" s="39">
        <f t="shared" si="14"/>
        <v>0</v>
      </c>
      <c r="H220" s="39">
        <f t="shared" si="15"/>
        <v>58256.750189159589</v>
      </c>
      <c r="I220" s="1"/>
    </row>
    <row r="221" spans="2:9" x14ac:dyDescent="0.2">
      <c r="B221" s="9" t="str">
        <f>$B$35</f>
        <v>Teacher Education</v>
      </c>
      <c r="C221" s="39">
        <f t="shared" si="14"/>
        <v>45550.426346796892</v>
      </c>
      <c r="D221" s="39">
        <f t="shared" si="14"/>
        <v>390116.16902887746</v>
      </c>
      <c r="E221" s="39">
        <f t="shared" si="14"/>
        <v>347791.412572812</v>
      </c>
      <c r="F221" s="39">
        <f t="shared" si="14"/>
        <v>0</v>
      </c>
      <c r="G221" s="39">
        <f t="shared" si="14"/>
        <v>0</v>
      </c>
      <c r="H221" s="39">
        <f t="shared" si="15"/>
        <v>783458.00794848637</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80168.750370362526</v>
      </c>
      <c r="D223" s="39">
        <f t="shared" si="14"/>
        <v>223601.5396507188</v>
      </c>
      <c r="E223" s="39">
        <f t="shared" si="14"/>
        <v>45477.835626685934</v>
      </c>
      <c r="F223" s="39">
        <f t="shared" si="14"/>
        <v>0</v>
      </c>
      <c r="G223" s="39">
        <f t="shared" si="14"/>
        <v>0</v>
      </c>
      <c r="H223" s="39">
        <f t="shared" si="15"/>
        <v>349248.12564776727</v>
      </c>
      <c r="I223" s="1"/>
    </row>
    <row r="224" spans="2:9" x14ac:dyDescent="0.2">
      <c r="B224" s="9" t="str">
        <f>$B$38</f>
        <v>Home Economics</v>
      </c>
      <c r="C224" s="39">
        <f t="shared" si="14"/>
        <v>7288.0682154875021</v>
      </c>
      <c r="D224" s="39">
        <f t="shared" si="14"/>
        <v>62969.402197601536</v>
      </c>
      <c r="E224" s="39">
        <f t="shared" si="14"/>
        <v>0</v>
      </c>
      <c r="F224" s="39">
        <f t="shared" si="14"/>
        <v>0</v>
      </c>
      <c r="G224" s="39">
        <f t="shared" si="14"/>
        <v>0</v>
      </c>
      <c r="H224" s="39">
        <f t="shared" si="15"/>
        <v>70257.470413089031</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14495.157895247368</v>
      </c>
      <c r="D231" s="39">
        <f t="shared" si="14"/>
        <v>75603.39053661075</v>
      </c>
      <c r="E231" s="39">
        <f t="shared" si="14"/>
        <v>2213.5229729802886</v>
      </c>
      <c r="F231" s="39">
        <f t="shared" si="14"/>
        <v>0</v>
      </c>
      <c r="G231" s="39">
        <f t="shared" si="14"/>
        <v>0</v>
      </c>
      <c r="H231" s="39">
        <f t="shared" si="15"/>
        <v>92312.071404838411</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87456.818585850036</v>
      </c>
      <c r="D233" s="39">
        <f t="shared" si="14"/>
        <v>1067271.2054001126</v>
      </c>
      <c r="E233" s="39">
        <f t="shared" si="14"/>
        <v>928271.04312346107</v>
      </c>
      <c r="F233" s="39">
        <f t="shared" si="14"/>
        <v>0</v>
      </c>
      <c r="G233" s="39">
        <f t="shared" si="14"/>
        <v>0</v>
      </c>
      <c r="H233" s="39">
        <f t="shared" si="15"/>
        <v>2082999.0671094237</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27874.990144798132</v>
      </c>
      <c r="E235" s="39">
        <f t="shared" si="16"/>
        <v>0</v>
      </c>
      <c r="F235" s="39">
        <f t="shared" si="16"/>
        <v>0</v>
      </c>
      <c r="G235" s="39">
        <f t="shared" si="16"/>
        <v>0</v>
      </c>
      <c r="H235" s="39">
        <f t="shared" si="15"/>
        <v>27874.990144798132</v>
      </c>
      <c r="I235" s="1"/>
    </row>
    <row r="236" spans="2:10" x14ac:dyDescent="0.2">
      <c r="B236" s="9" t="str">
        <f>$B$50</f>
        <v>Technology</v>
      </c>
      <c r="C236" s="39">
        <f t="shared" si="16"/>
        <v>0</v>
      </c>
      <c r="D236" s="39">
        <f t="shared" si="16"/>
        <v>16845.317785345633</v>
      </c>
      <c r="E236" s="39">
        <f t="shared" si="16"/>
        <v>8049.1744472010496</v>
      </c>
      <c r="F236" s="39">
        <f t="shared" si="16"/>
        <v>0</v>
      </c>
      <c r="G236" s="39">
        <f t="shared" si="16"/>
        <v>0</v>
      </c>
      <c r="H236" s="39">
        <f t="shared" si="15"/>
        <v>24894.492232546683</v>
      </c>
      <c r="I236" s="1"/>
    </row>
    <row r="237" spans="2:10" x14ac:dyDescent="0.2">
      <c r="B237" s="9" t="str">
        <f>$B$51</f>
        <v>Nursing</v>
      </c>
      <c r="C237" s="39">
        <f t="shared" si="16"/>
        <v>0</v>
      </c>
      <c r="D237" s="39">
        <f t="shared" si="16"/>
        <v>62835.709199305144</v>
      </c>
      <c r="E237" s="39">
        <f t="shared" si="16"/>
        <v>0</v>
      </c>
      <c r="F237" s="39">
        <f t="shared" si="16"/>
        <v>0</v>
      </c>
      <c r="G237" s="39">
        <f t="shared" si="16"/>
        <v>0</v>
      </c>
      <c r="H237" s="39">
        <f t="shared" si="15"/>
        <v>62835.709199305144</v>
      </c>
      <c r="I237" s="1"/>
    </row>
    <row r="238" spans="2:10" x14ac:dyDescent="0.2">
      <c r="B238" s="35" t="str">
        <f>$B$52</f>
        <v>Totals</v>
      </c>
      <c r="C238" s="38">
        <f>SUM(C218:C237)</f>
        <v>1193583.1273575341</v>
      </c>
      <c r="D238" s="38">
        <f>SUM(D218:D237)</f>
        <v>3192254.5668221451</v>
      </c>
      <c r="E238" s="38">
        <f>SUM(E218:E237)</f>
        <v>1638275.3058203203</v>
      </c>
      <c r="F238" s="38">
        <f>SUM(F218:F237)</f>
        <v>0</v>
      </c>
      <c r="G238" s="38">
        <f>SUM(G218:G237)</f>
        <v>0</v>
      </c>
      <c r="H238" s="38">
        <f t="shared" si="15"/>
        <v>6024113</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3604469</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459452.85641706293</v>
      </c>
      <c r="D243" s="38">
        <f t="shared" si="17"/>
        <v>655789.95813172252</v>
      </c>
      <c r="E243" s="38">
        <f t="shared" si="17"/>
        <v>168324.25653037464</v>
      </c>
      <c r="F243" s="38">
        <f t="shared" si="17"/>
        <v>0</v>
      </c>
      <c r="G243" s="38">
        <f t="shared" si="17"/>
        <v>0</v>
      </c>
      <c r="H243" s="38">
        <f>SUM(C243:G243)</f>
        <v>1283567.0710791601</v>
      </c>
      <c r="I243" s="1"/>
    </row>
    <row r="244" spans="2:9" x14ac:dyDescent="0.2">
      <c r="B244" s="9" t="str">
        <f>$B$33</f>
        <v>Science</v>
      </c>
      <c r="C244" s="39">
        <f t="shared" si="17"/>
        <v>92472.003846239342</v>
      </c>
      <c r="D244" s="39">
        <f t="shared" si="17"/>
        <v>87993.285428750285</v>
      </c>
      <c r="E244" s="39">
        <f t="shared" si="17"/>
        <v>15050.452121814615</v>
      </c>
      <c r="F244" s="39">
        <f t="shared" si="17"/>
        <v>0</v>
      </c>
      <c r="G244" s="39">
        <f t="shared" si="17"/>
        <v>0</v>
      </c>
      <c r="H244" s="39">
        <f t="shared" ref="H244:H263" si="18">SUM(C244:G244)</f>
        <v>195515.74139680425</v>
      </c>
      <c r="I244" s="1"/>
    </row>
    <row r="245" spans="2:9" x14ac:dyDescent="0.2">
      <c r="B245" s="9" t="str">
        <f>$B$34</f>
        <v>Fine Arts</v>
      </c>
      <c r="C245" s="39">
        <f t="shared" si="17"/>
        <v>21658.362965296823</v>
      </c>
      <c r="D245" s="39">
        <f t="shared" si="17"/>
        <v>13198.992814312542</v>
      </c>
      <c r="E245" s="39">
        <f t="shared" si="17"/>
        <v>0</v>
      </c>
      <c r="F245" s="39">
        <f t="shared" si="17"/>
        <v>0</v>
      </c>
      <c r="G245" s="39">
        <f t="shared" si="17"/>
        <v>0</v>
      </c>
      <c r="H245" s="39">
        <f t="shared" si="18"/>
        <v>34857.355779609366</v>
      </c>
      <c r="I245" s="1"/>
    </row>
    <row r="246" spans="2:9" x14ac:dyDescent="0.2">
      <c r="B246" s="9" t="str">
        <f>$B$35</f>
        <v>Teacher Education</v>
      </c>
      <c r="C246" s="39">
        <f t="shared" si="17"/>
        <v>27254.651382504391</v>
      </c>
      <c r="D246" s="39">
        <f t="shared" si="17"/>
        <v>233422.18807372122</v>
      </c>
      <c r="E246" s="39">
        <f t="shared" si="17"/>
        <v>208097.58467095671</v>
      </c>
      <c r="F246" s="39">
        <f t="shared" si="17"/>
        <v>0</v>
      </c>
      <c r="G246" s="39">
        <f t="shared" si="17"/>
        <v>0</v>
      </c>
      <c r="H246" s="39">
        <f t="shared" si="18"/>
        <v>468774.42412718234</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47968.186433207731</v>
      </c>
      <c r="D248" s="39">
        <f t="shared" si="17"/>
        <v>133789.79079962257</v>
      </c>
      <c r="E248" s="39">
        <f t="shared" si="17"/>
        <v>27211.217436240822</v>
      </c>
      <c r="F248" s="39">
        <f t="shared" si="17"/>
        <v>0</v>
      </c>
      <c r="G248" s="39">
        <f t="shared" si="17"/>
        <v>0</v>
      </c>
      <c r="H248" s="39">
        <f t="shared" si="18"/>
        <v>208969.19466907112</v>
      </c>
      <c r="I248" s="1"/>
    </row>
    <row r="249" spans="2:9" x14ac:dyDescent="0.2">
      <c r="B249" s="9" t="str">
        <f>$B$38</f>
        <v>Home Economics</v>
      </c>
      <c r="C249" s="39">
        <f t="shared" si="17"/>
        <v>4360.7442212007027</v>
      </c>
      <c r="D249" s="39">
        <f t="shared" si="17"/>
        <v>37677.124942673981</v>
      </c>
      <c r="E249" s="39">
        <f t="shared" si="17"/>
        <v>0</v>
      </c>
      <c r="F249" s="39">
        <f t="shared" si="17"/>
        <v>0</v>
      </c>
      <c r="G249" s="39">
        <f t="shared" si="17"/>
        <v>0</v>
      </c>
      <c r="H249" s="39">
        <f t="shared" si="18"/>
        <v>42037.869163874682</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8673.0357288325085</v>
      </c>
      <c r="D256" s="39">
        <f t="shared" si="17"/>
        <v>45236.548099962078</v>
      </c>
      <c r="E256" s="39">
        <f t="shared" si="17"/>
        <v>1324.439786719686</v>
      </c>
      <c r="F256" s="39">
        <f t="shared" si="17"/>
        <v>0</v>
      </c>
      <c r="G256" s="39">
        <f t="shared" si="17"/>
        <v>0</v>
      </c>
      <c r="H256" s="39">
        <f t="shared" si="18"/>
        <v>55234.023615514277</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52328.930654408439</v>
      </c>
      <c r="D258" s="39">
        <f t="shared" si="17"/>
        <v>638591.27052519412</v>
      </c>
      <c r="E258" s="39">
        <f t="shared" si="17"/>
        <v>555421.88510344655</v>
      </c>
      <c r="F258" s="39">
        <f t="shared" si="17"/>
        <v>0</v>
      </c>
      <c r="G258" s="39">
        <f t="shared" si="17"/>
        <v>0</v>
      </c>
      <c r="H258" s="39">
        <f t="shared" si="18"/>
        <v>1246342.0862830491</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16678.727283540396</v>
      </c>
      <c r="E260" s="39">
        <f t="shared" si="19"/>
        <v>0</v>
      </c>
      <c r="F260" s="39">
        <f t="shared" si="19"/>
        <v>0</v>
      </c>
      <c r="G260" s="39">
        <f t="shared" si="19"/>
        <v>0</v>
      </c>
      <c r="H260" s="39">
        <f t="shared" si="18"/>
        <v>16678.727283540396</v>
      </c>
      <c r="I260" s="1"/>
    </row>
    <row r="261" spans="2:10" x14ac:dyDescent="0.2">
      <c r="B261" s="9" t="str">
        <f>$B$50</f>
        <v>Technology</v>
      </c>
      <c r="C261" s="39">
        <f t="shared" si="19"/>
        <v>0</v>
      </c>
      <c r="D261" s="39">
        <f t="shared" si="19"/>
        <v>10079.230876384123</v>
      </c>
      <c r="E261" s="39">
        <f t="shared" si="19"/>
        <v>4816.1446789806769</v>
      </c>
      <c r="F261" s="39">
        <f t="shared" si="19"/>
        <v>0</v>
      </c>
      <c r="G261" s="39">
        <f t="shared" si="19"/>
        <v>0</v>
      </c>
      <c r="H261" s="39">
        <f t="shared" si="18"/>
        <v>14895.375555364801</v>
      </c>
      <c r="I261" s="1"/>
    </row>
    <row r="262" spans="2:10" x14ac:dyDescent="0.2">
      <c r="B262" s="9" t="str">
        <f>$B$51</f>
        <v>Nursing</v>
      </c>
      <c r="C262" s="39">
        <f t="shared" si="19"/>
        <v>0</v>
      </c>
      <c r="D262" s="39">
        <f t="shared" si="19"/>
        <v>37597.131046829665</v>
      </c>
      <c r="E262" s="39">
        <f t="shared" si="19"/>
        <v>0</v>
      </c>
      <c r="F262" s="39">
        <f t="shared" si="19"/>
        <v>0</v>
      </c>
      <c r="G262" s="39">
        <f t="shared" si="19"/>
        <v>0</v>
      </c>
      <c r="H262" s="39">
        <f t="shared" si="18"/>
        <v>37597.131046829665</v>
      </c>
      <c r="I262" s="1"/>
    </row>
    <row r="263" spans="2:10" x14ac:dyDescent="0.2">
      <c r="B263" s="35" t="str">
        <f>$B$52</f>
        <v>Totals</v>
      </c>
      <c r="C263" s="38">
        <f>SUM(C243:C262)</f>
        <v>714168.77164875274</v>
      </c>
      <c r="D263" s="38">
        <f>SUM(D243:D262)</f>
        <v>1910054.2480227137</v>
      </c>
      <c r="E263" s="38">
        <f>SUM(E243:E262)</f>
        <v>980245.98032853368</v>
      </c>
      <c r="F263" s="38">
        <f>SUM(F243:F262)</f>
        <v>0</v>
      </c>
      <c r="G263" s="38">
        <f>SUM(G243:G262)</f>
        <v>0</v>
      </c>
      <c r="H263" s="38">
        <f t="shared" si="18"/>
        <v>3604469</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4824219.7414610321</v>
      </c>
      <c r="D268" s="38">
        <f t="shared" si="20"/>
        <v>5846080.775446455</v>
      </c>
      <c r="E268" s="38">
        <f t="shared" si="20"/>
        <v>3204288.4690466034</v>
      </c>
      <c r="F268" s="38">
        <f t="shared" si="20"/>
        <v>0</v>
      </c>
      <c r="G268" s="38">
        <f t="shared" si="20"/>
        <v>0</v>
      </c>
      <c r="H268" s="38">
        <f>SUM(C268:G268)</f>
        <v>13874588.985954091</v>
      </c>
      <c r="I268" s="1"/>
    </row>
    <row r="269" spans="2:10" x14ac:dyDescent="0.2">
      <c r="B269" s="9" t="str">
        <f>$B$33</f>
        <v>Science</v>
      </c>
      <c r="C269" s="39">
        <f t="shared" si="20"/>
        <v>1300032.3798987146</v>
      </c>
      <c r="D269" s="39">
        <f t="shared" si="20"/>
        <v>922170.07032149949</v>
      </c>
      <c r="E269" s="39">
        <f t="shared" si="20"/>
        <v>520534.25974734878</v>
      </c>
      <c r="F269" s="39">
        <f t="shared" si="20"/>
        <v>0</v>
      </c>
      <c r="G269" s="39">
        <f t="shared" si="20"/>
        <v>0</v>
      </c>
      <c r="H269" s="39">
        <f t="shared" ref="H269:H288" si="21">SUM(C269:G269)</f>
        <v>2742736.7099675629</v>
      </c>
      <c r="I269" s="1"/>
    </row>
    <row r="270" spans="2:10" x14ac:dyDescent="0.2">
      <c r="B270" s="9" t="str">
        <f>$B$34</f>
        <v>Fine Arts</v>
      </c>
      <c r="C270" s="39">
        <f t="shared" si="20"/>
        <v>307260.01734037756</v>
      </c>
      <c r="D270" s="39">
        <f t="shared" si="20"/>
        <v>263713.89470523427</v>
      </c>
      <c r="E270" s="39">
        <f t="shared" si="20"/>
        <v>0</v>
      </c>
      <c r="F270" s="39">
        <f t="shared" si="20"/>
        <v>0</v>
      </c>
      <c r="G270" s="39">
        <f t="shared" si="20"/>
        <v>0</v>
      </c>
      <c r="H270" s="39">
        <f t="shared" si="21"/>
        <v>570973.91204561177</v>
      </c>
      <c r="I270" s="1"/>
    </row>
    <row r="271" spans="2:10" x14ac:dyDescent="0.2">
      <c r="B271" s="9" t="str">
        <f>$B$35</f>
        <v>Teacher Education</v>
      </c>
      <c r="C271" s="39">
        <f t="shared" si="20"/>
        <v>235785.05732868021</v>
      </c>
      <c r="D271" s="39">
        <f t="shared" si="20"/>
        <v>2323544.5856845332</v>
      </c>
      <c r="E271" s="39">
        <f t="shared" si="20"/>
        <v>3836018.2915138211</v>
      </c>
      <c r="F271" s="39">
        <f t="shared" si="20"/>
        <v>0</v>
      </c>
      <c r="G271" s="39">
        <f t="shared" si="20"/>
        <v>0</v>
      </c>
      <c r="H271" s="39">
        <f t="shared" si="21"/>
        <v>6395347.9345270339</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375635.28931557032</v>
      </c>
      <c r="D273" s="39">
        <f t="shared" si="20"/>
        <v>1453213.0134033051</v>
      </c>
      <c r="E273" s="39">
        <f t="shared" si="20"/>
        <v>815917.71331295371</v>
      </c>
      <c r="F273" s="39">
        <f t="shared" si="20"/>
        <v>0</v>
      </c>
      <c r="G273" s="39">
        <f t="shared" si="20"/>
        <v>0</v>
      </c>
      <c r="H273" s="39">
        <f t="shared" si="21"/>
        <v>2644766.0160318292</v>
      </c>
      <c r="I273" s="1"/>
    </row>
    <row r="274" spans="2:10" x14ac:dyDescent="0.2">
      <c r="B274" s="9" t="str">
        <f>$B$38</f>
        <v>Home Economics</v>
      </c>
      <c r="C274" s="39">
        <f t="shared" si="20"/>
        <v>29314.469830879909</v>
      </c>
      <c r="D274" s="39">
        <f t="shared" si="20"/>
        <v>244746.93687972426</v>
      </c>
      <c r="E274" s="39">
        <f t="shared" si="20"/>
        <v>0</v>
      </c>
      <c r="F274" s="39">
        <f t="shared" si="20"/>
        <v>0</v>
      </c>
      <c r="G274" s="39">
        <f t="shared" si="20"/>
        <v>0</v>
      </c>
      <c r="H274" s="39">
        <f t="shared" si="21"/>
        <v>274061.40671060415</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158673.25060758687</v>
      </c>
      <c r="D281" s="39">
        <f t="shared" si="20"/>
        <v>574792.04068946675</v>
      </c>
      <c r="E281" s="39">
        <f t="shared" si="20"/>
        <v>25595.735698170538</v>
      </c>
      <c r="F281" s="39">
        <f t="shared" si="20"/>
        <v>0</v>
      </c>
      <c r="G281" s="39">
        <f t="shared" si="20"/>
        <v>0</v>
      </c>
      <c r="H281" s="39">
        <f t="shared" si="21"/>
        <v>759061.02699522418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841094.39038710168</v>
      </c>
      <c r="D283" s="39">
        <f t="shared" si="20"/>
        <v>6376424.3924132343</v>
      </c>
      <c r="E283" s="39">
        <f t="shared" si="20"/>
        <v>9497347.8100875057</v>
      </c>
      <c r="F283" s="39">
        <f t="shared" si="20"/>
        <v>0</v>
      </c>
      <c r="G283" s="39">
        <f t="shared" si="20"/>
        <v>0</v>
      </c>
      <c r="H283" s="39">
        <f t="shared" si="21"/>
        <v>16714866.592887841</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259380.84168187322</v>
      </c>
      <c r="E285" s="39">
        <f t="shared" si="22"/>
        <v>0</v>
      </c>
      <c r="F285" s="39">
        <f t="shared" si="22"/>
        <v>0</v>
      </c>
      <c r="G285" s="39">
        <f t="shared" si="22"/>
        <v>0</v>
      </c>
      <c r="H285" s="39">
        <f t="shared" si="21"/>
        <v>259380.84168187322</v>
      </c>
      <c r="I285" s="1"/>
    </row>
    <row r="286" spans="2:10" x14ac:dyDescent="0.2">
      <c r="B286" s="9" t="str">
        <f>$B$50</f>
        <v>Technology</v>
      </c>
      <c r="C286" s="39">
        <f t="shared" si="22"/>
        <v>0</v>
      </c>
      <c r="D286" s="39">
        <f t="shared" si="22"/>
        <v>159324.17042342279</v>
      </c>
      <c r="E286" s="39">
        <f t="shared" si="22"/>
        <v>141377.74693630118</v>
      </c>
      <c r="F286" s="39">
        <f t="shared" si="22"/>
        <v>0</v>
      </c>
      <c r="G286" s="39">
        <f t="shared" si="22"/>
        <v>0</v>
      </c>
      <c r="H286" s="39">
        <f t="shared" si="21"/>
        <v>300701.91735972394</v>
      </c>
      <c r="I286" s="1"/>
    </row>
    <row r="287" spans="2:10" x14ac:dyDescent="0.2">
      <c r="B287" s="9" t="str">
        <f>$B$51</f>
        <v>Nursing</v>
      </c>
      <c r="C287" s="39">
        <f t="shared" si="22"/>
        <v>0</v>
      </c>
      <c r="D287" s="39">
        <f t="shared" si="22"/>
        <v>347483.61925322877</v>
      </c>
      <c r="E287" s="39">
        <f t="shared" si="22"/>
        <v>0</v>
      </c>
      <c r="F287" s="39">
        <f t="shared" si="22"/>
        <v>0</v>
      </c>
      <c r="G287" s="39">
        <f t="shared" si="22"/>
        <v>0</v>
      </c>
      <c r="H287" s="39">
        <f t="shared" si="21"/>
        <v>347483.61925322877</v>
      </c>
      <c r="I287" s="1"/>
    </row>
    <row r="288" spans="2:10" x14ac:dyDescent="0.2">
      <c r="B288" s="35" t="str">
        <f>$B$52</f>
        <v>Totals</v>
      </c>
      <c r="C288" s="38">
        <f>SUM(C268:C287)</f>
        <v>8072014.5961699439</v>
      </c>
      <c r="D288" s="38">
        <f>SUM(D268:D287)</f>
        <v>18770874.340901975</v>
      </c>
      <c r="E288" s="38">
        <f>SUM(E268:E287)</f>
        <v>18041080.026342709</v>
      </c>
      <c r="F288" s="38">
        <f>SUM(F268:F287)</f>
        <v>0</v>
      </c>
      <c r="G288" s="38">
        <f>SUM(G268:G287)</f>
        <v>0</v>
      </c>
      <c r="H288" s="38">
        <f t="shared" si="21"/>
        <v>44883968.963414624</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254.37488750124081</v>
      </c>
      <c r="D293" s="36">
        <f t="shared" si="23"/>
        <v>356.55530467470447</v>
      </c>
      <c r="E293" s="36">
        <f t="shared" si="23"/>
        <v>764.01727921950487</v>
      </c>
      <c r="F293" s="36">
        <f t="shared" si="23"/>
        <v>0</v>
      </c>
      <c r="G293" s="37">
        <f t="shared" si="23"/>
        <v>0</v>
      </c>
      <c r="H293" s="38">
        <f t="shared" si="23"/>
        <v>350.76700760849678</v>
      </c>
      <c r="I293" s="1"/>
    </row>
    <row r="294" spans="2:10" x14ac:dyDescent="0.2">
      <c r="B294" s="9" t="str">
        <f>$B$33</f>
        <v>Science</v>
      </c>
      <c r="C294" s="69">
        <f t="shared" si="23"/>
        <v>340.59009166851314</v>
      </c>
      <c r="D294" s="69">
        <f t="shared" si="23"/>
        <v>419.16821378249978</v>
      </c>
      <c r="E294" s="69">
        <f t="shared" si="23"/>
        <v>1388.0913593262635</v>
      </c>
      <c r="F294" s="69">
        <f t="shared" si="23"/>
        <v>0</v>
      </c>
      <c r="G294" s="88">
        <f t="shared" si="23"/>
        <v>0</v>
      </c>
      <c r="H294" s="39">
        <f t="shared" si="23"/>
        <v>429.08897214761623</v>
      </c>
      <c r="I294" s="1"/>
    </row>
    <row r="295" spans="2:10" x14ac:dyDescent="0.2">
      <c r="B295" s="9" t="str">
        <f>$B$34</f>
        <v>Fine Arts</v>
      </c>
      <c r="C295" s="69">
        <f t="shared" si="23"/>
        <v>343.69129456418074</v>
      </c>
      <c r="D295" s="69">
        <f t="shared" si="23"/>
        <v>799.1330142582857</v>
      </c>
      <c r="E295" s="69">
        <f t="shared" si="23"/>
        <v>0</v>
      </c>
      <c r="F295" s="69">
        <f t="shared" si="23"/>
        <v>0</v>
      </c>
      <c r="G295" s="88">
        <f t="shared" si="23"/>
        <v>0</v>
      </c>
      <c r="H295" s="39">
        <f t="shared" si="23"/>
        <v>466.48195428563054</v>
      </c>
      <c r="I295" s="1"/>
    </row>
    <row r="296" spans="2:10" x14ac:dyDescent="0.2">
      <c r="B296" s="9" t="str">
        <f>$B$35</f>
        <v>Teacher Education</v>
      </c>
      <c r="C296" s="69">
        <f t="shared" si="23"/>
        <v>209.58671762549352</v>
      </c>
      <c r="D296" s="69">
        <f t="shared" si="23"/>
        <v>398.13992215293581</v>
      </c>
      <c r="E296" s="69">
        <f t="shared" si="23"/>
        <v>739.82995014731364</v>
      </c>
      <c r="F296" s="69">
        <f t="shared" si="23"/>
        <v>0</v>
      </c>
      <c r="G296" s="88">
        <f t="shared" si="23"/>
        <v>0</v>
      </c>
      <c r="H296" s="39">
        <f t="shared" si="23"/>
        <v>526.53943146114227</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189.71479258362137</v>
      </c>
      <c r="D298" s="69">
        <f t="shared" si="23"/>
        <v>434.4433522879836</v>
      </c>
      <c r="E298" s="69">
        <f t="shared" si="23"/>
        <v>1203.4184562137959</v>
      </c>
      <c r="F298" s="69">
        <f t="shared" si="23"/>
        <v>0</v>
      </c>
      <c r="G298" s="88">
        <f t="shared" si="23"/>
        <v>0</v>
      </c>
      <c r="H298" s="39">
        <f t="shared" si="23"/>
        <v>440.57404898081444</v>
      </c>
      <c r="I298" s="1"/>
    </row>
    <row r="299" spans="2:10" x14ac:dyDescent="0.2">
      <c r="B299" s="9" t="str">
        <f>$B$38</f>
        <v>Home Economics</v>
      </c>
      <c r="C299" s="69">
        <f t="shared" si="23"/>
        <v>162.85816572711062</v>
      </c>
      <c r="D299" s="69">
        <f t="shared" si="23"/>
        <v>259.81628118866695</v>
      </c>
      <c r="E299" s="69">
        <f t="shared" si="23"/>
        <v>0</v>
      </c>
      <c r="F299" s="69">
        <f t="shared" si="23"/>
        <v>0</v>
      </c>
      <c r="G299" s="88">
        <f t="shared" si="23"/>
        <v>0</v>
      </c>
      <c r="H299" s="39">
        <f t="shared" si="23"/>
        <v>244.26150330713381</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443.22137041225386</v>
      </c>
      <c r="D306" s="69">
        <f t="shared" si="23"/>
        <v>508.21577426124384</v>
      </c>
      <c r="E306" s="69">
        <f t="shared" si="23"/>
        <v>775.62835449001625</v>
      </c>
      <c r="F306" s="69">
        <f t="shared" si="23"/>
        <v>0</v>
      </c>
      <c r="G306" s="88">
        <f t="shared" si="23"/>
        <v>0</v>
      </c>
      <c r="H306" s="39">
        <f t="shared" si="23"/>
        <v>498.72603613352442</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389.39555110513965</v>
      </c>
      <c r="D308" s="69">
        <f t="shared" si="23"/>
        <v>399.37519681906764</v>
      </c>
      <c r="E308" s="69">
        <f t="shared" si="23"/>
        <v>686.2741390337095</v>
      </c>
      <c r="F308" s="69">
        <f t="shared" si="23"/>
        <v>0</v>
      </c>
      <c r="G308" s="88">
        <f t="shared" si="23"/>
        <v>0</v>
      </c>
      <c r="H308" s="39">
        <f t="shared" si="23"/>
        <v>522.9115154978208</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622.01640691096691</v>
      </c>
      <c r="E310" s="69">
        <f t="shared" si="24"/>
        <v>0</v>
      </c>
      <c r="F310" s="69">
        <f t="shared" si="24"/>
        <v>0</v>
      </c>
      <c r="G310" s="88">
        <f t="shared" si="24"/>
        <v>0</v>
      </c>
      <c r="H310" s="39">
        <f t="shared" si="24"/>
        <v>622.01640691096691</v>
      </c>
      <c r="I310" s="1"/>
    </row>
    <row r="311" spans="2:10" x14ac:dyDescent="0.2">
      <c r="B311" s="9" t="str">
        <f>$B$50</f>
        <v>Technology</v>
      </c>
      <c r="C311" s="69">
        <f t="shared" si="24"/>
        <v>0</v>
      </c>
      <c r="D311" s="69">
        <f t="shared" si="24"/>
        <v>632.23877152151897</v>
      </c>
      <c r="E311" s="69">
        <f t="shared" si="24"/>
        <v>1178.1478911358431</v>
      </c>
      <c r="F311" s="69">
        <f t="shared" si="24"/>
        <v>0</v>
      </c>
      <c r="G311" s="88">
        <f t="shared" si="24"/>
        <v>0</v>
      </c>
      <c r="H311" s="39">
        <f t="shared" si="24"/>
        <v>808.3384875261396</v>
      </c>
      <c r="I311" s="1"/>
    </row>
    <row r="312" spans="2:10" x14ac:dyDescent="0.2">
      <c r="B312" s="9" t="str">
        <f>$B$51</f>
        <v>Nursing</v>
      </c>
      <c r="C312" s="69">
        <f t="shared" si="24"/>
        <v>0</v>
      </c>
      <c r="D312" s="69">
        <f t="shared" si="24"/>
        <v>369.66342473747738</v>
      </c>
      <c r="E312" s="69">
        <f t="shared" si="24"/>
        <v>0</v>
      </c>
      <c r="F312" s="69">
        <f t="shared" si="24"/>
        <v>0</v>
      </c>
      <c r="G312" s="88">
        <f t="shared" si="24"/>
        <v>0</v>
      </c>
      <c r="H312" s="39">
        <f t="shared" si="24"/>
        <v>369.66342473747738</v>
      </c>
      <c r="I312" s="1"/>
    </row>
    <row r="313" spans="2:10" x14ac:dyDescent="0.2">
      <c r="B313" s="35" t="str">
        <f>$B$52</f>
        <v>Totals</v>
      </c>
      <c r="C313" s="38">
        <f t="shared" si="24"/>
        <v>273.82253794802892</v>
      </c>
      <c r="D313" s="38">
        <f t="shared" si="24"/>
        <v>393.06615727990732</v>
      </c>
      <c r="E313" s="38">
        <f t="shared" si="24"/>
        <v>738.66197290954426</v>
      </c>
      <c r="F313" s="38">
        <f t="shared" si="24"/>
        <v>0</v>
      </c>
      <c r="G313" s="38">
        <f t="shared" si="24"/>
        <v>0</v>
      </c>
      <c r="H313" s="38">
        <f t="shared" si="24"/>
        <v>441.51929964601533</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1.4016922353350043</v>
      </c>
      <c r="E318" s="55">
        <f t="shared" si="25"/>
        <v>3.0035090598940437</v>
      </c>
      <c r="F318" s="55">
        <f t="shared" si="25"/>
        <v>0</v>
      </c>
      <c r="G318" s="55">
        <f t="shared" si="25"/>
        <v>0</v>
      </c>
      <c r="H318" s="55">
        <f t="shared" si="25"/>
        <v>1.3789372490898331</v>
      </c>
      <c r="I318" s="1"/>
    </row>
    <row r="319" spans="2:10" x14ac:dyDescent="0.2">
      <c r="B319" s="9" t="str">
        <f>$B$33</f>
        <v>Science</v>
      </c>
      <c r="C319" s="55">
        <f t="shared" ref="C319:H334" si="26">IF($C$293=0,"",C294/$C$293)</f>
        <v>1.338929699445476</v>
      </c>
      <c r="D319" s="55">
        <f t="shared" si="26"/>
        <v>1.647836458622336</v>
      </c>
      <c r="E319" s="55">
        <f t="shared" si="26"/>
        <v>5.4568726219858972</v>
      </c>
      <c r="F319" s="55">
        <f t="shared" si="26"/>
        <v>0</v>
      </c>
      <c r="G319" s="55">
        <f t="shared" si="26"/>
        <v>0</v>
      </c>
      <c r="H319" s="55">
        <f t="shared" si="26"/>
        <v>1.6868370001560127</v>
      </c>
      <c r="I319" s="1"/>
    </row>
    <row r="320" spans="2:10" x14ac:dyDescent="0.2">
      <c r="B320" s="9" t="str">
        <f>$B$34</f>
        <v>Fine Arts</v>
      </c>
      <c r="C320" s="55">
        <f t="shared" si="26"/>
        <v>1.3511211658521294</v>
      </c>
      <c r="D320" s="55">
        <f t="shared" si="26"/>
        <v>3.1415562365777463</v>
      </c>
      <c r="E320" s="55">
        <f t="shared" si="26"/>
        <v>0</v>
      </c>
      <c r="F320" s="55">
        <f t="shared" si="26"/>
        <v>0</v>
      </c>
      <c r="G320" s="55">
        <f t="shared" si="26"/>
        <v>0</v>
      </c>
      <c r="H320" s="55">
        <f t="shared" si="26"/>
        <v>1.8338365035477611</v>
      </c>
      <c r="I320" s="1"/>
    </row>
    <row r="321" spans="2:9" x14ac:dyDescent="0.2">
      <c r="B321" s="9" t="str">
        <f>$B$35</f>
        <v>Teacher Education</v>
      </c>
      <c r="C321" s="55">
        <f t="shared" si="26"/>
        <v>0.82392849264442891</v>
      </c>
      <c r="D321" s="55">
        <f t="shared" si="26"/>
        <v>1.5651699193419544</v>
      </c>
      <c r="E321" s="55">
        <f t="shared" si="26"/>
        <v>2.9084236947080906</v>
      </c>
      <c r="F321" s="55">
        <f t="shared" si="26"/>
        <v>0</v>
      </c>
      <c r="G321" s="55">
        <f t="shared" si="26"/>
        <v>0</v>
      </c>
      <c r="H321" s="55">
        <f t="shared" si="26"/>
        <v>2.0699347983341081</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0.74580786824995049</v>
      </c>
      <c r="D323" s="55">
        <f t="shared" si="26"/>
        <v>1.7078861697220975</v>
      </c>
      <c r="E323" s="55">
        <f t="shared" si="26"/>
        <v>4.7308854582114588</v>
      </c>
      <c r="F323" s="55">
        <f t="shared" si="26"/>
        <v>0</v>
      </c>
      <c r="G323" s="55">
        <f t="shared" si="26"/>
        <v>0</v>
      </c>
      <c r="H323" s="55">
        <f t="shared" si="26"/>
        <v>1.7319871993207874</v>
      </c>
      <c r="I323" s="1"/>
    </row>
    <row r="324" spans="2:9" x14ac:dyDescent="0.2">
      <c r="B324" s="9" t="str">
        <f>$B$38</f>
        <v>Home Economics</v>
      </c>
      <c r="C324" s="55">
        <f t="shared" si="26"/>
        <v>0.64022894447989176</v>
      </c>
      <c r="D324" s="55">
        <f t="shared" si="26"/>
        <v>1.0213912377156318</v>
      </c>
      <c r="E324" s="55">
        <f t="shared" si="26"/>
        <v>0</v>
      </c>
      <c r="F324" s="55">
        <f t="shared" si="26"/>
        <v>0</v>
      </c>
      <c r="G324" s="55">
        <f t="shared" si="26"/>
        <v>0</v>
      </c>
      <c r="H324" s="55">
        <f t="shared" si="26"/>
        <v>0.96024220671524552</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1.7423943643418491</v>
      </c>
      <c r="D331" s="55">
        <f t="shared" si="26"/>
        <v>1.9979007332583678</v>
      </c>
      <c r="E331" s="55">
        <f t="shared" si="26"/>
        <v>3.0491545848299699</v>
      </c>
      <c r="F331" s="55">
        <f t="shared" si="26"/>
        <v>0</v>
      </c>
      <c r="G331" s="55">
        <f t="shared" si="26"/>
        <v>0</v>
      </c>
      <c r="H331" s="55">
        <f t="shared" si="26"/>
        <v>1.9605946209257457</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1.5307939983000101</v>
      </c>
      <c r="D333" s="55">
        <f t="shared" si="26"/>
        <v>1.5700260381132141</v>
      </c>
      <c r="E333" s="55">
        <f t="shared" si="26"/>
        <v>2.6978847864074709</v>
      </c>
      <c r="F333" s="55">
        <f t="shared" si="26"/>
        <v>0</v>
      </c>
      <c r="G333" s="55">
        <f t="shared" si="26"/>
        <v>0</v>
      </c>
      <c r="H333" s="55">
        <f t="shared" si="26"/>
        <v>2.055672714529535</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2.4452744255579586</v>
      </c>
      <c r="E335" s="55">
        <f t="shared" si="27"/>
        <v>0</v>
      </c>
      <c r="F335" s="55">
        <f t="shared" si="27"/>
        <v>0</v>
      </c>
      <c r="G335" s="55">
        <f t="shared" si="27"/>
        <v>0</v>
      </c>
      <c r="H335" s="55">
        <f t="shared" si="27"/>
        <v>2.4452744255579586</v>
      </c>
      <c r="I335" s="1"/>
    </row>
    <row r="336" spans="2:9" x14ac:dyDescent="0.2">
      <c r="B336" s="9" t="str">
        <f>$B$50</f>
        <v>Technology</v>
      </c>
      <c r="C336" s="55">
        <f t="shared" si="27"/>
        <v>0</v>
      </c>
      <c r="D336" s="55">
        <f t="shared" si="27"/>
        <v>2.4854606432737389</v>
      </c>
      <c r="E336" s="55">
        <f t="shared" si="27"/>
        <v>4.6315416694979223</v>
      </c>
      <c r="F336" s="55">
        <f t="shared" si="27"/>
        <v>0</v>
      </c>
      <c r="G336" s="55">
        <f t="shared" si="27"/>
        <v>0</v>
      </c>
      <c r="H336" s="55">
        <f t="shared" si="27"/>
        <v>3.17774484528154</v>
      </c>
      <c r="I336" s="1"/>
    </row>
    <row r="337" spans="2:10" x14ac:dyDescent="0.2">
      <c r="B337" s="9" t="str">
        <f>$B$51</f>
        <v>Nursing</v>
      </c>
      <c r="C337" s="55">
        <f t="shared" si="27"/>
        <v>0</v>
      </c>
      <c r="D337" s="55">
        <f t="shared" si="27"/>
        <v>1.4532229512462163</v>
      </c>
      <c r="E337" s="55">
        <f t="shared" si="27"/>
        <v>0</v>
      </c>
      <c r="F337" s="55">
        <f t="shared" si="27"/>
        <v>0</v>
      </c>
      <c r="G337" s="55">
        <f t="shared" si="27"/>
        <v>0</v>
      </c>
      <c r="H337" s="55">
        <f t="shared" si="27"/>
        <v>1.4532229512462163</v>
      </c>
      <c r="I337" s="1"/>
    </row>
    <row r="338" spans="2:10" x14ac:dyDescent="0.2">
      <c r="B338" s="35" t="str">
        <f>$B$52</f>
        <v>Totals</v>
      </c>
      <c r="C338" s="55">
        <f t="shared" si="27"/>
        <v>1.0764527137007314</v>
      </c>
      <c r="D338" s="55">
        <f t="shared" si="27"/>
        <v>1.545223906105865</v>
      </c>
      <c r="E338" s="55">
        <f t="shared" si="27"/>
        <v>2.9038321359687722</v>
      </c>
      <c r="F338" s="55">
        <f t="shared" si="27"/>
        <v>0</v>
      </c>
      <c r="G338" s="55">
        <f t="shared" si="27"/>
        <v>0</v>
      </c>
      <c r="H338" s="55">
        <f t="shared" si="27"/>
        <v>1.7357031740952089</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7631.2466250372245</v>
      </c>
      <c r="D343" s="38">
        <f t="shared" si="28"/>
        <v>10696.659140241134</v>
      </c>
      <c r="E343" s="38">
        <f>E293*24</f>
        <v>18336.414701268117</v>
      </c>
      <c r="F343" s="38">
        <f>F293*18</f>
        <v>0</v>
      </c>
      <c r="G343" s="38">
        <f>G293*24</f>
        <v>0</v>
      </c>
      <c r="H343" s="38">
        <f>IF((C32/30+D32/30+E32/24+F32/18+G32/24)=0,0,H268/(C32/30+D32/30+E32/24+F32/18+G32/24))</f>
        <v>10251.275618570389</v>
      </c>
      <c r="I343" s="1"/>
    </row>
    <row r="344" spans="2:10" x14ac:dyDescent="0.2">
      <c r="B344" s="9" t="str">
        <f>$B$33</f>
        <v>Science</v>
      </c>
      <c r="C344" s="39">
        <f t="shared" si="28"/>
        <v>10217.702750055394</v>
      </c>
      <c r="D344" s="39">
        <f t="shared" si="28"/>
        <v>12575.046413474993</v>
      </c>
      <c r="E344" s="39">
        <f>E294*24</f>
        <v>33314.192623830328</v>
      </c>
      <c r="F344" s="39">
        <f>F294*18</f>
        <v>0</v>
      </c>
      <c r="G344" s="39">
        <f>G294*24</f>
        <v>0</v>
      </c>
      <c r="H344" s="39">
        <f t="shared" ref="H344:H363" si="29">IF((C33/30+D33/30+E33/24+F33/18+G33/24)=0,0,H269/(C33/30+D33/30+E33/24+F33/18+G33/24))</f>
        <v>12686.597741051828</v>
      </c>
      <c r="I344" s="1"/>
    </row>
    <row r="345" spans="2:10" x14ac:dyDescent="0.2">
      <c r="B345" s="9" t="str">
        <f>$B$34</f>
        <v>Fine Arts</v>
      </c>
      <c r="C345" s="39">
        <f t="shared" si="28"/>
        <v>10310.738836925422</v>
      </c>
      <c r="D345" s="39">
        <f t="shared" si="28"/>
        <v>23973.990427748569</v>
      </c>
      <c r="E345" s="39">
        <f t="shared" ref="E345:E363" si="30">E295*24</f>
        <v>0</v>
      </c>
      <c r="F345" s="39">
        <f t="shared" ref="F345:F363" si="31">F295*18</f>
        <v>0</v>
      </c>
      <c r="G345" s="39">
        <f t="shared" ref="G345:G363" si="32">G295*24</f>
        <v>0</v>
      </c>
      <c r="H345" s="39">
        <f t="shared" si="29"/>
        <v>13994.458628568917</v>
      </c>
      <c r="I345" s="1"/>
    </row>
    <row r="346" spans="2:10" x14ac:dyDescent="0.2">
      <c r="B346" s="9" t="str">
        <f>$B$35</f>
        <v>Teacher Education</v>
      </c>
      <c r="C346" s="39">
        <f t="shared" si="28"/>
        <v>6287.6015287648061</v>
      </c>
      <c r="D346" s="39">
        <f t="shared" si="28"/>
        <v>11944.197664588075</v>
      </c>
      <c r="E346" s="39">
        <f t="shared" si="30"/>
        <v>17755.918803535526</v>
      </c>
      <c r="F346" s="39">
        <f t="shared" si="31"/>
        <v>0</v>
      </c>
      <c r="G346" s="39">
        <f t="shared" si="32"/>
        <v>0</v>
      </c>
      <c r="H346" s="39">
        <f t="shared" si="29"/>
        <v>14272.94076778895</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5691.4437775086408</v>
      </c>
      <c r="D348" s="39">
        <f t="shared" si="28"/>
        <v>13033.300568639508</v>
      </c>
      <c r="E348" s="39">
        <f t="shared" si="30"/>
        <v>28882.042949131101</v>
      </c>
      <c r="F348" s="39">
        <f t="shared" si="31"/>
        <v>0</v>
      </c>
      <c r="G348" s="39">
        <f t="shared" si="32"/>
        <v>0</v>
      </c>
      <c r="H348" s="39">
        <f t="shared" si="29"/>
        <v>12854.269822754941</v>
      </c>
      <c r="I348" s="1"/>
    </row>
    <row r="349" spans="2:10" x14ac:dyDescent="0.2">
      <c r="B349" s="9" t="str">
        <f>$B$38</f>
        <v>Home Economics</v>
      </c>
      <c r="C349" s="39">
        <f t="shared" si="28"/>
        <v>4885.7449718133184</v>
      </c>
      <c r="D349" s="39">
        <f t="shared" si="28"/>
        <v>7794.4884356600087</v>
      </c>
      <c r="E349" s="39">
        <f t="shared" si="30"/>
        <v>0</v>
      </c>
      <c r="F349" s="39">
        <f t="shared" si="31"/>
        <v>0</v>
      </c>
      <c r="G349" s="39">
        <f t="shared" si="32"/>
        <v>0</v>
      </c>
      <c r="H349" s="39">
        <f t="shared" si="29"/>
        <v>7327.8450992140151</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13296.641112367615</v>
      </c>
      <c r="D356" s="39">
        <f t="shared" si="28"/>
        <v>15246.473227837316</v>
      </c>
      <c r="E356" s="39">
        <f t="shared" si="30"/>
        <v>18615.080507760391</v>
      </c>
      <c r="F356" s="39">
        <f t="shared" si="31"/>
        <v>0</v>
      </c>
      <c r="G356" s="39">
        <f t="shared" si="32"/>
        <v>0</v>
      </c>
      <c r="H356" s="39">
        <f t="shared" si="29"/>
        <v>14881.117993698233</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11681.866533154189</v>
      </c>
      <c r="D358" s="39">
        <f t="shared" si="28"/>
        <v>11981.25590457203</v>
      </c>
      <c r="E358" s="39">
        <f t="shared" si="30"/>
        <v>16470.579336809027</v>
      </c>
      <c r="F358" s="39">
        <f t="shared" si="31"/>
        <v>0</v>
      </c>
      <c r="G358" s="39">
        <f t="shared" si="32"/>
        <v>0</v>
      </c>
      <c r="H358" s="39">
        <f t="shared" si="29"/>
        <v>14155.244505229683</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18660.492207329007</v>
      </c>
      <c r="E360" s="39">
        <f t="shared" si="30"/>
        <v>0</v>
      </c>
      <c r="F360" s="39">
        <f t="shared" si="31"/>
        <v>0</v>
      </c>
      <c r="G360" s="39">
        <f t="shared" si="32"/>
        <v>0</v>
      </c>
      <c r="H360" s="39">
        <f t="shared" si="29"/>
        <v>18660.492207329007</v>
      </c>
      <c r="I360" s="1"/>
    </row>
    <row r="361" spans="2:9" x14ac:dyDescent="0.2">
      <c r="B361" s="9" t="str">
        <f>$B$50</f>
        <v>Technology</v>
      </c>
      <c r="C361" s="39">
        <f t="shared" si="33"/>
        <v>0</v>
      </c>
      <c r="D361" s="39">
        <f t="shared" si="33"/>
        <v>18967.163145645569</v>
      </c>
      <c r="E361" s="39">
        <f t="shared" si="30"/>
        <v>28275.549387260235</v>
      </c>
      <c r="F361" s="39">
        <f t="shared" si="31"/>
        <v>0</v>
      </c>
      <c r="G361" s="39">
        <f t="shared" si="32"/>
        <v>0</v>
      </c>
      <c r="H361" s="39">
        <f t="shared" si="29"/>
        <v>22440.441594009248</v>
      </c>
      <c r="I361" s="1"/>
    </row>
    <row r="362" spans="2:9" x14ac:dyDescent="0.2">
      <c r="B362" s="9" t="str">
        <f>$B$51</f>
        <v>Nursing</v>
      </c>
      <c r="C362" s="39">
        <f t="shared" si="33"/>
        <v>0</v>
      </c>
      <c r="D362" s="39">
        <f t="shared" si="33"/>
        <v>11089.902742124321</v>
      </c>
      <c r="E362" s="39">
        <f t="shared" si="30"/>
        <v>0</v>
      </c>
      <c r="F362" s="39">
        <f t="shared" si="31"/>
        <v>0</v>
      </c>
      <c r="G362" s="39">
        <f t="shared" si="32"/>
        <v>0</v>
      </c>
      <c r="H362" s="39">
        <f t="shared" si="29"/>
        <v>11089.902742124323</v>
      </c>
      <c r="I362" s="1"/>
    </row>
    <row r="363" spans="2:9" x14ac:dyDescent="0.2">
      <c r="B363" s="35" t="str">
        <f>$B$52</f>
        <v>Totals</v>
      </c>
      <c r="C363" s="38">
        <f t="shared" si="33"/>
        <v>8214.6761384408674</v>
      </c>
      <c r="D363" s="38">
        <f t="shared" si="33"/>
        <v>11791.98471839722</v>
      </c>
      <c r="E363" s="38">
        <f t="shared" si="30"/>
        <v>17727.887349829063</v>
      </c>
      <c r="F363" s="38">
        <f t="shared" si="31"/>
        <v>0</v>
      </c>
      <c r="G363" s="38">
        <f t="shared" si="32"/>
        <v>0</v>
      </c>
      <c r="H363" s="38">
        <f t="shared" si="29"/>
        <v>12495.073205360221</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29" priority="6" stopIfTrue="1">
      <formula>C32=0</formula>
    </cfRule>
  </conditionalFormatting>
  <conditionalFormatting sqref="C91:G110">
    <cfRule type="expression" dxfId="128" priority="5" stopIfTrue="1">
      <formula>C32=0</formula>
    </cfRule>
  </conditionalFormatting>
  <conditionalFormatting sqref="C143:H162">
    <cfRule type="expression" dxfId="127" priority="3" stopIfTrue="1">
      <formula>C32=0</formula>
    </cfRule>
  </conditionalFormatting>
  <conditionalFormatting sqref="H143:H162">
    <cfRule type="expression" dxfId="126" priority="4" stopIfTrue="1">
      <formula>OR(AND(#REF!&gt;0,H143&gt;0,H61=0),AND(#REF!&gt;0,H143&gt;0,H32=0))</formula>
    </cfRule>
  </conditionalFormatting>
  <conditionalFormatting sqref="H143:H162">
    <cfRule type="expression" dxfId="125" priority="2" stopIfTrue="1">
      <formula>OR(AND(#REF!&gt;0,H143&gt;0,H61=0),AND(#REF!&gt;0,H143&gt;0,H32=0))</formula>
    </cfRule>
  </conditionalFormatting>
  <conditionalFormatting sqref="H143:H162">
    <cfRule type="expression" dxfId="124"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94</v>
      </c>
      <c r="C3" s="6"/>
      <c r="D3" s="6"/>
      <c r="E3" s="6"/>
      <c r="F3" s="6"/>
      <c r="G3" s="6"/>
      <c r="H3" s="6"/>
    </row>
    <row r="4" spans="2:8" x14ac:dyDescent="0.2">
      <c r="B4" s="83" t="s">
        <v>156</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Data!$G26</f>
        <v>38016597</v>
      </c>
    </row>
    <row r="14" spans="2:8" x14ac:dyDescent="0.2">
      <c r="B14" s="371" t="s">
        <v>14</v>
      </c>
      <c r="C14" s="371"/>
      <c r="D14" s="371"/>
      <c r="E14" s="371"/>
      <c r="F14" s="335"/>
      <c r="G14" s="333"/>
      <c r="H14" s="339">
        <f>Data!$H26</f>
        <v>909672</v>
      </c>
    </row>
    <row r="15" spans="2:8" x14ac:dyDescent="0.2">
      <c r="B15" s="371" t="s">
        <v>15</v>
      </c>
      <c r="C15" s="371"/>
      <c r="D15" s="371"/>
      <c r="E15" s="371"/>
      <c r="F15" s="335"/>
      <c r="G15" s="333"/>
      <c r="H15" s="339">
        <f>Data!$I26</f>
        <v>15184574</v>
      </c>
    </row>
    <row r="16" spans="2:8" x14ac:dyDescent="0.2">
      <c r="B16" s="371" t="s">
        <v>19</v>
      </c>
      <c r="C16" s="371"/>
      <c r="D16" s="371"/>
      <c r="E16" s="371"/>
      <c r="F16" s="335"/>
      <c r="G16" s="333"/>
      <c r="H16" s="339">
        <f>Data!$J26</f>
        <v>13184641</v>
      </c>
    </row>
    <row r="17" spans="2:23" x14ac:dyDescent="0.2">
      <c r="B17" s="371" t="s">
        <v>16</v>
      </c>
      <c r="C17" s="371"/>
      <c r="D17" s="371"/>
      <c r="E17" s="371"/>
      <c r="F17" s="335"/>
      <c r="G17" s="333"/>
      <c r="H17" s="339">
        <f>Data!$K26</f>
        <v>8720070</v>
      </c>
    </row>
    <row r="18" spans="2:23" x14ac:dyDescent="0.2">
      <c r="B18" s="371" t="s">
        <v>1</v>
      </c>
      <c r="C18" s="371"/>
      <c r="D18" s="371"/>
      <c r="E18" s="371"/>
      <c r="F18" s="336"/>
      <c r="G18" s="333"/>
      <c r="H18" s="337">
        <f>SUM(H13:H17)</f>
        <v>76015554</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Data!T26</f>
        <v>O'Brien, Cassie</v>
      </c>
      <c r="E21" s="384"/>
      <c r="F21" s="384"/>
      <c r="G21" s="87" t="str">
        <f>Data!M26</f>
        <v>(940) 397-4273</v>
      </c>
      <c r="H21" s="78" t="str">
        <f>Data!N26</f>
        <v>chris.stovall@mwsu.edu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Data!O26</f>
        <v>2091</v>
      </c>
      <c r="D25" s="80">
        <f>Data!P26</f>
        <v>2718</v>
      </c>
      <c r="E25" s="80">
        <f>Data!Q26</f>
        <v>578</v>
      </c>
      <c r="F25" s="80">
        <f>Data!R26</f>
        <v>0</v>
      </c>
      <c r="G25" s="80">
        <f>Data!S26</f>
        <v>0</v>
      </c>
      <c r="H25" s="68">
        <f>SUM(C25:G25)</f>
        <v>5387</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Data!T26</f>
        <v>O'Brien, Cassie</v>
      </c>
      <c r="E28" s="384"/>
      <c r="F28" s="384"/>
      <c r="G28" s="87" t="str">
        <f>Data!U26</f>
        <v>(940) 397-6217</v>
      </c>
      <c r="H28" s="78" t="str">
        <f>Data!V26</f>
        <v>cassandra.obrien@msutexas.edu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Data!W26</f>
        <v>36589</v>
      </c>
      <c r="D32" s="81">
        <f>Data!AQ26</f>
        <v>10336</v>
      </c>
      <c r="E32" s="81">
        <f>Data!BK26</f>
        <v>2229</v>
      </c>
      <c r="F32" s="81">
        <f>Data!CE26</f>
        <v>0</v>
      </c>
      <c r="G32" s="81">
        <f>Data!CY26</f>
        <v>0</v>
      </c>
      <c r="H32" s="22">
        <f>SUM(C32:G32)</f>
        <v>49154</v>
      </c>
      <c r="I32" s="1"/>
      <c r="W32" s="18"/>
    </row>
    <row r="33" spans="2:23" x14ac:dyDescent="0.2">
      <c r="B33" s="7" t="s">
        <v>46</v>
      </c>
      <c r="C33" s="81">
        <f>Data!X26</f>
        <v>12733</v>
      </c>
      <c r="D33" s="81">
        <f>Data!AR26</f>
        <v>4616</v>
      </c>
      <c r="E33" s="81">
        <f>Data!BL26</f>
        <v>540</v>
      </c>
      <c r="F33" s="81">
        <f>Data!CF26</f>
        <v>0</v>
      </c>
      <c r="G33" s="81">
        <f>Data!CZ26</f>
        <v>0</v>
      </c>
      <c r="H33" s="22">
        <f t="shared" ref="H33:H52" si="0">SUM(C33:G33)</f>
        <v>17889</v>
      </c>
      <c r="I33" s="1"/>
      <c r="W33" s="18"/>
    </row>
    <row r="34" spans="2:23" x14ac:dyDescent="0.2">
      <c r="B34" s="7" t="s">
        <v>47</v>
      </c>
      <c r="C34" s="81">
        <f>Data!Y26</f>
        <v>4482</v>
      </c>
      <c r="D34" s="81">
        <f>Data!AS26</f>
        <v>1594</v>
      </c>
      <c r="E34" s="81">
        <f>Data!BM26</f>
        <v>9</v>
      </c>
      <c r="F34" s="81">
        <f>Data!CG26</f>
        <v>0</v>
      </c>
      <c r="G34" s="81">
        <f>Data!DA26</f>
        <v>0</v>
      </c>
      <c r="H34" s="22">
        <f t="shared" si="0"/>
        <v>6085</v>
      </c>
      <c r="I34" s="1"/>
      <c r="W34" s="18"/>
    </row>
    <row r="35" spans="2:23" x14ac:dyDescent="0.2">
      <c r="B35" s="7" t="s">
        <v>48</v>
      </c>
      <c r="C35" s="81">
        <f>Data!Z26</f>
        <v>1755</v>
      </c>
      <c r="D35" s="81">
        <f>Data!AT26</f>
        <v>3174</v>
      </c>
      <c r="E35" s="81">
        <f>Data!BN26</f>
        <v>2744</v>
      </c>
      <c r="F35" s="81">
        <f>Data!CH26</f>
        <v>186</v>
      </c>
      <c r="G35" s="81">
        <f>Data!DB26</f>
        <v>0</v>
      </c>
      <c r="H35" s="22">
        <f t="shared" si="0"/>
        <v>7859</v>
      </c>
      <c r="I35" s="1"/>
      <c r="W35" s="18"/>
    </row>
    <row r="36" spans="2:23" x14ac:dyDescent="0.2">
      <c r="B36" s="7" t="s">
        <v>49</v>
      </c>
      <c r="C36" s="81">
        <f>Data!AA26</f>
        <v>9</v>
      </c>
      <c r="D36" s="81">
        <f>Data!AU26</f>
        <v>273</v>
      </c>
      <c r="E36" s="81">
        <f>Data!BO26</f>
        <v>0</v>
      </c>
      <c r="F36" s="81">
        <f>Data!CI26</f>
        <v>0</v>
      </c>
      <c r="G36" s="81">
        <f>Data!DC26</f>
        <v>0</v>
      </c>
      <c r="H36" s="22">
        <f t="shared" si="0"/>
        <v>282</v>
      </c>
      <c r="I36" s="1"/>
      <c r="W36" s="18"/>
    </row>
    <row r="37" spans="2:23" x14ac:dyDescent="0.2">
      <c r="B37" s="7" t="s">
        <v>50</v>
      </c>
      <c r="C37" s="81">
        <f>Data!AB26</f>
        <v>1825</v>
      </c>
      <c r="D37" s="81">
        <f>Data!AV26</f>
        <v>1618</v>
      </c>
      <c r="E37" s="81">
        <f>Data!BP26</f>
        <v>274</v>
      </c>
      <c r="F37" s="81">
        <f>Data!CJ26</f>
        <v>0</v>
      </c>
      <c r="G37" s="81">
        <f>Data!DD26</f>
        <v>0</v>
      </c>
      <c r="H37" s="22">
        <f t="shared" si="0"/>
        <v>3717</v>
      </c>
      <c r="I37" s="1"/>
      <c r="W37" s="18"/>
    </row>
    <row r="38" spans="2:23" x14ac:dyDescent="0.2">
      <c r="B38" s="7" t="s">
        <v>51</v>
      </c>
      <c r="C38" s="81">
        <f>Data!AC26</f>
        <v>369</v>
      </c>
      <c r="D38" s="81">
        <f>Data!AW26</f>
        <v>120</v>
      </c>
      <c r="E38" s="81">
        <f>Data!BQ26</f>
        <v>0</v>
      </c>
      <c r="F38" s="81">
        <f>Data!CK26</f>
        <v>0</v>
      </c>
      <c r="G38" s="81">
        <f>Data!DE26</f>
        <v>0</v>
      </c>
      <c r="H38" s="22">
        <f t="shared" si="0"/>
        <v>489</v>
      </c>
      <c r="I38" s="1"/>
      <c r="W38" s="18"/>
    </row>
    <row r="39" spans="2:23" x14ac:dyDescent="0.2">
      <c r="B39" s="7" t="s">
        <v>52</v>
      </c>
      <c r="C39" s="81">
        <f>Data!AD26</f>
        <v>0</v>
      </c>
      <c r="D39" s="81">
        <f>Data!AX26</f>
        <v>0</v>
      </c>
      <c r="E39" s="81">
        <f>Data!BR26</f>
        <v>0</v>
      </c>
      <c r="F39" s="81">
        <f>Data!CL26</f>
        <v>0</v>
      </c>
      <c r="G39" s="81">
        <f>Data!DF26</f>
        <v>0</v>
      </c>
      <c r="H39" s="22">
        <f t="shared" si="0"/>
        <v>0</v>
      </c>
      <c r="I39" s="1"/>
      <c r="W39" s="18"/>
    </row>
    <row r="40" spans="2:23" x14ac:dyDescent="0.2">
      <c r="B40" s="7" t="s">
        <v>53</v>
      </c>
      <c r="C40" s="81">
        <f>Data!AE26</f>
        <v>146</v>
      </c>
      <c r="D40" s="81">
        <f>Data!AY26</f>
        <v>1401</v>
      </c>
      <c r="E40" s="81">
        <f>Data!BS26</f>
        <v>0</v>
      </c>
      <c r="F40" s="81">
        <f>Data!CM26</f>
        <v>0</v>
      </c>
      <c r="G40" s="81">
        <f>Data!DG26</f>
        <v>0</v>
      </c>
      <c r="H40" s="22">
        <f t="shared" si="0"/>
        <v>1547</v>
      </c>
      <c r="I40" s="1"/>
      <c r="W40" s="18"/>
    </row>
    <row r="41" spans="2:23" x14ac:dyDescent="0.2">
      <c r="B41" s="7" t="s">
        <v>54</v>
      </c>
      <c r="C41" s="81">
        <f>Data!AF26</f>
        <v>0</v>
      </c>
      <c r="D41" s="81">
        <f>Data!AZ26</f>
        <v>0</v>
      </c>
      <c r="E41" s="81">
        <f>Data!BT26</f>
        <v>0</v>
      </c>
      <c r="F41" s="81">
        <f>Data!CN26</f>
        <v>0</v>
      </c>
      <c r="G41" s="81">
        <f>Data!DH26</f>
        <v>0</v>
      </c>
      <c r="H41" s="22">
        <f t="shared" si="0"/>
        <v>0</v>
      </c>
      <c r="I41" s="1"/>
      <c r="W41" s="18"/>
    </row>
    <row r="42" spans="2:23" x14ac:dyDescent="0.2">
      <c r="B42" s="7" t="s">
        <v>55</v>
      </c>
      <c r="C42" s="81">
        <f>Data!AG26</f>
        <v>0</v>
      </c>
      <c r="D42" s="81">
        <f>Data!BA26</f>
        <v>0</v>
      </c>
      <c r="E42" s="81">
        <f>Data!BU26</f>
        <v>0</v>
      </c>
      <c r="F42" s="81">
        <f>Data!CO26</f>
        <v>0</v>
      </c>
      <c r="G42" s="81">
        <f>Data!DI26</f>
        <v>0</v>
      </c>
      <c r="H42" s="22">
        <f t="shared" si="0"/>
        <v>0</v>
      </c>
      <c r="I42" s="1"/>
      <c r="W42" s="18"/>
    </row>
    <row r="43" spans="2:23" x14ac:dyDescent="0.2">
      <c r="B43" s="7" t="s">
        <v>56</v>
      </c>
      <c r="C43" s="81">
        <f>Data!AH26</f>
        <v>177</v>
      </c>
      <c r="D43" s="81">
        <f>Data!BB26</f>
        <v>0</v>
      </c>
      <c r="E43" s="81">
        <f>Data!BV26</f>
        <v>0</v>
      </c>
      <c r="F43" s="81">
        <f>Data!CP26</f>
        <v>0</v>
      </c>
      <c r="G43" s="81">
        <f>Data!DJ26</f>
        <v>0</v>
      </c>
      <c r="H43" s="22">
        <f t="shared" si="0"/>
        <v>177</v>
      </c>
      <c r="I43" s="1"/>
      <c r="W43" s="18"/>
    </row>
    <row r="44" spans="2:23" x14ac:dyDescent="0.2">
      <c r="B44" s="7" t="s">
        <v>57</v>
      </c>
      <c r="C44" s="81">
        <f>Data!AI26</f>
        <v>0</v>
      </c>
      <c r="D44" s="81">
        <f>Data!BC26</f>
        <v>0</v>
      </c>
      <c r="E44" s="81">
        <f>Data!BW26</f>
        <v>0</v>
      </c>
      <c r="F44" s="81">
        <f>Data!CQ26</f>
        <v>0</v>
      </c>
      <c r="G44" s="81">
        <f>Data!DK26</f>
        <v>0</v>
      </c>
      <c r="H44" s="22">
        <f t="shared" si="0"/>
        <v>0</v>
      </c>
      <c r="I44" s="1"/>
      <c r="W44" s="18"/>
    </row>
    <row r="45" spans="2:23" x14ac:dyDescent="0.2">
      <c r="B45" s="7" t="s">
        <v>58</v>
      </c>
      <c r="C45" s="81">
        <f>Data!AJ26</f>
        <v>3115</v>
      </c>
      <c r="D45" s="81">
        <f>Data!BD26</f>
        <v>8574</v>
      </c>
      <c r="E45" s="81">
        <f>Data!BX26</f>
        <v>1176</v>
      </c>
      <c r="F45" s="81">
        <f>Data!CR26</f>
        <v>0</v>
      </c>
      <c r="G45" s="81">
        <f>Data!DL26</f>
        <v>0</v>
      </c>
      <c r="H45" s="22">
        <f t="shared" si="0"/>
        <v>12865</v>
      </c>
      <c r="I45" s="1"/>
      <c r="W45" s="18"/>
    </row>
    <row r="46" spans="2:23" x14ac:dyDescent="0.2">
      <c r="B46" s="7" t="s">
        <v>59</v>
      </c>
      <c r="C46" s="81">
        <f>Data!AK26</f>
        <v>0</v>
      </c>
      <c r="D46" s="81">
        <f>Data!BE26</f>
        <v>0</v>
      </c>
      <c r="E46" s="81">
        <f>Data!BY26</f>
        <v>0</v>
      </c>
      <c r="F46" s="81">
        <f>Data!CS26</f>
        <v>0</v>
      </c>
      <c r="G46" s="81">
        <f>Data!DM26</f>
        <v>0</v>
      </c>
      <c r="H46" s="22">
        <f t="shared" si="0"/>
        <v>0</v>
      </c>
      <c r="I46" s="1"/>
      <c r="W46" s="18"/>
    </row>
    <row r="47" spans="2:23" x14ac:dyDescent="0.2">
      <c r="B47" s="7" t="s">
        <v>60</v>
      </c>
      <c r="C47" s="81">
        <f>Data!AL26</f>
        <v>3296</v>
      </c>
      <c r="D47" s="81">
        <f>Data!BF26</f>
        <v>8011</v>
      </c>
      <c r="E47" s="81">
        <f>Data!BZ26</f>
        <v>1689</v>
      </c>
      <c r="F47" s="81">
        <f>Data!CT26</f>
        <v>0</v>
      </c>
      <c r="G47" s="81">
        <f>Data!DN26</f>
        <v>0</v>
      </c>
      <c r="H47" s="22">
        <f t="shared" si="0"/>
        <v>12996</v>
      </c>
      <c r="I47" s="1"/>
      <c r="W47" s="18"/>
    </row>
    <row r="48" spans="2:23" x14ac:dyDescent="0.2">
      <c r="B48" s="7" t="s">
        <v>61</v>
      </c>
      <c r="C48" s="81">
        <f>Data!AM26</f>
        <v>0</v>
      </c>
      <c r="D48" s="81">
        <f>Data!BG26</f>
        <v>0</v>
      </c>
      <c r="E48" s="81">
        <f>Data!CA26</f>
        <v>0</v>
      </c>
      <c r="F48" s="81">
        <f>Data!CU26</f>
        <v>0</v>
      </c>
      <c r="G48" s="81">
        <f>Data!DO26</f>
        <v>0</v>
      </c>
      <c r="H48" s="22">
        <f t="shared" si="0"/>
        <v>0</v>
      </c>
      <c r="I48" s="1"/>
      <c r="W48" s="18"/>
    </row>
    <row r="49" spans="2:23" x14ac:dyDescent="0.2">
      <c r="B49" s="7" t="s">
        <v>62</v>
      </c>
      <c r="C49" s="81">
        <f>Data!AN26</f>
        <v>0</v>
      </c>
      <c r="D49" s="81">
        <f>Data!BH26</f>
        <v>372</v>
      </c>
      <c r="E49" s="81">
        <f>Data!CB26</f>
        <v>0</v>
      </c>
      <c r="F49" s="81">
        <f>Data!CV26</f>
        <v>0</v>
      </c>
      <c r="G49" s="81">
        <f>Data!DP26</f>
        <v>0</v>
      </c>
      <c r="H49" s="22">
        <f t="shared" si="0"/>
        <v>372</v>
      </c>
      <c r="I49" s="1"/>
      <c r="W49" s="18"/>
    </row>
    <row r="50" spans="2:23" x14ac:dyDescent="0.2">
      <c r="B50" s="7" t="s">
        <v>63</v>
      </c>
      <c r="C50" s="81">
        <f>Data!AO26</f>
        <v>370</v>
      </c>
      <c r="D50" s="81">
        <f>Data!BI26</f>
        <v>1000</v>
      </c>
      <c r="E50" s="81">
        <f>Data!CC26</f>
        <v>36</v>
      </c>
      <c r="F50" s="81">
        <f>Data!CW26</f>
        <v>0</v>
      </c>
      <c r="G50" s="81">
        <f>Data!DQ26</f>
        <v>0</v>
      </c>
      <c r="H50" s="22">
        <f t="shared" si="0"/>
        <v>1406</v>
      </c>
      <c r="I50" s="1"/>
      <c r="W50" s="18"/>
    </row>
    <row r="51" spans="2:23" x14ac:dyDescent="0.2">
      <c r="B51" s="7" t="s">
        <v>0</v>
      </c>
      <c r="C51" s="81">
        <f>Data!AP26</f>
        <v>848</v>
      </c>
      <c r="D51" s="81">
        <f>Data!BJ26</f>
        <v>10043</v>
      </c>
      <c r="E51" s="81">
        <f>Data!CD26</f>
        <v>1314</v>
      </c>
      <c r="F51" s="81">
        <f>Data!CX26</f>
        <v>0</v>
      </c>
      <c r="G51" s="81">
        <f>Data!DR26</f>
        <v>0</v>
      </c>
      <c r="H51" s="22">
        <f t="shared" si="0"/>
        <v>12205</v>
      </c>
      <c r="I51" s="1"/>
      <c r="W51" s="18"/>
    </row>
    <row r="52" spans="2:23" x14ac:dyDescent="0.2">
      <c r="B52" s="8" t="s">
        <v>34</v>
      </c>
      <c r="C52" s="22">
        <f>SUM(C32:C51)</f>
        <v>65714</v>
      </c>
      <c r="D52" s="22">
        <f>SUM(D32:D51)</f>
        <v>51132</v>
      </c>
      <c r="E52" s="22">
        <f>SUM(E32:E51)</f>
        <v>10011</v>
      </c>
      <c r="F52" s="22">
        <f>SUM(F32:F51)</f>
        <v>186</v>
      </c>
      <c r="G52" s="22">
        <f>SUM(G32:G51)</f>
        <v>0</v>
      </c>
      <c r="H52" s="22">
        <f t="shared" si="0"/>
        <v>127043</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Data!T26</f>
        <v>O'Brien, Cassie</v>
      </c>
      <c r="E55" s="384"/>
      <c r="F55" s="384"/>
      <c r="G55" s="87" t="str">
        <f>Data!U26</f>
        <v>(940) 397-6217</v>
      </c>
      <c r="H55" s="78" t="str">
        <f>Data!V26</f>
        <v>cassandra.obrien@msutexas.edu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Data!DS26</f>
        <v>3710771.9723247602</v>
      </c>
      <c r="D61" s="82">
        <f>Data!EM26</f>
        <v>1693687.3868670601</v>
      </c>
      <c r="E61" s="82">
        <f>Data!FG26</f>
        <v>663663.80359591404</v>
      </c>
      <c r="F61" s="82">
        <f>Data!GA26</f>
        <v>0</v>
      </c>
      <c r="G61" s="82">
        <f>Data!GU26</f>
        <v>0</v>
      </c>
      <c r="H61" s="21">
        <f>SUM(C61:G61)</f>
        <v>6068123.1627877336</v>
      </c>
      <c r="I61" s="1"/>
    </row>
    <row r="62" spans="2:23" x14ac:dyDescent="0.2">
      <c r="B62" s="9" t="str">
        <f>$B$33</f>
        <v>Science</v>
      </c>
      <c r="C62" s="82">
        <f>Data!DT26</f>
        <v>1120699.94823878</v>
      </c>
      <c r="D62" s="82">
        <f>Data!EN26</f>
        <v>1007848.5610932</v>
      </c>
      <c r="E62" s="82">
        <f>Data!FH26</f>
        <v>383175.44941494497</v>
      </c>
      <c r="F62" s="82">
        <f>Data!GB26</f>
        <v>0</v>
      </c>
      <c r="G62" s="82">
        <f>Data!GV26</f>
        <v>0</v>
      </c>
      <c r="H62" s="22">
        <f t="shared" ref="H62:H81" si="1">SUM(C62:G62)</f>
        <v>2511723.958746925</v>
      </c>
      <c r="I62" s="1"/>
    </row>
    <row r="63" spans="2:23" x14ac:dyDescent="0.2">
      <c r="B63" s="9" t="str">
        <f>$B$34</f>
        <v>Fine Arts</v>
      </c>
      <c r="C63" s="82">
        <f>Data!DU26</f>
        <v>699113.59037665999</v>
      </c>
      <c r="D63" s="82">
        <f>Data!EO26</f>
        <v>736853.21382965997</v>
      </c>
      <c r="E63" s="82">
        <f>Data!FI26</f>
        <v>0</v>
      </c>
      <c r="F63" s="82">
        <f>Data!GC26</f>
        <v>0</v>
      </c>
      <c r="G63" s="82">
        <f>Data!GW26</f>
        <v>0</v>
      </c>
      <c r="H63" s="22">
        <f t="shared" si="1"/>
        <v>1435966.8042063201</v>
      </c>
      <c r="I63" s="1"/>
    </row>
    <row r="64" spans="2:23" x14ac:dyDescent="0.2">
      <c r="B64" s="9" t="str">
        <f>$B$35</f>
        <v>Teacher Education</v>
      </c>
      <c r="C64" s="82">
        <f>Data!DV26</f>
        <v>118274.166828003</v>
      </c>
      <c r="D64" s="82">
        <f>Data!EP26</f>
        <v>396208.61549563002</v>
      </c>
      <c r="E64" s="82">
        <f>Data!FJ26</f>
        <v>558118.64790348196</v>
      </c>
      <c r="F64" s="82">
        <f>Data!GD26</f>
        <v>18700.912</v>
      </c>
      <c r="G64" s="82">
        <f>Data!GX26</f>
        <v>0</v>
      </c>
      <c r="H64" s="22">
        <f t="shared" si="1"/>
        <v>1091302.3422271151</v>
      </c>
      <c r="I64" s="1"/>
    </row>
    <row r="65" spans="2:9" x14ac:dyDescent="0.2">
      <c r="B65" s="9" t="str">
        <f>$B$36</f>
        <v>Agriculture</v>
      </c>
      <c r="C65" s="82">
        <f>Data!DW26</f>
        <v>1773.9597701149401</v>
      </c>
      <c r="D65" s="82">
        <f>Data!EQ26</f>
        <v>72071.206896551696</v>
      </c>
      <c r="E65" s="82">
        <f>Data!FK26</f>
        <v>0</v>
      </c>
      <c r="F65" s="82">
        <f>Data!GE26</f>
        <v>0</v>
      </c>
      <c r="G65" s="82">
        <f>Data!GY26</f>
        <v>0</v>
      </c>
      <c r="H65" s="22">
        <f t="shared" si="1"/>
        <v>73845.166666666642</v>
      </c>
      <c r="I65" s="1"/>
    </row>
    <row r="66" spans="2:9" x14ac:dyDescent="0.2">
      <c r="B66" s="9" t="str">
        <f>$B$37</f>
        <v>Engineering</v>
      </c>
      <c r="C66" s="82">
        <f>Data!DX26</f>
        <v>453638.20356178901</v>
      </c>
      <c r="D66" s="82">
        <f>Data!ER26</f>
        <v>572388.912611468</v>
      </c>
      <c r="E66" s="82">
        <f>Data!FL26</f>
        <v>127971.520967328</v>
      </c>
      <c r="F66" s="82">
        <f>Data!GF26</f>
        <v>0</v>
      </c>
      <c r="G66" s="82">
        <f>Data!GZ26</f>
        <v>0</v>
      </c>
      <c r="H66" s="22">
        <f t="shared" si="1"/>
        <v>1153998.6371405851</v>
      </c>
      <c r="I66" s="1"/>
    </row>
    <row r="67" spans="2:9" x14ac:dyDescent="0.2">
      <c r="B67" s="9" t="str">
        <f>$B$38</f>
        <v>Home Economics</v>
      </c>
      <c r="C67" s="82">
        <f>Data!DY26</f>
        <v>24890.7130617113</v>
      </c>
      <c r="D67" s="82">
        <f>Data!ES26</f>
        <v>28840.383752693098</v>
      </c>
      <c r="E67" s="82">
        <f>Data!FM26</f>
        <v>0</v>
      </c>
      <c r="F67" s="82">
        <f>Data!GG26</f>
        <v>0</v>
      </c>
      <c r="G67" s="82">
        <f>Data!HA26</f>
        <v>0</v>
      </c>
      <c r="H67" s="22">
        <f t="shared" si="1"/>
        <v>53731.096814404402</v>
      </c>
      <c r="I67" s="1"/>
    </row>
    <row r="68" spans="2:9" x14ac:dyDescent="0.2">
      <c r="B68" s="9" t="str">
        <f>$B$39</f>
        <v>Law</v>
      </c>
      <c r="C68" s="82">
        <f>Data!DZ26</f>
        <v>0</v>
      </c>
      <c r="D68" s="82">
        <f>Data!ET26</f>
        <v>0</v>
      </c>
      <c r="E68" s="82">
        <f>Data!FN26</f>
        <v>0</v>
      </c>
      <c r="F68" s="82">
        <f>Data!GH26</f>
        <v>0</v>
      </c>
      <c r="G68" s="82">
        <f>Data!HB26</f>
        <v>0</v>
      </c>
      <c r="H68" s="22">
        <f t="shared" si="1"/>
        <v>0</v>
      </c>
      <c r="I68" s="1"/>
    </row>
    <row r="69" spans="2:9" x14ac:dyDescent="0.2">
      <c r="B69" s="9" t="str">
        <f>$B$40</f>
        <v>Social Service</v>
      </c>
      <c r="C69" s="82">
        <f>Data!EA26</f>
        <v>10167.516019869099</v>
      </c>
      <c r="D69" s="82">
        <f>Data!EU26</f>
        <v>219890.92049906001</v>
      </c>
      <c r="E69" s="82">
        <f>Data!FO26</f>
        <v>0</v>
      </c>
      <c r="F69" s="82">
        <f>Data!GI26</f>
        <v>0</v>
      </c>
      <c r="G69" s="82">
        <f>Data!HC26</f>
        <v>0</v>
      </c>
      <c r="H69" s="22">
        <f t="shared" si="1"/>
        <v>230058.43651892911</v>
      </c>
      <c r="I69" s="1"/>
    </row>
    <row r="70" spans="2:9" x14ac:dyDescent="0.2">
      <c r="B70" s="9" t="str">
        <f>$B$41</f>
        <v>Library Science</v>
      </c>
      <c r="C70" s="82">
        <f>Data!EB26</f>
        <v>0</v>
      </c>
      <c r="D70" s="82">
        <f>Data!EV26</f>
        <v>0</v>
      </c>
      <c r="E70" s="82">
        <f>Data!FP26</f>
        <v>0</v>
      </c>
      <c r="F70" s="82">
        <f>Data!GJ26</f>
        <v>0</v>
      </c>
      <c r="G70" s="82">
        <f>Data!HD26</f>
        <v>0</v>
      </c>
      <c r="H70" s="22">
        <f t="shared" si="1"/>
        <v>0</v>
      </c>
      <c r="I70" s="1"/>
    </row>
    <row r="71" spans="2:9" x14ac:dyDescent="0.2">
      <c r="B71" s="9" t="str">
        <f>$B$42</f>
        <v>Veterinary Science</v>
      </c>
      <c r="C71" s="82">
        <f>Data!EC26</f>
        <v>0</v>
      </c>
      <c r="D71" s="82">
        <f>Data!EW26</f>
        <v>0</v>
      </c>
      <c r="E71" s="82">
        <f>Data!FQ26</f>
        <v>0</v>
      </c>
      <c r="F71" s="82">
        <f>Data!GK26</f>
        <v>0</v>
      </c>
      <c r="G71" s="82">
        <f>Data!HE26</f>
        <v>0</v>
      </c>
      <c r="H71" s="22">
        <f t="shared" si="1"/>
        <v>0</v>
      </c>
      <c r="I71" s="1"/>
    </row>
    <row r="72" spans="2:9" x14ac:dyDescent="0.2">
      <c r="B72" s="9" t="str">
        <f>$B$43</f>
        <v>Vocational Training</v>
      </c>
      <c r="C72" s="82">
        <f>Data!ED26</f>
        <v>23688.827331486598</v>
      </c>
      <c r="D72" s="82">
        <f>Data!EX26</f>
        <v>0</v>
      </c>
      <c r="E72" s="82">
        <f>Data!FR26</f>
        <v>0</v>
      </c>
      <c r="F72" s="82">
        <f>Data!GL26</f>
        <v>0</v>
      </c>
      <c r="G72" s="82">
        <f>Data!HF26</f>
        <v>0</v>
      </c>
      <c r="H72" s="22">
        <f t="shared" si="1"/>
        <v>23688.827331486598</v>
      </c>
      <c r="I72" s="1"/>
    </row>
    <row r="73" spans="2:9" x14ac:dyDescent="0.2">
      <c r="B73" s="9" t="str">
        <f>$B$44</f>
        <v>Physical Training</v>
      </c>
      <c r="C73" s="82">
        <f>Data!EE26</f>
        <v>0</v>
      </c>
      <c r="D73" s="82">
        <f>Data!EY26</f>
        <v>0</v>
      </c>
      <c r="E73" s="82">
        <f>Data!FS26</f>
        <v>0</v>
      </c>
      <c r="F73" s="82">
        <f>Data!GM26</f>
        <v>0</v>
      </c>
      <c r="G73" s="82">
        <f>Data!HG26</f>
        <v>0</v>
      </c>
      <c r="H73" s="22">
        <f t="shared" si="1"/>
        <v>0</v>
      </c>
      <c r="I73" s="1"/>
    </row>
    <row r="74" spans="2:9" x14ac:dyDescent="0.2">
      <c r="B74" s="9" t="str">
        <f>$B$45</f>
        <v>Health Services</v>
      </c>
      <c r="C74" s="82">
        <f>Data!EF26</f>
        <v>308608.71847691498</v>
      </c>
      <c r="D74" s="82">
        <f>Data!EZ26</f>
        <v>1197987.0996699899</v>
      </c>
      <c r="E74" s="82">
        <f>Data!FT26</f>
        <v>392985.66391844797</v>
      </c>
      <c r="F74" s="82">
        <f>Data!GN26</f>
        <v>0</v>
      </c>
      <c r="G74" s="82">
        <f>Data!HH26</f>
        <v>0</v>
      </c>
      <c r="H74" s="22">
        <f t="shared" si="1"/>
        <v>1899581.4820653528</v>
      </c>
      <c r="I74" s="1"/>
    </row>
    <row r="75" spans="2:9" x14ac:dyDescent="0.2">
      <c r="B75" s="9" t="str">
        <f>$B$46</f>
        <v>Pharmacy</v>
      </c>
      <c r="C75" s="82">
        <f>Data!EG26</f>
        <v>0</v>
      </c>
      <c r="D75" s="82">
        <f>Data!FA26</f>
        <v>0</v>
      </c>
      <c r="E75" s="82">
        <f>Data!FU26</f>
        <v>0</v>
      </c>
      <c r="F75" s="82">
        <f>Data!GO26</f>
        <v>0</v>
      </c>
      <c r="G75" s="82">
        <f>Data!HI26</f>
        <v>0</v>
      </c>
      <c r="H75" s="22">
        <f t="shared" si="1"/>
        <v>0</v>
      </c>
      <c r="I75" s="1"/>
    </row>
    <row r="76" spans="2:9" x14ac:dyDescent="0.2">
      <c r="B76" s="9" t="str">
        <f>$B$47</f>
        <v>Business Administration</v>
      </c>
      <c r="C76" s="82">
        <f>Data!EH26</f>
        <v>572688.15162718901</v>
      </c>
      <c r="D76" s="82">
        <f>Data!FB26</f>
        <v>1867978.00129192</v>
      </c>
      <c r="E76" s="82">
        <f>Data!FV26</f>
        <v>507294.65470283199</v>
      </c>
      <c r="F76" s="82">
        <f>Data!GP26</f>
        <v>0</v>
      </c>
      <c r="G76" s="82">
        <f>Data!HJ26</f>
        <v>0</v>
      </c>
      <c r="H76" s="22">
        <f t="shared" si="1"/>
        <v>2947960.807621941</v>
      </c>
      <c r="I76" s="1"/>
    </row>
    <row r="77" spans="2:9" x14ac:dyDescent="0.2">
      <c r="B77" s="9" t="str">
        <f>$B$48</f>
        <v>Optometry</v>
      </c>
      <c r="C77" s="82">
        <f>Data!EI26</f>
        <v>0</v>
      </c>
      <c r="D77" s="82">
        <f>Data!FC26</f>
        <v>0</v>
      </c>
      <c r="E77" s="82">
        <f>Data!FW26</f>
        <v>0</v>
      </c>
      <c r="F77" s="82">
        <f>Data!GQ26</f>
        <v>0</v>
      </c>
      <c r="G77" s="82">
        <f>Data!HK26</f>
        <v>0</v>
      </c>
      <c r="H77" s="22">
        <f t="shared" si="1"/>
        <v>0</v>
      </c>
      <c r="I77" s="1"/>
    </row>
    <row r="78" spans="2:9" x14ac:dyDescent="0.2">
      <c r="B78" s="9" t="str">
        <f>$B$49</f>
        <v>Teacher Ed-Practice Teaching</v>
      </c>
      <c r="C78" s="82">
        <f>Data!EJ26</f>
        <v>0</v>
      </c>
      <c r="D78" s="82">
        <f>Data!FD26</f>
        <v>132262.11156475599</v>
      </c>
      <c r="E78" s="82">
        <f>Data!FX26</f>
        <v>0</v>
      </c>
      <c r="F78" s="82">
        <f>Data!GR26</f>
        <v>0</v>
      </c>
      <c r="G78" s="82">
        <f>Data!HL26</f>
        <v>0</v>
      </c>
      <c r="H78" s="22">
        <f t="shared" si="1"/>
        <v>132262.11156475599</v>
      </c>
      <c r="I78" s="1"/>
    </row>
    <row r="79" spans="2:9" x14ac:dyDescent="0.2">
      <c r="B79" s="9" t="str">
        <f>$B$50</f>
        <v>Technology</v>
      </c>
      <c r="C79" s="82">
        <f>Data!EK26</f>
        <v>81091.1214407808</v>
      </c>
      <c r="D79" s="82">
        <f>Data!FE26</f>
        <v>195123.793123654</v>
      </c>
      <c r="E79" s="82">
        <f>Data!FY26</f>
        <v>12362.75</v>
      </c>
      <c r="F79" s="82">
        <f>Data!GS26</f>
        <v>0</v>
      </c>
      <c r="G79" s="82">
        <f>Data!HM26</f>
        <v>0</v>
      </c>
      <c r="H79" s="22">
        <f t="shared" si="1"/>
        <v>288577.66456443479</v>
      </c>
      <c r="I79" s="1"/>
    </row>
    <row r="80" spans="2:9" x14ac:dyDescent="0.2">
      <c r="B80" s="9" t="str">
        <f>$B$51</f>
        <v>Nursing</v>
      </c>
      <c r="C80" s="82">
        <f>Data!EL26</f>
        <v>80047.1811351449</v>
      </c>
      <c r="D80" s="82">
        <f>Data!FF26</f>
        <v>1280895.1025022001</v>
      </c>
      <c r="E80" s="82">
        <f>Data!FZ26</f>
        <v>504151.14285714302</v>
      </c>
      <c r="F80" s="82">
        <f>Data!GT26</f>
        <v>0</v>
      </c>
      <c r="G80" s="82">
        <f>Data!HN26</f>
        <v>0</v>
      </c>
      <c r="H80" s="22">
        <f t="shared" si="1"/>
        <v>1865093.4264944878</v>
      </c>
      <c r="I80" s="1"/>
    </row>
    <row r="81" spans="2:9" x14ac:dyDescent="0.2">
      <c r="B81" s="35" t="str">
        <f>$B$52</f>
        <v>Totals</v>
      </c>
      <c r="C81" s="21">
        <f>SUM(C61:C80)</f>
        <v>7205454.0701932032</v>
      </c>
      <c r="D81" s="21">
        <f>SUM(D61:D80)</f>
        <v>9402035.3091978449</v>
      </c>
      <c r="E81" s="21">
        <f>SUM(E61:E80)</f>
        <v>3149723.6333600921</v>
      </c>
      <c r="F81" s="21">
        <f>SUM(F61:F80)</f>
        <v>18700.912</v>
      </c>
      <c r="G81" s="21">
        <f>SUM(G61:G80)</f>
        <v>0</v>
      </c>
      <c r="H81" s="21">
        <f t="shared" si="1"/>
        <v>19775913.92475114</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Data!T26</f>
        <v>O'Brien, Cassie</v>
      </c>
      <c r="E84" s="384"/>
      <c r="F84" s="384"/>
      <c r="G84" s="87" t="str">
        <f>Data!U26</f>
        <v>(940) 397-6217</v>
      </c>
      <c r="H84" s="78" t="str">
        <f>Data!V26</f>
        <v>cassandra.obrien@msutexas.edu</v>
      </c>
    </row>
    <row r="85" spans="2:9" ht="13.5" customHeight="1" x14ac:dyDescent="0.2">
      <c r="B85" s="27"/>
      <c r="C85" s="27"/>
      <c r="D85" s="27"/>
      <c r="E85" s="27"/>
      <c r="F85" s="27"/>
      <c r="G85" s="27"/>
      <c r="H85" s="5"/>
    </row>
    <row r="86" spans="2:9" x14ac:dyDescent="0.2">
      <c r="B86" s="28" t="s">
        <v>33</v>
      </c>
      <c r="C86" s="13"/>
      <c r="D86" s="13"/>
      <c r="E86" s="13"/>
      <c r="F86" s="13"/>
      <c r="G86" s="13"/>
      <c r="H86" s="17">
        <f>H13+H14</f>
        <v>38926269</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Data!HR26</f>
        <v>19372</v>
      </c>
      <c r="D91" s="159">
        <f>Data!IL26</f>
        <v>0</v>
      </c>
      <c r="E91" s="159">
        <f>Data!JF26</f>
        <v>0</v>
      </c>
      <c r="F91" s="159">
        <f>Data!JZ26</f>
        <v>0</v>
      </c>
      <c r="G91" s="159">
        <f>Data!KT26</f>
        <v>0</v>
      </c>
      <c r="H91" s="36">
        <f t="shared" ref="H91:H111" si="2">SUM(C91:G91)</f>
        <v>19372</v>
      </c>
    </row>
    <row r="92" spans="2:9" x14ac:dyDescent="0.2">
      <c r="B92" s="9" t="str">
        <f>$B$33</f>
        <v>Science</v>
      </c>
      <c r="C92" s="159">
        <f>Data!HS26</f>
        <v>0</v>
      </c>
      <c r="D92" s="159">
        <f>Data!IM26</f>
        <v>0</v>
      </c>
      <c r="E92" s="159">
        <f>Data!JG26</f>
        <v>0</v>
      </c>
      <c r="F92" s="159">
        <f>Data!KA26</f>
        <v>0</v>
      </c>
      <c r="G92" s="159">
        <f>Data!KU26</f>
        <v>0</v>
      </c>
      <c r="H92" s="69">
        <f t="shared" si="2"/>
        <v>0</v>
      </c>
    </row>
    <row r="93" spans="2:9" x14ac:dyDescent="0.2">
      <c r="B93" s="9" t="str">
        <f>$B$34</f>
        <v>Fine Arts</v>
      </c>
      <c r="C93" s="159">
        <f>Data!HT26</f>
        <v>0</v>
      </c>
      <c r="D93" s="159">
        <f>Data!IN26</f>
        <v>0</v>
      </c>
      <c r="E93" s="159">
        <f>Data!JH26</f>
        <v>0</v>
      </c>
      <c r="F93" s="159">
        <f>Data!KB26</f>
        <v>0</v>
      </c>
      <c r="G93" s="159">
        <f>Data!KV26</f>
        <v>0</v>
      </c>
      <c r="H93" s="69">
        <f t="shared" si="2"/>
        <v>0</v>
      </c>
    </row>
    <row r="94" spans="2:9" x14ac:dyDescent="0.2">
      <c r="B94" s="9" t="str">
        <f>$B$35</f>
        <v>Teacher Education</v>
      </c>
      <c r="C94" s="159">
        <f>Data!HU26</f>
        <v>0</v>
      </c>
      <c r="D94" s="159">
        <f>Data!IO26</f>
        <v>0</v>
      </c>
      <c r="E94" s="159">
        <f>Data!JI26</f>
        <v>0</v>
      </c>
      <c r="F94" s="159">
        <f>Data!KC26</f>
        <v>0</v>
      </c>
      <c r="G94" s="159">
        <f>Data!KW26</f>
        <v>0</v>
      </c>
      <c r="H94" s="69">
        <f t="shared" si="2"/>
        <v>0</v>
      </c>
    </row>
    <row r="95" spans="2:9" x14ac:dyDescent="0.2">
      <c r="B95" s="9" t="str">
        <f>$B$36</f>
        <v>Agriculture</v>
      </c>
      <c r="C95" s="159">
        <f>Data!HV26</f>
        <v>0</v>
      </c>
      <c r="D95" s="159">
        <f>Data!IP26</f>
        <v>0</v>
      </c>
      <c r="E95" s="159">
        <f>Data!JJ26</f>
        <v>0</v>
      </c>
      <c r="F95" s="159">
        <f>Data!KD26</f>
        <v>0</v>
      </c>
      <c r="G95" s="159">
        <f>Data!KX26</f>
        <v>0</v>
      </c>
      <c r="H95" s="69">
        <f t="shared" si="2"/>
        <v>0</v>
      </c>
    </row>
    <row r="96" spans="2:9" x14ac:dyDescent="0.2">
      <c r="B96" s="9" t="str">
        <f>$B$37</f>
        <v>Engineering</v>
      </c>
      <c r="C96" s="159">
        <f>Data!HW26</f>
        <v>0</v>
      </c>
      <c r="D96" s="159">
        <f>Data!IQ26</f>
        <v>0</v>
      </c>
      <c r="E96" s="159">
        <f>Data!JK26</f>
        <v>0</v>
      </c>
      <c r="F96" s="159">
        <f>Data!KE26</f>
        <v>0</v>
      </c>
      <c r="G96" s="159">
        <f>Data!KY26</f>
        <v>0</v>
      </c>
      <c r="H96" s="69">
        <f t="shared" si="2"/>
        <v>0</v>
      </c>
    </row>
    <row r="97" spans="2:8" x14ac:dyDescent="0.2">
      <c r="B97" s="9" t="str">
        <f>$B$38</f>
        <v>Home Economics</v>
      </c>
      <c r="C97" s="159">
        <f>Data!HX26</f>
        <v>0</v>
      </c>
      <c r="D97" s="159">
        <f>Data!IR26</f>
        <v>0</v>
      </c>
      <c r="E97" s="159">
        <f>Data!JL26</f>
        <v>0</v>
      </c>
      <c r="F97" s="159">
        <f>Data!KF26</f>
        <v>0</v>
      </c>
      <c r="G97" s="159">
        <f>Data!KZ26</f>
        <v>0</v>
      </c>
      <c r="H97" s="69">
        <f t="shared" si="2"/>
        <v>0</v>
      </c>
    </row>
    <row r="98" spans="2:8" x14ac:dyDescent="0.2">
      <c r="B98" s="9" t="str">
        <f>$B$39</f>
        <v>Law</v>
      </c>
      <c r="C98" s="159">
        <f>Data!HY26</f>
        <v>0</v>
      </c>
      <c r="D98" s="159">
        <f>Data!IS26</f>
        <v>0</v>
      </c>
      <c r="E98" s="159">
        <f>Data!JM26</f>
        <v>0</v>
      </c>
      <c r="F98" s="159">
        <f>Data!KG26</f>
        <v>0</v>
      </c>
      <c r="G98" s="159">
        <f>Data!LA26</f>
        <v>0</v>
      </c>
      <c r="H98" s="69">
        <f t="shared" si="2"/>
        <v>0</v>
      </c>
    </row>
    <row r="99" spans="2:8" x14ac:dyDescent="0.2">
      <c r="B99" s="9" t="str">
        <f>$B$40</f>
        <v>Social Service</v>
      </c>
      <c r="C99" s="159">
        <f>Data!HZ26</f>
        <v>0</v>
      </c>
      <c r="D99" s="159">
        <f>Data!IT26</f>
        <v>0</v>
      </c>
      <c r="E99" s="159">
        <f>Data!JN26</f>
        <v>0</v>
      </c>
      <c r="F99" s="159">
        <f>Data!KH26</f>
        <v>0</v>
      </c>
      <c r="G99" s="159">
        <f>Data!LB26</f>
        <v>0</v>
      </c>
      <c r="H99" s="69">
        <f t="shared" si="2"/>
        <v>0</v>
      </c>
    </row>
    <row r="100" spans="2:8" x14ac:dyDescent="0.2">
      <c r="B100" s="9" t="str">
        <f>$B$41</f>
        <v>Library Science</v>
      </c>
      <c r="C100" s="159">
        <f>Data!IA26</f>
        <v>0</v>
      </c>
      <c r="D100" s="159">
        <f>Data!IU26</f>
        <v>0</v>
      </c>
      <c r="E100" s="159">
        <f>Data!JO26</f>
        <v>0</v>
      </c>
      <c r="F100" s="159">
        <f>Data!KI26</f>
        <v>0</v>
      </c>
      <c r="G100" s="159">
        <f>Data!LC26</f>
        <v>0</v>
      </c>
      <c r="H100" s="69">
        <f t="shared" si="2"/>
        <v>0</v>
      </c>
    </row>
    <row r="101" spans="2:8" x14ac:dyDescent="0.2">
      <c r="B101" s="9" t="str">
        <f>$B$42</f>
        <v>Veterinary Science</v>
      </c>
      <c r="C101" s="159">
        <f>Data!IB26</f>
        <v>0</v>
      </c>
      <c r="D101" s="159">
        <f>Data!IV26</f>
        <v>0</v>
      </c>
      <c r="E101" s="159">
        <f>Data!JP26</f>
        <v>0</v>
      </c>
      <c r="F101" s="159">
        <f>Data!KJ26</f>
        <v>0</v>
      </c>
      <c r="G101" s="159">
        <f>Data!LD26</f>
        <v>0</v>
      </c>
      <c r="H101" s="69">
        <f t="shared" si="2"/>
        <v>0</v>
      </c>
    </row>
    <row r="102" spans="2:8" x14ac:dyDescent="0.2">
      <c r="B102" s="9" t="str">
        <f>$B$43</f>
        <v>Vocational Training</v>
      </c>
      <c r="C102" s="159">
        <f>Data!IC26</f>
        <v>0</v>
      </c>
      <c r="D102" s="159">
        <f>Data!IW26</f>
        <v>0</v>
      </c>
      <c r="E102" s="159">
        <f>Data!JQ26</f>
        <v>0</v>
      </c>
      <c r="F102" s="159">
        <f>Data!KK26</f>
        <v>0</v>
      </c>
      <c r="G102" s="159">
        <f>Data!LE26</f>
        <v>0</v>
      </c>
      <c r="H102" s="69">
        <f t="shared" si="2"/>
        <v>0</v>
      </c>
    </row>
    <row r="103" spans="2:8" x14ac:dyDescent="0.2">
      <c r="B103" s="9" t="str">
        <f>$B$44</f>
        <v>Physical Training</v>
      </c>
      <c r="C103" s="159">
        <f>Data!ID26</f>
        <v>0</v>
      </c>
      <c r="D103" s="159">
        <f>Data!IX26</f>
        <v>0</v>
      </c>
      <c r="E103" s="159">
        <f>Data!JR26</f>
        <v>0</v>
      </c>
      <c r="F103" s="159">
        <f>Data!KL26</f>
        <v>0</v>
      </c>
      <c r="G103" s="159">
        <f>Data!LF26</f>
        <v>0</v>
      </c>
      <c r="H103" s="69">
        <f t="shared" si="2"/>
        <v>0</v>
      </c>
    </row>
    <row r="104" spans="2:8" x14ac:dyDescent="0.2">
      <c r="B104" s="9" t="str">
        <f>$B$45</f>
        <v>Health Services</v>
      </c>
      <c r="C104" s="159">
        <f>Data!IE26</f>
        <v>0</v>
      </c>
      <c r="D104" s="159">
        <f>Data!IY26</f>
        <v>0</v>
      </c>
      <c r="E104" s="159">
        <f>Data!JS26</f>
        <v>0</v>
      </c>
      <c r="F104" s="159">
        <f>Data!KM26</f>
        <v>0</v>
      </c>
      <c r="G104" s="159">
        <f>Data!LG26</f>
        <v>0</v>
      </c>
      <c r="H104" s="69">
        <f t="shared" si="2"/>
        <v>0</v>
      </c>
    </row>
    <row r="105" spans="2:8" x14ac:dyDescent="0.2">
      <c r="B105" s="9" t="str">
        <f>$B$46</f>
        <v>Pharmacy</v>
      </c>
      <c r="C105" s="159">
        <f>Data!IF26</f>
        <v>0</v>
      </c>
      <c r="D105" s="159">
        <f>Data!IZ26</f>
        <v>0</v>
      </c>
      <c r="E105" s="159">
        <f>Data!JT26</f>
        <v>0</v>
      </c>
      <c r="F105" s="159">
        <f>Data!KN26</f>
        <v>0</v>
      </c>
      <c r="G105" s="159">
        <f>Data!LH26</f>
        <v>0</v>
      </c>
      <c r="H105" s="69">
        <f t="shared" si="2"/>
        <v>0</v>
      </c>
    </row>
    <row r="106" spans="2:8" x14ac:dyDescent="0.2">
      <c r="B106" s="9" t="str">
        <f>$B$47</f>
        <v>Business Administration</v>
      </c>
      <c r="C106" s="159">
        <f>Data!IG26</f>
        <v>0</v>
      </c>
      <c r="D106" s="159">
        <f>Data!JA26</f>
        <v>0</v>
      </c>
      <c r="E106" s="159">
        <f>Data!JU26</f>
        <v>0</v>
      </c>
      <c r="F106" s="159">
        <f>Data!KO26</f>
        <v>0</v>
      </c>
      <c r="G106" s="159">
        <f>Data!LI26</f>
        <v>0</v>
      </c>
      <c r="H106" s="69">
        <f t="shared" si="2"/>
        <v>0</v>
      </c>
    </row>
    <row r="107" spans="2:8" x14ac:dyDescent="0.2">
      <c r="B107" s="9" t="str">
        <f>$B$48</f>
        <v>Optometry</v>
      </c>
      <c r="C107" s="159">
        <f>Data!IH26</f>
        <v>0</v>
      </c>
      <c r="D107" s="159">
        <f>Data!JB26</f>
        <v>0</v>
      </c>
      <c r="E107" s="159">
        <f>Data!JV26</f>
        <v>0</v>
      </c>
      <c r="F107" s="159">
        <f>Data!KP26</f>
        <v>0</v>
      </c>
      <c r="G107" s="159">
        <f>Data!LJ26</f>
        <v>0</v>
      </c>
      <c r="H107" s="69">
        <f t="shared" si="2"/>
        <v>0</v>
      </c>
    </row>
    <row r="108" spans="2:8" x14ac:dyDescent="0.2">
      <c r="B108" s="9" t="str">
        <f>$B$49</f>
        <v>Teacher Ed-Practice Teaching</v>
      </c>
      <c r="C108" s="159">
        <f>Data!II26</f>
        <v>0</v>
      </c>
      <c r="D108" s="159">
        <f>Data!JC26</f>
        <v>0</v>
      </c>
      <c r="E108" s="159">
        <f>Data!JW26</f>
        <v>0</v>
      </c>
      <c r="F108" s="159">
        <f>Data!KQ26</f>
        <v>0</v>
      </c>
      <c r="G108" s="159">
        <f>Data!LK26</f>
        <v>0</v>
      </c>
      <c r="H108" s="69">
        <f t="shared" si="2"/>
        <v>0</v>
      </c>
    </row>
    <row r="109" spans="2:8" x14ac:dyDescent="0.2">
      <c r="B109" s="9" t="str">
        <f>$B$50</f>
        <v>Technology</v>
      </c>
      <c r="C109" s="159">
        <f>Data!IJ26</f>
        <v>0</v>
      </c>
      <c r="D109" s="159">
        <f>Data!JD26</f>
        <v>0</v>
      </c>
      <c r="E109" s="159">
        <f>Data!JX26</f>
        <v>0</v>
      </c>
      <c r="F109" s="159">
        <f>Data!KR26</f>
        <v>0</v>
      </c>
      <c r="G109" s="159">
        <f>Data!LL26</f>
        <v>0</v>
      </c>
      <c r="H109" s="69">
        <f t="shared" si="2"/>
        <v>0</v>
      </c>
    </row>
    <row r="110" spans="2:8" x14ac:dyDescent="0.2">
      <c r="B110" s="9" t="str">
        <f>$B$51</f>
        <v>Nursing</v>
      </c>
      <c r="C110" s="159">
        <f>Data!IK26</f>
        <v>0</v>
      </c>
      <c r="D110" s="159">
        <f>Data!JE26</f>
        <v>0</v>
      </c>
      <c r="E110" s="159">
        <f>Data!JY26</f>
        <v>0</v>
      </c>
      <c r="F110" s="159">
        <f>Data!KS26</f>
        <v>0</v>
      </c>
      <c r="G110" s="159">
        <f>Data!HPM26</f>
        <v>0</v>
      </c>
      <c r="H110" s="69">
        <f t="shared" si="2"/>
        <v>0</v>
      </c>
    </row>
    <row r="111" spans="2:8" x14ac:dyDescent="0.2">
      <c r="B111" s="35" t="str">
        <f>$B$52</f>
        <v>Totals</v>
      </c>
      <c r="C111" s="36">
        <f>SUM(C91:C110)</f>
        <v>19372</v>
      </c>
      <c r="D111" s="36">
        <f>SUM(D91:D110)</f>
        <v>0</v>
      </c>
      <c r="E111" s="36">
        <f>SUM(E91:E110)</f>
        <v>0</v>
      </c>
      <c r="F111" s="36">
        <f>SUM(F91:F110)</f>
        <v>0</v>
      </c>
      <c r="G111" s="36">
        <f>SUM(G91:G110)</f>
        <v>0</v>
      </c>
      <c r="H111" s="36">
        <f t="shared" si="2"/>
        <v>19372</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3730143.9723247602</v>
      </c>
      <c r="D116" s="21">
        <f t="shared" si="3"/>
        <v>1693687.3868670601</v>
      </c>
      <c r="E116" s="21">
        <f t="shared" si="3"/>
        <v>663663.80359591404</v>
      </c>
      <c r="F116" s="21">
        <f t="shared" si="3"/>
        <v>0</v>
      </c>
      <c r="G116" s="21">
        <f t="shared" si="3"/>
        <v>0</v>
      </c>
      <c r="H116" s="36">
        <f t="shared" ref="H116:H136" si="4">SUM(C116:G116)</f>
        <v>6087495.1627877336</v>
      </c>
      <c r="I116" s="1"/>
    </row>
    <row r="117" spans="2:9" x14ac:dyDescent="0.2">
      <c r="B117" s="9" t="str">
        <f>$B$33</f>
        <v>Science</v>
      </c>
      <c r="C117" s="22">
        <f t="shared" si="3"/>
        <v>1120699.94823878</v>
      </c>
      <c r="D117" s="22">
        <f t="shared" si="3"/>
        <v>1007848.5610932</v>
      </c>
      <c r="E117" s="22">
        <f t="shared" si="3"/>
        <v>383175.44941494497</v>
      </c>
      <c r="F117" s="22">
        <f t="shared" si="3"/>
        <v>0</v>
      </c>
      <c r="G117" s="22">
        <f t="shared" si="3"/>
        <v>0</v>
      </c>
      <c r="H117" s="69">
        <f t="shared" si="4"/>
        <v>2511723.958746925</v>
      </c>
      <c r="I117" s="1"/>
    </row>
    <row r="118" spans="2:9" x14ac:dyDescent="0.2">
      <c r="B118" s="9" t="str">
        <f>$B$34</f>
        <v>Fine Arts</v>
      </c>
      <c r="C118" s="22">
        <f t="shared" si="3"/>
        <v>699113.59037665999</v>
      </c>
      <c r="D118" s="22">
        <f t="shared" si="3"/>
        <v>736853.21382965997</v>
      </c>
      <c r="E118" s="22">
        <f t="shared" si="3"/>
        <v>0</v>
      </c>
      <c r="F118" s="22">
        <f t="shared" si="3"/>
        <v>0</v>
      </c>
      <c r="G118" s="22">
        <f t="shared" si="3"/>
        <v>0</v>
      </c>
      <c r="H118" s="69">
        <f t="shared" si="4"/>
        <v>1435966.8042063201</v>
      </c>
      <c r="I118" s="1"/>
    </row>
    <row r="119" spans="2:9" x14ac:dyDescent="0.2">
      <c r="B119" s="9" t="str">
        <f>$B$35</f>
        <v>Teacher Education</v>
      </c>
      <c r="C119" s="22">
        <f t="shared" si="3"/>
        <v>118274.166828003</v>
      </c>
      <c r="D119" s="22">
        <f t="shared" si="3"/>
        <v>396208.61549563002</v>
      </c>
      <c r="E119" s="22">
        <f t="shared" si="3"/>
        <v>558118.64790348196</v>
      </c>
      <c r="F119" s="22">
        <f t="shared" si="3"/>
        <v>18700.912</v>
      </c>
      <c r="G119" s="22">
        <f t="shared" si="3"/>
        <v>0</v>
      </c>
      <c r="H119" s="69">
        <f t="shared" si="4"/>
        <v>1091302.3422271151</v>
      </c>
      <c r="I119" s="1"/>
    </row>
    <row r="120" spans="2:9" x14ac:dyDescent="0.2">
      <c r="B120" s="9" t="str">
        <f>$B$36</f>
        <v>Agriculture</v>
      </c>
      <c r="C120" s="22">
        <f t="shared" si="3"/>
        <v>1773.9597701149401</v>
      </c>
      <c r="D120" s="22">
        <f t="shared" si="3"/>
        <v>72071.206896551696</v>
      </c>
      <c r="E120" s="22">
        <f t="shared" si="3"/>
        <v>0</v>
      </c>
      <c r="F120" s="22">
        <f t="shared" si="3"/>
        <v>0</v>
      </c>
      <c r="G120" s="22">
        <f t="shared" si="3"/>
        <v>0</v>
      </c>
      <c r="H120" s="69">
        <f t="shared" si="4"/>
        <v>73845.166666666642</v>
      </c>
      <c r="I120" s="1"/>
    </row>
    <row r="121" spans="2:9" x14ac:dyDescent="0.2">
      <c r="B121" s="9" t="str">
        <f>$B$37</f>
        <v>Engineering</v>
      </c>
      <c r="C121" s="22">
        <f t="shared" si="3"/>
        <v>453638.20356178901</v>
      </c>
      <c r="D121" s="22">
        <f t="shared" si="3"/>
        <v>572388.912611468</v>
      </c>
      <c r="E121" s="22">
        <f t="shared" si="3"/>
        <v>127971.520967328</v>
      </c>
      <c r="F121" s="22">
        <f t="shared" si="3"/>
        <v>0</v>
      </c>
      <c r="G121" s="22">
        <f t="shared" si="3"/>
        <v>0</v>
      </c>
      <c r="H121" s="69">
        <f t="shared" si="4"/>
        <v>1153998.6371405851</v>
      </c>
      <c r="I121" s="1"/>
    </row>
    <row r="122" spans="2:9" x14ac:dyDescent="0.2">
      <c r="B122" s="9" t="str">
        <f>$B$38</f>
        <v>Home Economics</v>
      </c>
      <c r="C122" s="22">
        <f t="shared" si="3"/>
        <v>24890.7130617113</v>
      </c>
      <c r="D122" s="22">
        <f t="shared" si="3"/>
        <v>28840.383752693098</v>
      </c>
      <c r="E122" s="22">
        <f t="shared" si="3"/>
        <v>0</v>
      </c>
      <c r="F122" s="22">
        <f t="shared" si="3"/>
        <v>0</v>
      </c>
      <c r="G122" s="22">
        <f t="shared" si="3"/>
        <v>0</v>
      </c>
      <c r="H122" s="69">
        <f t="shared" si="4"/>
        <v>53731.096814404402</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10167.516019869099</v>
      </c>
      <c r="D124" s="22">
        <f t="shared" si="3"/>
        <v>219890.92049906001</v>
      </c>
      <c r="E124" s="22">
        <f t="shared" si="3"/>
        <v>0</v>
      </c>
      <c r="F124" s="22">
        <f t="shared" si="3"/>
        <v>0</v>
      </c>
      <c r="G124" s="22">
        <f t="shared" si="3"/>
        <v>0</v>
      </c>
      <c r="H124" s="69">
        <f t="shared" si="4"/>
        <v>230058.43651892911</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23688.827331486598</v>
      </c>
      <c r="D127" s="22">
        <f t="shared" si="3"/>
        <v>0</v>
      </c>
      <c r="E127" s="22">
        <f t="shared" si="3"/>
        <v>0</v>
      </c>
      <c r="F127" s="22">
        <f t="shared" si="3"/>
        <v>0</v>
      </c>
      <c r="G127" s="22">
        <f t="shared" si="3"/>
        <v>0</v>
      </c>
      <c r="H127" s="69">
        <f t="shared" si="4"/>
        <v>23688.827331486598</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308608.71847691498</v>
      </c>
      <c r="D129" s="22">
        <f t="shared" si="3"/>
        <v>1197987.0996699899</v>
      </c>
      <c r="E129" s="22">
        <f t="shared" si="3"/>
        <v>392985.66391844797</v>
      </c>
      <c r="F129" s="22">
        <f t="shared" si="3"/>
        <v>0</v>
      </c>
      <c r="G129" s="22">
        <f t="shared" si="3"/>
        <v>0</v>
      </c>
      <c r="H129" s="69">
        <f t="shared" si="4"/>
        <v>1899581.4820653528</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572688.15162718901</v>
      </c>
      <c r="D131" s="22">
        <f t="shared" si="3"/>
        <v>1867978.00129192</v>
      </c>
      <c r="E131" s="22">
        <f t="shared" si="3"/>
        <v>507294.65470283199</v>
      </c>
      <c r="F131" s="22">
        <f t="shared" si="3"/>
        <v>0</v>
      </c>
      <c r="G131" s="22">
        <f t="shared" si="3"/>
        <v>0</v>
      </c>
      <c r="H131" s="69">
        <f t="shared" si="4"/>
        <v>2947960.807621941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132262.11156475599</v>
      </c>
      <c r="E133" s="22">
        <f t="shared" si="5"/>
        <v>0</v>
      </c>
      <c r="F133" s="22">
        <f t="shared" si="5"/>
        <v>0</v>
      </c>
      <c r="G133" s="22">
        <f t="shared" si="5"/>
        <v>0</v>
      </c>
      <c r="H133" s="69">
        <f t="shared" si="4"/>
        <v>132262.11156475599</v>
      </c>
      <c r="I133" s="1"/>
    </row>
    <row r="134" spans="2:12" x14ac:dyDescent="0.2">
      <c r="B134" s="9" t="str">
        <f>$B$50</f>
        <v>Technology</v>
      </c>
      <c r="C134" s="22">
        <f t="shared" si="5"/>
        <v>81091.1214407808</v>
      </c>
      <c r="D134" s="22">
        <f t="shared" si="5"/>
        <v>195123.793123654</v>
      </c>
      <c r="E134" s="22">
        <f t="shared" si="5"/>
        <v>12362.75</v>
      </c>
      <c r="F134" s="22">
        <f t="shared" si="5"/>
        <v>0</v>
      </c>
      <c r="G134" s="22">
        <f t="shared" si="5"/>
        <v>0</v>
      </c>
      <c r="H134" s="69">
        <f t="shared" si="4"/>
        <v>288577.66456443479</v>
      </c>
      <c r="I134" s="1"/>
    </row>
    <row r="135" spans="2:12" x14ac:dyDescent="0.2">
      <c r="B135" s="9" t="str">
        <f>$B$51</f>
        <v>Nursing</v>
      </c>
      <c r="C135" s="22">
        <f t="shared" si="5"/>
        <v>80047.1811351449</v>
      </c>
      <c r="D135" s="22">
        <f t="shared" si="5"/>
        <v>1280895.1025022001</v>
      </c>
      <c r="E135" s="22">
        <f t="shared" si="5"/>
        <v>504151.14285714302</v>
      </c>
      <c r="F135" s="22">
        <f t="shared" si="5"/>
        <v>0</v>
      </c>
      <c r="G135" s="22">
        <f t="shared" si="5"/>
        <v>0</v>
      </c>
      <c r="H135" s="69">
        <f t="shared" si="4"/>
        <v>1865093.4264944878</v>
      </c>
      <c r="I135" s="1"/>
    </row>
    <row r="136" spans="2:12" x14ac:dyDescent="0.2">
      <c r="B136" s="35" t="str">
        <f>$B$52</f>
        <v>Totals</v>
      </c>
      <c r="C136" s="36">
        <f>SUM(C116:C135)</f>
        <v>7224826.0701932032</v>
      </c>
      <c r="D136" s="36">
        <f>SUM(D116:D135)</f>
        <v>9402035.3091978449</v>
      </c>
      <c r="E136" s="36">
        <f>SUM(E116:E135)</f>
        <v>3149723.6333600921</v>
      </c>
      <c r="F136" s="36">
        <f>SUM(F116:F135)</f>
        <v>18700.912</v>
      </c>
      <c r="G136" s="36">
        <f>SUM(G116:G135)</f>
        <v>0</v>
      </c>
      <c r="H136" s="36">
        <f t="shared" si="4"/>
        <v>19795285.92475114</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19130983.07524886</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Data!LN26</f>
        <v>0</v>
      </c>
      <c r="D143" s="159">
        <f>Data!MH26</f>
        <v>0</v>
      </c>
      <c r="E143" s="159">
        <f>Data!NB26</f>
        <v>0</v>
      </c>
      <c r="F143" s="159">
        <f>Data!NV26</f>
        <v>0</v>
      </c>
      <c r="G143" s="159">
        <f>Data!OP26</f>
        <v>0</v>
      </c>
      <c r="H143" s="160">
        <f>Data!PJ26</f>
        <v>5870230</v>
      </c>
      <c r="I143" s="70">
        <f t="shared" ref="I143:I162" si="6">SUM(C143:H143)</f>
        <v>5870230</v>
      </c>
    </row>
    <row r="144" spans="2:12" x14ac:dyDescent="0.2">
      <c r="B144" s="9" t="str">
        <f>$B$33</f>
        <v>Science</v>
      </c>
      <c r="C144" s="159">
        <f>Data!LO26</f>
        <v>0</v>
      </c>
      <c r="D144" s="159">
        <f>Data!MI26</f>
        <v>0</v>
      </c>
      <c r="E144" s="159">
        <f>Data!NC26</f>
        <v>0</v>
      </c>
      <c r="F144" s="159">
        <f>Data!NW26</f>
        <v>0</v>
      </c>
      <c r="G144" s="159">
        <f>Data!OQ26</f>
        <v>0</v>
      </c>
      <c r="H144" s="160">
        <f>Data!PK26</f>
        <v>2429812</v>
      </c>
      <c r="I144" s="70">
        <f t="shared" si="6"/>
        <v>2429812</v>
      </c>
    </row>
    <row r="145" spans="2:9" x14ac:dyDescent="0.2">
      <c r="B145" s="9" t="str">
        <f>$B$34</f>
        <v>Fine Arts</v>
      </c>
      <c r="C145" s="159">
        <f>Data!LP26</f>
        <v>0</v>
      </c>
      <c r="D145" s="159">
        <f>Data!MJ26</f>
        <v>0</v>
      </c>
      <c r="E145" s="159">
        <f>Data!ND26</f>
        <v>0</v>
      </c>
      <c r="F145" s="159">
        <f>Data!NX26</f>
        <v>0</v>
      </c>
      <c r="G145" s="159">
        <f>Data!OR26</f>
        <v>0</v>
      </c>
      <c r="H145" s="160">
        <f>Data!PL26</f>
        <v>1389137</v>
      </c>
      <c r="I145" s="70">
        <f t="shared" si="6"/>
        <v>1389137</v>
      </c>
    </row>
    <row r="146" spans="2:9" x14ac:dyDescent="0.2">
      <c r="B146" s="9" t="str">
        <f>$B$35</f>
        <v>Teacher Education</v>
      </c>
      <c r="C146" s="159">
        <f>Data!LQ26</f>
        <v>0</v>
      </c>
      <c r="D146" s="159">
        <f>Data!MK26</f>
        <v>0</v>
      </c>
      <c r="E146" s="159">
        <f>Data!NE26</f>
        <v>0</v>
      </c>
      <c r="F146" s="159">
        <f>Data!NY26</f>
        <v>0</v>
      </c>
      <c r="G146" s="159">
        <f>Data!OS26</f>
        <v>0</v>
      </c>
      <c r="H146" s="160">
        <f>Data!PN26</f>
        <v>1055713</v>
      </c>
      <c r="I146" s="70">
        <f t="shared" si="6"/>
        <v>1055713</v>
      </c>
    </row>
    <row r="147" spans="2:9" x14ac:dyDescent="0.2">
      <c r="B147" s="9" t="str">
        <f>$B$36</f>
        <v>Agriculture</v>
      </c>
      <c r="C147" s="159">
        <f>Data!LR26</f>
        <v>0</v>
      </c>
      <c r="D147" s="159">
        <f>Data!ML26</f>
        <v>0</v>
      </c>
      <c r="E147" s="159">
        <f>Data!NF26</f>
        <v>0</v>
      </c>
      <c r="F147" s="159">
        <f>Data!NZ26</f>
        <v>0</v>
      </c>
      <c r="G147" s="159">
        <f>Data!OT26</f>
        <v>0</v>
      </c>
      <c r="H147" s="160">
        <f>Data!PM26</f>
        <v>71437</v>
      </c>
      <c r="I147" s="70">
        <f t="shared" si="6"/>
        <v>71437</v>
      </c>
    </row>
    <row r="148" spans="2:9" x14ac:dyDescent="0.2">
      <c r="B148" s="9" t="str">
        <f>$B$37</f>
        <v>Engineering</v>
      </c>
      <c r="C148" s="159">
        <f>Data!LS26</f>
        <v>0</v>
      </c>
      <c r="D148" s="159">
        <f>Data!MM26</f>
        <v>0</v>
      </c>
      <c r="E148" s="159">
        <f>Data!NG26</f>
        <v>0</v>
      </c>
      <c r="F148" s="159">
        <f>Data!OA26</f>
        <v>0</v>
      </c>
      <c r="G148" s="159">
        <f>Data!OU26</f>
        <v>0</v>
      </c>
      <c r="H148" s="160">
        <f>Data!PO26</f>
        <v>1116365</v>
      </c>
      <c r="I148" s="70">
        <f t="shared" si="6"/>
        <v>1116365</v>
      </c>
    </row>
    <row r="149" spans="2:9" x14ac:dyDescent="0.2">
      <c r="B149" s="9" t="str">
        <f>$B$38</f>
        <v>Home Economics</v>
      </c>
      <c r="C149" s="159">
        <f>Data!LT26</f>
        <v>0</v>
      </c>
      <c r="D149" s="159">
        <f>Data!MN26</f>
        <v>0</v>
      </c>
      <c r="E149" s="159">
        <f>Data!NH26</f>
        <v>0</v>
      </c>
      <c r="F149" s="159">
        <f>Data!OB26</f>
        <v>0</v>
      </c>
      <c r="G149" s="159">
        <f>Data!OV26</f>
        <v>0</v>
      </c>
      <c r="H149" s="160">
        <f>Data!PP26</f>
        <v>51979</v>
      </c>
      <c r="I149" s="70">
        <f t="shared" si="6"/>
        <v>51979</v>
      </c>
    </row>
    <row r="150" spans="2:9" x14ac:dyDescent="0.2">
      <c r="B150" s="9" t="str">
        <f>$B$39</f>
        <v>Law</v>
      </c>
      <c r="C150" s="159">
        <f>Data!LU26</f>
        <v>0</v>
      </c>
      <c r="D150" s="159">
        <f>Data!MO26</f>
        <v>0</v>
      </c>
      <c r="E150" s="159">
        <f>Data!NI26</f>
        <v>0</v>
      </c>
      <c r="F150" s="159">
        <f>Data!OC26</f>
        <v>0</v>
      </c>
      <c r="G150" s="159">
        <f>Data!OW26</f>
        <v>0</v>
      </c>
      <c r="H150" s="160">
        <f>Data!PQ26</f>
        <v>0</v>
      </c>
      <c r="I150" s="70">
        <f t="shared" si="6"/>
        <v>0</v>
      </c>
    </row>
    <row r="151" spans="2:9" x14ac:dyDescent="0.2">
      <c r="B151" s="9" t="str">
        <f>$B$40</f>
        <v>Social Service</v>
      </c>
      <c r="C151" s="159">
        <f>Data!LV26</f>
        <v>0</v>
      </c>
      <c r="D151" s="159">
        <f>Data!MP26</f>
        <v>0</v>
      </c>
      <c r="E151" s="159">
        <f>Data!NJ26</f>
        <v>0</v>
      </c>
      <c r="F151" s="159">
        <f>Data!OD26</f>
        <v>0</v>
      </c>
      <c r="G151" s="159">
        <f>Data!OX26</f>
        <v>0</v>
      </c>
      <c r="H151" s="160">
        <f>Data!PR26</f>
        <v>222555</v>
      </c>
      <c r="I151" s="70">
        <f t="shared" si="6"/>
        <v>222555</v>
      </c>
    </row>
    <row r="152" spans="2:9" x14ac:dyDescent="0.2">
      <c r="B152" s="9" t="str">
        <f>$B$41</f>
        <v>Library Science</v>
      </c>
      <c r="C152" s="159">
        <f>Data!LW26</f>
        <v>0</v>
      </c>
      <c r="D152" s="159">
        <f>Data!MQ26</f>
        <v>0</v>
      </c>
      <c r="E152" s="159">
        <f>Data!NK26</f>
        <v>0</v>
      </c>
      <c r="F152" s="159">
        <f>Data!OE26</f>
        <v>0</v>
      </c>
      <c r="G152" s="159">
        <f>Data!OY26</f>
        <v>0</v>
      </c>
      <c r="H152" s="160">
        <f>Data!PS26</f>
        <v>0</v>
      </c>
      <c r="I152" s="70">
        <f t="shared" si="6"/>
        <v>0</v>
      </c>
    </row>
    <row r="153" spans="2:9" x14ac:dyDescent="0.2">
      <c r="B153" s="9" t="str">
        <f>$B$42</f>
        <v>Veterinary Science</v>
      </c>
      <c r="C153" s="159">
        <f>Data!LX26</f>
        <v>0</v>
      </c>
      <c r="D153" s="159">
        <f>Data!MR26</f>
        <v>0</v>
      </c>
      <c r="E153" s="159">
        <f>Data!NL26</f>
        <v>0</v>
      </c>
      <c r="F153" s="159">
        <f>Data!OF26</f>
        <v>0</v>
      </c>
      <c r="G153" s="159">
        <f>Data!OZ26</f>
        <v>0</v>
      </c>
      <c r="H153" s="160">
        <f>Data!PT26</f>
        <v>0</v>
      </c>
      <c r="I153" s="70">
        <f t="shared" si="6"/>
        <v>0</v>
      </c>
    </row>
    <row r="154" spans="2:9" x14ac:dyDescent="0.2">
      <c r="B154" s="9" t="str">
        <f>$B$43</f>
        <v>Vocational Training</v>
      </c>
      <c r="C154" s="159">
        <f>Data!LY26</f>
        <v>0</v>
      </c>
      <c r="D154" s="159">
        <f>Data!MS26</f>
        <v>0</v>
      </c>
      <c r="E154" s="159">
        <f>Data!NM26</f>
        <v>0</v>
      </c>
      <c r="F154" s="159">
        <f>Data!OG26</f>
        <v>0</v>
      </c>
      <c r="G154" s="159">
        <f>Data!PA26</f>
        <v>0</v>
      </c>
      <c r="H154" s="160">
        <f>Data!PU26</f>
        <v>22916</v>
      </c>
      <c r="I154" s="70">
        <f t="shared" si="6"/>
        <v>22916</v>
      </c>
    </row>
    <row r="155" spans="2:9" x14ac:dyDescent="0.2">
      <c r="B155" s="9" t="str">
        <f>$B$44</f>
        <v>Physical Training</v>
      </c>
      <c r="C155" s="159">
        <f>Data!LZ26</f>
        <v>0</v>
      </c>
      <c r="D155" s="159">
        <f>Data!MT26</f>
        <v>0</v>
      </c>
      <c r="E155" s="159">
        <f>Data!NN26</f>
        <v>0</v>
      </c>
      <c r="F155" s="159">
        <f>Data!OH26</f>
        <v>0</v>
      </c>
      <c r="G155" s="159">
        <f>Data!PB26</f>
        <v>0</v>
      </c>
      <c r="H155" s="160">
        <f>Data!PV26</f>
        <v>0</v>
      </c>
      <c r="I155" s="70">
        <f t="shared" si="6"/>
        <v>0</v>
      </c>
    </row>
    <row r="156" spans="2:9" x14ac:dyDescent="0.2">
      <c r="B156" s="9" t="str">
        <f>$B$45</f>
        <v>Health Services</v>
      </c>
      <c r="C156" s="159">
        <f>Data!MA26</f>
        <v>0</v>
      </c>
      <c r="D156" s="159">
        <f>Data!MU26</f>
        <v>0</v>
      </c>
      <c r="E156" s="159">
        <f>Data!NO26</f>
        <v>0</v>
      </c>
      <c r="F156" s="159">
        <f>Data!OI26</f>
        <v>0</v>
      </c>
      <c r="G156" s="159">
        <f>Data!PC26</f>
        <v>0</v>
      </c>
      <c r="H156" s="160">
        <f>Data!PW26</f>
        <v>1837632</v>
      </c>
      <c r="I156" s="70">
        <f t="shared" si="6"/>
        <v>1837632</v>
      </c>
    </row>
    <row r="157" spans="2:9" x14ac:dyDescent="0.2">
      <c r="B157" s="9" t="str">
        <f>$B$46</f>
        <v>Pharmacy</v>
      </c>
      <c r="C157" s="159">
        <f>Data!MB26</f>
        <v>0</v>
      </c>
      <c r="D157" s="159">
        <f>Data!MV26</f>
        <v>0</v>
      </c>
      <c r="E157" s="159">
        <f>Data!NP26</f>
        <v>0</v>
      </c>
      <c r="F157" s="159">
        <f>Data!OJ26</f>
        <v>0</v>
      </c>
      <c r="G157" s="159">
        <f>Data!PD26</f>
        <v>0</v>
      </c>
      <c r="H157" s="160">
        <f>Data!PX26</f>
        <v>0</v>
      </c>
      <c r="I157" s="70">
        <f t="shared" si="6"/>
        <v>0</v>
      </c>
    </row>
    <row r="158" spans="2:9" x14ac:dyDescent="0.2">
      <c r="B158" s="9" t="str">
        <f>$B$47</f>
        <v>Business Administration</v>
      </c>
      <c r="C158" s="159">
        <f>Data!MC26</f>
        <v>0</v>
      </c>
      <c r="D158" s="159">
        <f>Data!MW26</f>
        <v>0</v>
      </c>
      <c r="E158" s="159">
        <f>Data!NQ26</f>
        <v>0</v>
      </c>
      <c r="F158" s="159">
        <f>Data!OK26</f>
        <v>0</v>
      </c>
      <c r="G158" s="159">
        <f>Data!PE26</f>
        <v>0</v>
      </c>
      <c r="H158" s="160">
        <f>Data!PY26</f>
        <v>2851822</v>
      </c>
      <c r="I158" s="70">
        <f t="shared" si="6"/>
        <v>2851822</v>
      </c>
    </row>
    <row r="159" spans="2:9" x14ac:dyDescent="0.2">
      <c r="B159" s="9" t="str">
        <f>$B$48</f>
        <v>Optometry</v>
      </c>
      <c r="C159" s="159">
        <f>Data!MD26</f>
        <v>0</v>
      </c>
      <c r="D159" s="159">
        <f>Data!MX26</f>
        <v>0</v>
      </c>
      <c r="E159" s="159">
        <f>Data!NR26</f>
        <v>0</v>
      </c>
      <c r="F159" s="159">
        <f>Data!OL26</f>
        <v>0</v>
      </c>
      <c r="G159" s="159">
        <f>Data!PF26</f>
        <v>0</v>
      </c>
      <c r="H159" s="160">
        <f>Data!PZ26</f>
        <v>0</v>
      </c>
      <c r="I159" s="70">
        <f t="shared" si="6"/>
        <v>0</v>
      </c>
    </row>
    <row r="160" spans="2:9" x14ac:dyDescent="0.2">
      <c r="B160" s="9" t="str">
        <f>$B$49</f>
        <v>Teacher Ed-Practice Teaching</v>
      </c>
      <c r="C160" s="159">
        <f>Data!ME26</f>
        <v>0</v>
      </c>
      <c r="D160" s="159">
        <f>Data!MY26</f>
        <v>0</v>
      </c>
      <c r="E160" s="159">
        <f>Data!NS26</f>
        <v>0</v>
      </c>
      <c r="F160" s="159">
        <f>Data!OM26</f>
        <v>0</v>
      </c>
      <c r="G160" s="159">
        <f>Data!PG26</f>
        <v>0</v>
      </c>
      <c r="H160" s="160">
        <f>Data!QA26</f>
        <v>127949</v>
      </c>
      <c r="I160" s="70">
        <f t="shared" si="6"/>
        <v>127949</v>
      </c>
    </row>
    <row r="161" spans="2:10" x14ac:dyDescent="0.2">
      <c r="B161" s="9" t="str">
        <f>$B$50</f>
        <v>Technology</v>
      </c>
      <c r="C161" s="159">
        <f>Data!MF26</f>
        <v>0</v>
      </c>
      <c r="D161" s="159">
        <f>Data!MZ26</f>
        <v>0</v>
      </c>
      <c r="E161" s="159">
        <f>Data!NT26</f>
        <v>0</v>
      </c>
      <c r="F161" s="159">
        <f>Data!ON26</f>
        <v>0</v>
      </c>
      <c r="G161" s="159">
        <f>Data!PH26</f>
        <v>0</v>
      </c>
      <c r="H161" s="160">
        <f>Data!QB26</f>
        <v>279167</v>
      </c>
      <c r="I161" s="70">
        <f t="shared" si="6"/>
        <v>279167</v>
      </c>
    </row>
    <row r="162" spans="2:10" x14ac:dyDescent="0.2">
      <c r="B162" s="9" t="str">
        <f>$B$51</f>
        <v>Nursing</v>
      </c>
      <c r="C162" s="159">
        <f>Data!MG26</f>
        <v>0</v>
      </c>
      <c r="D162" s="159">
        <f>Data!NA26</f>
        <v>0</v>
      </c>
      <c r="E162" s="159">
        <f>Data!NU26</f>
        <v>0</v>
      </c>
      <c r="F162" s="159">
        <f>Data!OO26</f>
        <v>0</v>
      </c>
      <c r="G162" s="159">
        <f>Data!PI26</f>
        <v>0</v>
      </c>
      <c r="H162" s="160">
        <f>Data!QC26</f>
        <v>1804269</v>
      </c>
      <c r="I162" s="70">
        <f t="shared" si="6"/>
        <v>1804269</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19130983</v>
      </c>
      <c r="I163" s="70">
        <f>SUM(I143:I162)</f>
        <v>19130983</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3597013.6263126754</v>
      </c>
      <c r="D168" s="21">
        <f t="shared" si="8"/>
        <v>1633238.9994796461</v>
      </c>
      <c r="E168" s="21">
        <f t="shared" si="8"/>
        <v>639977.37420767918</v>
      </c>
      <c r="F168" s="21">
        <f t="shared" si="8"/>
        <v>0</v>
      </c>
      <c r="G168" s="21">
        <f t="shared" si="8"/>
        <v>0</v>
      </c>
      <c r="H168" s="36">
        <f t="shared" ref="H168:H188" si="9">SUM(C168:G168)</f>
        <v>5870230.0000000009</v>
      </c>
      <c r="I168" s="52"/>
      <c r="J168" s="53"/>
    </row>
    <row r="169" spans="2:10" x14ac:dyDescent="0.2">
      <c r="B169" s="9" t="str">
        <f>$B$33</f>
        <v>Science</v>
      </c>
      <c r="C169" s="22">
        <f t="shared" si="8"/>
        <v>1084151.8524147416</v>
      </c>
      <c r="D169" s="22">
        <f t="shared" si="8"/>
        <v>974980.75749881135</v>
      </c>
      <c r="E169" s="22">
        <f t="shared" si="8"/>
        <v>370679.39008644701</v>
      </c>
      <c r="F169" s="22">
        <f t="shared" si="8"/>
        <v>0</v>
      </c>
      <c r="G169" s="22">
        <f t="shared" si="8"/>
        <v>0</v>
      </c>
      <c r="H169" s="69">
        <f t="shared" si="9"/>
        <v>2429812</v>
      </c>
      <c r="I169" s="52"/>
      <c r="J169" s="53"/>
    </row>
    <row r="170" spans="2:10" x14ac:dyDescent="0.2">
      <c r="B170" s="9" t="str">
        <f>$B$34</f>
        <v>Fine Arts</v>
      </c>
      <c r="C170" s="22">
        <f t="shared" si="8"/>
        <v>676314.07129347906</v>
      </c>
      <c r="D170" s="22">
        <f t="shared" si="8"/>
        <v>712822.92870652094</v>
      </c>
      <c r="E170" s="22">
        <f t="shared" si="8"/>
        <v>0</v>
      </c>
      <c r="F170" s="22">
        <f t="shared" si="8"/>
        <v>0</v>
      </c>
      <c r="G170" s="22">
        <f t="shared" si="8"/>
        <v>0</v>
      </c>
      <c r="H170" s="69">
        <f t="shared" si="9"/>
        <v>1389137</v>
      </c>
      <c r="I170" s="52"/>
      <c r="J170" s="53"/>
    </row>
    <row r="171" spans="2:10" x14ac:dyDescent="0.2">
      <c r="B171" s="9" t="str">
        <f>$B$35</f>
        <v>Teacher Education</v>
      </c>
      <c r="C171" s="22">
        <f t="shared" si="8"/>
        <v>114417.03243270937</v>
      </c>
      <c r="D171" s="22">
        <f t="shared" si="8"/>
        <v>383287.53628175356</v>
      </c>
      <c r="E171" s="22">
        <f t="shared" si="8"/>
        <v>539917.38983320654</v>
      </c>
      <c r="F171" s="22">
        <f t="shared" si="8"/>
        <v>18091.041452330406</v>
      </c>
      <c r="G171" s="22">
        <f t="shared" si="8"/>
        <v>0</v>
      </c>
      <c r="H171" s="69">
        <f t="shared" si="9"/>
        <v>1055712.9999999998</v>
      </c>
      <c r="I171" s="52"/>
      <c r="J171" s="53"/>
    </row>
    <row r="172" spans="2:10" x14ac:dyDescent="0.2">
      <c r="B172" s="9" t="str">
        <f>$B$36</f>
        <v>Agriculture</v>
      </c>
      <c r="C172" s="22">
        <f t="shared" si="8"/>
        <v>1716.1091215317772</v>
      </c>
      <c r="D172" s="22">
        <f t="shared" si="8"/>
        <v>69720.890878468213</v>
      </c>
      <c r="E172" s="22">
        <f t="shared" si="8"/>
        <v>0</v>
      </c>
      <c r="F172" s="22">
        <f t="shared" si="8"/>
        <v>0</v>
      </c>
      <c r="G172" s="22">
        <f t="shared" si="8"/>
        <v>0</v>
      </c>
      <c r="H172" s="69">
        <f t="shared" si="9"/>
        <v>71436.999999999985</v>
      </c>
      <c r="I172" s="52"/>
      <c r="J172" s="53"/>
    </row>
    <row r="173" spans="2:10" x14ac:dyDescent="0.2">
      <c r="B173" s="9" t="str">
        <f>$B$37</f>
        <v>Engineering</v>
      </c>
      <c r="C173" s="22">
        <f t="shared" si="8"/>
        <v>438844.37712517125</v>
      </c>
      <c r="D173" s="22">
        <f t="shared" si="8"/>
        <v>553722.44633739232</v>
      </c>
      <c r="E173" s="22">
        <f t="shared" si="8"/>
        <v>123798.17653743637</v>
      </c>
      <c r="F173" s="22">
        <f t="shared" si="8"/>
        <v>0</v>
      </c>
      <c r="G173" s="22">
        <f t="shared" si="8"/>
        <v>0</v>
      </c>
      <c r="H173" s="69">
        <f t="shared" si="9"/>
        <v>1116365</v>
      </c>
      <c r="I173" s="52"/>
      <c r="J173" s="53"/>
    </row>
    <row r="174" spans="2:10" x14ac:dyDescent="0.2">
      <c r="B174" s="9" t="str">
        <f>$B$38</f>
        <v>Home Economics</v>
      </c>
      <c r="C174" s="22">
        <f t="shared" si="8"/>
        <v>24079.061306037718</v>
      </c>
      <c r="D174" s="22">
        <f t="shared" si="8"/>
        <v>27899.938693962275</v>
      </c>
      <c r="E174" s="22">
        <f t="shared" si="8"/>
        <v>0</v>
      </c>
      <c r="F174" s="22">
        <f t="shared" si="8"/>
        <v>0</v>
      </c>
      <c r="G174" s="22">
        <f t="shared" si="8"/>
        <v>0</v>
      </c>
      <c r="H174" s="69">
        <f t="shared" si="9"/>
        <v>51978.999999999993</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9835.8989222104974</v>
      </c>
      <c r="D176" s="22">
        <f t="shared" si="8"/>
        <v>212719.10107778953</v>
      </c>
      <c r="E176" s="22">
        <f t="shared" si="8"/>
        <v>0</v>
      </c>
      <c r="F176" s="22">
        <f t="shared" si="8"/>
        <v>0</v>
      </c>
      <c r="G176" s="22">
        <f t="shared" si="8"/>
        <v>0</v>
      </c>
      <c r="H176" s="69">
        <f t="shared" si="9"/>
        <v>222555.00000000003</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22916</v>
      </c>
      <c r="D179" s="22">
        <f t="shared" si="8"/>
        <v>0</v>
      </c>
      <c r="E179" s="22">
        <f t="shared" si="8"/>
        <v>0</v>
      </c>
      <c r="F179" s="22">
        <f t="shared" si="8"/>
        <v>0</v>
      </c>
      <c r="G179" s="22">
        <f t="shared" si="8"/>
        <v>0</v>
      </c>
      <c r="H179" s="69">
        <f t="shared" si="9"/>
        <v>22916</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298544.31721221603</v>
      </c>
      <c r="D181" s="22">
        <f t="shared" si="8"/>
        <v>1158918.1357712478</v>
      </c>
      <c r="E181" s="22">
        <f t="shared" si="8"/>
        <v>380169.54701653606</v>
      </c>
      <c r="F181" s="22">
        <f t="shared" si="8"/>
        <v>0</v>
      </c>
      <c r="G181" s="22">
        <f t="shared" si="8"/>
        <v>0</v>
      </c>
      <c r="H181" s="69">
        <f t="shared" si="9"/>
        <v>1837632</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554011.66315614141</v>
      </c>
      <c r="D183" s="22">
        <f t="shared" si="8"/>
        <v>1807059.5598920533</v>
      </c>
      <c r="E183" s="22">
        <f t="shared" si="8"/>
        <v>490750.77695180557</v>
      </c>
      <c r="F183" s="22">
        <f t="shared" si="8"/>
        <v>0</v>
      </c>
      <c r="G183" s="22">
        <f t="shared" si="8"/>
        <v>0</v>
      </c>
      <c r="H183" s="69">
        <f t="shared" si="9"/>
        <v>2851822.0000000005</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127949</v>
      </c>
      <c r="E185" s="22">
        <f t="shared" si="10"/>
        <v>0</v>
      </c>
      <c r="F185" s="22">
        <f t="shared" si="10"/>
        <v>0</v>
      </c>
      <c r="G185" s="22">
        <f t="shared" si="10"/>
        <v>0</v>
      </c>
      <c r="H185" s="69">
        <f t="shared" si="9"/>
        <v>127949</v>
      </c>
      <c r="I185" s="52"/>
      <c r="J185" s="53"/>
    </row>
    <row r="186" spans="2:10" x14ac:dyDescent="0.2">
      <c r="B186" s="9" t="str">
        <f>$B$50</f>
        <v>Technology</v>
      </c>
      <c r="C186" s="22">
        <f t="shared" si="10"/>
        <v>78446.698684831019</v>
      </c>
      <c r="D186" s="22">
        <f t="shared" si="10"/>
        <v>188760.706886892</v>
      </c>
      <c r="E186" s="22">
        <f t="shared" si="10"/>
        <v>11959.594428276989</v>
      </c>
      <c r="F186" s="22">
        <f t="shared" si="10"/>
        <v>0</v>
      </c>
      <c r="G186" s="22">
        <f t="shared" si="10"/>
        <v>0</v>
      </c>
      <c r="H186" s="69">
        <f t="shared" si="9"/>
        <v>279167</v>
      </c>
      <c r="I186" s="52"/>
      <c r="J186" s="53"/>
    </row>
    <row r="187" spans="2:10" x14ac:dyDescent="0.2">
      <c r="B187" s="9" t="str">
        <f>$B$51</f>
        <v>Nursing</v>
      </c>
      <c r="C187" s="22">
        <f t="shared" si="10"/>
        <v>77436.682478143732</v>
      </c>
      <c r="D187" s="22">
        <f t="shared" si="10"/>
        <v>1239122.551646274</v>
      </c>
      <c r="E187" s="22">
        <f t="shared" si="10"/>
        <v>487709.76587558253</v>
      </c>
      <c r="F187" s="22">
        <f t="shared" si="10"/>
        <v>0</v>
      </c>
      <c r="G187" s="22">
        <f t="shared" si="10"/>
        <v>0</v>
      </c>
      <c r="H187" s="69">
        <f t="shared" si="9"/>
        <v>1804269.0000000005</v>
      </c>
      <c r="I187" s="52"/>
      <c r="J187" s="53"/>
    </row>
    <row r="188" spans="2:10" x14ac:dyDescent="0.2">
      <c r="B188" s="35" t="str">
        <f>$B$52</f>
        <v>Totals</v>
      </c>
      <c r="C188" s="36">
        <f>SUM(C168:C187)</f>
        <v>6977727.3904598895</v>
      </c>
      <c r="D188" s="36">
        <f>SUM(D168:D187)</f>
        <v>9090202.5531508103</v>
      </c>
      <c r="E188" s="36">
        <f>SUM(E168:E187)</f>
        <v>3044962.0149369705</v>
      </c>
      <c r="F188" s="36">
        <f>SUM(F168:F187)</f>
        <v>18091.041452330406</v>
      </c>
      <c r="G188" s="36">
        <f>SUM(G168:G187)</f>
        <v>0</v>
      </c>
      <c r="H188" s="36">
        <f t="shared" si="9"/>
        <v>19130983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15184574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2861319.9826327511</v>
      </c>
      <c r="D193" s="38">
        <f t="shared" si="11"/>
        <v>1299194.2403111723</v>
      </c>
      <c r="E193" s="38">
        <f t="shared" si="11"/>
        <v>509083.43406261323</v>
      </c>
      <c r="F193" s="38">
        <f t="shared" si="11"/>
        <v>0</v>
      </c>
      <c r="G193" s="38">
        <f t="shared" si="11"/>
        <v>0</v>
      </c>
      <c r="H193" s="38">
        <f>SUM(C193:G193)</f>
        <v>4669597.6570065366</v>
      </c>
      <c r="I193" s="1"/>
    </row>
    <row r="194" spans="2:9" x14ac:dyDescent="0.2">
      <c r="B194" s="9" t="str">
        <f>$B$33</f>
        <v>Science</v>
      </c>
      <c r="C194" s="39">
        <f t="shared" si="11"/>
        <v>859666.86010582908</v>
      </c>
      <c r="D194" s="39">
        <f t="shared" si="11"/>
        <v>773100.78343339765</v>
      </c>
      <c r="E194" s="39">
        <f t="shared" si="11"/>
        <v>293926.34128863359</v>
      </c>
      <c r="F194" s="39">
        <f t="shared" si="11"/>
        <v>0</v>
      </c>
      <c r="G194" s="39">
        <f t="shared" si="11"/>
        <v>0</v>
      </c>
      <c r="H194" s="39">
        <f t="shared" ref="H194:H213" si="12">SUM(C194:G194)</f>
        <v>1926693.9848278603</v>
      </c>
      <c r="I194" s="1"/>
    </row>
    <row r="195" spans="2:9" x14ac:dyDescent="0.2">
      <c r="B195" s="9" t="str">
        <f>$B$34</f>
        <v>Fine Arts</v>
      </c>
      <c r="C195" s="39">
        <f t="shared" si="11"/>
        <v>536276.26738175238</v>
      </c>
      <c r="D195" s="39">
        <f t="shared" si="11"/>
        <v>565225.58931792527</v>
      </c>
      <c r="E195" s="39">
        <f t="shared" si="11"/>
        <v>0</v>
      </c>
      <c r="F195" s="39">
        <f t="shared" si="11"/>
        <v>0</v>
      </c>
      <c r="G195" s="39">
        <f t="shared" si="11"/>
        <v>0</v>
      </c>
      <c r="H195" s="39">
        <f t="shared" si="12"/>
        <v>1101501.8566996776</v>
      </c>
      <c r="I195" s="1"/>
    </row>
    <row r="196" spans="2:9" x14ac:dyDescent="0.2">
      <c r="B196" s="9" t="str">
        <f>$B$35</f>
        <v>Teacher Education</v>
      </c>
      <c r="C196" s="39">
        <f t="shared" si="11"/>
        <v>90725.784174836808</v>
      </c>
      <c r="D196" s="39">
        <f t="shared" si="11"/>
        <v>303923.82632414915</v>
      </c>
      <c r="E196" s="39">
        <f t="shared" si="11"/>
        <v>428121.82365468459</v>
      </c>
      <c r="F196" s="39">
        <f t="shared" si="11"/>
        <v>14345.101314067426</v>
      </c>
      <c r="G196" s="39">
        <f t="shared" si="11"/>
        <v>0</v>
      </c>
      <c r="H196" s="39">
        <f t="shared" si="12"/>
        <v>837116.53546773794</v>
      </c>
      <c r="I196" s="1"/>
    </row>
    <row r="197" spans="2:9" x14ac:dyDescent="0.2">
      <c r="B197" s="9" t="str">
        <f>$B$36</f>
        <v>Agriculture</v>
      </c>
      <c r="C197" s="39">
        <f t="shared" si="11"/>
        <v>1360.7696046790968</v>
      </c>
      <c r="D197" s="39">
        <f t="shared" si="11"/>
        <v>55284.403496372208</v>
      </c>
      <c r="E197" s="39">
        <f t="shared" si="11"/>
        <v>0</v>
      </c>
      <c r="F197" s="39">
        <f t="shared" si="11"/>
        <v>0</v>
      </c>
      <c r="G197" s="39">
        <f t="shared" si="11"/>
        <v>0</v>
      </c>
      <c r="H197" s="39">
        <f t="shared" si="12"/>
        <v>56645.173101051303</v>
      </c>
      <c r="I197" s="1"/>
    </row>
    <row r="198" spans="2:9" x14ac:dyDescent="0.2">
      <c r="B198" s="9" t="str">
        <f>$B$37</f>
        <v>Engineering</v>
      </c>
      <c r="C198" s="39">
        <f t="shared" si="11"/>
        <v>347976.93235631537</v>
      </c>
      <c r="D198" s="39">
        <f t="shared" si="11"/>
        <v>439068.26268475008</v>
      </c>
      <c r="E198" s="39">
        <f t="shared" si="11"/>
        <v>98164.433563006125</v>
      </c>
      <c r="F198" s="39">
        <f t="shared" si="11"/>
        <v>0</v>
      </c>
      <c r="G198" s="39">
        <f t="shared" si="11"/>
        <v>0</v>
      </c>
      <c r="H198" s="39">
        <f t="shared" si="12"/>
        <v>885209.62860407156</v>
      </c>
      <c r="I198" s="1"/>
    </row>
    <row r="199" spans="2:9" x14ac:dyDescent="0.2">
      <c r="B199" s="9" t="str">
        <f>$B$38</f>
        <v>Home Economics</v>
      </c>
      <c r="C199" s="39">
        <f t="shared" si="11"/>
        <v>19093.175811405883</v>
      </c>
      <c r="D199" s="39">
        <f t="shared" si="11"/>
        <v>22122.890416732971</v>
      </c>
      <c r="E199" s="39">
        <f t="shared" si="11"/>
        <v>0</v>
      </c>
      <c r="F199" s="39">
        <f t="shared" si="11"/>
        <v>0</v>
      </c>
      <c r="G199" s="39">
        <f t="shared" si="11"/>
        <v>0</v>
      </c>
      <c r="H199" s="39">
        <f t="shared" si="12"/>
        <v>41216.06622813885</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7799.301307734394</v>
      </c>
      <c r="D201" s="39">
        <f t="shared" si="11"/>
        <v>168673.99475504519</v>
      </c>
      <c r="E201" s="39">
        <f t="shared" si="11"/>
        <v>0</v>
      </c>
      <c r="F201" s="39">
        <f t="shared" si="11"/>
        <v>0</v>
      </c>
      <c r="G201" s="39">
        <f t="shared" si="11"/>
        <v>0</v>
      </c>
      <c r="H201" s="39">
        <f t="shared" si="12"/>
        <v>176473.29606277958</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18171.23293674794</v>
      </c>
      <c r="D204" s="39">
        <f t="shared" si="11"/>
        <v>0</v>
      </c>
      <c r="E204" s="39">
        <f t="shared" si="11"/>
        <v>0</v>
      </c>
      <c r="F204" s="39">
        <f t="shared" si="11"/>
        <v>0</v>
      </c>
      <c r="G204" s="39">
        <f t="shared" si="11"/>
        <v>0</v>
      </c>
      <c r="H204" s="39">
        <f t="shared" si="12"/>
        <v>18171.23293674794</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236727.67044494179</v>
      </c>
      <c r="D206" s="39">
        <f t="shared" si="11"/>
        <v>918952.31193600595</v>
      </c>
      <c r="E206" s="39">
        <f t="shared" si="11"/>
        <v>301451.5636395801</v>
      </c>
      <c r="F206" s="39">
        <f t="shared" si="11"/>
        <v>0</v>
      </c>
      <c r="G206" s="39">
        <f t="shared" si="11"/>
        <v>0</v>
      </c>
      <c r="H206" s="39">
        <f t="shared" si="12"/>
        <v>1457131.5460205278</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439297.80304073053</v>
      </c>
      <c r="D208" s="39">
        <f t="shared" si="11"/>
        <v>1432889.1382934568</v>
      </c>
      <c r="E208" s="39">
        <f t="shared" si="11"/>
        <v>389135.73935843213</v>
      </c>
      <c r="F208" s="39">
        <f t="shared" si="11"/>
        <v>0</v>
      </c>
      <c r="G208" s="39">
        <f t="shared" si="11"/>
        <v>0</v>
      </c>
      <c r="H208" s="39">
        <f t="shared" si="12"/>
        <v>2261322.6806926196</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101455.66111475813</v>
      </c>
      <c r="E210" s="39">
        <f t="shared" si="13"/>
        <v>0</v>
      </c>
      <c r="F210" s="39">
        <f t="shared" si="13"/>
        <v>0</v>
      </c>
      <c r="G210" s="39">
        <f t="shared" si="13"/>
        <v>0</v>
      </c>
      <c r="H210" s="39">
        <f t="shared" si="12"/>
        <v>101455.66111475813</v>
      </c>
      <c r="I210" s="1"/>
    </row>
    <row r="211" spans="2:9" x14ac:dyDescent="0.2">
      <c r="B211" s="9" t="str">
        <f>$B$50</f>
        <v>Technology</v>
      </c>
      <c r="C211" s="39">
        <f t="shared" si="13"/>
        <v>62203.402312108941</v>
      </c>
      <c r="D211" s="39">
        <f t="shared" si="13"/>
        <v>149675.61908980427</v>
      </c>
      <c r="E211" s="39">
        <f t="shared" si="13"/>
        <v>9483.2220626719736</v>
      </c>
      <c r="F211" s="39">
        <f t="shared" si="13"/>
        <v>0</v>
      </c>
      <c r="G211" s="39">
        <f t="shared" si="13"/>
        <v>0</v>
      </c>
      <c r="H211" s="39">
        <f t="shared" si="12"/>
        <v>221362.24346458516</v>
      </c>
      <c r="I211" s="1"/>
    </row>
    <row r="212" spans="2:9" x14ac:dyDescent="0.2">
      <c r="B212" s="9" t="str">
        <f>$B$51</f>
        <v>Nursing</v>
      </c>
      <c r="C212" s="39">
        <f t="shared" si="13"/>
        <v>61402.61626219943</v>
      </c>
      <c r="D212" s="39">
        <f t="shared" si="13"/>
        <v>982549.40818323952</v>
      </c>
      <c r="E212" s="39">
        <f t="shared" si="13"/>
        <v>386724.41332746751</v>
      </c>
      <c r="F212" s="39">
        <f t="shared" si="13"/>
        <v>0</v>
      </c>
      <c r="G212" s="39">
        <f t="shared" si="13"/>
        <v>0</v>
      </c>
      <c r="H212" s="39">
        <f t="shared" si="12"/>
        <v>1430676.4377729064</v>
      </c>
      <c r="I212" s="1"/>
    </row>
    <row r="213" spans="2:9" x14ac:dyDescent="0.2">
      <c r="B213" s="35" t="str">
        <f>$B$52</f>
        <v>Totals</v>
      </c>
      <c r="C213" s="38">
        <f>SUM(C193:C212)</f>
        <v>5542021.798372034</v>
      </c>
      <c r="D213" s="38">
        <f>SUM(D193:D212)</f>
        <v>7212116.129356809</v>
      </c>
      <c r="E213" s="38">
        <f>SUM(E193:E212)</f>
        <v>2416090.9709570892</v>
      </c>
      <c r="F213" s="38">
        <f>SUM(F193:F212)</f>
        <v>14345.101314067426</v>
      </c>
      <c r="G213" s="38">
        <f>SUM(G193:G212)</f>
        <v>0</v>
      </c>
      <c r="H213" s="38">
        <f t="shared" si="12"/>
        <v>15184574</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8720070</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1884602.0760067625</v>
      </c>
      <c r="D218" s="38">
        <f t="shared" si="14"/>
        <v>889369.37055390817</v>
      </c>
      <c r="E218" s="38">
        <f t="shared" si="14"/>
        <v>208321.18687153433</v>
      </c>
      <c r="F218" s="38">
        <f t="shared" si="14"/>
        <v>0</v>
      </c>
      <c r="G218" s="38">
        <f t="shared" si="14"/>
        <v>0</v>
      </c>
      <c r="H218" s="38">
        <f>SUM(C218:G218)</f>
        <v>2982292.6334322048</v>
      </c>
      <c r="I218" s="1"/>
    </row>
    <row r="219" spans="2:9" x14ac:dyDescent="0.2">
      <c r="B219" s="9" t="str">
        <f>$B$33</f>
        <v>Science</v>
      </c>
      <c r="C219" s="39">
        <f t="shared" si="14"/>
        <v>655842.96465588303</v>
      </c>
      <c r="D219" s="39">
        <f t="shared" si="14"/>
        <v>397187.40465139702</v>
      </c>
      <c r="E219" s="39">
        <f t="shared" si="14"/>
        <v>50468.120641825277</v>
      </c>
      <c r="F219" s="39">
        <f t="shared" si="14"/>
        <v>0</v>
      </c>
      <c r="G219" s="39">
        <f t="shared" si="14"/>
        <v>0</v>
      </c>
      <c r="H219" s="39">
        <f t="shared" ref="H219:H238" si="15">SUM(C219:G219)</f>
        <v>1103498.4899491053</v>
      </c>
      <c r="I219" s="1"/>
    </row>
    <row r="220" spans="2:9" x14ac:dyDescent="0.2">
      <c r="B220" s="9" t="str">
        <f>$B$34</f>
        <v>Fine Arts</v>
      </c>
      <c r="C220" s="39">
        <f t="shared" si="14"/>
        <v>230855.89944142522</v>
      </c>
      <c r="D220" s="39">
        <f t="shared" si="14"/>
        <v>137157.00238611936</v>
      </c>
      <c r="E220" s="39">
        <f t="shared" si="14"/>
        <v>841.13534403042127</v>
      </c>
      <c r="F220" s="39">
        <f t="shared" si="14"/>
        <v>0</v>
      </c>
      <c r="G220" s="39">
        <f t="shared" si="14"/>
        <v>0</v>
      </c>
      <c r="H220" s="39">
        <f t="shared" si="15"/>
        <v>368854.03717157495</v>
      </c>
      <c r="I220" s="1"/>
    </row>
    <row r="221" spans="2:9" x14ac:dyDescent="0.2">
      <c r="B221" s="9" t="str">
        <f>$B$35</f>
        <v>Teacher Education</v>
      </c>
      <c r="C221" s="39">
        <f t="shared" si="14"/>
        <v>90395.382311401452</v>
      </c>
      <c r="D221" s="39">
        <f t="shared" si="14"/>
        <v>273109.36359695287</v>
      </c>
      <c r="E221" s="39">
        <f t="shared" si="14"/>
        <v>256452.82044660841</v>
      </c>
      <c r="F221" s="39">
        <f t="shared" si="14"/>
        <v>0</v>
      </c>
      <c r="G221" s="39">
        <f t="shared" si="14"/>
        <v>0</v>
      </c>
      <c r="H221" s="39">
        <f t="shared" si="15"/>
        <v>619957.56635496276</v>
      </c>
      <c r="I221" s="1"/>
    </row>
    <row r="222" spans="2:9" x14ac:dyDescent="0.2">
      <c r="B222" s="9" t="str">
        <f>$B$36</f>
        <v>Agriculture</v>
      </c>
      <c r="C222" s="39">
        <f t="shared" si="14"/>
        <v>463.56606313539208</v>
      </c>
      <c r="D222" s="39">
        <f t="shared" si="14"/>
        <v>23490.502918074395</v>
      </c>
      <c r="E222" s="39">
        <f t="shared" si="14"/>
        <v>0</v>
      </c>
      <c r="F222" s="39">
        <f t="shared" si="14"/>
        <v>0</v>
      </c>
      <c r="G222" s="39">
        <f t="shared" si="14"/>
        <v>0</v>
      </c>
      <c r="H222" s="39">
        <f t="shared" si="15"/>
        <v>23954.068981209788</v>
      </c>
      <c r="I222" s="1"/>
    </row>
    <row r="223" spans="2:9" x14ac:dyDescent="0.2">
      <c r="B223" s="9" t="str">
        <f>$B$37</f>
        <v>Engineering</v>
      </c>
      <c r="C223" s="39">
        <f t="shared" si="14"/>
        <v>94000.896135787829</v>
      </c>
      <c r="D223" s="39">
        <f t="shared" si="14"/>
        <v>139222.10154375227</v>
      </c>
      <c r="E223" s="39">
        <f t="shared" si="14"/>
        <v>25607.898251592822</v>
      </c>
      <c r="F223" s="39">
        <f t="shared" si="14"/>
        <v>0</v>
      </c>
      <c r="G223" s="39">
        <f t="shared" si="14"/>
        <v>0</v>
      </c>
      <c r="H223" s="39">
        <f t="shared" si="15"/>
        <v>258830.89593113292</v>
      </c>
      <c r="I223" s="1"/>
    </row>
    <row r="224" spans="2:9" x14ac:dyDescent="0.2">
      <c r="B224" s="9" t="str">
        <f>$B$38</f>
        <v>Home Economics</v>
      </c>
      <c r="C224" s="39">
        <f t="shared" si="14"/>
        <v>19006.208588551075</v>
      </c>
      <c r="D224" s="39">
        <f t="shared" si="14"/>
        <v>10325.49578816457</v>
      </c>
      <c r="E224" s="39">
        <f t="shared" si="14"/>
        <v>0</v>
      </c>
      <c r="F224" s="39">
        <f t="shared" si="14"/>
        <v>0</v>
      </c>
      <c r="G224" s="39">
        <f t="shared" si="14"/>
        <v>0</v>
      </c>
      <c r="H224" s="39">
        <f t="shared" si="15"/>
        <v>29331.704376715643</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7520.0716908630266</v>
      </c>
      <c r="D226" s="39">
        <f t="shared" si="14"/>
        <v>120550.16332682133</v>
      </c>
      <c r="E226" s="39">
        <f t="shared" si="14"/>
        <v>0</v>
      </c>
      <c r="F226" s="39">
        <f t="shared" si="14"/>
        <v>0</v>
      </c>
      <c r="G226" s="39">
        <f t="shared" si="14"/>
        <v>0</v>
      </c>
      <c r="H226" s="39">
        <f t="shared" si="15"/>
        <v>128070.23501768436</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9116.7992416627094</v>
      </c>
      <c r="D229" s="39">
        <f t="shared" si="14"/>
        <v>0</v>
      </c>
      <c r="E229" s="39">
        <f t="shared" si="14"/>
        <v>0</v>
      </c>
      <c r="F229" s="39">
        <f t="shared" si="14"/>
        <v>0</v>
      </c>
      <c r="G229" s="39">
        <f t="shared" si="14"/>
        <v>0</v>
      </c>
      <c r="H229" s="39">
        <f t="shared" si="15"/>
        <v>9116.7992416627094</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160445.36518519404</v>
      </c>
      <c r="D231" s="39">
        <f t="shared" si="14"/>
        <v>737756.67406435835</v>
      </c>
      <c r="E231" s="39">
        <f t="shared" si="14"/>
        <v>109908.35161997504</v>
      </c>
      <c r="F231" s="39">
        <f t="shared" si="14"/>
        <v>0</v>
      </c>
      <c r="G231" s="39">
        <f t="shared" si="14"/>
        <v>0</v>
      </c>
      <c r="H231" s="39">
        <f t="shared" si="15"/>
        <v>1008110.3908695275</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169768.19378825024</v>
      </c>
      <c r="D233" s="39">
        <f t="shared" si="14"/>
        <v>689312.88965821965</v>
      </c>
      <c r="E233" s="39">
        <f t="shared" si="14"/>
        <v>157853.06622970905</v>
      </c>
      <c r="F233" s="39">
        <f t="shared" si="14"/>
        <v>0</v>
      </c>
      <c r="G233" s="39">
        <f t="shared" si="14"/>
        <v>0</v>
      </c>
      <c r="H233" s="39">
        <f t="shared" si="15"/>
        <v>1016934.1496761789</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32009.036943310162</v>
      </c>
      <c r="E235" s="39">
        <f t="shared" si="16"/>
        <v>0</v>
      </c>
      <c r="F235" s="39">
        <f t="shared" si="16"/>
        <v>0</v>
      </c>
      <c r="G235" s="39">
        <f t="shared" si="16"/>
        <v>0</v>
      </c>
      <c r="H235" s="39">
        <f t="shared" si="15"/>
        <v>32009.036943310162</v>
      </c>
      <c r="I235" s="1"/>
    </row>
    <row r="236" spans="2:10" x14ac:dyDescent="0.2">
      <c r="B236" s="9" t="str">
        <f>$B$50</f>
        <v>Technology</v>
      </c>
      <c r="C236" s="39">
        <f t="shared" si="16"/>
        <v>19057.715928899452</v>
      </c>
      <c r="D236" s="39">
        <f t="shared" si="16"/>
        <v>86045.798234704736</v>
      </c>
      <c r="E236" s="39">
        <f t="shared" si="16"/>
        <v>3364.5413761216851</v>
      </c>
      <c r="F236" s="39">
        <f t="shared" si="16"/>
        <v>0</v>
      </c>
      <c r="G236" s="39">
        <f t="shared" si="16"/>
        <v>0</v>
      </c>
      <c r="H236" s="39">
        <f t="shared" si="15"/>
        <v>108468.05553972587</v>
      </c>
      <c r="I236" s="1"/>
    </row>
    <row r="237" spans="2:10" x14ac:dyDescent="0.2">
      <c r="B237" s="9" t="str">
        <f>$B$51</f>
        <v>Nursing</v>
      </c>
      <c r="C237" s="39">
        <f t="shared" si="16"/>
        <v>43678.224615423613</v>
      </c>
      <c r="D237" s="39">
        <f t="shared" si="16"/>
        <v>864157.95167113969</v>
      </c>
      <c r="E237" s="39">
        <f t="shared" si="16"/>
        <v>122805.76022844149</v>
      </c>
      <c r="F237" s="39">
        <f t="shared" si="16"/>
        <v>0</v>
      </c>
      <c r="G237" s="39">
        <f t="shared" si="16"/>
        <v>0</v>
      </c>
      <c r="H237" s="39">
        <f t="shared" si="15"/>
        <v>1030641.9365150047</v>
      </c>
      <c r="I237" s="1"/>
    </row>
    <row r="238" spans="2:10" x14ac:dyDescent="0.2">
      <c r="B238" s="35" t="str">
        <f>$B$52</f>
        <v>Totals</v>
      </c>
      <c r="C238" s="38">
        <f>SUM(C218:C237)</f>
        <v>3384753.3636532398</v>
      </c>
      <c r="D238" s="38">
        <f>SUM(D218:D237)</f>
        <v>4399693.7553369226</v>
      </c>
      <c r="E238" s="38">
        <f>SUM(E218:E237)</f>
        <v>935622.88100983854</v>
      </c>
      <c r="F238" s="38">
        <f>SUM(F218:F237)</f>
        <v>0</v>
      </c>
      <c r="G238" s="38">
        <f>SUM(G218:G237)</f>
        <v>0</v>
      </c>
      <c r="H238" s="38">
        <f t="shared" si="15"/>
        <v>8720070</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13184641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2849495.6806543842</v>
      </c>
      <c r="D243" s="38">
        <f t="shared" si="17"/>
        <v>1344715.7955325188</v>
      </c>
      <c r="E243" s="38">
        <f t="shared" si="17"/>
        <v>314979.12993761437</v>
      </c>
      <c r="F243" s="38">
        <f t="shared" si="17"/>
        <v>0</v>
      </c>
      <c r="G243" s="38">
        <f t="shared" si="17"/>
        <v>0</v>
      </c>
      <c r="H243" s="38">
        <f>SUM(C243:G243)</f>
        <v>4509190.6061245175</v>
      </c>
      <c r="I243" s="1"/>
    </row>
    <row r="244" spans="2:9" x14ac:dyDescent="0.2">
      <c r="B244" s="9" t="str">
        <f>$B$33</f>
        <v>Science</v>
      </c>
      <c r="C244" s="39">
        <f t="shared" si="17"/>
        <v>991626.67746514711</v>
      </c>
      <c r="D244" s="39">
        <f t="shared" si="17"/>
        <v>600542.58051258768</v>
      </c>
      <c r="E244" s="39">
        <f t="shared" si="17"/>
        <v>76307.191640337274</v>
      </c>
      <c r="F244" s="39">
        <f t="shared" si="17"/>
        <v>0</v>
      </c>
      <c r="G244" s="39">
        <f t="shared" si="17"/>
        <v>0</v>
      </c>
      <c r="H244" s="39">
        <f t="shared" ref="H244:H263" si="18">SUM(C244:G244)</f>
        <v>1668476.449618072</v>
      </c>
      <c r="I244" s="1"/>
    </row>
    <row r="245" spans="2:9" x14ac:dyDescent="0.2">
      <c r="B245" s="9" t="str">
        <f>$B$34</f>
        <v>Fine Arts</v>
      </c>
      <c r="C245" s="39">
        <f t="shared" si="17"/>
        <v>349051.34441206226</v>
      </c>
      <c r="D245" s="39">
        <f t="shared" si="17"/>
        <v>207379.73859121854</v>
      </c>
      <c r="E245" s="39">
        <f t="shared" si="17"/>
        <v>1271.7865273389546</v>
      </c>
      <c r="F245" s="39">
        <f t="shared" si="17"/>
        <v>0</v>
      </c>
      <c r="G245" s="39">
        <f t="shared" si="17"/>
        <v>0</v>
      </c>
      <c r="H245" s="39">
        <f t="shared" si="18"/>
        <v>557702.8695306197</v>
      </c>
      <c r="I245" s="1"/>
    </row>
    <row r="246" spans="2:9" x14ac:dyDescent="0.2">
      <c r="B246" s="9" t="str">
        <f>$B$35</f>
        <v>Teacher Education</v>
      </c>
      <c r="C246" s="39">
        <f t="shared" si="17"/>
        <v>136676.73124568706</v>
      </c>
      <c r="D246" s="39">
        <f t="shared" si="17"/>
        <v>412938.07420861209</v>
      </c>
      <c r="E246" s="39">
        <f t="shared" si="17"/>
        <v>387753.58122423233</v>
      </c>
      <c r="F246" s="39">
        <f t="shared" si="17"/>
        <v>0</v>
      </c>
      <c r="G246" s="39">
        <f t="shared" si="17"/>
        <v>0</v>
      </c>
      <c r="H246" s="39">
        <f t="shared" si="18"/>
        <v>937368.38667853142</v>
      </c>
      <c r="I246" s="1"/>
    </row>
    <row r="247" spans="2:9" x14ac:dyDescent="0.2">
      <c r="B247" s="9" t="str">
        <f>$B$36</f>
        <v>Agriculture</v>
      </c>
      <c r="C247" s="39">
        <f t="shared" si="17"/>
        <v>700.90631408044646</v>
      </c>
      <c r="D247" s="39">
        <f t="shared" si="17"/>
        <v>35517.357989587617</v>
      </c>
      <c r="E247" s="39">
        <f t="shared" si="17"/>
        <v>0</v>
      </c>
      <c r="F247" s="39">
        <f t="shared" si="17"/>
        <v>0</v>
      </c>
      <c r="G247" s="39">
        <f t="shared" si="17"/>
        <v>0</v>
      </c>
      <c r="H247" s="39">
        <f t="shared" si="18"/>
        <v>36218.264303668067</v>
      </c>
      <c r="I247" s="1"/>
    </row>
    <row r="248" spans="2:9" x14ac:dyDescent="0.2">
      <c r="B248" s="9" t="str">
        <f>$B$37</f>
        <v>Engineering</v>
      </c>
      <c r="C248" s="39">
        <f t="shared" si="17"/>
        <v>142128.22479964606</v>
      </c>
      <c r="D248" s="39">
        <f t="shared" si="17"/>
        <v>210502.14368920427</v>
      </c>
      <c r="E248" s="39">
        <f t="shared" si="17"/>
        <v>38718.834276763722</v>
      </c>
      <c r="F248" s="39">
        <f t="shared" si="17"/>
        <v>0</v>
      </c>
      <c r="G248" s="39">
        <f t="shared" si="17"/>
        <v>0</v>
      </c>
      <c r="H248" s="39">
        <f t="shared" si="18"/>
        <v>391349.20276561403</v>
      </c>
      <c r="I248" s="1"/>
    </row>
    <row r="249" spans="2:9" x14ac:dyDescent="0.2">
      <c r="B249" s="9" t="str">
        <f>$B$38</f>
        <v>Home Economics</v>
      </c>
      <c r="C249" s="39">
        <f t="shared" si="17"/>
        <v>28737.158877298301</v>
      </c>
      <c r="D249" s="39">
        <f t="shared" si="17"/>
        <v>15612.025489928623</v>
      </c>
      <c r="E249" s="39">
        <f t="shared" si="17"/>
        <v>0</v>
      </c>
      <c r="F249" s="39">
        <f t="shared" si="17"/>
        <v>0</v>
      </c>
      <c r="G249" s="39">
        <f t="shared" si="17"/>
        <v>0</v>
      </c>
      <c r="H249" s="39">
        <f t="shared" si="18"/>
        <v>44349.184367226924</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11370.257983971685</v>
      </c>
      <c r="D251" s="39">
        <f t="shared" si="17"/>
        <v>182270.39759491666</v>
      </c>
      <c r="E251" s="39">
        <f t="shared" si="17"/>
        <v>0</v>
      </c>
      <c r="F251" s="39">
        <f t="shared" si="17"/>
        <v>0</v>
      </c>
      <c r="G251" s="39">
        <f t="shared" si="17"/>
        <v>0</v>
      </c>
      <c r="H251" s="39">
        <f t="shared" si="18"/>
        <v>193640.65557888834</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13784.490843582113</v>
      </c>
      <c r="D254" s="39">
        <f t="shared" si="17"/>
        <v>0</v>
      </c>
      <c r="E254" s="39">
        <f t="shared" si="17"/>
        <v>0</v>
      </c>
      <c r="F254" s="39">
        <f t="shared" si="17"/>
        <v>0</v>
      </c>
      <c r="G254" s="39">
        <f t="shared" si="17"/>
        <v>0</v>
      </c>
      <c r="H254" s="39">
        <f t="shared" si="18"/>
        <v>13784.490843582113</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242591.46315117672</v>
      </c>
      <c r="D256" s="39">
        <f t="shared" si="17"/>
        <v>1115479.2212554</v>
      </c>
      <c r="E256" s="39">
        <f t="shared" si="17"/>
        <v>166180.10623895671</v>
      </c>
      <c r="F256" s="39">
        <f t="shared" si="17"/>
        <v>0</v>
      </c>
      <c r="G256" s="39">
        <f t="shared" si="17"/>
        <v>0</v>
      </c>
      <c r="H256" s="39">
        <f t="shared" si="18"/>
        <v>1524250.7906455335</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256687.46791212793</v>
      </c>
      <c r="D258" s="39">
        <f t="shared" si="17"/>
        <v>1042232.8016651517</v>
      </c>
      <c r="E258" s="39">
        <f t="shared" si="17"/>
        <v>238671.93829727711</v>
      </c>
      <c r="F258" s="39">
        <f t="shared" si="17"/>
        <v>0</v>
      </c>
      <c r="G258" s="39">
        <f t="shared" si="17"/>
        <v>0</v>
      </c>
      <c r="H258" s="39">
        <f t="shared" si="18"/>
        <v>1537592.2078745568</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48397.279018778732</v>
      </c>
      <c r="E260" s="39">
        <f t="shared" si="19"/>
        <v>0</v>
      </c>
      <c r="F260" s="39">
        <f t="shared" si="19"/>
        <v>0</v>
      </c>
      <c r="G260" s="39">
        <f t="shared" si="19"/>
        <v>0</v>
      </c>
      <c r="H260" s="39">
        <f t="shared" si="18"/>
        <v>48397.279018778732</v>
      </c>
      <c r="I260" s="1"/>
    </row>
    <row r="261" spans="2:10" x14ac:dyDescent="0.2">
      <c r="B261" s="9" t="str">
        <f>$B$50</f>
        <v>Technology</v>
      </c>
      <c r="C261" s="39">
        <f t="shared" si="19"/>
        <v>28815.037356640576</v>
      </c>
      <c r="D261" s="39">
        <f t="shared" si="19"/>
        <v>130100.21241607185</v>
      </c>
      <c r="E261" s="39">
        <f t="shared" si="19"/>
        <v>5087.1461093558182</v>
      </c>
      <c r="F261" s="39">
        <f t="shared" si="19"/>
        <v>0</v>
      </c>
      <c r="G261" s="39">
        <f t="shared" si="19"/>
        <v>0</v>
      </c>
      <c r="H261" s="39">
        <f t="shared" si="18"/>
        <v>164002.39588206823</v>
      </c>
      <c r="I261" s="1"/>
    </row>
    <row r="262" spans="2:10" x14ac:dyDescent="0.2">
      <c r="B262" s="9" t="str">
        <f>$B$51</f>
        <v>Nursing</v>
      </c>
      <c r="C262" s="39">
        <f t="shared" si="19"/>
        <v>66040.95048224651</v>
      </c>
      <c r="D262" s="39">
        <f t="shared" si="19"/>
        <v>1306596.4332946097</v>
      </c>
      <c r="E262" s="39">
        <f t="shared" si="19"/>
        <v>185680.83299148735</v>
      </c>
      <c r="F262" s="39">
        <f t="shared" si="19"/>
        <v>0</v>
      </c>
      <c r="G262" s="39">
        <f t="shared" si="19"/>
        <v>0</v>
      </c>
      <c r="H262" s="39">
        <f t="shared" si="18"/>
        <v>1558318.2167683435</v>
      </c>
      <c r="I262" s="1"/>
    </row>
    <row r="263" spans="2:10" x14ac:dyDescent="0.2">
      <c r="B263" s="35" t="str">
        <f>$B$52</f>
        <v>Totals</v>
      </c>
      <c r="C263" s="38">
        <f>SUM(C243:C262)</f>
        <v>5117706.3914980507</v>
      </c>
      <c r="D263" s="38">
        <f>SUM(D243:D262)</f>
        <v>6652284.0612585861</v>
      </c>
      <c r="E263" s="38">
        <f>SUM(E243:E262)</f>
        <v>1414650.5472433637</v>
      </c>
      <c r="F263" s="38">
        <f>SUM(F243:F262)</f>
        <v>0</v>
      </c>
      <c r="G263" s="38">
        <f>SUM(G243:G262)</f>
        <v>0</v>
      </c>
      <c r="H263" s="38">
        <f t="shared" si="18"/>
        <v>13184641</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14922575.337931333</v>
      </c>
      <c r="D268" s="38">
        <f t="shared" si="20"/>
        <v>6860205.7927443059</v>
      </c>
      <c r="E268" s="38">
        <f t="shared" si="20"/>
        <v>2336024.9286753554</v>
      </c>
      <c r="F268" s="38">
        <f t="shared" si="20"/>
        <v>0</v>
      </c>
      <c r="G268" s="38">
        <f t="shared" si="20"/>
        <v>0</v>
      </c>
      <c r="H268" s="38">
        <f>SUM(C268:G268)</f>
        <v>24118806.059350997</v>
      </c>
      <c r="I268" s="1"/>
    </row>
    <row r="269" spans="2:10" x14ac:dyDescent="0.2">
      <c r="B269" s="9" t="str">
        <f>$B$33</f>
        <v>Science</v>
      </c>
      <c r="C269" s="39">
        <f t="shared" si="20"/>
        <v>4711988.3028803812</v>
      </c>
      <c r="D269" s="39">
        <f t="shared" si="20"/>
        <v>3753660.0871893936</v>
      </c>
      <c r="E269" s="39">
        <f t="shared" si="20"/>
        <v>1174556.493072188</v>
      </c>
      <c r="F269" s="39">
        <f t="shared" si="20"/>
        <v>0</v>
      </c>
      <c r="G269" s="39">
        <f t="shared" si="20"/>
        <v>0</v>
      </c>
      <c r="H269" s="39">
        <f t="shared" ref="H269:H288" si="21">SUM(C269:G269)</f>
        <v>9640204.8831419628</v>
      </c>
      <c r="I269" s="1"/>
    </row>
    <row r="270" spans="2:10" x14ac:dyDescent="0.2">
      <c r="B270" s="9" t="str">
        <f>$B$34</f>
        <v>Fine Arts</v>
      </c>
      <c r="C270" s="39">
        <f t="shared" si="20"/>
        <v>2491611.172905379</v>
      </c>
      <c r="D270" s="39">
        <f t="shared" si="20"/>
        <v>2359438.4728314439</v>
      </c>
      <c r="E270" s="39">
        <f t="shared" si="20"/>
        <v>2112.9218713693758</v>
      </c>
      <c r="F270" s="39">
        <f t="shared" si="20"/>
        <v>0</v>
      </c>
      <c r="G270" s="39">
        <f t="shared" si="20"/>
        <v>0</v>
      </c>
      <c r="H270" s="39">
        <f t="shared" si="21"/>
        <v>4853162.5676081926</v>
      </c>
      <c r="I270" s="1"/>
    </row>
    <row r="271" spans="2:10" x14ac:dyDescent="0.2">
      <c r="B271" s="9" t="str">
        <f>$B$35</f>
        <v>Teacher Education</v>
      </c>
      <c r="C271" s="39">
        <f t="shared" si="20"/>
        <v>550489.09699263761</v>
      </c>
      <c r="D271" s="39">
        <f t="shared" si="20"/>
        <v>1769467.4159070977</v>
      </c>
      <c r="E271" s="39">
        <f t="shared" si="20"/>
        <v>2170364.2630622135</v>
      </c>
      <c r="F271" s="39">
        <f t="shared" si="20"/>
        <v>51137.054766397836</v>
      </c>
      <c r="G271" s="39">
        <f t="shared" si="20"/>
        <v>0</v>
      </c>
      <c r="H271" s="39">
        <f t="shared" si="21"/>
        <v>4541457.8307283465</v>
      </c>
      <c r="I271" s="1"/>
    </row>
    <row r="272" spans="2:10" x14ac:dyDescent="0.2">
      <c r="B272" s="9" t="str">
        <f>$B$36</f>
        <v>Agriculture</v>
      </c>
      <c r="C272" s="39">
        <f t="shared" si="20"/>
        <v>6015.3108735416536</v>
      </c>
      <c r="D272" s="39">
        <f t="shared" si="20"/>
        <v>256084.36217905412</v>
      </c>
      <c r="E272" s="39">
        <f t="shared" si="20"/>
        <v>0</v>
      </c>
      <c r="F272" s="39">
        <f t="shared" si="20"/>
        <v>0</v>
      </c>
      <c r="G272" s="39">
        <f t="shared" si="20"/>
        <v>0</v>
      </c>
      <c r="H272" s="39">
        <f t="shared" si="21"/>
        <v>262099.67305259578</v>
      </c>
      <c r="I272" s="1"/>
    </row>
    <row r="273" spans="2:10" x14ac:dyDescent="0.2">
      <c r="B273" s="9" t="str">
        <f>$B$37</f>
        <v>Engineering</v>
      </c>
      <c r="C273" s="39">
        <f t="shared" si="20"/>
        <v>1476588.6339787096</v>
      </c>
      <c r="D273" s="39">
        <f t="shared" si="20"/>
        <v>1914903.8668665669</v>
      </c>
      <c r="E273" s="39">
        <f t="shared" si="20"/>
        <v>414260.86359612702</v>
      </c>
      <c r="F273" s="39">
        <f t="shared" si="20"/>
        <v>0</v>
      </c>
      <c r="G273" s="39">
        <f t="shared" si="20"/>
        <v>0</v>
      </c>
      <c r="H273" s="39">
        <f t="shared" si="21"/>
        <v>3805753.3644414037</v>
      </c>
      <c r="I273" s="1"/>
    </row>
    <row r="274" spans="2:10" x14ac:dyDescent="0.2">
      <c r="B274" s="9" t="str">
        <f>$B$38</f>
        <v>Home Economics</v>
      </c>
      <c r="C274" s="39">
        <f t="shared" si="20"/>
        <v>115806.31764500428</v>
      </c>
      <c r="D274" s="39">
        <f t="shared" si="20"/>
        <v>104800.73414148155</v>
      </c>
      <c r="E274" s="39">
        <f t="shared" si="20"/>
        <v>0</v>
      </c>
      <c r="F274" s="39">
        <f t="shared" si="20"/>
        <v>0</v>
      </c>
      <c r="G274" s="39">
        <f t="shared" si="20"/>
        <v>0</v>
      </c>
      <c r="H274" s="39">
        <f t="shared" si="21"/>
        <v>220607.05178648583</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46693.045924648701</v>
      </c>
      <c r="D276" s="39">
        <f t="shared" si="20"/>
        <v>904104.57725363271</v>
      </c>
      <c r="E276" s="39">
        <f t="shared" si="20"/>
        <v>0</v>
      </c>
      <c r="F276" s="39">
        <f t="shared" si="20"/>
        <v>0</v>
      </c>
      <c r="G276" s="39">
        <f t="shared" si="20"/>
        <v>0</v>
      </c>
      <c r="H276" s="39">
        <f t="shared" si="21"/>
        <v>950797.62317828136</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87677.350353479356</v>
      </c>
      <c r="D279" s="39">
        <f t="shared" si="20"/>
        <v>0</v>
      </c>
      <c r="E279" s="39">
        <f t="shared" si="20"/>
        <v>0</v>
      </c>
      <c r="F279" s="39">
        <f t="shared" si="20"/>
        <v>0</v>
      </c>
      <c r="G279" s="39">
        <f t="shared" si="20"/>
        <v>0</v>
      </c>
      <c r="H279" s="39">
        <f t="shared" si="21"/>
        <v>87677.350353479356</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1246917.5344704436</v>
      </c>
      <c r="D281" s="39">
        <f t="shared" si="20"/>
        <v>5129093.4426970026</v>
      </c>
      <c r="E281" s="39">
        <f t="shared" si="20"/>
        <v>1350695.2324334958</v>
      </c>
      <c r="F281" s="39">
        <f t="shared" si="20"/>
        <v>0</v>
      </c>
      <c r="G281" s="39">
        <f t="shared" si="20"/>
        <v>0</v>
      </c>
      <c r="H281" s="39">
        <f t="shared" si="21"/>
        <v>7726706.2096009422</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1992453.279524439</v>
      </c>
      <c r="D283" s="39">
        <f t="shared" si="20"/>
        <v>6839472.3908008002</v>
      </c>
      <c r="E283" s="39">
        <f t="shared" si="20"/>
        <v>1783706.1755400558</v>
      </c>
      <c r="F283" s="39">
        <f t="shared" si="20"/>
        <v>0</v>
      </c>
      <c r="G283" s="39">
        <f t="shared" si="20"/>
        <v>0</v>
      </c>
      <c r="H283" s="39">
        <f t="shared" si="21"/>
        <v>10615631.845865294</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442073.08864160301</v>
      </c>
      <c r="E285" s="39">
        <f t="shared" si="22"/>
        <v>0</v>
      </c>
      <c r="F285" s="39">
        <f t="shared" si="22"/>
        <v>0</v>
      </c>
      <c r="G285" s="39">
        <f t="shared" si="22"/>
        <v>0</v>
      </c>
      <c r="H285" s="39">
        <f t="shared" si="21"/>
        <v>442073.08864160301</v>
      </c>
      <c r="I285" s="1"/>
    </row>
    <row r="286" spans="2:10" x14ac:dyDescent="0.2">
      <c r="B286" s="9" t="str">
        <f>$B$50</f>
        <v>Technology</v>
      </c>
      <c r="C286" s="39">
        <f t="shared" si="22"/>
        <v>269613.97572326078</v>
      </c>
      <c r="D286" s="39">
        <f t="shared" si="22"/>
        <v>749706.12975112686</v>
      </c>
      <c r="E286" s="39">
        <f t="shared" si="22"/>
        <v>42257.253976426466</v>
      </c>
      <c r="F286" s="39">
        <f t="shared" si="22"/>
        <v>0</v>
      </c>
      <c r="G286" s="39">
        <f t="shared" si="22"/>
        <v>0</v>
      </c>
      <c r="H286" s="39">
        <f t="shared" si="21"/>
        <v>1061577.3594508141</v>
      </c>
      <c r="I286" s="1"/>
    </row>
    <row r="287" spans="2:10" x14ac:dyDescent="0.2">
      <c r="B287" s="9" t="str">
        <f>$B$51</f>
        <v>Nursing</v>
      </c>
      <c r="C287" s="39">
        <f t="shared" si="22"/>
        <v>328605.65497315815</v>
      </c>
      <c r="D287" s="39">
        <f t="shared" si="22"/>
        <v>5673321.4472974623</v>
      </c>
      <c r="E287" s="39">
        <f t="shared" si="22"/>
        <v>1687071.9152801218</v>
      </c>
      <c r="F287" s="39">
        <f t="shared" si="22"/>
        <v>0</v>
      </c>
      <c r="G287" s="39">
        <f t="shared" si="22"/>
        <v>0</v>
      </c>
      <c r="H287" s="39">
        <f t="shared" si="21"/>
        <v>7688999.0175507423</v>
      </c>
      <c r="I287" s="1"/>
    </row>
    <row r="288" spans="2:10" x14ac:dyDescent="0.2">
      <c r="B288" s="35" t="str">
        <f>$B$52</f>
        <v>Totals</v>
      </c>
      <c r="C288" s="38">
        <f>SUM(C268:C287)</f>
        <v>28247035.014176413</v>
      </c>
      <c r="D288" s="38">
        <f>SUM(D268:D287)</f>
        <v>36756331.808300972</v>
      </c>
      <c r="E288" s="38">
        <f>SUM(E268:E287)</f>
        <v>10961050.047507355</v>
      </c>
      <c r="F288" s="38">
        <f>SUM(F268:F287)</f>
        <v>51137.054766397836</v>
      </c>
      <c r="G288" s="38">
        <f>SUM(G268:G287)</f>
        <v>0</v>
      </c>
      <c r="H288" s="38">
        <f t="shared" si="21"/>
        <v>76015553.924751148</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407.84321347758436</v>
      </c>
      <c r="D293" s="36">
        <f t="shared" si="23"/>
        <v>663.7196006912061</v>
      </c>
      <c r="E293" s="36">
        <f t="shared" si="23"/>
        <v>1048.0147728467275</v>
      </c>
      <c r="F293" s="36">
        <f t="shared" si="23"/>
        <v>0</v>
      </c>
      <c r="G293" s="37">
        <f t="shared" si="23"/>
        <v>0</v>
      </c>
      <c r="H293" s="38">
        <f t="shared" si="23"/>
        <v>490.67839971011512</v>
      </c>
      <c r="I293" s="1"/>
    </row>
    <row r="294" spans="2:10" x14ac:dyDescent="0.2">
      <c r="B294" s="9" t="str">
        <f>$B$33</f>
        <v>Science</v>
      </c>
      <c r="C294" s="69">
        <f t="shared" si="23"/>
        <v>370.06112486298446</v>
      </c>
      <c r="D294" s="69">
        <f t="shared" si="23"/>
        <v>813.18459427846483</v>
      </c>
      <c r="E294" s="69">
        <f t="shared" si="23"/>
        <v>2175.1046168003481</v>
      </c>
      <c r="F294" s="69">
        <f t="shared" si="23"/>
        <v>0</v>
      </c>
      <c r="G294" s="88">
        <f t="shared" si="23"/>
        <v>0</v>
      </c>
      <c r="H294" s="39">
        <f t="shared" si="23"/>
        <v>538.89009352909397</v>
      </c>
      <c r="I294" s="1"/>
    </row>
    <row r="295" spans="2:10" x14ac:dyDescent="0.2">
      <c r="B295" s="9" t="str">
        <f>$B$34</f>
        <v>Fine Arts</v>
      </c>
      <c r="C295" s="69">
        <f t="shared" si="23"/>
        <v>555.91503188428806</v>
      </c>
      <c r="D295" s="69">
        <f t="shared" si="23"/>
        <v>1480.1997947499649</v>
      </c>
      <c r="E295" s="69">
        <f t="shared" si="23"/>
        <v>234.76909681881955</v>
      </c>
      <c r="F295" s="69">
        <f t="shared" si="23"/>
        <v>0</v>
      </c>
      <c r="G295" s="88">
        <f t="shared" si="23"/>
        <v>0</v>
      </c>
      <c r="H295" s="39">
        <f t="shared" si="23"/>
        <v>797.56163806215159</v>
      </c>
      <c r="I295" s="1"/>
    </row>
    <row r="296" spans="2:10" x14ac:dyDescent="0.2">
      <c r="B296" s="9" t="str">
        <f>$B$35</f>
        <v>Teacher Education</v>
      </c>
      <c r="C296" s="69">
        <f t="shared" si="23"/>
        <v>313.66900113540606</v>
      </c>
      <c r="D296" s="69">
        <f t="shared" si="23"/>
        <v>557.48815876090032</v>
      </c>
      <c r="E296" s="69">
        <f t="shared" si="23"/>
        <v>790.94907545999035</v>
      </c>
      <c r="F296" s="69">
        <f t="shared" si="23"/>
        <v>274.93040196988085</v>
      </c>
      <c r="G296" s="88">
        <f t="shared" si="23"/>
        <v>0</v>
      </c>
      <c r="H296" s="39">
        <f t="shared" si="23"/>
        <v>577.86713713301265</v>
      </c>
      <c r="I296" s="1"/>
    </row>
    <row r="297" spans="2:10" x14ac:dyDescent="0.2">
      <c r="B297" s="9" t="str">
        <f>$B$36</f>
        <v>Agriculture</v>
      </c>
      <c r="C297" s="69">
        <f t="shared" si="23"/>
        <v>668.36787483796149</v>
      </c>
      <c r="D297" s="69">
        <f t="shared" si="23"/>
        <v>938.03795669983197</v>
      </c>
      <c r="E297" s="69">
        <f t="shared" si="23"/>
        <v>0</v>
      </c>
      <c r="F297" s="69">
        <f t="shared" si="23"/>
        <v>0</v>
      </c>
      <c r="G297" s="88">
        <f t="shared" si="23"/>
        <v>0</v>
      </c>
      <c r="H297" s="39">
        <f t="shared" si="23"/>
        <v>929.431464725517</v>
      </c>
      <c r="I297" s="1"/>
    </row>
    <row r="298" spans="2:10" x14ac:dyDescent="0.2">
      <c r="B298" s="9" t="str">
        <f>$B$37</f>
        <v>Engineering</v>
      </c>
      <c r="C298" s="69">
        <f t="shared" si="23"/>
        <v>809.08966245408749</v>
      </c>
      <c r="D298" s="69">
        <f t="shared" si="23"/>
        <v>1183.5005357642565</v>
      </c>
      <c r="E298" s="69">
        <f t="shared" si="23"/>
        <v>1511.9009620296606</v>
      </c>
      <c r="F298" s="69">
        <f t="shared" si="23"/>
        <v>0</v>
      </c>
      <c r="G298" s="88">
        <f t="shared" si="23"/>
        <v>0</v>
      </c>
      <c r="H298" s="39">
        <f t="shared" si="23"/>
        <v>1023.8776875010502</v>
      </c>
      <c r="I298" s="1"/>
    </row>
    <row r="299" spans="2:10" x14ac:dyDescent="0.2">
      <c r="B299" s="9" t="str">
        <f>$B$38</f>
        <v>Home Economics</v>
      </c>
      <c r="C299" s="69">
        <f t="shared" si="23"/>
        <v>313.83825920055358</v>
      </c>
      <c r="D299" s="69">
        <f t="shared" si="23"/>
        <v>873.33945117901283</v>
      </c>
      <c r="E299" s="69">
        <f t="shared" si="23"/>
        <v>0</v>
      </c>
      <c r="F299" s="69">
        <f t="shared" si="23"/>
        <v>0</v>
      </c>
      <c r="G299" s="88">
        <f t="shared" si="23"/>
        <v>0</v>
      </c>
      <c r="H299" s="39">
        <f t="shared" si="23"/>
        <v>451.13916520753747</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319.81538304553902</v>
      </c>
      <c r="D301" s="69">
        <f t="shared" si="23"/>
        <v>645.32803515605474</v>
      </c>
      <c r="E301" s="69">
        <f t="shared" si="23"/>
        <v>0</v>
      </c>
      <c r="F301" s="69">
        <f t="shared" si="23"/>
        <v>0</v>
      </c>
      <c r="G301" s="88">
        <f t="shared" si="23"/>
        <v>0</v>
      </c>
      <c r="H301" s="39">
        <f t="shared" si="23"/>
        <v>614.60738408421548</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495.35226188406415</v>
      </c>
      <c r="D304" s="69">
        <f t="shared" si="23"/>
        <v>0</v>
      </c>
      <c r="E304" s="69">
        <f t="shared" si="23"/>
        <v>0</v>
      </c>
      <c r="F304" s="69">
        <f t="shared" si="23"/>
        <v>0</v>
      </c>
      <c r="G304" s="88">
        <f t="shared" si="23"/>
        <v>0</v>
      </c>
      <c r="H304" s="39">
        <f t="shared" si="23"/>
        <v>495.35226188406415</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400.29455360206856</v>
      </c>
      <c r="D306" s="69">
        <f t="shared" si="23"/>
        <v>598.21477055015191</v>
      </c>
      <c r="E306" s="69">
        <f t="shared" si="23"/>
        <v>1148.5503677155577</v>
      </c>
      <c r="F306" s="69">
        <f t="shared" si="23"/>
        <v>0</v>
      </c>
      <c r="G306" s="88">
        <f t="shared" si="23"/>
        <v>0</v>
      </c>
      <c r="H306" s="39">
        <f t="shared" si="23"/>
        <v>600.59900579875182</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604.50645616639531</v>
      </c>
      <c r="D308" s="69">
        <f t="shared" si="23"/>
        <v>853.76012867317445</v>
      </c>
      <c r="E308" s="69">
        <f t="shared" si="23"/>
        <v>1056.0723360213474</v>
      </c>
      <c r="F308" s="69">
        <f t="shared" si="23"/>
        <v>0</v>
      </c>
      <c r="G308" s="88">
        <f t="shared" si="23"/>
        <v>0</v>
      </c>
      <c r="H308" s="39">
        <f t="shared" si="23"/>
        <v>816.83839995885614</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1188.3685178537714</v>
      </c>
      <c r="E310" s="69">
        <f t="shared" si="24"/>
        <v>0</v>
      </c>
      <c r="F310" s="69">
        <f t="shared" si="24"/>
        <v>0</v>
      </c>
      <c r="G310" s="88">
        <f t="shared" si="24"/>
        <v>0</v>
      </c>
      <c r="H310" s="39">
        <f t="shared" si="24"/>
        <v>1188.3685178537714</v>
      </c>
      <c r="I310" s="1"/>
    </row>
    <row r="311" spans="2:10" x14ac:dyDescent="0.2">
      <c r="B311" s="9" t="str">
        <f>$B$50</f>
        <v>Technology</v>
      </c>
      <c r="C311" s="69">
        <f t="shared" si="24"/>
        <v>728.68642087367778</v>
      </c>
      <c r="D311" s="69">
        <f t="shared" si="24"/>
        <v>749.70612975112681</v>
      </c>
      <c r="E311" s="69">
        <f t="shared" si="24"/>
        <v>1173.8126104562907</v>
      </c>
      <c r="F311" s="69">
        <f t="shared" si="24"/>
        <v>0</v>
      </c>
      <c r="G311" s="88">
        <f t="shared" si="24"/>
        <v>0</v>
      </c>
      <c r="H311" s="39">
        <f t="shared" si="24"/>
        <v>755.0336838199247</v>
      </c>
      <c r="I311" s="1"/>
    </row>
    <row r="312" spans="2:10" x14ac:dyDescent="0.2">
      <c r="B312" s="9" t="str">
        <f>$B$51</f>
        <v>Nursing</v>
      </c>
      <c r="C312" s="69">
        <f t="shared" si="24"/>
        <v>387.50666860042236</v>
      </c>
      <c r="D312" s="69">
        <f t="shared" si="24"/>
        <v>564.90306156501663</v>
      </c>
      <c r="E312" s="69">
        <f t="shared" si="24"/>
        <v>1283.9207878844154</v>
      </c>
      <c r="F312" s="69">
        <f t="shared" si="24"/>
        <v>0</v>
      </c>
      <c r="G312" s="88">
        <f t="shared" si="24"/>
        <v>0</v>
      </c>
      <c r="H312" s="39">
        <f t="shared" si="24"/>
        <v>629.98762945929889</v>
      </c>
      <c r="I312" s="1"/>
    </row>
    <row r="313" spans="2:10" x14ac:dyDescent="0.2">
      <c r="B313" s="35" t="str">
        <f>$B$52</f>
        <v>Totals</v>
      </c>
      <c r="C313" s="38">
        <f t="shared" si="24"/>
        <v>429.84805390291893</v>
      </c>
      <c r="D313" s="38">
        <f t="shared" si="24"/>
        <v>718.85183071855147</v>
      </c>
      <c r="E313" s="38">
        <f t="shared" si="24"/>
        <v>1094.9006140752526</v>
      </c>
      <c r="F313" s="38">
        <f t="shared" si="24"/>
        <v>274.93040196988085</v>
      </c>
      <c r="G313" s="38">
        <f t="shared" si="24"/>
        <v>0</v>
      </c>
      <c r="H313" s="38">
        <f t="shared" si="24"/>
        <v>598.34507941996924</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1.6273891013946835</v>
      </c>
      <c r="E318" s="55">
        <f t="shared" si="25"/>
        <v>2.5696511262515536</v>
      </c>
      <c r="F318" s="55">
        <f t="shared" si="25"/>
        <v>0</v>
      </c>
      <c r="G318" s="55">
        <f t="shared" si="25"/>
        <v>0</v>
      </c>
      <c r="H318" s="55">
        <f t="shared" si="25"/>
        <v>1.2031054667459447</v>
      </c>
      <c r="I318" s="1"/>
    </row>
    <row r="319" spans="2:10" x14ac:dyDescent="0.2">
      <c r="B319" s="9" t="str">
        <f>$B$33</f>
        <v>Science</v>
      </c>
      <c r="C319" s="55">
        <f t="shared" ref="C319:H334" si="26">IF($C$293=0,"",C294/$C$293)</f>
        <v>0.90736124234496685</v>
      </c>
      <c r="D319" s="55">
        <f t="shared" si="26"/>
        <v>1.993865699871842</v>
      </c>
      <c r="E319" s="55">
        <f t="shared" si="26"/>
        <v>5.3331882079236683</v>
      </c>
      <c r="F319" s="55">
        <f t="shared" si="26"/>
        <v>0</v>
      </c>
      <c r="G319" s="55">
        <f t="shared" si="26"/>
        <v>0</v>
      </c>
      <c r="H319" s="55">
        <f t="shared" si="26"/>
        <v>1.3213168093054763</v>
      </c>
      <c r="I319" s="1"/>
    </row>
    <row r="320" spans="2:10" x14ac:dyDescent="0.2">
      <c r="B320" s="9" t="str">
        <f>$B$34</f>
        <v>Fine Arts</v>
      </c>
      <c r="C320" s="55">
        <f t="shared" si="26"/>
        <v>1.3630606407401749</v>
      </c>
      <c r="D320" s="55">
        <f t="shared" si="26"/>
        <v>3.6293353569099387</v>
      </c>
      <c r="E320" s="55">
        <f t="shared" si="26"/>
        <v>0.57563565865666366</v>
      </c>
      <c r="F320" s="55">
        <f t="shared" si="26"/>
        <v>0</v>
      </c>
      <c r="G320" s="55">
        <f t="shared" si="26"/>
        <v>0</v>
      </c>
      <c r="H320" s="55">
        <f t="shared" si="26"/>
        <v>1.9555594201544479</v>
      </c>
      <c r="I320" s="1"/>
    </row>
    <row r="321" spans="2:9" x14ac:dyDescent="0.2">
      <c r="B321" s="9" t="str">
        <f>$B$35</f>
        <v>Teacher Education</v>
      </c>
      <c r="C321" s="55">
        <f t="shared" si="26"/>
        <v>0.76909211866203031</v>
      </c>
      <c r="D321" s="55">
        <f t="shared" si="26"/>
        <v>1.3669178261109907</v>
      </c>
      <c r="E321" s="55">
        <f t="shared" si="26"/>
        <v>1.9393459283427847</v>
      </c>
      <c r="F321" s="55">
        <f t="shared" si="26"/>
        <v>0.67410807115217919</v>
      </c>
      <c r="G321" s="55">
        <f t="shared" si="26"/>
        <v>0</v>
      </c>
      <c r="H321" s="55">
        <f t="shared" si="26"/>
        <v>1.4168855041271222</v>
      </c>
      <c r="I321" s="1"/>
    </row>
    <row r="322" spans="2:9" x14ac:dyDescent="0.2">
      <c r="B322" s="9" t="str">
        <f>$B$36</f>
        <v>Agriculture</v>
      </c>
      <c r="C322" s="55">
        <f t="shared" si="26"/>
        <v>1.6387863099129292</v>
      </c>
      <c r="D322" s="55">
        <f t="shared" si="26"/>
        <v>2.2999964832107911</v>
      </c>
      <c r="E322" s="55">
        <f t="shared" si="26"/>
        <v>0</v>
      </c>
      <c r="F322" s="55">
        <f t="shared" si="26"/>
        <v>0</v>
      </c>
      <c r="G322" s="55">
        <f t="shared" si="26"/>
        <v>0</v>
      </c>
      <c r="H322" s="55">
        <f t="shared" si="26"/>
        <v>2.278894030871498</v>
      </c>
      <c r="I322" s="1"/>
    </row>
    <row r="323" spans="2:9" x14ac:dyDescent="0.2">
      <c r="B323" s="9" t="str">
        <f>$B$37</f>
        <v>Engineering</v>
      </c>
      <c r="C323" s="55">
        <f t="shared" si="26"/>
        <v>1.983825243909707</v>
      </c>
      <c r="D323" s="55">
        <f t="shared" si="26"/>
        <v>2.9018517328578848</v>
      </c>
      <c r="E323" s="55">
        <f t="shared" si="26"/>
        <v>3.7070641660015187</v>
      </c>
      <c r="F323" s="55">
        <f t="shared" si="26"/>
        <v>0</v>
      </c>
      <c r="G323" s="55">
        <f t="shared" si="26"/>
        <v>0</v>
      </c>
      <c r="H323" s="55">
        <f t="shared" si="26"/>
        <v>2.510468860743527</v>
      </c>
      <c r="I323" s="1"/>
    </row>
    <row r="324" spans="2:9" x14ac:dyDescent="0.2">
      <c r="B324" s="9" t="str">
        <f>$B$38</f>
        <v>Home Economics</v>
      </c>
      <c r="C324" s="55">
        <f t="shared" si="26"/>
        <v>0.76950712634035912</v>
      </c>
      <c r="D324" s="55">
        <f t="shared" si="26"/>
        <v>2.1413607541296327</v>
      </c>
      <c r="E324" s="55">
        <f t="shared" si="26"/>
        <v>0</v>
      </c>
      <c r="F324" s="55">
        <f t="shared" si="26"/>
        <v>0</v>
      </c>
      <c r="G324" s="55">
        <f t="shared" si="26"/>
        <v>0</v>
      </c>
      <c r="H324" s="55">
        <f t="shared" si="26"/>
        <v>1.1061583233438619</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0.78416257149051849</v>
      </c>
      <c r="D326" s="55">
        <f t="shared" si="26"/>
        <v>1.5822944058661477</v>
      </c>
      <c r="E326" s="55">
        <f t="shared" si="26"/>
        <v>0</v>
      </c>
      <c r="F326" s="55">
        <f t="shared" si="26"/>
        <v>0</v>
      </c>
      <c r="G326" s="55">
        <f t="shared" si="26"/>
        <v>0</v>
      </c>
      <c r="H326" s="55">
        <f t="shared" si="26"/>
        <v>1.5069697466425911</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1.2145654151268339</v>
      </c>
      <c r="D329" s="55">
        <f t="shared" si="26"/>
        <v>0</v>
      </c>
      <c r="E329" s="55">
        <f t="shared" si="26"/>
        <v>0</v>
      </c>
      <c r="F329" s="55">
        <f t="shared" si="26"/>
        <v>0</v>
      </c>
      <c r="G329" s="55">
        <f t="shared" si="26"/>
        <v>0</v>
      </c>
      <c r="H329" s="55">
        <f t="shared" si="26"/>
        <v>1.2145654151268339</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0.98149127011051596</v>
      </c>
      <c r="D331" s="55">
        <f t="shared" si="26"/>
        <v>1.4667763267391738</v>
      </c>
      <c r="E331" s="55">
        <f t="shared" si="26"/>
        <v>2.8161566252926842</v>
      </c>
      <c r="F331" s="55">
        <f t="shared" si="26"/>
        <v>0</v>
      </c>
      <c r="G331" s="55">
        <f t="shared" si="26"/>
        <v>0</v>
      </c>
      <c r="H331" s="55">
        <f t="shared" si="26"/>
        <v>1.4726222870734653</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1.482203053011252</v>
      </c>
      <c r="D333" s="55">
        <f t="shared" si="26"/>
        <v>2.0933537704191769</v>
      </c>
      <c r="E333" s="55">
        <f t="shared" si="26"/>
        <v>2.5894076476508308</v>
      </c>
      <c r="F333" s="55">
        <f t="shared" si="26"/>
        <v>0</v>
      </c>
      <c r="G333" s="55">
        <f t="shared" si="26"/>
        <v>0</v>
      </c>
      <c r="H333" s="55">
        <f t="shared" si="26"/>
        <v>2.0028245486638476</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2.9137876482504859</v>
      </c>
      <c r="E335" s="55">
        <f t="shared" si="27"/>
        <v>0</v>
      </c>
      <c r="F335" s="55">
        <f t="shared" si="27"/>
        <v>0</v>
      </c>
      <c r="G335" s="55">
        <f t="shared" si="27"/>
        <v>0</v>
      </c>
      <c r="H335" s="55">
        <f t="shared" si="27"/>
        <v>2.9137876482504859</v>
      </c>
      <c r="I335" s="1"/>
    </row>
    <row r="336" spans="2:9" x14ac:dyDescent="0.2">
      <c r="B336" s="9" t="str">
        <f>$B$50</f>
        <v>Technology</v>
      </c>
      <c r="C336" s="55">
        <f t="shared" si="27"/>
        <v>1.7866827172636708</v>
      </c>
      <c r="D336" s="55">
        <f t="shared" si="27"/>
        <v>1.8382214168983144</v>
      </c>
      <c r="E336" s="55">
        <f t="shared" si="27"/>
        <v>2.878097689667221</v>
      </c>
      <c r="F336" s="55">
        <f t="shared" si="27"/>
        <v>0</v>
      </c>
      <c r="G336" s="55">
        <f t="shared" si="27"/>
        <v>0</v>
      </c>
      <c r="H336" s="55">
        <f t="shared" si="27"/>
        <v>1.8512841672218299</v>
      </c>
      <c r="I336" s="1"/>
    </row>
    <row r="337" spans="2:10" x14ac:dyDescent="0.2">
      <c r="B337" s="9" t="str">
        <f>$B$51</f>
        <v>Nursing</v>
      </c>
      <c r="C337" s="55">
        <f t="shared" si="27"/>
        <v>0.95013636562992676</v>
      </c>
      <c r="D337" s="55">
        <f t="shared" si="27"/>
        <v>1.3850985940117022</v>
      </c>
      <c r="E337" s="55">
        <f t="shared" si="27"/>
        <v>3.1480744204046478</v>
      </c>
      <c r="F337" s="55">
        <f t="shared" si="27"/>
        <v>0</v>
      </c>
      <c r="G337" s="55">
        <f t="shared" si="27"/>
        <v>0</v>
      </c>
      <c r="H337" s="55">
        <f t="shared" si="27"/>
        <v>1.5446809181585754</v>
      </c>
      <c r="I337" s="1"/>
    </row>
    <row r="338" spans="2:10" x14ac:dyDescent="0.2">
      <c r="B338" s="35" t="str">
        <f>$B$52</f>
        <v>Totals</v>
      </c>
      <c r="C338" s="55">
        <f t="shared" si="27"/>
        <v>1.0539541659592773</v>
      </c>
      <c r="D338" s="55">
        <f t="shared" si="27"/>
        <v>1.7625690632168889</v>
      </c>
      <c r="E338" s="55">
        <f t="shared" si="27"/>
        <v>2.6846115808555191</v>
      </c>
      <c r="F338" s="55">
        <f t="shared" si="27"/>
        <v>0.67410807115217919</v>
      </c>
      <c r="G338" s="55">
        <f t="shared" si="27"/>
        <v>0</v>
      </c>
      <c r="H338" s="55">
        <f t="shared" si="27"/>
        <v>1.4670958340044933</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12235.296404327531</v>
      </c>
      <c r="D343" s="38">
        <f t="shared" si="28"/>
        <v>19911.588020736184</v>
      </c>
      <c r="E343" s="38">
        <f>E293*24</f>
        <v>25152.354548321462</v>
      </c>
      <c r="F343" s="38">
        <f>F293*18</f>
        <v>0</v>
      </c>
      <c r="G343" s="38">
        <f>G293*24</f>
        <v>0</v>
      </c>
      <c r="H343" s="38">
        <f>IF((C32/30+D32/30+E32/24+F32/18+G32/24)=0,0,H268/(C32/30+D32/30+E32/24+F32/18+G32/24))</f>
        <v>14555.340728316627</v>
      </c>
      <c r="I343" s="1"/>
    </row>
    <row r="344" spans="2:10" x14ac:dyDescent="0.2">
      <c r="B344" s="9" t="str">
        <f>$B$33</f>
        <v>Science</v>
      </c>
      <c r="C344" s="39">
        <f t="shared" si="28"/>
        <v>11101.833745889533</v>
      </c>
      <c r="D344" s="39">
        <f t="shared" si="28"/>
        <v>24395.537828353947</v>
      </c>
      <c r="E344" s="39">
        <f>E294*24</f>
        <v>52202.510803208352</v>
      </c>
      <c r="F344" s="39">
        <f>F294*18</f>
        <v>0</v>
      </c>
      <c r="G344" s="39">
        <f>G294*24</f>
        <v>0</v>
      </c>
      <c r="H344" s="39">
        <f t="shared" ref="H344:H363" si="29">IF((C33/30+D33/30+E33/24+F33/18+G33/24)=0,0,H269/(C33/30+D33/30+E33/24+F33/18+G33/24))</f>
        <v>16045.613986587821</v>
      </c>
      <c r="I344" s="1"/>
    </row>
    <row r="345" spans="2:10" x14ac:dyDescent="0.2">
      <c r="B345" s="9" t="str">
        <f>$B$34</f>
        <v>Fine Arts</v>
      </c>
      <c r="C345" s="39">
        <f t="shared" si="28"/>
        <v>16677.450956528643</v>
      </c>
      <c r="D345" s="39">
        <f t="shared" si="28"/>
        <v>44405.993842498945</v>
      </c>
      <c r="E345" s="39">
        <f t="shared" ref="E345:E363" si="30">E295*24</f>
        <v>5634.4583236516692</v>
      </c>
      <c r="F345" s="39">
        <f t="shared" ref="F345:F363" si="31">F295*18</f>
        <v>0</v>
      </c>
      <c r="G345" s="39">
        <f t="shared" ref="G345:G363" si="32">G295*24</f>
        <v>0</v>
      </c>
      <c r="H345" s="39">
        <f t="shared" si="29"/>
        <v>23918.005179390657</v>
      </c>
      <c r="I345" s="1"/>
    </row>
    <row r="346" spans="2:10" x14ac:dyDescent="0.2">
      <c r="B346" s="9" t="str">
        <f>$B$35</f>
        <v>Teacher Education</v>
      </c>
      <c r="C346" s="39">
        <f t="shared" si="28"/>
        <v>9410.0700340621825</v>
      </c>
      <c r="D346" s="39">
        <f t="shared" si="28"/>
        <v>16724.644762827011</v>
      </c>
      <c r="E346" s="39">
        <f t="shared" si="30"/>
        <v>18982.77781103977</v>
      </c>
      <c r="F346" s="39">
        <f t="shared" si="31"/>
        <v>4948.7472354578549</v>
      </c>
      <c r="G346" s="39">
        <f t="shared" si="32"/>
        <v>0</v>
      </c>
      <c r="H346" s="39">
        <f t="shared" si="29"/>
        <v>15716.199667995203</v>
      </c>
      <c r="I346" s="1"/>
    </row>
    <row r="347" spans="2:10" x14ac:dyDescent="0.2">
      <c r="B347" s="9" t="str">
        <f>$B$36</f>
        <v>Agriculture</v>
      </c>
      <c r="C347" s="39">
        <f t="shared" si="28"/>
        <v>20051.036245138846</v>
      </c>
      <c r="D347" s="39">
        <f t="shared" si="28"/>
        <v>28141.138700994958</v>
      </c>
      <c r="E347" s="39">
        <f t="shared" si="30"/>
        <v>0</v>
      </c>
      <c r="F347" s="39">
        <f t="shared" si="31"/>
        <v>0</v>
      </c>
      <c r="G347" s="39">
        <f t="shared" si="32"/>
        <v>0</v>
      </c>
      <c r="H347" s="39">
        <f t="shared" si="29"/>
        <v>27882.943941765508</v>
      </c>
      <c r="I347" s="1"/>
    </row>
    <row r="348" spans="2:10" x14ac:dyDescent="0.2">
      <c r="B348" s="9" t="str">
        <f>$B$37</f>
        <v>Engineering</v>
      </c>
      <c r="C348" s="39">
        <f t="shared" si="28"/>
        <v>24272.689873622625</v>
      </c>
      <c r="D348" s="39">
        <f t="shared" si="28"/>
        <v>35505.016072927698</v>
      </c>
      <c r="E348" s="39">
        <f t="shared" si="30"/>
        <v>36285.623088711858</v>
      </c>
      <c r="F348" s="39">
        <f t="shared" si="31"/>
        <v>0</v>
      </c>
      <c r="G348" s="39">
        <f t="shared" si="32"/>
        <v>0</v>
      </c>
      <c r="H348" s="39">
        <f t="shared" si="29"/>
        <v>30160.507445051408</v>
      </c>
      <c r="I348" s="1"/>
    </row>
    <row r="349" spans="2:10" x14ac:dyDescent="0.2">
      <c r="B349" s="9" t="str">
        <f>$B$38</f>
        <v>Home Economics</v>
      </c>
      <c r="C349" s="39">
        <f t="shared" si="28"/>
        <v>9415.1477760166072</v>
      </c>
      <c r="D349" s="39">
        <f t="shared" si="28"/>
        <v>26200.183535370386</v>
      </c>
      <c r="E349" s="39">
        <f t="shared" si="30"/>
        <v>0</v>
      </c>
      <c r="F349" s="39">
        <f t="shared" si="31"/>
        <v>0</v>
      </c>
      <c r="G349" s="39">
        <f t="shared" si="32"/>
        <v>0</v>
      </c>
      <c r="H349" s="39">
        <f t="shared" si="29"/>
        <v>13534.174956226123</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9594.4614913661699</v>
      </c>
      <c r="D351" s="39">
        <f t="shared" si="28"/>
        <v>19359.841054681641</v>
      </c>
      <c r="E351" s="39">
        <f t="shared" si="30"/>
        <v>0</v>
      </c>
      <c r="F351" s="39">
        <f t="shared" si="31"/>
        <v>0</v>
      </c>
      <c r="G351" s="39">
        <f t="shared" si="32"/>
        <v>0</v>
      </c>
      <c r="H351" s="39">
        <f t="shared" si="29"/>
        <v>18438.221522526463</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14860.567856521924</v>
      </c>
      <c r="D354" s="39">
        <f t="shared" si="28"/>
        <v>0</v>
      </c>
      <c r="E354" s="39">
        <f t="shared" si="30"/>
        <v>0</v>
      </c>
      <c r="F354" s="39">
        <f t="shared" si="31"/>
        <v>0</v>
      </c>
      <c r="G354" s="39">
        <f t="shared" si="32"/>
        <v>0</v>
      </c>
      <c r="H354" s="39">
        <f t="shared" si="29"/>
        <v>14860.567856521924</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12008.836608062056</v>
      </c>
      <c r="D356" s="39">
        <f t="shared" si="28"/>
        <v>17946.443116504557</v>
      </c>
      <c r="E356" s="39">
        <f t="shared" si="30"/>
        <v>27565.208825173388</v>
      </c>
      <c r="F356" s="39">
        <f t="shared" si="31"/>
        <v>0</v>
      </c>
      <c r="G356" s="39">
        <f t="shared" si="32"/>
        <v>0</v>
      </c>
      <c r="H356" s="39">
        <f t="shared" si="29"/>
        <v>17615.410463411223</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18135.19368499186</v>
      </c>
      <c r="D358" s="39">
        <f t="shared" si="28"/>
        <v>25612.803860195232</v>
      </c>
      <c r="E358" s="39">
        <f t="shared" si="30"/>
        <v>25345.736064512337</v>
      </c>
      <c r="F358" s="39">
        <f t="shared" si="31"/>
        <v>0</v>
      </c>
      <c r="G358" s="39">
        <f t="shared" si="32"/>
        <v>0</v>
      </c>
      <c r="H358" s="39">
        <f t="shared" si="29"/>
        <v>23734.015641082766</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35651.055535613144</v>
      </c>
      <c r="E360" s="39">
        <f t="shared" si="30"/>
        <v>0</v>
      </c>
      <c r="F360" s="39">
        <f t="shared" si="31"/>
        <v>0</v>
      </c>
      <c r="G360" s="39">
        <f t="shared" si="32"/>
        <v>0</v>
      </c>
      <c r="H360" s="39">
        <f t="shared" si="29"/>
        <v>35651.055535613144</v>
      </c>
      <c r="I360" s="1"/>
    </row>
    <row r="361" spans="2:9" x14ac:dyDescent="0.2">
      <c r="B361" s="9" t="str">
        <f>$B$50</f>
        <v>Technology</v>
      </c>
      <c r="C361" s="39">
        <f t="shared" si="33"/>
        <v>21860.592626210335</v>
      </c>
      <c r="D361" s="39">
        <f t="shared" si="33"/>
        <v>22491.183892533805</v>
      </c>
      <c r="E361" s="39">
        <f t="shared" si="30"/>
        <v>28171.502650950977</v>
      </c>
      <c r="F361" s="39">
        <f t="shared" si="31"/>
        <v>0</v>
      </c>
      <c r="G361" s="39">
        <f t="shared" si="32"/>
        <v>0</v>
      </c>
      <c r="H361" s="39">
        <f t="shared" si="29"/>
        <v>22506.940483056125</v>
      </c>
      <c r="I361" s="1"/>
    </row>
    <row r="362" spans="2:9" x14ac:dyDescent="0.2">
      <c r="B362" s="9" t="str">
        <f>$B$51</f>
        <v>Nursing</v>
      </c>
      <c r="C362" s="39">
        <f t="shared" si="33"/>
        <v>11625.200058012671</v>
      </c>
      <c r="D362" s="39">
        <f t="shared" si="33"/>
        <v>16947.091846950498</v>
      </c>
      <c r="E362" s="39">
        <f t="shared" si="30"/>
        <v>30814.09890922597</v>
      </c>
      <c r="F362" s="39">
        <f t="shared" si="31"/>
        <v>0</v>
      </c>
      <c r="G362" s="39">
        <f t="shared" si="32"/>
        <v>0</v>
      </c>
      <c r="H362" s="39">
        <f t="shared" si="29"/>
        <v>18404.274187299819</v>
      </c>
      <c r="I362" s="1"/>
    </row>
    <row r="363" spans="2:9" x14ac:dyDescent="0.2">
      <c r="B363" s="35" t="str">
        <f>$B$52</f>
        <v>Totals</v>
      </c>
      <c r="C363" s="38">
        <f t="shared" si="33"/>
        <v>12895.441617087568</v>
      </c>
      <c r="D363" s="38">
        <f t="shared" si="33"/>
        <v>21565.554921556544</v>
      </c>
      <c r="E363" s="38">
        <f t="shared" si="30"/>
        <v>26277.614737806063</v>
      </c>
      <c r="F363" s="38">
        <f t="shared" si="31"/>
        <v>4948.7472354578549</v>
      </c>
      <c r="G363" s="38">
        <f t="shared" si="32"/>
        <v>0</v>
      </c>
      <c r="H363" s="38">
        <f t="shared" si="29"/>
        <v>17586.727958853429</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23" priority="6" stopIfTrue="1">
      <formula>C32=0</formula>
    </cfRule>
  </conditionalFormatting>
  <conditionalFormatting sqref="C91:G110">
    <cfRule type="expression" dxfId="122" priority="5" stopIfTrue="1">
      <formula>C32=0</formula>
    </cfRule>
  </conditionalFormatting>
  <conditionalFormatting sqref="C143:H162">
    <cfRule type="expression" dxfId="121" priority="3" stopIfTrue="1">
      <formula>C32=0</formula>
    </cfRule>
  </conditionalFormatting>
  <conditionalFormatting sqref="H143:H162">
    <cfRule type="expression" dxfId="120" priority="4" stopIfTrue="1">
      <formula>OR(AND(#REF!&gt;0,H143&gt;0,H61=0),AND(#REF!&gt;0,H143&gt;0,H32=0))</formula>
    </cfRule>
  </conditionalFormatting>
  <conditionalFormatting sqref="H143:H162">
    <cfRule type="expression" dxfId="119" priority="2" stopIfTrue="1">
      <formula>OR(AND(#REF!&gt;0,H143&gt;0,H61=0),AND(#REF!&gt;0,H143&gt;0,H32=0))</formula>
    </cfRule>
  </conditionalFormatting>
  <conditionalFormatting sqref="H143:H162">
    <cfRule type="expression" dxfId="118"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4" width="17.140625" style="4" bestFit="1" customWidth="1"/>
    <col min="5"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96</v>
      </c>
      <c r="C3" s="6"/>
      <c r="D3" s="6"/>
      <c r="E3" s="6"/>
      <c r="F3" s="6"/>
      <c r="G3" s="6"/>
      <c r="H3" s="6"/>
    </row>
    <row r="4" spans="2:8" x14ac:dyDescent="0.2">
      <c r="B4" s="83" t="s">
        <v>157</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Data!$G27</f>
        <v>181006202</v>
      </c>
    </row>
    <row r="14" spans="2:8" x14ac:dyDescent="0.2">
      <c r="B14" s="371" t="s">
        <v>14</v>
      </c>
      <c r="C14" s="371"/>
      <c r="D14" s="371"/>
      <c r="E14" s="371"/>
      <c r="F14" s="335"/>
      <c r="G14" s="333"/>
      <c r="H14" s="339">
        <f>Data!$H27</f>
        <v>75098700</v>
      </c>
    </row>
    <row r="15" spans="2:8" x14ac:dyDescent="0.2">
      <c r="B15" s="371" t="s">
        <v>15</v>
      </c>
      <c r="C15" s="371"/>
      <c r="D15" s="371"/>
      <c r="E15" s="371"/>
      <c r="F15" s="335"/>
      <c r="G15" s="333"/>
      <c r="H15" s="339">
        <f>Data!$I27</f>
        <v>61846362</v>
      </c>
    </row>
    <row r="16" spans="2:8" x14ac:dyDescent="0.2">
      <c r="B16" s="371" t="s">
        <v>19</v>
      </c>
      <c r="C16" s="371"/>
      <c r="D16" s="371"/>
      <c r="E16" s="371"/>
      <c r="F16" s="335"/>
      <c r="G16" s="333"/>
      <c r="H16" s="339">
        <f>Data!$J27</f>
        <v>53836942</v>
      </c>
    </row>
    <row r="17" spans="2:23" x14ac:dyDescent="0.2">
      <c r="B17" s="371" t="s">
        <v>16</v>
      </c>
      <c r="C17" s="371"/>
      <c r="D17" s="371"/>
      <c r="E17" s="371"/>
      <c r="F17" s="335"/>
      <c r="G17" s="333"/>
      <c r="H17" s="339">
        <f>Data!$K27</f>
        <v>52617359</v>
      </c>
    </row>
    <row r="18" spans="2:23" x14ac:dyDescent="0.2">
      <c r="B18" s="371" t="s">
        <v>1</v>
      </c>
      <c r="C18" s="371"/>
      <c r="D18" s="371"/>
      <c r="E18" s="371"/>
      <c r="F18" s="336"/>
      <c r="G18" s="333"/>
      <c r="H18" s="337">
        <f>SUM(H13:H17)</f>
        <v>424405565</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
        <v>867</v>
      </c>
      <c r="E21" s="384"/>
      <c r="F21" s="384"/>
      <c r="G21" s="87" t="str">
        <f>Data!M27</f>
        <v>940-369-5095</v>
      </c>
      <c r="H21" s="78" t="str">
        <f>Data!N27</f>
        <v>leydi.carter@untsystem.edu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Data!O27</f>
        <v>12747</v>
      </c>
      <c r="D25" s="80">
        <f>Data!P27</f>
        <v>20767</v>
      </c>
      <c r="E25" s="80">
        <f>Data!Q27</f>
        <v>5208</v>
      </c>
      <c r="F25" s="80">
        <f>Data!R27</f>
        <v>1886</v>
      </c>
      <c r="G25" s="80">
        <f>Data!S27</f>
        <v>45</v>
      </c>
      <c r="H25" s="68">
        <f>SUM(C25:G25)</f>
        <v>40653</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Data!T27</f>
        <v>Shari Schwartz</v>
      </c>
      <c r="E28" s="384"/>
      <c r="F28" s="384"/>
      <c r="G28" s="87" t="str">
        <f>Data!U27</f>
        <v>(940) 565-4616</v>
      </c>
      <c r="H28" s="78" t="str">
        <f>Data!V27</f>
        <v>shari.schwartz@unt.edu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Data!W27</f>
        <v>240155</v>
      </c>
      <c r="D32" s="81">
        <f>Data!AQ27</f>
        <v>135377</v>
      </c>
      <c r="E32" s="81">
        <f>Data!BK27</f>
        <v>27669</v>
      </c>
      <c r="F32" s="81">
        <f>Data!CE27</f>
        <v>7794</v>
      </c>
      <c r="G32" s="81">
        <f>Data!CY27</f>
        <v>0</v>
      </c>
      <c r="H32" s="22">
        <f>SUM(C32:G32)</f>
        <v>410995</v>
      </c>
      <c r="I32" s="1"/>
      <c r="W32" s="18"/>
    </row>
    <row r="33" spans="2:23" x14ac:dyDescent="0.2">
      <c r="B33" s="7" t="s">
        <v>46</v>
      </c>
      <c r="C33" s="81">
        <f>Data!X27</f>
        <v>80939</v>
      </c>
      <c r="D33" s="81">
        <f>Data!AR27</f>
        <v>30635</v>
      </c>
      <c r="E33" s="81">
        <f>Data!BL27</f>
        <v>13540</v>
      </c>
      <c r="F33" s="81">
        <f>Data!CF27</f>
        <v>5576</v>
      </c>
      <c r="G33" s="81">
        <f>Data!CZ27</f>
        <v>0</v>
      </c>
      <c r="H33" s="22">
        <f t="shared" ref="H33:H52" si="0">SUM(C33:G33)</f>
        <v>130690</v>
      </c>
      <c r="I33" s="1"/>
      <c r="W33" s="18"/>
    </row>
    <row r="34" spans="2:23" x14ac:dyDescent="0.2">
      <c r="B34" s="7" t="s">
        <v>47</v>
      </c>
      <c r="C34" s="81">
        <f>Data!Y27</f>
        <v>54697</v>
      </c>
      <c r="D34" s="81">
        <f>Data!AS27</f>
        <v>31275</v>
      </c>
      <c r="E34" s="81">
        <f>Data!BM27</f>
        <v>6340</v>
      </c>
      <c r="F34" s="81">
        <f>Data!CG27</f>
        <v>3850</v>
      </c>
      <c r="G34" s="81">
        <f>Data!DA27</f>
        <v>0</v>
      </c>
      <c r="H34" s="22">
        <f t="shared" si="0"/>
        <v>96162</v>
      </c>
      <c r="I34" s="1"/>
      <c r="W34" s="18"/>
    </row>
    <row r="35" spans="2:23" x14ac:dyDescent="0.2">
      <c r="B35" s="7" t="s">
        <v>48</v>
      </c>
      <c r="C35" s="81">
        <f>Data!Z27</f>
        <v>3026</v>
      </c>
      <c r="D35" s="81">
        <f>Data!AT27</f>
        <v>18503</v>
      </c>
      <c r="E35" s="81">
        <f>Data!BN27</f>
        <v>10267</v>
      </c>
      <c r="F35" s="81">
        <f>Data!CH27</f>
        <v>2543</v>
      </c>
      <c r="G35" s="81">
        <f>Data!DB27</f>
        <v>0</v>
      </c>
      <c r="H35" s="22">
        <f t="shared" si="0"/>
        <v>34339</v>
      </c>
      <c r="I35" s="1"/>
      <c r="W35" s="18"/>
    </row>
    <row r="36" spans="2:23" x14ac:dyDescent="0.2">
      <c r="B36" s="7" t="s">
        <v>49</v>
      </c>
      <c r="C36" s="81">
        <f>Data!AA27</f>
        <v>0</v>
      </c>
      <c r="D36" s="81">
        <f>Data!AU27</f>
        <v>0</v>
      </c>
      <c r="E36" s="81">
        <f>Data!BO27</f>
        <v>0</v>
      </c>
      <c r="F36" s="81">
        <f>Data!CI27</f>
        <v>0</v>
      </c>
      <c r="G36" s="81">
        <f>Data!DC27</f>
        <v>0</v>
      </c>
      <c r="H36" s="22">
        <f t="shared" si="0"/>
        <v>0</v>
      </c>
      <c r="I36" s="1"/>
      <c r="W36" s="18"/>
    </row>
    <row r="37" spans="2:23" x14ac:dyDescent="0.2">
      <c r="B37" s="7" t="s">
        <v>50</v>
      </c>
      <c r="C37" s="81">
        <f>Data!AB27</f>
        <v>19508</v>
      </c>
      <c r="D37" s="81">
        <f>Data!AV27</f>
        <v>29004</v>
      </c>
      <c r="E37" s="81">
        <f>Data!BP27</f>
        <v>8922</v>
      </c>
      <c r="F37" s="81">
        <f>Data!CJ27</f>
        <v>2765</v>
      </c>
      <c r="G37" s="81">
        <f>Data!DD27</f>
        <v>0</v>
      </c>
      <c r="H37" s="22">
        <f t="shared" si="0"/>
        <v>60199</v>
      </c>
      <c r="I37" s="1"/>
      <c r="W37" s="18"/>
    </row>
    <row r="38" spans="2:23" x14ac:dyDescent="0.2">
      <c r="B38" s="7" t="s">
        <v>51</v>
      </c>
      <c r="C38" s="81">
        <f>Data!AC27</f>
        <v>2874</v>
      </c>
      <c r="D38" s="81">
        <f>Data!AW27</f>
        <v>1785</v>
      </c>
      <c r="E38" s="81">
        <f>Data!BQ27</f>
        <v>66</v>
      </c>
      <c r="F38" s="81">
        <f>Data!CK27</f>
        <v>0</v>
      </c>
      <c r="G38" s="81">
        <f>Data!DE27</f>
        <v>0</v>
      </c>
      <c r="H38" s="22">
        <f t="shared" si="0"/>
        <v>4725</v>
      </c>
      <c r="I38" s="1"/>
      <c r="W38" s="18"/>
    </row>
    <row r="39" spans="2:23" x14ac:dyDescent="0.2">
      <c r="B39" s="7" t="s">
        <v>52</v>
      </c>
      <c r="C39" s="81">
        <f>Data!AD27</f>
        <v>0</v>
      </c>
      <c r="D39" s="81">
        <f>Data!AX27</f>
        <v>0</v>
      </c>
      <c r="E39" s="81">
        <f>Data!BR27</f>
        <v>0</v>
      </c>
      <c r="F39" s="81">
        <f>Data!CL27</f>
        <v>0</v>
      </c>
      <c r="G39" s="81">
        <f>Data!DF27</f>
        <v>0</v>
      </c>
      <c r="H39" s="22">
        <f t="shared" si="0"/>
        <v>0</v>
      </c>
      <c r="I39" s="1"/>
      <c r="W39" s="18"/>
    </row>
    <row r="40" spans="2:23" x14ac:dyDescent="0.2">
      <c r="B40" s="7" t="s">
        <v>53</v>
      </c>
      <c r="C40" s="81">
        <f>Data!AE27</f>
        <v>1971</v>
      </c>
      <c r="D40" s="81">
        <f>Data!AY27</f>
        <v>4686</v>
      </c>
      <c r="E40" s="81">
        <f>Data!BS27</f>
        <v>834</v>
      </c>
      <c r="F40" s="81">
        <f>Data!CM27</f>
        <v>0</v>
      </c>
      <c r="G40" s="81">
        <f>Data!DG27</f>
        <v>0</v>
      </c>
      <c r="H40" s="22">
        <f t="shared" si="0"/>
        <v>7491</v>
      </c>
      <c r="I40" s="1"/>
      <c r="W40" s="18"/>
    </row>
    <row r="41" spans="2:23" x14ac:dyDescent="0.2">
      <c r="B41" s="7" t="s">
        <v>54</v>
      </c>
      <c r="C41" s="81">
        <f>Data!AF27</f>
        <v>18</v>
      </c>
      <c r="D41" s="81">
        <f>Data!AZ27</f>
        <v>288</v>
      </c>
      <c r="E41" s="81">
        <f>Data!BT27</f>
        <v>5503</v>
      </c>
      <c r="F41" s="81">
        <f>Data!CN27</f>
        <v>21</v>
      </c>
      <c r="G41" s="81">
        <f>Data!DH27</f>
        <v>0</v>
      </c>
      <c r="H41" s="22">
        <f t="shared" si="0"/>
        <v>5830</v>
      </c>
      <c r="I41" s="1"/>
      <c r="W41" s="18"/>
    </row>
    <row r="42" spans="2:23" x14ac:dyDescent="0.2">
      <c r="B42" s="7" t="s">
        <v>55</v>
      </c>
      <c r="C42" s="81">
        <f>Data!AG27</f>
        <v>0</v>
      </c>
      <c r="D42" s="81">
        <f>Data!BA27</f>
        <v>0</v>
      </c>
      <c r="E42" s="81">
        <f>Data!BU27</f>
        <v>0</v>
      </c>
      <c r="F42" s="81">
        <f>Data!CO27</f>
        <v>0</v>
      </c>
      <c r="G42" s="81">
        <f>Data!DI27</f>
        <v>0</v>
      </c>
      <c r="H42" s="22">
        <f t="shared" si="0"/>
        <v>0</v>
      </c>
      <c r="I42" s="1"/>
      <c r="W42" s="18"/>
    </row>
    <row r="43" spans="2:23" x14ac:dyDescent="0.2">
      <c r="B43" s="7" t="s">
        <v>56</v>
      </c>
      <c r="C43" s="81">
        <f>Data!AH27</f>
        <v>1</v>
      </c>
      <c r="D43" s="81">
        <f>Data!BB27</f>
        <v>13</v>
      </c>
      <c r="E43" s="81">
        <f>Data!BV27</f>
        <v>0</v>
      </c>
      <c r="F43" s="81">
        <f>Data!CP27</f>
        <v>0</v>
      </c>
      <c r="G43" s="81">
        <f>Data!DJ27</f>
        <v>0</v>
      </c>
      <c r="H43" s="22">
        <f t="shared" si="0"/>
        <v>14</v>
      </c>
      <c r="I43" s="1"/>
      <c r="W43" s="18"/>
    </row>
    <row r="44" spans="2:23" x14ac:dyDescent="0.2">
      <c r="B44" s="7" t="s">
        <v>57</v>
      </c>
      <c r="C44" s="81">
        <f>Data!AI27</f>
        <v>0</v>
      </c>
      <c r="D44" s="81">
        <f>Data!BC27</f>
        <v>0</v>
      </c>
      <c r="E44" s="81">
        <f>Data!BW27</f>
        <v>0</v>
      </c>
      <c r="F44" s="81">
        <f>Data!CQ27</f>
        <v>0</v>
      </c>
      <c r="G44" s="81">
        <f>Data!DK27</f>
        <v>0</v>
      </c>
      <c r="H44" s="22">
        <f t="shared" si="0"/>
        <v>0</v>
      </c>
      <c r="I44" s="1"/>
      <c r="W44" s="18"/>
    </row>
    <row r="45" spans="2:23" x14ac:dyDescent="0.2">
      <c r="B45" s="7" t="s">
        <v>58</v>
      </c>
      <c r="C45" s="81">
        <f>Data!AJ27</f>
        <v>14224</v>
      </c>
      <c r="D45" s="81">
        <f>Data!BD27</f>
        <v>23339</v>
      </c>
      <c r="E45" s="81">
        <f>Data!BX27</f>
        <v>5876</v>
      </c>
      <c r="F45" s="81">
        <f>Data!CR27</f>
        <v>156</v>
      </c>
      <c r="G45" s="81">
        <f>Data!DL27</f>
        <v>1040</v>
      </c>
      <c r="H45" s="22">
        <f t="shared" si="0"/>
        <v>44635</v>
      </c>
      <c r="I45" s="1"/>
      <c r="W45" s="18"/>
    </row>
    <row r="46" spans="2:23" x14ac:dyDescent="0.2">
      <c r="B46" s="7" t="s">
        <v>59</v>
      </c>
      <c r="C46" s="81">
        <f>Data!AK27</f>
        <v>0</v>
      </c>
      <c r="D46" s="81">
        <f>Data!BE27</f>
        <v>0</v>
      </c>
      <c r="E46" s="81">
        <f>Data!BY27</f>
        <v>0</v>
      </c>
      <c r="F46" s="81">
        <f>Data!CS27</f>
        <v>0</v>
      </c>
      <c r="G46" s="81">
        <f>Data!DM27</f>
        <v>0</v>
      </c>
      <c r="H46" s="22">
        <f t="shared" si="0"/>
        <v>0</v>
      </c>
      <c r="I46" s="1"/>
      <c r="W46" s="18"/>
    </row>
    <row r="47" spans="2:23" x14ac:dyDescent="0.2">
      <c r="B47" s="7" t="s">
        <v>60</v>
      </c>
      <c r="C47" s="81">
        <f>Data!AL27</f>
        <v>39422</v>
      </c>
      <c r="D47" s="81">
        <f>Data!BF27</f>
        <v>113779</v>
      </c>
      <c r="E47" s="81">
        <f>Data!BZ27</f>
        <v>28937</v>
      </c>
      <c r="F47" s="81">
        <f>Data!CT27</f>
        <v>1473</v>
      </c>
      <c r="G47" s="81">
        <f>Data!DN27</f>
        <v>0</v>
      </c>
      <c r="H47" s="22">
        <f t="shared" si="0"/>
        <v>183611</v>
      </c>
      <c r="I47" s="1"/>
      <c r="W47" s="18"/>
    </row>
    <row r="48" spans="2:23" x14ac:dyDescent="0.2">
      <c r="B48" s="7" t="s">
        <v>61</v>
      </c>
      <c r="C48" s="81">
        <f>Data!AM27</f>
        <v>0</v>
      </c>
      <c r="D48" s="81">
        <f>Data!BG27</f>
        <v>0</v>
      </c>
      <c r="E48" s="81">
        <f>Data!CA27</f>
        <v>0</v>
      </c>
      <c r="F48" s="81">
        <f>Data!CU27</f>
        <v>0</v>
      </c>
      <c r="G48" s="81">
        <f>Data!DO27</f>
        <v>0</v>
      </c>
      <c r="H48" s="22">
        <f t="shared" si="0"/>
        <v>0</v>
      </c>
      <c r="I48" s="1"/>
      <c r="W48" s="18"/>
    </row>
    <row r="49" spans="2:23" x14ac:dyDescent="0.2">
      <c r="B49" s="7" t="s">
        <v>62</v>
      </c>
      <c r="C49" s="81">
        <f>Data!AN27</f>
        <v>0</v>
      </c>
      <c r="D49" s="81">
        <f>Data!BH27</f>
        <v>2490</v>
      </c>
      <c r="E49" s="81">
        <f>Data!CB27</f>
        <v>0</v>
      </c>
      <c r="F49" s="81">
        <f>Data!CV27</f>
        <v>0</v>
      </c>
      <c r="G49" s="81">
        <f>Data!DP27</f>
        <v>0</v>
      </c>
      <c r="H49" s="22">
        <f t="shared" si="0"/>
        <v>2490</v>
      </c>
      <c r="I49" s="1"/>
      <c r="W49" s="18"/>
    </row>
    <row r="50" spans="2:23" x14ac:dyDescent="0.2">
      <c r="B50" s="7" t="s">
        <v>63</v>
      </c>
      <c r="C50" s="81">
        <f>Data!AO27</f>
        <v>2265</v>
      </c>
      <c r="D50" s="81">
        <f>Data!BI27</f>
        <v>9178</v>
      </c>
      <c r="E50" s="81">
        <f>Data!CC27</f>
        <v>1290</v>
      </c>
      <c r="F50" s="81">
        <f>Data!CW27</f>
        <v>6</v>
      </c>
      <c r="G50" s="81">
        <f>Data!DQ27</f>
        <v>0</v>
      </c>
      <c r="H50" s="22">
        <f t="shared" si="0"/>
        <v>12739</v>
      </c>
      <c r="I50" s="1"/>
      <c r="W50" s="18"/>
    </row>
    <row r="51" spans="2:23" x14ac:dyDescent="0.2">
      <c r="B51" s="7" t="s">
        <v>0</v>
      </c>
      <c r="C51" s="81">
        <f>Data!AP27</f>
        <v>0</v>
      </c>
      <c r="D51" s="81">
        <f>Data!BJ27</f>
        <v>0</v>
      </c>
      <c r="E51" s="81">
        <f>Data!CD27</f>
        <v>0</v>
      </c>
      <c r="F51" s="81">
        <f>Data!CX27</f>
        <v>0</v>
      </c>
      <c r="G51" s="81">
        <f>Data!DR27</f>
        <v>0</v>
      </c>
      <c r="H51" s="22">
        <f t="shared" si="0"/>
        <v>0</v>
      </c>
      <c r="I51" s="1"/>
      <c r="W51" s="18"/>
    </row>
    <row r="52" spans="2:23" x14ac:dyDescent="0.2">
      <c r="B52" s="8" t="s">
        <v>34</v>
      </c>
      <c r="C52" s="22">
        <f>SUM(C32:C51)</f>
        <v>459100</v>
      </c>
      <c r="D52" s="22">
        <f>SUM(D32:D51)</f>
        <v>400352</v>
      </c>
      <c r="E52" s="22">
        <f>SUM(E32:E51)</f>
        <v>109244</v>
      </c>
      <c r="F52" s="22">
        <f>SUM(F32:F51)</f>
        <v>24184</v>
      </c>
      <c r="G52" s="22">
        <f>SUM(G32:G51)</f>
        <v>1040</v>
      </c>
      <c r="H52" s="22">
        <f t="shared" si="0"/>
        <v>993920</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Data!T27</f>
        <v>Shari Schwartz</v>
      </c>
      <c r="E55" s="384"/>
      <c r="F55" s="384"/>
      <c r="G55" s="87" t="str">
        <f>Data!U27</f>
        <v>(940) 565-4616</v>
      </c>
      <c r="H55" s="78" t="str">
        <f>Data!V27</f>
        <v>shari.schwartz@unt.edu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Data!DS27</f>
        <v>9514792.3888137806</v>
      </c>
      <c r="D61" s="82">
        <f>Data!EM27</f>
        <v>9120967.3495034892</v>
      </c>
      <c r="E61" s="82">
        <f>Data!FG27</f>
        <v>7040549.7925353898</v>
      </c>
      <c r="F61" s="82">
        <f>Data!GA27</f>
        <v>5521194.2774938503</v>
      </c>
      <c r="G61" s="82">
        <f>Data!GU27</f>
        <v>0</v>
      </c>
      <c r="H61" s="21">
        <f>SUM(C61:G61)</f>
        <v>31197503.80834651</v>
      </c>
      <c r="I61" s="1"/>
    </row>
    <row r="62" spans="2:23" x14ac:dyDescent="0.2">
      <c r="B62" s="9" t="str">
        <f>$B$33</f>
        <v>Science</v>
      </c>
      <c r="C62" s="82">
        <f>Data!DT27</f>
        <v>3427034.19210445</v>
      </c>
      <c r="D62" s="82">
        <f>Data!EN27</f>
        <v>2760418.8214298901</v>
      </c>
      <c r="E62" s="82">
        <f>Data!FH27</f>
        <v>2651332.16623809</v>
      </c>
      <c r="F62" s="82">
        <f>Data!GB27</f>
        <v>5769864.8594699297</v>
      </c>
      <c r="G62" s="82">
        <f>Data!GV27</f>
        <v>0</v>
      </c>
      <c r="H62" s="22">
        <f t="shared" ref="H62:H81" si="1">SUM(C62:G62)</f>
        <v>14608650.039242359</v>
      </c>
      <c r="I62" s="1"/>
    </row>
    <row r="63" spans="2:23" x14ac:dyDescent="0.2">
      <c r="B63" s="9" t="str">
        <f>$B$34</f>
        <v>Fine Arts</v>
      </c>
      <c r="C63" s="82">
        <f>Data!DU27</f>
        <v>2975890.90349461</v>
      </c>
      <c r="D63" s="82">
        <f>Data!EO27</f>
        <v>3769256.4583358699</v>
      </c>
      <c r="E63" s="82">
        <f>Data!FI27</f>
        <v>3452327.8099062098</v>
      </c>
      <c r="F63" s="82">
        <f>Data!GC27</f>
        <v>2556563.9352543298</v>
      </c>
      <c r="G63" s="82">
        <f>Data!GW27</f>
        <v>0</v>
      </c>
      <c r="H63" s="22">
        <f t="shared" si="1"/>
        <v>12754039.106991021</v>
      </c>
      <c r="I63" s="1"/>
    </row>
    <row r="64" spans="2:23" x14ac:dyDescent="0.2">
      <c r="B64" s="9" t="str">
        <f>$B$35</f>
        <v>Teacher Education</v>
      </c>
      <c r="C64" s="82">
        <f>Data!DV27</f>
        <v>356501.626295864</v>
      </c>
      <c r="D64" s="82">
        <f>Data!EP27</f>
        <v>1973699.8838203701</v>
      </c>
      <c r="E64" s="82">
        <f>Data!FJ27</f>
        <v>1582531.4085784</v>
      </c>
      <c r="F64" s="82">
        <f>Data!GD27</f>
        <v>1072697.2677767701</v>
      </c>
      <c r="G64" s="82">
        <f>Data!GX27</f>
        <v>0</v>
      </c>
      <c r="H64" s="22">
        <f t="shared" si="1"/>
        <v>4985430.1864714045</v>
      </c>
      <c r="I64" s="1"/>
    </row>
    <row r="65" spans="2:9" x14ac:dyDescent="0.2">
      <c r="B65" s="9" t="str">
        <f>$B$36</f>
        <v>Agriculture</v>
      </c>
      <c r="C65" s="82">
        <f>Data!DW27</f>
        <v>0</v>
      </c>
      <c r="D65" s="82">
        <f>Data!EQ27</f>
        <v>0</v>
      </c>
      <c r="E65" s="82">
        <f>Data!FK27</f>
        <v>0</v>
      </c>
      <c r="F65" s="82">
        <f>Data!GE27</f>
        <v>0</v>
      </c>
      <c r="G65" s="82">
        <f>Data!GY27</f>
        <v>0</v>
      </c>
      <c r="H65" s="22">
        <f t="shared" si="1"/>
        <v>0</v>
      </c>
      <c r="I65" s="1"/>
    </row>
    <row r="66" spans="2:9" x14ac:dyDescent="0.2">
      <c r="B66" s="9" t="str">
        <f>$B$37</f>
        <v>Engineering</v>
      </c>
      <c r="C66" s="82">
        <f>Data!DX27</f>
        <v>1481317.7242433401</v>
      </c>
      <c r="D66" s="82">
        <f>Data!ER27</f>
        <v>3690678.26473623</v>
      </c>
      <c r="E66" s="82">
        <f>Data!FL27</f>
        <v>3407556.3355049901</v>
      </c>
      <c r="F66" s="82">
        <f>Data!GF27</f>
        <v>3855639.1415813598</v>
      </c>
      <c r="G66" s="82">
        <f>Data!GZ27</f>
        <v>0</v>
      </c>
      <c r="H66" s="22">
        <f t="shared" si="1"/>
        <v>12435191.466065921</v>
      </c>
      <c r="I66" s="1"/>
    </row>
    <row r="67" spans="2:9" x14ac:dyDescent="0.2">
      <c r="B67" s="9" t="str">
        <f>$B$38</f>
        <v>Home Economics</v>
      </c>
      <c r="C67" s="82">
        <f>Data!DY27</f>
        <v>103455.513463888</v>
      </c>
      <c r="D67" s="82">
        <f>Data!ES27</f>
        <v>86478.134840090599</v>
      </c>
      <c r="E67" s="82">
        <f>Data!FM27</f>
        <v>67606.5</v>
      </c>
      <c r="F67" s="82">
        <f>Data!GG27</f>
        <v>0</v>
      </c>
      <c r="G67" s="82">
        <f>Data!HA27</f>
        <v>0</v>
      </c>
      <c r="H67" s="22">
        <f t="shared" si="1"/>
        <v>257540.14830397861</v>
      </c>
      <c r="I67" s="1"/>
    </row>
    <row r="68" spans="2:9" x14ac:dyDescent="0.2">
      <c r="B68" s="9" t="str">
        <f>$B$39</f>
        <v>Law</v>
      </c>
      <c r="C68" s="82">
        <f>Data!DZ27</f>
        <v>0</v>
      </c>
      <c r="D68" s="82">
        <f>Data!ET27</f>
        <v>0</v>
      </c>
      <c r="E68" s="82">
        <f>Data!FN27</f>
        <v>0</v>
      </c>
      <c r="F68" s="82">
        <f>Data!GH27</f>
        <v>0</v>
      </c>
      <c r="G68" s="82">
        <f>Data!HB27</f>
        <v>0</v>
      </c>
      <c r="H68" s="22">
        <f t="shared" si="1"/>
        <v>0</v>
      </c>
      <c r="I68" s="1"/>
    </row>
    <row r="69" spans="2:9" x14ac:dyDescent="0.2">
      <c r="B69" s="9" t="str">
        <f>$B$40</f>
        <v>Social Service</v>
      </c>
      <c r="C69" s="82">
        <f>Data!EA27</f>
        <v>58825.114842059003</v>
      </c>
      <c r="D69" s="82">
        <f>Data!EU27</f>
        <v>409328.88515794103</v>
      </c>
      <c r="E69" s="82">
        <f>Data!FO27</f>
        <v>23040</v>
      </c>
      <c r="F69" s="82">
        <f>Data!GI27</f>
        <v>0</v>
      </c>
      <c r="G69" s="82">
        <f>Data!HC27</f>
        <v>0</v>
      </c>
      <c r="H69" s="22">
        <f t="shared" si="1"/>
        <v>491194</v>
      </c>
      <c r="I69" s="1"/>
    </row>
    <row r="70" spans="2:9" x14ac:dyDescent="0.2">
      <c r="B70" s="9" t="str">
        <f>$B$41</f>
        <v>Library Science</v>
      </c>
      <c r="C70" s="82">
        <f>Data!EB27</f>
        <v>789.48205283323296</v>
      </c>
      <c r="D70" s="82">
        <f>Data!EV27</f>
        <v>15767.0179471668</v>
      </c>
      <c r="E70" s="82">
        <f>Data!FP27</f>
        <v>903975.777226837</v>
      </c>
      <c r="F70" s="82">
        <f>Data!GJ27</f>
        <v>18973.247713291501</v>
      </c>
      <c r="G70" s="82">
        <f>Data!HD27</f>
        <v>0</v>
      </c>
      <c r="H70" s="22">
        <f t="shared" si="1"/>
        <v>939505.52494012855</v>
      </c>
      <c r="I70" s="1"/>
    </row>
    <row r="71" spans="2:9" x14ac:dyDescent="0.2">
      <c r="B71" s="9" t="str">
        <f>$B$42</f>
        <v>Veterinary Science</v>
      </c>
      <c r="C71" s="82">
        <f>Data!EC27</f>
        <v>0</v>
      </c>
      <c r="D71" s="82">
        <f>Data!EW27</f>
        <v>0</v>
      </c>
      <c r="E71" s="82">
        <f>Data!FQ27</f>
        <v>0</v>
      </c>
      <c r="F71" s="82">
        <f>Data!GK27</f>
        <v>0</v>
      </c>
      <c r="G71" s="82">
        <f>Data!HE27</f>
        <v>0</v>
      </c>
      <c r="H71" s="22">
        <f t="shared" si="1"/>
        <v>0</v>
      </c>
      <c r="I71" s="1"/>
    </row>
    <row r="72" spans="2:9" x14ac:dyDescent="0.2">
      <c r="B72" s="9" t="str">
        <f>$B$43</f>
        <v>Vocational Training</v>
      </c>
      <c r="C72" s="82">
        <f>Data!ED27</f>
        <v>400</v>
      </c>
      <c r="D72" s="82">
        <f>Data!EX27</f>
        <v>3600</v>
      </c>
      <c r="E72" s="82">
        <f>Data!FR27</f>
        <v>0</v>
      </c>
      <c r="F72" s="82">
        <f>Data!GL27</f>
        <v>0</v>
      </c>
      <c r="G72" s="82">
        <f>Data!HF27</f>
        <v>0</v>
      </c>
      <c r="H72" s="22">
        <f t="shared" si="1"/>
        <v>4000</v>
      </c>
      <c r="I72" s="1"/>
    </row>
    <row r="73" spans="2:9" x14ac:dyDescent="0.2">
      <c r="B73" s="9" t="str">
        <f>$B$44</f>
        <v>Physical Training</v>
      </c>
      <c r="C73" s="82">
        <f>Data!EE27</f>
        <v>0</v>
      </c>
      <c r="D73" s="82">
        <f>Data!EY27</f>
        <v>0</v>
      </c>
      <c r="E73" s="82">
        <f>Data!FS27</f>
        <v>0</v>
      </c>
      <c r="F73" s="82">
        <f>Data!GM27</f>
        <v>0</v>
      </c>
      <c r="G73" s="82">
        <f>Data!HG27</f>
        <v>0</v>
      </c>
      <c r="H73" s="22">
        <f t="shared" si="1"/>
        <v>0</v>
      </c>
      <c r="I73" s="1"/>
    </row>
    <row r="74" spans="2:9" x14ac:dyDescent="0.2">
      <c r="B74" s="9" t="str">
        <f>$B$45</f>
        <v>Health Services</v>
      </c>
      <c r="C74" s="82">
        <f>Data!EF27</f>
        <v>431027.30165098503</v>
      </c>
      <c r="D74" s="82">
        <f>Data!EZ27</f>
        <v>1206212.52582213</v>
      </c>
      <c r="E74" s="82">
        <f>Data!FT27</f>
        <v>1031279.98183931</v>
      </c>
      <c r="F74" s="82">
        <f>Data!GN27</f>
        <v>0</v>
      </c>
      <c r="G74" s="82">
        <f>Data!HH27</f>
        <v>385564.42499999999</v>
      </c>
      <c r="H74" s="22">
        <f t="shared" si="1"/>
        <v>3054084.2343124249</v>
      </c>
      <c r="I74" s="1"/>
    </row>
    <row r="75" spans="2:9" x14ac:dyDescent="0.2">
      <c r="B75" s="9" t="str">
        <f>$B$46</f>
        <v>Pharmacy</v>
      </c>
      <c r="C75" s="82">
        <f>Data!EG27</f>
        <v>0</v>
      </c>
      <c r="D75" s="82">
        <f>Data!FA27</f>
        <v>0</v>
      </c>
      <c r="E75" s="82">
        <f>Data!FU27</f>
        <v>0</v>
      </c>
      <c r="F75" s="82">
        <f>Data!GO27</f>
        <v>0</v>
      </c>
      <c r="G75" s="82">
        <f>Data!HI27</f>
        <v>0</v>
      </c>
      <c r="H75" s="22">
        <f t="shared" si="1"/>
        <v>0</v>
      </c>
      <c r="I75" s="1"/>
    </row>
    <row r="76" spans="2:9" x14ac:dyDescent="0.2">
      <c r="B76" s="9" t="str">
        <f>$B$47</f>
        <v>Business Administration</v>
      </c>
      <c r="C76" s="82">
        <f>Data!EH27</f>
        <v>2872503.0078897001</v>
      </c>
      <c r="D76" s="82">
        <f>Data!FB27</f>
        <v>11949388.3925552</v>
      </c>
      <c r="E76" s="82">
        <f>Data!FV27</f>
        <v>4444913.5696778102</v>
      </c>
      <c r="F76" s="82">
        <f>Data!GP27</f>
        <v>2425223.4829526199</v>
      </c>
      <c r="G76" s="82">
        <f>Data!HJ27</f>
        <v>0</v>
      </c>
      <c r="H76" s="22">
        <f t="shared" si="1"/>
        <v>21692028.453075331</v>
      </c>
      <c r="I76" s="1"/>
    </row>
    <row r="77" spans="2:9" x14ac:dyDescent="0.2">
      <c r="B77" s="9" t="str">
        <f>$B$48</f>
        <v>Optometry</v>
      </c>
      <c r="C77" s="82">
        <f>Data!EI27</f>
        <v>0</v>
      </c>
      <c r="D77" s="82">
        <f>Data!FC27</f>
        <v>0</v>
      </c>
      <c r="E77" s="82">
        <f>Data!FW27</f>
        <v>0</v>
      </c>
      <c r="F77" s="82">
        <f>Data!GQ27</f>
        <v>0</v>
      </c>
      <c r="G77" s="82">
        <f>Data!HK27</f>
        <v>0</v>
      </c>
      <c r="H77" s="22">
        <f t="shared" si="1"/>
        <v>0</v>
      </c>
      <c r="I77" s="1"/>
    </row>
    <row r="78" spans="2:9" x14ac:dyDescent="0.2">
      <c r="B78" s="9" t="str">
        <f>$B$49</f>
        <v>Teacher Ed-Practice Teaching</v>
      </c>
      <c r="C78" s="82">
        <f>Data!EJ27</f>
        <v>0</v>
      </c>
      <c r="D78" s="82">
        <f>Data!FD27</f>
        <v>476082.00948885101</v>
      </c>
      <c r="E78" s="82">
        <f>Data!FX27</f>
        <v>0</v>
      </c>
      <c r="F78" s="82">
        <f>Data!GR27</f>
        <v>0</v>
      </c>
      <c r="G78" s="82">
        <f>Data!HL27</f>
        <v>0</v>
      </c>
      <c r="H78" s="22">
        <f t="shared" si="1"/>
        <v>476082.00948885101</v>
      </c>
      <c r="I78" s="1"/>
    </row>
    <row r="79" spans="2:9" x14ac:dyDescent="0.2">
      <c r="B79" s="9" t="str">
        <f>$B$50</f>
        <v>Technology</v>
      </c>
      <c r="C79" s="82">
        <f>Data!EK27</f>
        <v>240594.24694606301</v>
      </c>
      <c r="D79" s="82">
        <f>Data!FE27</f>
        <v>1520892.3022665801</v>
      </c>
      <c r="E79" s="82">
        <f>Data!FY27</f>
        <v>563519.82777074794</v>
      </c>
      <c r="F79" s="82">
        <f>Data!GS27</f>
        <v>2678.35586445954</v>
      </c>
      <c r="G79" s="82">
        <f>Data!HM27</f>
        <v>0</v>
      </c>
      <c r="H79" s="22">
        <f t="shared" si="1"/>
        <v>2327684.7328478508</v>
      </c>
      <c r="I79" s="1"/>
    </row>
    <row r="80" spans="2:9" x14ac:dyDescent="0.2">
      <c r="B80" s="9" t="str">
        <f>$B$51</f>
        <v>Nursing</v>
      </c>
      <c r="C80" s="82">
        <f>Data!EL27</f>
        <v>0</v>
      </c>
      <c r="D80" s="82">
        <f>Data!FF27</f>
        <v>0</v>
      </c>
      <c r="E80" s="82">
        <f>Data!FZ27</f>
        <v>0</v>
      </c>
      <c r="F80" s="82">
        <f>Data!GT27</f>
        <v>0</v>
      </c>
      <c r="G80" s="82">
        <f>Data!HN27</f>
        <v>0</v>
      </c>
      <c r="H80" s="22">
        <f t="shared" si="1"/>
        <v>0</v>
      </c>
      <c r="I80" s="1"/>
    </row>
    <row r="81" spans="2:9" x14ac:dyDescent="0.2">
      <c r="B81" s="35" t="str">
        <f>$B$52</f>
        <v>Totals</v>
      </c>
      <c r="C81" s="21">
        <f>SUM(C61:C80)</f>
        <v>21463131.501797572</v>
      </c>
      <c r="D81" s="21">
        <f>SUM(D61:D80)</f>
        <v>36982770.045903817</v>
      </c>
      <c r="E81" s="21">
        <f>SUM(E61:E80)</f>
        <v>25168633.169277783</v>
      </c>
      <c r="F81" s="21">
        <f>SUM(F61:F80)</f>
        <v>21222834.56810661</v>
      </c>
      <c r="G81" s="21">
        <f>SUM(G61:G80)</f>
        <v>385564.42499999999</v>
      </c>
      <c r="H81" s="21">
        <f t="shared" si="1"/>
        <v>105222933.71008578</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Data!T27</f>
        <v>Shari Schwartz</v>
      </c>
      <c r="E84" s="384"/>
      <c r="F84" s="384"/>
      <c r="G84" s="87" t="str">
        <f>Data!U27</f>
        <v>(940) 565-4616</v>
      </c>
      <c r="H84" s="78" t="str">
        <f>Data!V27</f>
        <v>shari.schwartz@unt.edu</v>
      </c>
    </row>
    <row r="85" spans="2:9" ht="13.5" customHeight="1" x14ac:dyDescent="0.2">
      <c r="B85" s="27"/>
      <c r="C85" s="27"/>
      <c r="D85" s="27"/>
      <c r="E85" s="27"/>
      <c r="F85" s="27"/>
      <c r="G85" s="27"/>
      <c r="H85" s="5"/>
    </row>
    <row r="86" spans="2:9" x14ac:dyDescent="0.2">
      <c r="B86" s="28" t="s">
        <v>33</v>
      </c>
      <c r="C86" s="13"/>
      <c r="D86" s="13"/>
      <c r="E86" s="13"/>
      <c r="F86" s="13"/>
      <c r="G86" s="13"/>
      <c r="H86" s="17">
        <f>H13+H14</f>
        <v>256104902</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Data!HR27</f>
        <v>3462479.2297091652</v>
      </c>
      <c r="D91" s="159">
        <f>Data!IL27</f>
        <v>1951822.9921523086</v>
      </c>
      <c r="E91" s="159">
        <f>Data!JF27</f>
        <v>398922.93646529486</v>
      </c>
      <c r="F91" s="159">
        <f>Data!JZ27</f>
        <v>112371.43976329135</v>
      </c>
      <c r="G91" s="159">
        <f>Data!KT27</f>
        <v>0</v>
      </c>
      <c r="H91" s="36">
        <f t="shared" ref="H91:H111" si="2">SUM(C91:G91)</f>
        <v>5925596.598090061</v>
      </c>
    </row>
    <row r="92" spans="2:9" x14ac:dyDescent="0.2">
      <c r="B92" s="9" t="str">
        <f>$B$33</f>
        <v>Science</v>
      </c>
      <c r="C92" s="159">
        <f>Data!HS27</f>
        <v>3965610.7338249916</v>
      </c>
      <c r="D92" s="159">
        <f>Data!IM27</f>
        <v>1500963.5012877428</v>
      </c>
      <c r="E92" s="159">
        <f>Data!JG27</f>
        <v>663393.04088252119</v>
      </c>
      <c r="F92" s="159">
        <f>Data!KA27</f>
        <v>273196.42510789796</v>
      </c>
      <c r="G92" s="159">
        <f>Data!KU27</f>
        <v>0</v>
      </c>
      <c r="H92" s="69">
        <f t="shared" si="2"/>
        <v>6403163.7011031536</v>
      </c>
    </row>
    <row r="93" spans="2:9" x14ac:dyDescent="0.2">
      <c r="B93" s="9" t="str">
        <f>$B$34</f>
        <v>Fine Arts</v>
      </c>
      <c r="C93" s="159">
        <f>Data!HT27</f>
        <v>1114576.9707259925</v>
      </c>
      <c r="D93" s="159">
        <f>Data!IN27</f>
        <v>637299.93892636546</v>
      </c>
      <c r="E93" s="159">
        <f>Data!JH27</f>
        <v>129192.05796301061</v>
      </c>
      <c r="F93" s="159">
        <f>Data!KB27</f>
        <v>78452.590403405498</v>
      </c>
      <c r="G93" s="159">
        <f>Data!KV27</f>
        <v>0</v>
      </c>
      <c r="H93" s="69">
        <f t="shared" si="2"/>
        <v>1959521.558018774</v>
      </c>
    </row>
    <row r="94" spans="2:9" x14ac:dyDescent="0.2">
      <c r="B94" s="9" t="str">
        <f>$B$35</f>
        <v>Teacher Education</v>
      </c>
      <c r="C94" s="159">
        <f>Data!HU27</f>
        <v>35097.173114893172</v>
      </c>
      <c r="D94" s="159">
        <f>Data!IO27</f>
        <v>214607.73104589171</v>
      </c>
      <c r="E94" s="159">
        <f>Data!JI27</f>
        <v>119082.17989775552</v>
      </c>
      <c r="F94" s="159">
        <f>Data!KC27</f>
        <v>29495.079719488873</v>
      </c>
      <c r="G94" s="159">
        <f>Data!KW27</f>
        <v>0</v>
      </c>
      <c r="H94" s="69">
        <f t="shared" si="2"/>
        <v>398282.16377802927</v>
      </c>
    </row>
    <row r="95" spans="2:9" x14ac:dyDescent="0.2">
      <c r="B95" s="9" t="str">
        <f>$B$36</f>
        <v>Agriculture</v>
      </c>
      <c r="C95" s="159">
        <f>Data!HV27</f>
        <v>0</v>
      </c>
      <c r="D95" s="159">
        <f>Data!IP27</f>
        <v>0</v>
      </c>
      <c r="E95" s="159">
        <f>Data!JJ27</f>
        <v>0</v>
      </c>
      <c r="F95" s="159">
        <f>Data!KD27</f>
        <v>0</v>
      </c>
      <c r="G95" s="159">
        <f>Data!KX27</f>
        <v>0</v>
      </c>
      <c r="H95" s="69">
        <f t="shared" si="2"/>
        <v>0</v>
      </c>
    </row>
    <row r="96" spans="2:9" x14ac:dyDescent="0.2">
      <c r="B96" s="9" t="str">
        <f>$B$37</f>
        <v>Engineering</v>
      </c>
      <c r="C96" s="159">
        <f>Data!HW27</f>
        <v>985048.03775366175</v>
      </c>
      <c r="D96" s="159">
        <f>Data!IQ27</f>
        <v>1464544.458017593</v>
      </c>
      <c r="E96" s="159">
        <f>Data!JK27</f>
        <v>450512.53807864309</v>
      </c>
      <c r="F96" s="159">
        <f>Data!KE27</f>
        <v>139617.48125840037</v>
      </c>
      <c r="G96" s="159">
        <f>Data!KY27</f>
        <v>0</v>
      </c>
      <c r="H96" s="69">
        <f t="shared" si="2"/>
        <v>3039722.515108298</v>
      </c>
    </row>
    <row r="97" spans="2:8" x14ac:dyDescent="0.2">
      <c r="B97" s="9" t="str">
        <f>$B$38</f>
        <v>Home Economics</v>
      </c>
      <c r="C97" s="159">
        <f>Data!HX27</f>
        <v>12090.907371229443</v>
      </c>
      <c r="D97" s="159">
        <f>Data!IR27</f>
        <v>7509.4883986237146</v>
      </c>
      <c r="E97" s="159">
        <f>Data!JL27</f>
        <v>277.66175591549865</v>
      </c>
      <c r="F97" s="159">
        <f>Data!KF27</f>
        <v>0</v>
      </c>
      <c r="G97" s="159">
        <f>Data!KZ27</f>
        <v>0</v>
      </c>
      <c r="H97" s="69">
        <f t="shared" si="2"/>
        <v>19878.057525768658</v>
      </c>
    </row>
    <row r="98" spans="2:8" x14ac:dyDescent="0.2">
      <c r="B98" s="9" t="str">
        <f>$B$39</f>
        <v>Law</v>
      </c>
      <c r="C98" s="159">
        <f>Data!HY27</f>
        <v>0</v>
      </c>
      <c r="D98" s="159">
        <f>Data!IS27</f>
        <v>0</v>
      </c>
      <c r="E98" s="159">
        <f>Data!JM27</f>
        <v>0</v>
      </c>
      <c r="F98" s="159">
        <f>Data!KG27</f>
        <v>0</v>
      </c>
      <c r="G98" s="159">
        <f>Data!LA27</f>
        <v>0</v>
      </c>
      <c r="H98" s="69">
        <f t="shared" si="2"/>
        <v>0</v>
      </c>
    </row>
    <row r="99" spans="2:8" x14ac:dyDescent="0.2">
      <c r="B99" s="9" t="str">
        <f>$B$40</f>
        <v>Social Service</v>
      </c>
      <c r="C99" s="159">
        <f>Data!HZ27</f>
        <v>0</v>
      </c>
      <c r="D99" s="159">
        <f>Data!IT27</f>
        <v>0</v>
      </c>
      <c r="E99" s="159">
        <f>Data!JN27</f>
        <v>0</v>
      </c>
      <c r="F99" s="159">
        <f>Data!KH27</f>
        <v>0</v>
      </c>
      <c r="G99" s="159">
        <f>Data!LB27</f>
        <v>0</v>
      </c>
      <c r="H99" s="69">
        <f t="shared" si="2"/>
        <v>0</v>
      </c>
    </row>
    <row r="100" spans="2:8" x14ac:dyDescent="0.2">
      <c r="B100" s="9" t="str">
        <f>$B$41</f>
        <v>Library Science</v>
      </c>
      <c r="C100" s="159">
        <f>Data!IA27</f>
        <v>346.17410468940051</v>
      </c>
      <c r="D100" s="159">
        <f>Data!IU27</f>
        <v>5538.7856750304081</v>
      </c>
      <c r="E100" s="159">
        <f>Data!JO27</f>
        <v>105833.11656143173</v>
      </c>
      <c r="F100" s="159">
        <f>Data!KI27</f>
        <v>403.86978880430064</v>
      </c>
      <c r="G100" s="159">
        <f>Data!LC27</f>
        <v>0</v>
      </c>
      <c r="H100" s="69">
        <f t="shared" si="2"/>
        <v>112121.94612995583</v>
      </c>
    </row>
    <row r="101" spans="2:8" x14ac:dyDescent="0.2">
      <c r="B101" s="9" t="str">
        <f>$B$42</f>
        <v>Veterinary Science</v>
      </c>
      <c r="C101" s="159">
        <f>Data!IB27</f>
        <v>0</v>
      </c>
      <c r="D101" s="159">
        <f>Data!IV27</f>
        <v>0</v>
      </c>
      <c r="E101" s="159">
        <f>Data!JP27</f>
        <v>0</v>
      </c>
      <c r="F101" s="159">
        <f>Data!KJ27</f>
        <v>0</v>
      </c>
      <c r="G101" s="159">
        <f>Data!LD27</f>
        <v>0</v>
      </c>
      <c r="H101" s="69">
        <f t="shared" si="2"/>
        <v>0</v>
      </c>
    </row>
    <row r="102" spans="2:8" x14ac:dyDescent="0.2">
      <c r="B102" s="9" t="str">
        <f>$B$43</f>
        <v>Vocational Training</v>
      </c>
      <c r="C102" s="159">
        <f>Data!IC27</f>
        <v>0</v>
      </c>
      <c r="D102" s="159">
        <f>Data!IW27</f>
        <v>0</v>
      </c>
      <c r="E102" s="159">
        <f>Data!JQ27</f>
        <v>0</v>
      </c>
      <c r="F102" s="159">
        <f>Data!KK27</f>
        <v>0</v>
      </c>
      <c r="G102" s="159">
        <f>Data!LE27</f>
        <v>0</v>
      </c>
      <c r="H102" s="69">
        <f t="shared" si="2"/>
        <v>0</v>
      </c>
    </row>
    <row r="103" spans="2:8" x14ac:dyDescent="0.2">
      <c r="B103" s="9" t="str">
        <f>$B$44</f>
        <v>Physical Training</v>
      </c>
      <c r="C103" s="159">
        <f>Data!ID27</f>
        <v>0</v>
      </c>
      <c r="D103" s="159">
        <f>Data!IX27</f>
        <v>0</v>
      </c>
      <c r="E103" s="159">
        <f>Data!JR27</f>
        <v>0</v>
      </c>
      <c r="F103" s="159">
        <f>Data!KL27</f>
        <v>0</v>
      </c>
      <c r="G103" s="159">
        <f>Data!LF27</f>
        <v>0</v>
      </c>
      <c r="H103" s="69">
        <f t="shared" si="2"/>
        <v>0</v>
      </c>
    </row>
    <row r="104" spans="2:8" x14ac:dyDescent="0.2">
      <c r="B104" s="9" t="str">
        <f>$B$45</f>
        <v>Health Services</v>
      </c>
      <c r="C104" s="159">
        <f>Data!IE27</f>
        <v>209459.30423609275</v>
      </c>
      <c r="D104" s="159">
        <f>Data!IY27</f>
        <v>343684.66687051242</v>
      </c>
      <c r="E104" s="159">
        <f>Data!JS27</f>
        <v>86528.604590219431</v>
      </c>
      <c r="F104" s="159">
        <f>Data!KM27</f>
        <v>2297.2195908907811</v>
      </c>
      <c r="G104" s="159">
        <f>Data!LG27</f>
        <v>15314.797272605207</v>
      </c>
      <c r="H104" s="69">
        <f t="shared" si="2"/>
        <v>657284.59256032063</v>
      </c>
    </row>
    <row r="105" spans="2:8" x14ac:dyDescent="0.2">
      <c r="B105" s="9" t="str">
        <f>$B$46</f>
        <v>Pharmacy</v>
      </c>
      <c r="C105" s="159">
        <f>Data!IF27</f>
        <v>0</v>
      </c>
      <c r="D105" s="159">
        <f>Data!IZ27</f>
        <v>0</v>
      </c>
      <c r="E105" s="159">
        <f>Data!JT27</f>
        <v>0</v>
      </c>
      <c r="F105" s="159">
        <f>Data!KN27</f>
        <v>0</v>
      </c>
      <c r="G105" s="159">
        <f>Data!LH27</f>
        <v>0</v>
      </c>
      <c r="H105" s="69">
        <f t="shared" si="2"/>
        <v>0</v>
      </c>
    </row>
    <row r="106" spans="2:8" x14ac:dyDescent="0.2">
      <c r="B106" s="9" t="str">
        <f>$B$47</f>
        <v>Business Administration</v>
      </c>
      <c r="C106" s="159">
        <f>Data!IG27</f>
        <v>280193.87725695834</v>
      </c>
      <c r="D106" s="159">
        <f>Data!JA27</f>
        <v>808690.05023640255</v>
      </c>
      <c r="E106" s="159">
        <f>Data!JU27</f>
        <v>205671.20456051451</v>
      </c>
      <c r="F106" s="159">
        <f>Data!KO27</f>
        <v>10469.422687826584</v>
      </c>
      <c r="G106" s="159">
        <f>Data!LI27</f>
        <v>0</v>
      </c>
      <c r="H106" s="69">
        <f t="shared" si="2"/>
        <v>1305024.554741702</v>
      </c>
    </row>
    <row r="107" spans="2:8" x14ac:dyDescent="0.2">
      <c r="B107" s="9" t="str">
        <f>$B$48</f>
        <v>Optometry</v>
      </c>
      <c r="C107" s="159">
        <f>Data!IH27</f>
        <v>0</v>
      </c>
      <c r="D107" s="159">
        <f>Data!JB27</f>
        <v>0</v>
      </c>
      <c r="E107" s="159">
        <f>Data!JV27</f>
        <v>0</v>
      </c>
      <c r="F107" s="159">
        <f>Data!KP27</f>
        <v>0</v>
      </c>
      <c r="G107" s="159">
        <f>Data!LJ27</f>
        <v>0</v>
      </c>
      <c r="H107" s="69">
        <f t="shared" si="2"/>
        <v>0</v>
      </c>
    </row>
    <row r="108" spans="2:8" x14ac:dyDescent="0.2">
      <c r="B108" s="9" t="str">
        <f>$B$49</f>
        <v>Teacher Ed-Practice Teaching</v>
      </c>
      <c r="C108" s="159">
        <f>Data!II27</f>
        <v>0</v>
      </c>
      <c r="D108" s="159">
        <f>Data!JC27</f>
        <v>100293.69988556375</v>
      </c>
      <c r="E108" s="159">
        <f>Data!JW27</f>
        <v>0</v>
      </c>
      <c r="F108" s="159">
        <f>Data!KQ27</f>
        <v>0</v>
      </c>
      <c r="G108" s="159">
        <f>Data!LK27</f>
        <v>0</v>
      </c>
      <c r="H108" s="69">
        <f t="shared" si="2"/>
        <v>100293.69988556375</v>
      </c>
    </row>
    <row r="109" spans="2:8" x14ac:dyDescent="0.2">
      <c r="B109" s="9" t="str">
        <f>$B$50</f>
        <v>Technology</v>
      </c>
      <c r="C109" s="159">
        <f>Data!IJ27</f>
        <v>78354.725648271939</v>
      </c>
      <c r="D109" s="159">
        <f>Data!JD27</f>
        <v>317500.9589403267</v>
      </c>
      <c r="E109" s="159">
        <f>Data!JX27</f>
        <v>44625.870236764153</v>
      </c>
      <c r="F109" s="159">
        <f>Data!KR27</f>
        <v>207.56218714774025</v>
      </c>
      <c r="G109" s="159">
        <f>Data!LL27</f>
        <v>0</v>
      </c>
      <c r="H109" s="69">
        <f t="shared" si="2"/>
        <v>440689.11701251054</v>
      </c>
    </row>
    <row r="110" spans="2:8" x14ac:dyDescent="0.2">
      <c r="B110" s="9" t="str">
        <f>$B$51</f>
        <v>Nursing</v>
      </c>
      <c r="C110" s="159">
        <f>Data!IK27</f>
        <v>0</v>
      </c>
      <c r="D110" s="159">
        <f>Data!JE27</f>
        <v>0</v>
      </c>
      <c r="E110" s="159">
        <f>Data!JY27</f>
        <v>0</v>
      </c>
      <c r="F110" s="159">
        <f>Data!KS27</f>
        <v>0</v>
      </c>
      <c r="G110" s="159">
        <f>Data!HPM27</f>
        <v>0</v>
      </c>
      <c r="H110" s="69">
        <f t="shared" si="2"/>
        <v>0</v>
      </c>
    </row>
    <row r="111" spans="2:8" x14ac:dyDescent="0.2">
      <c r="B111" s="35" t="str">
        <f>$B$52</f>
        <v>Totals</v>
      </c>
      <c r="C111" s="36">
        <f>SUM(C91:C110)</f>
        <v>10143257.133745946</v>
      </c>
      <c r="D111" s="36">
        <f>SUM(D91:D110)</f>
        <v>7352456.2714363616</v>
      </c>
      <c r="E111" s="36">
        <f>SUM(E91:E110)</f>
        <v>2204039.2109920708</v>
      </c>
      <c r="F111" s="36">
        <f>SUM(F91:F110)</f>
        <v>646511.09050715342</v>
      </c>
      <c r="G111" s="36">
        <f>SUM(G91:G110)</f>
        <v>15314.797272605207</v>
      </c>
      <c r="H111" s="36">
        <f t="shared" si="2"/>
        <v>20361578.503954139</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12977271.618522946</v>
      </c>
      <c r="D116" s="21">
        <f t="shared" si="3"/>
        <v>11072790.341655798</v>
      </c>
      <c r="E116" s="21">
        <f t="shared" si="3"/>
        <v>7439472.7290006848</v>
      </c>
      <c r="F116" s="21">
        <f t="shared" si="3"/>
        <v>5633565.7172571421</v>
      </c>
      <c r="G116" s="21">
        <f t="shared" si="3"/>
        <v>0</v>
      </c>
      <c r="H116" s="36">
        <f t="shared" ref="H116:H136" si="4">SUM(C116:G116)</f>
        <v>37123100.40643657</v>
      </c>
      <c r="I116" s="1"/>
    </row>
    <row r="117" spans="2:9" x14ac:dyDescent="0.2">
      <c r="B117" s="9" t="str">
        <f>$B$33</f>
        <v>Science</v>
      </c>
      <c r="C117" s="22">
        <f t="shared" si="3"/>
        <v>7392644.925929442</v>
      </c>
      <c r="D117" s="22">
        <f t="shared" si="3"/>
        <v>4261382.3227176331</v>
      </c>
      <c r="E117" s="22">
        <f t="shared" si="3"/>
        <v>3314725.2071206113</v>
      </c>
      <c r="F117" s="22">
        <f t="shared" si="3"/>
        <v>6043061.2845778279</v>
      </c>
      <c r="G117" s="22">
        <f t="shared" si="3"/>
        <v>0</v>
      </c>
      <c r="H117" s="69">
        <f t="shared" si="4"/>
        <v>21011813.740345515</v>
      </c>
      <c r="I117" s="1"/>
    </row>
    <row r="118" spans="2:9" x14ac:dyDescent="0.2">
      <c r="B118" s="9" t="str">
        <f>$B$34</f>
        <v>Fine Arts</v>
      </c>
      <c r="C118" s="22">
        <f t="shared" si="3"/>
        <v>4090467.8742206022</v>
      </c>
      <c r="D118" s="22">
        <f t="shared" si="3"/>
        <v>4406556.3972622352</v>
      </c>
      <c r="E118" s="22">
        <f t="shared" si="3"/>
        <v>3581519.8678692202</v>
      </c>
      <c r="F118" s="22">
        <f t="shared" si="3"/>
        <v>2635016.5256577353</v>
      </c>
      <c r="G118" s="22">
        <f t="shared" si="3"/>
        <v>0</v>
      </c>
      <c r="H118" s="69">
        <f t="shared" si="4"/>
        <v>14713560.665009793</v>
      </c>
      <c r="I118" s="1"/>
    </row>
    <row r="119" spans="2:9" x14ac:dyDescent="0.2">
      <c r="B119" s="9" t="str">
        <f>$B$35</f>
        <v>Teacher Education</v>
      </c>
      <c r="C119" s="22">
        <f t="shared" si="3"/>
        <v>391598.79941075714</v>
      </c>
      <c r="D119" s="22">
        <f t="shared" si="3"/>
        <v>2188307.6148662618</v>
      </c>
      <c r="E119" s="22">
        <f t="shared" si="3"/>
        <v>1701613.5884761557</v>
      </c>
      <c r="F119" s="22">
        <f t="shared" si="3"/>
        <v>1102192.347496259</v>
      </c>
      <c r="G119" s="22">
        <f t="shared" si="3"/>
        <v>0</v>
      </c>
      <c r="H119" s="69">
        <f t="shared" si="4"/>
        <v>5383712.3502494339</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2466365.7619970017</v>
      </c>
      <c r="D121" s="22">
        <f t="shared" si="3"/>
        <v>5155222.7227538228</v>
      </c>
      <c r="E121" s="22">
        <f t="shared" si="3"/>
        <v>3858068.873583633</v>
      </c>
      <c r="F121" s="22">
        <f t="shared" si="3"/>
        <v>3995256.62283976</v>
      </c>
      <c r="G121" s="22">
        <f t="shared" si="3"/>
        <v>0</v>
      </c>
      <c r="H121" s="69">
        <f t="shared" si="4"/>
        <v>15474913.981174218</v>
      </c>
      <c r="I121" s="1"/>
    </row>
    <row r="122" spans="2:9" x14ac:dyDescent="0.2">
      <c r="B122" s="9" t="str">
        <f>$B$38</f>
        <v>Home Economics</v>
      </c>
      <c r="C122" s="22">
        <f t="shared" si="3"/>
        <v>115546.42083511745</v>
      </c>
      <c r="D122" s="22">
        <f t="shared" si="3"/>
        <v>93987.62323871431</v>
      </c>
      <c r="E122" s="22">
        <f t="shared" si="3"/>
        <v>67884.161755915498</v>
      </c>
      <c r="F122" s="22">
        <f t="shared" si="3"/>
        <v>0</v>
      </c>
      <c r="G122" s="22">
        <f t="shared" si="3"/>
        <v>0</v>
      </c>
      <c r="H122" s="69">
        <f t="shared" si="4"/>
        <v>277418.20582974725</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58825.114842059003</v>
      </c>
      <c r="D124" s="22">
        <f t="shared" si="3"/>
        <v>409328.88515794103</v>
      </c>
      <c r="E124" s="22">
        <f t="shared" si="3"/>
        <v>23040</v>
      </c>
      <c r="F124" s="22">
        <f t="shared" si="3"/>
        <v>0</v>
      </c>
      <c r="G124" s="22">
        <f t="shared" si="3"/>
        <v>0</v>
      </c>
      <c r="H124" s="69">
        <f t="shared" si="4"/>
        <v>491194</v>
      </c>
      <c r="I124" s="1"/>
    </row>
    <row r="125" spans="2:9" x14ac:dyDescent="0.2">
      <c r="B125" s="9" t="str">
        <f>$B$41</f>
        <v>Library Science</v>
      </c>
      <c r="C125" s="22">
        <f t="shared" si="3"/>
        <v>1135.6561575226335</v>
      </c>
      <c r="D125" s="22">
        <f t="shared" si="3"/>
        <v>21305.803622197207</v>
      </c>
      <c r="E125" s="22">
        <f t="shared" si="3"/>
        <v>1009808.8937882688</v>
      </c>
      <c r="F125" s="22">
        <f t="shared" si="3"/>
        <v>19377.1175020958</v>
      </c>
      <c r="G125" s="22">
        <f t="shared" si="3"/>
        <v>0</v>
      </c>
      <c r="H125" s="69">
        <f t="shared" si="4"/>
        <v>1051627.4710700845</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400</v>
      </c>
      <c r="D127" s="22">
        <f t="shared" si="3"/>
        <v>3600</v>
      </c>
      <c r="E127" s="22">
        <f t="shared" si="3"/>
        <v>0</v>
      </c>
      <c r="F127" s="22">
        <f t="shared" si="3"/>
        <v>0</v>
      </c>
      <c r="G127" s="22">
        <f t="shared" si="3"/>
        <v>0</v>
      </c>
      <c r="H127" s="69">
        <f t="shared" si="4"/>
        <v>4000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640486.60588707775</v>
      </c>
      <c r="D129" s="22">
        <f t="shared" si="3"/>
        <v>1549897.1926926426</v>
      </c>
      <c r="E129" s="22">
        <f t="shared" si="3"/>
        <v>1117808.5864295294</v>
      </c>
      <c r="F129" s="22">
        <f t="shared" si="3"/>
        <v>2297.2195908907811</v>
      </c>
      <c r="G129" s="22">
        <f t="shared" si="3"/>
        <v>400879.22227260517</v>
      </c>
      <c r="H129" s="69">
        <f t="shared" si="4"/>
        <v>3711368.8268727455</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3152696.8851466584</v>
      </c>
      <c r="D131" s="22">
        <f t="shared" si="3"/>
        <v>12758078.442791602</v>
      </c>
      <c r="E131" s="22">
        <f t="shared" si="3"/>
        <v>4650584.7742383247</v>
      </c>
      <c r="F131" s="22">
        <f t="shared" si="3"/>
        <v>2435692.9056404466</v>
      </c>
      <c r="G131" s="22">
        <f t="shared" si="3"/>
        <v>0</v>
      </c>
      <c r="H131" s="69">
        <f t="shared" si="4"/>
        <v>22997053.00781703</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576375.70937441476</v>
      </c>
      <c r="E133" s="22">
        <f t="shared" si="5"/>
        <v>0</v>
      </c>
      <c r="F133" s="22">
        <f t="shared" si="5"/>
        <v>0</v>
      </c>
      <c r="G133" s="22">
        <f t="shared" si="5"/>
        <v>0</v>
      </c>
      <c r="H133" s="69">
        <f t="shared" si="4"/>
        <v>576375.70937441476</v>
      </c>
      <c r="I133" s="1"/>
    </row>
    <row r="134" spans="2:12" x14ac:dyDescent="0.2">
      <c r="B134" s="9" t="str">
        <f>$B$50</f>
        <v>Technology</v>
      </c>
      <c r="C134" s="22">
        <f t="shared" si="5"/>
        <v>318948.97259433498</v>
      </c>
      <c r="D134" s="22">
        <f t="shared" si="5"/>
        <v>1838393.2612069068</v>
      </c>
      <c r="E134" s="22">
        <f t="shared" si="5"/>
        <v>608145.69800751214</v>
      </c>
      <c r="F134" s="22">
        <f t="shared" si="5"/>
        <v>2885.9180516072802</v>
      </c>
      <c r="G134" s="22">
        <f t="shared" si="5"/>
        <v>0</v>
      </c>
      <c r="H134" s="69">
        <f t="shared" si="4"/>
        <v>2768373.8498603613</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31606388.635543521</v>
      </c>
      <c r="D136" s="36">
        <f>SUM(D116:D135)</f>
        <v>44335226.317340165</v>
      </c>
      <c r="E136" s="36">
        <f>SUM(E116:E135)</f>
        <v>27372672.380269859</v>
      </c>
      <c r="F136" s="36">
        <f>SUM(F116:F135)</f>
        <v>21869345.658613767</v>
      </c>
      <c r="G136" s="36">
        <f>SUM(G116:G135)</f>
        <v>400879.22227260517</v>
      </c>
      <c r="H136" s="36">
        <f t="shared" si="4"/>
        <v>125584512.21403992</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130520389.78596008</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Data!LN27</f>
        <v>0</v>
      </c>
      <c r="D143" s="159">
        <f>Data!MH27</f>
        <v>0</v>
      </c>
      <c r="E143" s="159">
        <f>Data!NB27</f>
        <v>0</v>
      </c>
      <c r="F143" s="159">
        <f>Data!NV27</f>
        <v>0</v>
      </c>
      <c r="G143" s="159">
        <f>Data!OP27</f>
        <v>0</v>
      </c>
      <c r="H143" s="160">
        <f>Data!PJ27</f>
        <v>42045400.351471253</v>
      </c>
      <c r="I143" s="70">
        <f t="shared" ref="I143:I162" si="6">SUM(C143:H143)</f>
        <v>42045400.351471253</v>
      </c>
    </row>
    <row r="144" spans="2:12" x14ac:dyDescent="0.2">
      <c r="B144" s="9" t="str">
        <f>$B$33</f>
        <v>Science</v>
      </c>
      <c r="C144" s="159">
        <f>Data!LO27</f>
        <v>0</v>
      </c>
      <c r="D144" s="159">
        <f>Data!MI27</f>
        <v>0</v>
      </c>
      <c r="E144" s="159">
        <f>Data!NC27</f>
        <v>0</v>
      </c>
      <c r="F144" s="159">
        <f>Data!NW27</f>
        <v>0</v>
      </c>
      <c r="G144" s="159">
        <f>Data!OQ27</f>
        <v>0</v>
      </c>
      <c r="H144" s="160">
        <f>Data!PK27</f>
        <v>24170627.585394923</v>
      </c>
      <c r="I144" s="70">
        <f t="shared" si="6"/>
        <v>24170627.585394923</v>
      </c>
    </row>
    <row r="145" spans="2:9" x14ac:dyDescent="0.2">
      <c r="B145" s="9" t="str">
        <f>$B$34</f>
        <v>Fine Arts</v>
      </c>
      <c r="C145" s="159">
        <f>Data!LP27</f>
        <v>0</v>
      </c>
      <c r="D145" s="159">
        <f>Data!MJ27</f>
        <v>0</v>
      </c>
      <c r="E145" s="159">
        <f>Data!ND27</f>
        <v>0</v>
      </c>
      <c r="F145" s="159">
        <f>Data!NX27</f>
        <v>0</v>
      </c>
      <c r="G145" s="159">
        <f>Data!OR27</f>
        <v>0</v>
      </c>
      <c r="H145" s="160">
        <f>Data!PL27</f>
        <v>17608185.195111059</v>
      </c>
      <c r="I145" s="70">
        <f t="shared" si="6"/>
        <v>17608185.195111059</v>
      </c>
    </row>
    <row r="146" spans="2:9" x14ac:dyDescent="0.2">
      <c r="B146" s="9" t="str">
        <f>$B$35</f>
        <v>Teacher Education</v>
      </c>
      <c r="C146" s="159">
        <f>Data!LQ27</f>
        <v>0</v>
      </c>
      <c r="D146" s="159">
        <f>Data!MK27</f>
        <v>0</v>
      </c>
      <c r="E146" s="159">
        <f>Data!NE27</f>
        <v>0</v>
      </c>
      <c r="F146" s="159">
        <f>Data!NY27</f>
        <v>0</v>
      </c>
      <c r="G146" s="159">
        <f>Data!OS27</f>
        <v>0</v>
      </c>
      <c r="H146" s="160">
        <f>Data!PN27</f>
        <v>5128413.5703164693</v>
      </c>
      <c r="I146" s="70">
        <f t="shared" si="6"/>
        <v>5128413.5703164693</v>
      </c>
    </row>
    <row r="147" spans="2:9" x14ac:dyDescent="0.2">
      <c r="B147" s="9" t="str">
        <f>$B$36</f>
        <v>Agriculture</v>
      </c>
      <c r="C147" s="159">
        <f>Data!LR27</f>
        <v>0</v>
      </c>
      <c r="D147" s="159">
        <f>Data!ML27</f>
        <v>0</v>
      </c>
      <c r="E147" s="159">
        <f>Data!NF27</f>
        <v>0</v>
      </c>
      <c r="F147" s="159">
        <f>Data!NZ27</f>
        <v>0</v>
      </c>
      <c r="G147" s="159">
        <f>Data!OT27</f>
        <v>0</v>
      </c>
      <c r="H147" s="160">
        <f>Data!PM27</f>
        <v>0</v>
      </c>
      <c r="I147" s="70">
        <f t="shared" si="6"/>
        <v>0</v>
      </c>
    </row>
    <row r="148" spans="2:9" x14ac:dyDescent="0.2">
      <c r="B148" s="9" t="str">
        <f>$B$37</f>
        <v>Engineering</v>
      </c>
      <c r="C148" s="159">
        <f>Data!LS27</f>
        <v>0</v>
      </c>
      <c r="D148" s="159">
        <f>Data!MM27</f>
        <v>0</v>
      </c>
      <c r="E148" s="159">
        <f>Data!NG27</f>
        <v>0</v>
      </c>
      <c r="F148" s="159">
        <f>Data!OA27</f>
        <v>0</v>
      </c>
      <c r="G148" s="159">
        <f>Data!OU27</f>
        <v>0</v>
      </c>
      <c r="H148" s="160">
        <f>Data!PO27</f>
        <v>19495842.060200855</v>
      </c>
      <c r="I148" s="70">
        <f t="shared" si="6"/>
        <v>19495842.060200855</v>
      </c>
    </row>
    <row r="149" spans="2:9" x14ac:dyDescent="0.2">
      <c r="B149" s="9" t="str">
        <f>$B$38</f>
        <v>Home Economics</v>
      </c>
      <c r="C149" s="159">
        <f>Data!LT27</f>
        <v>0</v>
      </c>
      <c r="D149" s="159">
        <f>Data!MN27</f>
        <v>0</v>
      </c>
      <c r="E149" s="159">
        <f>Data!NH27</f>
        <v>0</v>
      </c>
      <c r="F149" s="159">
        <f>Data!OB27</f>
        <v>0</v>
      </c>
      <c r="G149" s="159">
        <f>Data!OV27</f>
        <v>0</v>
      </c>
      <c r="H149" s="160">
        <f>Data!PP27</f>
        <v>154116.04020181796</v>
      </c>
      <c r="I149" s="70">
        <f t="shared" si="6"/>
        <v>154116.04020181796</v>
      </c>
    </row>
    <row r="150" spans="2:9" x14ac:dyDescent="0.2">
      <c r="B150" s="9" t="str">
        <f>$B$39</f>
        <v>Law</v>
      </c>
      <c r="C150" s="159">
        <f>Data!LU27</f>
        <v>0</v>
      </c>
      <c r="D150" s="159">
        <f>Data!MO27</f>
        <v>0</v>
      </c>
      <c r="E150" s="159">
        <f>Data!NI27</f>
        <v>0</v>
      </c>
      <c r="F150" s="159">
        <f>Data!OC27</f>
        <v>0</v>
      </c>
      <c r="G150" s="159">
        <f>Data!OW27</f>
        <v>0</v>
      </c>
      <c r="H150" s="160">
        <f>Data!PQ27</f>
        <v>0</v>
      </c>
      <c r="I150" s="70">
        <f t="shared" si="6"/>
        <v>0</v>
      </c>
    </row>
    <row r="151" spans="2:9" x14ac:dyDescent="0.2">
      <c r="B151" s="9" t="str">
        <f>$B$40</f>
        <v>Social Service</v>
      </c>
      <c r="C151" s="159">
        <f>Data!LV27</f>
        <v>0</v>
      </c>
      <c r="D151" s="159">
        <f>Data!MP27</f>
        <v>0</v>
      </c>
      <c r="E151" s="159">
        <f>Data!NJ27</f>
        <v>0</v>
      </c>
      <c r="F151" s="159">
        <f>Data!OD27</f>
        <v>0</v>
      </c>
      <c r="G151" s="159">
        <f>Data!OX27</f>
        <v>0</v>
      </c>
      <c r="H151" s="160">
        <f>Data!PR27</f>
        <v>0</v>
      </c>
      <c r="I151" s="70">
        <f t="shared" si="6"/>
        <v>0</v>
      </c>
    </row>
    <row r="152" spans="2:9" x14ac:dyDescent="0.2">
      <c r="B152" s="9" t="str">
        <f>$B$41</f>
        <v>Library Science</v>
      </c>
      <c r="C152" s="159">
        <f>Data!LW27</f>
        <v>0</v>
      </c>
      <c r="D152" s="159">
        <f>Data!MQ27</f>
        <v>0</v>
      </c>
      <c r="E152" s="159">
        <f>Data!NK27</f>
        <v>0</v>
      </c>
      <c r="F152" s="159">
        <f>Data!OE27</f>
        <v>0</v>
      </c>
      <c r="G152" s="159">
        <f>Data!OY27</f>
        <v>0</v>
      </c>
      <c r="H152" s="160">
        <f>Data!PS27</f>
        <v>476838.22822674166</v>
      </c>
      <c r="I152" s="70">
        <f t="shared" si="6"/>
        <v>476838.22822674166</v>
      </c>
    </row>
    <row r="153" spans="2:9" x14ac:dyDescent="0.2">
      <c r="B153" s="9" t="str">
        <f>$B$42</f>
        <v>Veterinary Science</v>
      </c>
      <c r="C153" s="159">
        <f>Data!LX27</f>
        <v>0</v>
      </c>
      <c r="D153" s="159">
        <f>Data!MR27</f>
        <v>0</v>
      </c>
      <c r="E153" s="159">
        <f>Data!NL27</f>
        <v>0</v>
      </c>
      <c r="F153" s="159">
        <f>Data!OF27</f>
        <v>0</v>
      </c>
      <c r="G153" s="159">
        <f>Data!OZ27</f>
        <v>0</v>
      </c>
      <c r="H153" s="160">
        <f>Data!PT27</f>
        <v>0</v>
      </c>
      <c r="I153" s="70">
        <f t="shared" si="6"/>
        <v>0</v>
      </c>
    </row>
    <row r="154" spans="2:9" x14ac:dyDescent="0.2">
      <c r="B154" s="9" t="str">
        <f>$B$43</f>
        <v>Vocational Training</v>
      </c>
      <c r="C154" s="159">
        <f>Data!LY27</f>
        <v>0</v>
      </c>
      <c r="D154" s="159">
        <f>Data!MS27</f>
        <v>0</v>
      </c>
      <c r="E154" s="159">
        <f>Data!NM27</f>
        <v>0</v>
      </c>
      <c r="F154" s="159">
        <f>Data!OG27</f>
        <v>0</v>
      </c>
      <c r="G154" s="159">
        <f>Data!PA27</f>
        <v>0</v>
      </c>
      <c r="H154" s="160">
        <f>Data!PU27</f>
        <v>0</v>
      </c>
      <c r="I154" s="70">
        <f t="shared" si="6"/>
        <v>0</v>
      </c>
    </row>
    <row r="155" spans="2:9" x14ac:dyDescent="0.2">
      <c r="B155" s="9" t="str">
        <f>$B$44</f>
        <v>Physical Training</v>
      </c>
      <c r="C155" s="159">
        <f>Data!LZ27</f>
        <v>0</v>
      </c>
      <c r="D155" s="159">
        <f>Data!MT27</f>
        <v>0</v>
      </c>
      <c r="E155" s="159">
        <f>Data!NN27</f>
        <v>0</v>
      </c>
      <c r="F155" s="159">
        <f>Data!OH27</f>
        <v>0</v>
      </c>
      <c r="G155" s="159">
        <f>Data!PB27</f>
        <v>0</v>
      </c>
      <c r="H155" s="160">
        <f>Data!PV27</f>
        <v>0</v>
      </c>
      <c r="I155" s="70">
        <f t="shared" si="6"/>
        <v>0</v>
      </c>
    </row>
    <row r="156" spans="2:9" x14ac:dyDescent="0.2">
      <c r="B156" s="9" t="str">
        <f>$B$45</f>
        <v>Health Services</v>
      </c>
      <c r="C156" s="159">
        <f>Data!MA27</f>
        <v>0</v>
      </c>
      <c r="D156" s="159">
        <f>Data!MU27</f>
        <v>0</v>
      </c>
      <c r="E156" s="159">
        <f>Data!NO27</f>
        <v>0</v>
      </c>
      <c r="F156" s="159">
        <f>Data!OI27</f>
        <v>0</v>
      </c>
      <c r="G156" s="159">
        <f>Data!PC27</f>
        <v>0</v>
      </c>
      <c r="H156" s="160">
        <f>Data!PW27</f>
        <v>4130848.8616992109</v>
      </c>
      <c r="I156" s="70">
        <f t="shared" si="6"/>
        <v>4130848.8616992109</v>
      </c>
    </row>
    <row r="157" spans="2:9" x14ac:dyDescent="0.2">
      <c r="B157" s="9" t="str">
        <f>$B$46</f>
        <v>Pharmacy</v>
      </c>
      <c r="C157" s="159">
        <f>Data!MB27</f>
        <v>0</v>
      </c>
      <c r="D157" s="159">
        <f>Data!MV27</f>
        <v>0</v>
      </c>
      <c r="E157" s="159">
        <f>Data!NP27</f>
        <v>0</v>
      </c>
      <c r="F157" s="159">
        <f>Data!OJ27</f>
        <v>0</v>
      </c>
      <c r="G157" s="159">
        <f>Data!PD27</f>
        <v>0</v>
      </c>
      <c r="H157" s="160">
        <f>Data!PX27</f>
        <v>0</v>
      </c>
      <c r="I157" s="70">
        <f t="shared" si="6"/>
        <v>0</v>
      </c>
    </row>
    <row r="158" spans="2:9" x14ac:dyDescent="0.2">
      <c r="B158" s="9" t="str">
        <f>$B$47</f>
        <v>Business Administration</v>
      </c>
      <c r="C158" s="159">
        <f>Data!MC27</f>
        <v>0</v>
      </c>
      <c r="D158" s="159">
        <f>Data!MW27</f>
        <v>0</v>
      </c>
      <c r="E158" s="159">
        <f>Data!NQ27</f>
        <v>0</v>
      </c>
      <c r="F158" s="159">
        <f>Data!OK27</f>
        <v>0</v>
      </c>
      <c r="G158" s="159">
        <f>Data!PE27</f>
        <v>0</v>
      </c>
      <c r="H158" s="160">
        <f>Data!PY27</f>
        <v>15705223.916703748</v>
      </c>
      <c r="I158" s="70">
        <f t="shared" si="6"/>
        <v>15705223.916703748</v>
      </c>
    </row>
    <row r="159" spans="2:9" x14ac:dyDescent="0.2">
      <c r="B159" s="9" t="str">
        <f>$B$48</f>
        <v>Optometry</v>
      </c>
      <c r="C159" s="159">
        <f>Data!MD27</f>
        <v>0</v>
      </c>
      <c r="D159" s="159">
        <f>Data!MX27</f>
        <v>0</v>
      </c>
      <c r="E159" s="159">
        <f>Data!NR27</f>
        <v>0</v>
      </c>
      <c r="F159" s="159">
        <f>Data!OL27</f>
        <v>0</v>
      </c>
      <c r="G159" s="159">
        <f>Data!PF27</f>
        <v>0</v>
      </c>
      <c r="H159" s="160">
        <f>Data!PZ27</f>
        <v>0</v>
      </c>
      <c r="I159" s="70">
        <f t="shared" si="6"/>
        <v>0</v>
      </c>
    </row>
    <row r="160" spans="2:9" x14ac:dyDescent="0.2">
      <c r="B160" s="9" t="str">
        <f>$B$49</f>
        <v>Teacher Ed-Practice Teaching</v>
      </c>
      <c r="C160" s="159">
        <f>Data!ME27</f>
        <v>0</v>
      </c>
      <c r="D160" s="159">
        <f>Data!MY27</f>
        <v>0</v>
      </c>
      <c r="E160" s="159">
        <f>Data!NS27</f>
        <v>0</v>
      </c>
      <c r="F160" s="159">
        <f>Data!OM27</f>
        <v>0</v>
      </c>
      <c r="G160" s="159">
        <f>Data!PG27</f>
        <v>0</v>
      </c>
      <c r="H160" s="160">
        <f>Data!QA27</f>
        <v>114773.91220723995</v>
      </c>
      <c r="I160" s="70">
        <f t="shared" si="6"/>
        <v>114773.91220723995</v>
      </c>
    </row>
    <row r="161" spans="2:10" x14ac:dyDescent="0.2">
      <c r="B161" s="9" t="str">
        <f>$B$50</f>
        <v>Technology</v>
      </c>
      <c r="C161" s="159">
        <f>Data!MF27</f>
        <v>0</v>
      </c>
      <c r="D161" s="159">
        <f>Data!MZ27</f>
        <v>0</v>
      </c>
      <c r="E161" s="159">
        <f>Data!NT27</f>
        <v>0</v>
      </c>
      <c r="F161" s="159">
        <f>Data!ON27</f>
        <v>0</v>
      </c>
      <c r="G161" s="159">
        <f>Data!PH27</f>
        <v>0</v>
      </c>
      <c r="H161" s="160">
        <f>Data!QB27</f>
        <v>1490119.7244267026</v>
      </c>
      <c r="I161" s="70">
        <f t="shared" si="6"/>
        <v>1490119.7244267026</v>
      </c>
    </row>
    <row r="162" spans="2:10" x14ac:dyDescent="0.2">
      <c r="B162" s="9" t="str">
        <f>$B$51</f>
        <v>Nursing</v>
      </c>
      <c r="C162" s="159">
        <f>Data!MG27</f>
        <v>0</v>
      </c>
      <c r="D162" s="159">
        <f>Data!NA27</f>
        <v>0</v>
      </c>
      <c r="E162" s="159">
        <f>Data!NU27</f>
        <v>0</v>
      </c>
      <c r="F162" s="159">
        <f>Data!OO27</f>
        <v>0</v>
      </c>
      <c r="G162" s="159">
        <f>Data!PI27</f>
        <v>0</v>
      </c>
      <c r="H162" s="160">
        <f>Data!QC27</f>
        <v>0</v>
      </c>
      <c r="I162" s="70">
        <f t="shared" si="6"/>
        <v>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130520389.44596</v>
      </c>
      <c r="I163" s="70">
        <f>SUM(I143:I162)</f>
        <v>130520389.44596</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14697979.821102927</v>
      </c>
      <c r="D168" s="21">
        <f t="shared" si="8"/>
        <v>12540975.775883775</v>
      </c>
      <c r="E168" s="21">
        <f t="shared" si="8"/>
        <v>8425902.0898063853</v>
      </c>
      <c r="F168" s="21">
        <f t="shared" si="8"/>
        <v>6380542.6646781648</v>
      </c>
      <c r="G168" s="21">
        <f t="shared" si="8"/>
        <v>0</v>
      </c>
      <c r="H168" s="36">
        <f t="shared" ref="H168:H188" si="9">SUM(C168:G168)</f>
        <v>42045400.351471253</v>
      </c>
      <c r="I168" s="52"/>
      <c r="J168" s="53"/>
    </row>
    <row r="169" spans="2:10" x14ac:dyDescent="0.2">
      <c r="B169" s="9" t="str">
        <f>$B$33</f>
        <v>Science</v>
      </c>
      <c r="C169" s="22">
        <f t="shared" si="8"/>
        <v>8504019.1952873133</v>
      </c>
      <c r="D169" s="22">
        <f t="shared" si="8"/>
        <v>4902017.8074212922</v>
      </c>
      <c r="E169" s="22">
        <f t="shared" si="8"/>
        <v>3813044.8670118414</v>
      </c>
      <c r="F169" s="22">
        <f t="shared" si="8"/>
        <v>6951545.7156744748</v>
      </c>
      <c r="G169" s="22">
        <f t="shared" si="8"/>
        <v>0</v>
      </c>
      <c r="H169" s="69">
        <f t="shared" si="9"/>
        <v>24170627.585394923</v>
      </c>
      <c r="I169" s="52"/>
      <c r="J169" s="53"/>
    </row>
    <row r="170" spans="2:10" x14ac:dyDescent="0.2">
      <c r="B170" s="9" t="str">
        <f>$B$34</f>
        <v>Fine Arts</v>
      </c>
      <c r="C170" s="22">
        <f t="shared" si="8"/>
        <v>4895192.7751392238</v>
      </c>
      <c r="D170" s="22">
        <f t="shared" si="8"/>
        <v>5273465.9462963631</v>
      </c>
      <c r="E170" s="22">
        <f t="shared" si="8"/>
        <v>4286118.5371249458</v>
      </c>
      <c r="F170" s="22">
        <f t="shared" si="8"/>
        <v>3153407.9365505259</v>
      </c>
      <c r="G170" s="22">
        <f t="shared" si="8"/>
        <v>0</v>
      </c>
      <c r="H170" s="69">
        <f t="shared" si="9"/>
        <v>17608185.195111059</v>
      </c>
      <c r="I170" s="52"/>
      <c r="J170" s="53"/>
    </row>
    <row r="171" spans="2:10" x14ac:dyDescent="0.2">
      <c r="B171" s="9" t="str">
        <f>$B$35</f>
        <v>Teacher Education</v>
      </c>
      <c r="C171" s="22">
        <f t="shared" si="8"/>
        <v>373028.95592568535</v>
      </c>
      <c r="D171" s="22">
        <f t="shared" si="8"/>
        <v>2084536.7913438112</v>
      </c>
      <c r="E171" s="22">
        <f t="shared" si="8"/>
        <v>1620922.0795705603</v>
      </c>
      <c r="F171" s="22">
        <f t="shared" si="8"/>
        <v>1049925.7434764123</v>
      </c>
      <c r="G171" s="22">
        <f t="shared" si="8"/>
        <v>0</v>
      </c>
      <c r="H171" s="69">
        <f t="shared" si="9"/>
        <v>5128413.5703164693</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3107214.516156679</v>
      </c>
      <c r="D173" s="22">
        <f t="shared" si="8"/>
        <v>6494731.2864055689</v>
      </c>
      <c r="E173" s="22">
        <f t="shared" si="8"/>
        <v>4860531.1479124753</v>
      </c>
      <c r="F173" s="22">
        <f t="shared" si="8"/>
        <v>5033365.1097261319</v>
      </c>
      <c r="G173" s="22">
        <f t="shared" si="8"/>
        <v>0</v>
      </c>
      <c r="H173" s="69">
        <f t="shared" si="9"/>
        <v>19495842.060200855</v>
      </c>
      <c r="I173" s="52"/>
      <c r="J173" s="53"/>
    </row>
    <row r="174" spans="2:10" x14ac:dyDescent="0.2">
      <c r="B174" s="9" t="str">
        <f>$B$38</f>
        <v>Home Economics</v>
      </c>
      <c r="C174" s="22">
        <f t="shared" si="8"/>
        <v>64190.29632658539</v>
      </c>
      <c r="D174" s="22">
        <f t="shared" si="8"/>
        <v>52213.589509048019</v>
      </c>
      <c r="E174" s="22">
        <f t="shared" si="8"/>
        <v>37712.15436618455</v>
      </c>
      <c r="F174" s="22">
        <f t="shared" si="8"/>
        <v>0</v>
      </c>
      <c r="G174" s="22">
        <f t="shared" si="8"/>
        <v>0</v>
      </c>
      <c r="H174" s="69">
        <f t="shared" si="9"/>
        <v>154116.04020181796</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514.93925836385142</v>
      </c>
      <c r="D177" s="22">
        <f t="shared" si="8"/>
        <v>9660.665900841941</v>
      </c>
      <c r="E177" s="22">
        <f t="shared" si="8"/>
        <v>457876.47908402159</v>
      </c>
      <c r="F177" s="22">
        <f t="shared" si="8"/>
        <v>8786.1439835142683</v>
      </c>
      <c r="G177" s="22">
        <f t="shared" si="8"/>
        <v>0</v>
      </c>
      <c r="H177" s="69">
        <f t="shared" si="9"/>
        <v>476838.22822674166</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712878.04858014535</v>
      </c>
      <c r="D181" s="22">
        <f t="shared" si="8"/>
        <v>1725075.3974726773</v>
      </c>
      <c r="E181" s="22">
        <f t="shared" si="8"/>
        <v>1244149.6769106609</v>
      </c>
      <c r="F181" s="22">
        <f t="shared" si="8"/>
        <v>2556.8644278613174</v>
      </c>
      <c r="G181" s="22">
        <f t="shared" si="8"/>
        <v>446188.87430786615</v>
      </c>
      <c r="H181" s="69">
        <f t="shared" si="9"/>
        <v>4130848.8616992109</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2153050.2410849012</v>
      </c>
      <c r="D183" s="22">
        <f t="shared" si="8"/>
        <v>8712789.3570887111</v>
      </c>
      <c r="E183" s="22">
        <f t="shared" si="8"/>
        <v>3175992.8195234057</v>
      </c>
      <c r="F183" s="22">
        <f t="shared" si="8"/>
        <v>1663391.4990067293</v>
      </c>
      <c r="G183" s="22">
        <f t="shared" si="8"/>
        <v>0</v>
      </c>
      <c r="H183" s="69">
        <f t="shared" si="9"/>
        <v>15705223.916703748</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114773.91220723995</v>
      </c>
      <c r="E185" s="22">
        <f t="shared" si="10"/>
        <v>0</v>
      </c>
      <c r="F185" s="22">
        <f t="shared" si="10"/>
        <v>0</v>
      </c>
      <c r="G185" s="22">
        <f t="shared" si="10"/>
        <v>0</v>
      </c>
      <c r="H185" s="69">
        <f t="shared" si="9"/>
        <v>114773.91220723995</v>
      </c>
      <c r="I185" s="52"/>
      <c r="J185" s="53"/>
    </row>
    <row r="186" spans="2:10" x14ac:dyDescent="0.2">
      <c r="B186" s="9" t="str">
        <f>$B$50</f>
        <v>Technology</v>
      </c>
      <c r="C186" s="22">
        <f t="shared" si="10"/>
        <v>171679.18096481927</v>
      </c>
      <c r="D186" s="22">
        <f t="shared" si="10"/>
        <v>989543.39563484956</v>
      </c>
      <c r="E186" s="22">
        <f t="shared" si="10"/>
        <v>327343.75813149242</v>
      </c>
      <c r="F186" s="22">
        <f t="shared" si="10"/>
        <v>1553.3896955413013</v>
      </c>
      <c r="G186" s="22">
        <f t="shared" si="10"/>
        <v>0</v>
      </c>
      <c r="H186" s="69">
        <f t="shared" si="9"/>
        <v>1490119.7244267024</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34679747.969826646</v>
      </c>
      <c r="D188" s="36">
        <f>SUM(D168:D187)</f>
        <v>42899783.925164178</v>
      </c>
      <c r="E188" s="36">
        <f>SUM(E168:E187)</f>
        <v>28249593.609441977</v>
      </c>
      <c r="F188" s="36">
        <f>SUM(F168:F187)</f>
        <v>24245075.06721935</v>
      </c>
      <c r="G188" s="36">
        <f>SUM(G168:G187)</f>
        <v>446188.87430786615</v>
      </c>
      <c r="H188" s="36">
        <f t="shared" si="9"/>
        <v>130520389.44596003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61846362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6390891.871472097</v>
      </c>
      <c r="D193" s="38">
        <f t="shared" si="11"/>
        <v>5452995.6580393398</v>
      </c>
      <c r="E193" s="38">
        <f t="shared" si="11"/>
        <v>3663702.7558201253</v>
      </c>
      <c r="F193" s="38">
        <f t="shared" si="11"/>
        <v>2774351.2202082127</v>
      </c>
      <c r="G193" s="38">
        <f t="shared" si="11"/>
        <v>0</v>
      </c>
      <c r="H193" s="38">
        <f>SUM(C193:G193)</f>
        <v>18281941.505539775</v>
      </c>
      <c r="I193" s="1"/>
    </row>
    <row r="194" spans="2:9" x14ac:dyDescent="0.2">
      <c r="B194" s="9" t="str">
        <f>$B$33</f>
        <v>Science</v>
      </c>
      <c r="C194" s="39">
        <f t="shared" si="11"/>
        <v>3640641.5581505215</v>
      </c>
      <c r="D194" s="39">
        <f t="shared" si="11"/>
        <v>2098594.7160587166</v>
      </c>
      <c r="E194" s="39">
        <f t="shared" si="11"/>
        <v>1632396.3160418088</v>
      </c>
      <c r="F194" s="39">
        <f t="shared" si="11"/>
        <v>2976014.7107726103</v>
      </c>
      <c r="G194" s="39">
        <f t="shared" si="11"/>
        <v>0</v>
      </c>
      <c r="H194" s="39">
        <f t="shared" ref="H194:H213" si="12">SUM(C194:G194)</f>
        <v>10347647.301023658</v>
      </c>
      <c r="I194" s="1"/>
    </row>
    <row r="195" spans="2:9" x14ac:dyDescent="0.2">
      <c r="B195" s="9" t="str">
        <f>$B$34</f>
        <v>Fine Arts</v>
      </c>
      <c r="C195" s="39">
        <f t="shared" si="11"/>
        <v>2014424.8079512424</v>
      </c>
      <c r="D195" s="39">
        <f t="shared" si="11"/>
        <v>2170088.3119568955</v>
      </c>
      <c r="E195" s="39">
        <f t="shared" si="11"/>
        <v>1763784.166959312</v>
      </c>
      <c r="F195" s="39">
        <f t="shared" si="11"/>
        <v>1297661.4954243661</v>
      </c>
      <c r="G195" s="39">
        <f t="shared" si="11"/>
        <v>0</v>
      </c>
      <c r="H195" s="39">
        <f t="shared" si="12"/>
        <v>7245958.7822918165</v>
      </c>
      <c r="I195" s="1"/>
    </row>
    <row r="196" spans="2:9" x14ac:dyDescent="0.2">
      <c r="B196" s="9" t="str">
        <f>$B$35</f>
        <v>Teacher Education</v>
      </c>
      <c r="C196" s="39">
        <f t="shared" si="11"/>
        <v>192849.90386271113</v>
      </c>
      <c r="D196" s="39">
        <f t="shared" si="11"/>
        <v>1077671.6215269496</v>
      </c>
      <c r="E196" s="39">
        <f t="shared" si="11"/>
        <v>837990.35503400268</v>
      </c>
      <c r="F196" s="39">
        <f t="shared" si="11"/>
        <v>542794.53505145386</v>
      </c>
      <c r="G196" s="39">
        <f t="shared" si="11"/>
        <v>0</v>
      </c>
      <c r="H196" s="39">
        <f t="shared" si="12"/>
        <v>2651306.415475117</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1214606.3798129673</v>
      </c>
      <c r="D198" s="39">
        <f t="shared" si="11"/>
        <v>2538782.5702476571</v>
      </c>
      <c r="E198" s="39">
        <f t="shared" si="11"/>
        <v>1899975.7212889034</v>
      </c>
      <c r="F198" s="39">
        <f t="shared" si="11"/>
        <v>1967536.3070082557</v>
      </c>
      <c r="G198" s="39">
        <f t="shared" si="11"/>
        <v>0</v>
      </c>
      <c r="H198" s="39">
        <f t="shared" si="12"/>
        <v>7620900.9783577845</v>
      </c>
      <c r="I198" s="1"/>
    </row>
    <row r="199" spans="2:9" x14ac:dyDescent="0.2">
      <c r="B199" s="9" t="str">
        <f>$B$38</f>
        <v>Home Economics</v>
      </c>
      <c r="C199" s="39">
        <f t="shared" si="11"/>
        <v>56902.922540269283</v>
      </c>
      <c r="D199" s="39">
        <f t="shared" si="11"/>
        <v>46285.903156864653</v>
      </c>
      <c r="E199" s="39">
        <f t="shared" si="11"/>
        <v>33430.781933264065</v>
      </c>
      <c r="F199" s="39">
        <f t="shared" si="11"/>
        <v>0</v>
      </c>
      <c r="G199" s="39">
        <f t="shared" si="11"/>
        <v>0</v>
      </c>
      <c r="H199" s="39">
        <f t="shared" si="12"/>
        <v>136619.60763039801</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28969.490608944889</v>
      </c>
      <c r="D201" s="39">
        <f t="shared" si="11"/>
        <v>201581.40492187429</v>
      </c>
      <c r="E201" s="39">
        <f t="shared" si="11"/>
        <v>11346.464268232405</v>
      </c>
      <c r="F201" s="39">
        <f t="shared" si="11"/>
        <v>0</v>
      </c>
      <c r="G201" s="39">
        <f t="shared" si="11"/>
        <v>0</v>
      </c>
      <c r="H201" s="39">
        <f t="shared" si="12"/>
        <v>241897.35979905157</v>
      </c>
      <c r="I201" s="1"/>
    </row>
    <row r="202" spans="2:9" x14ac:dyDescent="0.2">
      <c r="B202" s="9" t="str">
        <f>$B$41</f>
        <v>Library Science</v>
      </c>
      <c r="C202" s="39">
        <f t="shared" si="11"/>
        <v>559.27439289620975</v>
      </c>
      <c r="D202" s="39">
        <f t="shared" si="11"/>
        <v>10492.427929914807</v>
      </c>
      <c r="E202" s="39">
        <f t="shared" si="11"/>
        <v>497298.63416284218</v>
      </c>
      <c r="F202" s="39">
        <f t="shared" si="11"/>
        <v>9542.6116041176538</v>
      </c>
      <c r="G202" s="39">
        <f t="shared" si="11"/>
        <v>0</v>
      </c>
      <c r="H202" s="39">
        <f t="shared" si="12"/>
        <v>517892.94808977086</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196.98722687903481</v>
      </c>
      <c r="D204" s="39">
        <f t="shared" si="11"/>
        <v>1772.8850419113132</v>
      </c>
      <c r="E204" s="39">
        <f t="shared" si="11"/>
        <v>0</v>
      </c>
      <c r="F204" s="39">
        <f t="shared" si="11"/>
        <v>0</v>
      </c>
      <c r="G204" s="39">
        <f t="shared" si="11"/>
        <v>0</v>
      </c>
      <c r="H204" s="39">
        <f t="shared" si="12"/>
        <v>1969.872268790348</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315419.20086715184</v>
      </c>
      <c r="D206" s="39">
        <f t="shared" si="11"/>
        <v>763274.87484031182</v>
      </c>
      <c r="E206" s="39">
        <f t="shared" si="11"/>
        <v>550485.03405581717</v>
      </c>
      <c r="F206" s="39">
        <f t="shared" si="11"/>
        <v>1131.3072918544146</v>
      </c>
      <c r="G206" s="39">
        <f t="shared" si="11"/>
        <v>197420.21577226176</v>
      </c>
      <c r="H206" s="39">
        <f t="shared" si="12"/>
        <v>1827730.632827397</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1552602.5414880277</v>
      </c>
      <c r="D208" s="39">
        <f t="shared" si="11"/>
        <v>6282946.2318767803</v>
      </c>
      <c r="E208" s="39">
        <f t="shared" si="11"/>
        <v>2290264.495107674</v>
      </c>
      <c r="F208" s="39">
        <f t="shared" si="11"/>
        <v>1199500.9775276254</v>
      </c>
      <c r="G208" s="39">
        <f t="shared" si="11"/>
        <v>0</v>
      </c>
      <c r="H208" s="39">
        <f t="shared" si="12"/>
        <v>11325314.246000107</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283846.63157525618</v>
      </c>
      <c r="E210" s="39">
        <f t="shared" si="13"/>
        <v>0</v>
      </c>
      <c r="F210" s="39">
        <f t="shared" si="13"/>
        <v>0</v>
      </c>
      <c r="G210" s="39">
        <f t="shared" si="13"/>
        <v>0</v>
      </c>
      <c r="H210" s="39">
        <f t="shared" si="12"/>
        <v>283846.63157525618</v>
      </c>
      <c r="I210" s="1"/>
    </row>
    <row r="211" spans="2:9" x14ac:dyDescent="0.2">
      <c r="B211" s="9" t="str">
        <f>$B$50</f>
        <v>Technology</v>
      </c>
      <c r="C211" s="39">
        <f t="shared" si="13"/>
        <v>157072.1840681883</v>
      </c>
      <c r="D211" s="39">
        <f t="shared" si="13"/>
        <v>905349.97609563405</v>
      </c>
      <c r="E211" s="39">
        <f t="shared" si="13"/>
        <v>299492.33647228696</v>
      </c>
      <c r="F211" s="39">
        <f t="shared" si="13"/>
        <v>1421.2224849656636</v>
      </c>
      <c r="G211" s="39">
        <f t="shared" si="13"/>
        <v>0</v>
      </c>
      <c r="H211" s="39">
        <f t="shared" si="12"/>
        <v>1363335.719121075</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15565137.122441895</v>
      </c>
      <c r="D213" s="38">
        <f>SUM(D193:D212)</f>
        <v>21833683.213268109</v>
      </c>
      <c r="E213" s="38">
        <f>SUM(E193:E212)</f>
        <v>13480167.06114427</v>
      </c>
      <c r="F213" s="38">
        <f>SUM(F193:F212)</f>
        <v>10769954.38737346</v>
      </c>
      <c r="G213" s="38">
        <f>SUM(G193:G212)</f>
        <v>197420.21577226176</v>
      </c>
      <c r="H213" s="38">
        <f t="shared" si="12"/>
        <v>61846362</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52617359</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8630357.2200689241</v>
      </c>
      <c r="D218" s="38">
        <f t="shared" si="14"/>
        <v>9088936.9805451892</v>
      </c>
      <c r="E218" s="38">
        <f t="shared" si="14"/>
        <v>1707274.2545811925</v>
      </c>
      <c r="F218" s="38">
        <f t="shared" si="14"/>
        <v>786702.26695771492</v>
      </c>
      <c r="G218" s="38">
        <f t="shared" si="14"/>
        <v>0</v>
      </c>
      <c r="H218" s="38">
        <f>SUM(C218:G218)</f>
        <v>20213270.722153023</v>
      </c>
      <c r="I218" s="1"/>
    </row>
    <row r="219" spans="2:9" x14ac:dyDescent="0.2">
      <c r="B219" s="9" t="str">
        <f>$B$33</f>
        <v>Science</v>
      </c>
      <c r="C219" s="39">
        <f t="shared" si="14"/>
        <v>2908673.4943480617</v>
      </c>
      <c r="D219" s="39">
        <f t="shared" si="14"/>
        <v>2056771.7145379337</v>
      </c>
      <c r="E219" s="39">
        <f t="shared" si="14"/>
        <v>835465.44533699611</v>
      </c>
      <c r="F219" s="39">
        <f t="shared" si="14"/>
        <v>562824.20330462127</v>
      </c>
      <c r="G219" s="39">
        <f t="shared" si="14"/>
        <v>0</v>
      </c>
      <c r="H219" s="39">
        <f t="shared" ref="H219:H238" si="15">SUM(C219:G219)</f>
        <v>6363734.8575276127</v>
      </c>
      <c r="I219" s="1"/>
    </row>
    <row r="220" spans="2:9" x14ac:dyDescent="0.2">
      <c r="B220" s="9" t="str">
        <f>$B$34</f>
        <v>Fine Arts</v>
      </c>
      <c r="C220" s="39">
        <f t="shared" si="14"/>
        <v>1965624.9041915012</v>
      </c>
      <c r="D220" s="39">
        <f t="shared" si="14"/>
        <v>2099740.0154128894</v>
      </c>
      <c r="E220" s="39">
        <f t="shared" si="14"/>
        <v>391200.2159111193</v>
      </c>
      <c r="F220" s="39">
        <f t="shared" si="14"/>
        <v>388607.09876664134</v>
      </c>
      <c r="G220" s="39">
        <f t="shared" si="14"/>
        <v>0</v>
      </c>
      <c r="H220" s="39">
        <f t="shared" si="15"/>
        <v>4845172.2342821518</v>
      </c>
      <c r="I220" s="1"/>
    </row>
    <row r="221" spans="2:9" x14ac:dyDescent="0.2">
      <c r="B221" s="9" t="str">
        <f>$B$35</f>
        <v>Teacher Education</v>
      </c>
      <c r="C221" s="39">
        <f t="shared" si="14"/>
        <v>108744.1899936648</v>
      </c>
      <c r="D221" s="39">
        <f t="shared" si="14"/>
        <v>1242253.8610770486</v>
      </c>
      <c r="E221" s="39">
        <f t="shared" si="14"/>
        <v>633509.87646048295</v>
      </c>
      <c r="F221" s="39">
        <f t="shared" si="14"/>
        <v>256682.55900352439</v>
      </c>
      <c r="G221" s="39">
        <f t="shared" si="14"/>
        <v>0</v>
      </c>
      <c r="H221" s="39">
        <f t="shared" si="15"/>
        <v>2241190.4865347208</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701051.44031606498</v>
      </c>
      <c r="D223" s="39">
        <f t="shared" si="14"/>
        <v>1947269.6852769128</v>
      </c>
      <c r="E223" s="39">
        <f t="shared" si="14"/>
        <v>550518.66346356564</v>
      </c>
      <c r="F223" s="39">
        <f t="shared" si="14"/>
        <v>279090.55275058787</v>
      </c>
      <c r="G223" s="39">
        <f t="shared" si="14"/>
        <v>0</v>
      </c>
      <c r="H223" s="39">
        <f t="shared" si="15"/>
        <v>3477930.3418071312</v>
      </c>
      <c r="I223" s="1"/>
    </row>
    <row r="224" spans="2:9" x14ac:dyDescent="0.2">
      <c r="B224" s="9" t="str">
        <f>$B$38</f>
        <v>Home Economics</v>
      </c>
      <c r="C224" s="39">
        <f t="shared" si="14"/>
        <v>103281.8248651</v>
      </c>
      <c r="D224" s="39">
        <f t="shared" si="14"/>
        <v>119841.276659057</v>
      </c>
      <c r="E224" s="39">
        <f t="shared" si="14"/>
        <v>4072.4312697372043</v>
      </c>
      <c r="F224" s="39">
        <f t="shared" si="14"/>
        <v>0</v>
      </c>
      <c r="G224" s="39">
        <f t="shared" si="14"/>
        <v>0</v>
      </c>
      <c r="H224" s="39">
        <f t="shared" si="15"/>
        <v>227195.53279389418</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70831.063607902615</v>
      </c>
      <c r="D226" s="39">
        <f t="shared" si="14"/>
        <v>314608.52796881855</v>
      </c>
      <c r="E226" s="39">
        <f t="shared" si="14"/>
        <v>51460.7224084974</v>
      </c>
      <c r="F226" s="39">
        <f t="shared" si="14"/>
        <v>0</v>
      </c>
      <c r="G226" s="39">
        <f t="shared" si="14"/>
        <v>0</v>
      </c>
      <c r="H226" s="39">
        <f t="shared" si="15"/>
        <v>436900.31398521859</v>
      </c>
      <c r="I226" s="1"/>
    </row>
    <row r="227" spans="2:10" x14ac:dyDescent="0.2">
      <c r="B227" s="9" t="str">
        <f>$B$41</f>
        <v>Library Science</v>
      </c>
      <c r="C227" s="39">
        <f t="shared" si="14"/>
        <v>646.85902838267225</v>
      </c>
      <c r="D227" s="39">
        <f t="shared" si="14"/>
        <v>19335.735393730207</v>
      </c>
      <c r="E227" s="39">
        <f t="shared" si="14"/>
        <v>339554.38299036113</v>
      </c>
      <c r="F227" s="39">
        <f t="shared" si="14"/>
        <v>2119.6750841816797</v>
      </c>
      <c r="G227" s="39">
        <f t="shared" si="14"/>
        <v>0</v>
      </c>
      <c r="H227" s="39">
        <f t="shared" si="15"/>
        <v>361656.65249665565</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35.936612687926235</v>
      </c>
      <c r="D229" s="39">
        <f t="shared" si="14"/>
        <v>872.7936115225441</v>
      </c>
      <c r="E229" s="39">
        <f t="shared" si="14"/>
        <v>0</v>
      </c>
      <c r="F229" s="39">
        <f t="shared" si="14"/>
        <v>0</v>
      </c>
      <c r="G229" s="39">
        <f t="shared" si="14"/>
        <v>0</v>
      </c>
      <c r="H229" s="39">
        <f t="shared" si="15"/>
        <v>908.73022421047028</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511162.37887306279</v>
      </c>
      <c r="D231" s="39">
        <f t="shared" si="14"/>
        <v>1566933.0845634348</v>
      </c>
      <c r="E231" s="39">
        <f t="shared" si="14"/>
        <v>362569.79001478502</v>
      </c>
      <c r="F231" s="39">
        <f t="shared" si="14"/>
        <v>15746.157768206765</v>
      </c>
      <c r="G231" s="39">
        <f t="shared" si="14"/>
        <v>58243.70046491034</v>
      </c>
      <c r="H231" s="39">
        <f t="shared" si="15"/>
        <v>2514655.1116843997</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1416693.1453834281</v>
      </c>
      <c r="D233" s="39">
        <f t="shared" si="14"/>
        <v>7638891.1019556569</v>
      </c>
      <c r="E233" s="39">
        <f t="shared" si="14"/>
        <v>1785514.2977634163</v>
      </c>
      <c r="F233" s="39">
        <f t="shared" si="14"/>
        <v>148680.06661902927</v>
      </c>
      <c r="G233" s="39">
        <f t="shared" si="14"/>
        <v>0</v>
      </c>
      <c r="H233" s="39">
        <f t="shared" si="15"/>
        <v>10989778.611721531</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167173.54559162573</v>
      </c>
      <c r="E235" s="39">
        <f t="shared" si="16"/>
        <v>0</v>
      </c>
      <c r="F235" s="39">
        <f t="shared" si="16"/>
        <v>0</v>
      </c>
      <c r="G235" s="39">
        <f t="shared" si="16"/>
        <v>0</v>
      </c>
      <c r="H235" s="39">
        <f t="shared" si="15"/>
        <v>167173.54559162573</v>
      </c>
      <c r="I235" s="1"/>
    </row>
    <row r="236" spans="2:10" x14ac:dyDescent="0.2">
      <c r="B236" s="9" t="str">
        <f>$B$50</f>
        <v>Technology</v>
      </c>
      <c r="C236" s="39">
        <f t="shared" si="16"/>
        <v>81396.427738152925</v>
      </c>
      <c r="D236" s="39">
        <f t="shared" si="16"/>
        <v>616192.28973491606</v>
      </c>
      <c r="E236" s="39">
        <f t="shared" si="16"/>
        <v>79597.520272136258</v>
      </c>
      <c r="F236" s="39">
        <f t="shared" si="16"/>
        <v>605.62145262333706</v>
      </c>
      <c r="G236" s="39">
        <f t="shared" si="16"/>
        <v>0</v>
      </c>
      <c r="H236" s="39">
        <f t="shared" si="15"/>
        <v>777791.85919782845</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16498498.885026935</v>
      </c>
      <c r="D238" s="38">
        <f>SUM(D218:D237)</f>
        <v>26878820.612328731</v>
      </c>
      <c r="E238" s="38">
        <f>SUM(E218:E237)</f>
        <v>6740737.6004722901</v>
      </c>
      <c r="F238" s="38">
        <f>SUM(F218:F237)</f>
        <v>2441058.2017071308</v>
      </c>
      <c r="G238" s="38">
        <f>SUM(G218:G237)</f>
        <v>58243.70046491034</v>
      </c>
      <c r="H238" s="38">
        <f t="shared" si="15"/>
        <v>52617359</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53836942</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8830394.5680004954</v>
      </c>
      <c r="D243" s="38">
        <f t="shared" si="17"/>
        <v>9299603.4457614347</v>
      </c>
      <c r="E243" s="38">
        <f t="shared" si="17"/>
        <v>1746846.0365329413</v>
      </c>
      <c r="F243" s="38">
        <f t="shared" si="17"/>
        <v>804936.7190297601</v>
      </c>
      <c r="G243" s="38">
        <f t="shared" si="17"/>
        <v>0</v>
      </c>
      <c r="H243" s="38">
        <f>SUM(C243:G243)</f>
        <v>20681780.769324634</v>
      </c>
      <c r="I243" s="1"/>
    </row>
    <row r="244" spans="2:9" x14ac:dyDescent="0.2">
      <c r="B244" s="9" t="str">
        <f>$B$33</f>
        <v>Science</v>
      </c>
      <c r="C244" s="39">
        <f t="shared" si="17"/>
        <v>2976091.7155145314</v>
      </c>
      <c r="D244" s="39">
        <f t="shared" si="17"/>
        <v>2104444.2672012346</v>
      </c>
      <c r="E244" s="39">
        <f t="shared" si="17"/>
        <v>854830.14690288855</v>
      </c>
      <c r="F244" s="39">
        <f t="shared" si="17"/>
        <v>575869.53365536861</v>
      </c>
      <c r="G244" s="39">
        <f t="shared" si="17"/>
        <v>0</v>
      </c>
      <c r="H244" s="39">
        <f t="shared" ref="H244:H263" si="18">SUM(C244:G244)</f>
        <v>6511235.6632740228</v>
      </c>
      <c r="I244" s="1"/>
    </row>
    <row r="245" spans="2:9" x14ac:dyDescent="0.2">
      <c r="B245" s="9" t="str">
        <f>$B$34</f>
        <v>Fine Arts</v>
      </c>
      <c r="C245" s="39">
        <f t="shared" si="17"/>
        <v>2011184.8251584314</v>
      </c>
      <c r="D245" s="39">
        <f t="shared" si="17"/>
        <v>2148408.5019330378</v>
      </c>
      <c r="E245" s="39">
        <f t="shared" si="17"/>
        <v>400267.58724994928</v>
      </c>
      <c r="F245" s="39">
        <f t="shared" si="17"/>
        <v>397614.3659564507</v>
      </c>
      <c r="G245" s="39">
        <f t="shared" si="17"/>
        <v>0</v>
      </c>
      <c r="H245" s="39">
        <f t="shared" si="18"/>
        <v>4957475.2802978698</v>
      </c>
      <c r="I245" s="1"/>
    </row>
    <row r="246" spans="2:9" x14ac:dyDescent="0.2">
      <c r="B246" s="9" t="str">
        <f>$B$35</f>
        <v>Teacher Education</v>
      </c>
      <c r="C246" s="39">
        <f t="shared" si="17"/>
        <v>111264.69972629969</v>
      </c>
      <c r="D246" s="39">
        <f t="shared" si="17"/>
        <v>1271047.2425664908</v>
      </c>
      <c r="E246" s="39">
        <f t="shared" si="17"/>
        <v>648193.58332732331</v>
      </c>
      <c r="F246" s="39">
        <f t="shared" si="17"/>
        <v>262632.03444863739</v>
      </c>
      <c r="G246" s="39">
        <f t="shared" si="17"/>
        <v>0</v>
      </c>
      <c r="H246" s="39">
        <f t="shared" si="18"/>
        <v>2293137.5600687508</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717300.64846683876</v>
      </c>
      <c r="D248" s="39">
        <f t="shared" si="17"/>
        <v>1992404.1627519049</v>
      </c>
      <c r="E248" s="39">
        <f t="shared" si="17"/>
        <v>563278.77183660062</v>
      </c>
      <c r="F248" s="39">
        <f t="shared" si="17"/>
        <v>285559.40827781457</v>
      </c>
      <c r="G248" s="39">
        <f t="shared" si="17"/>
        <v>0</v>
      </c>
      <c r="H248" s="39">
        <f t="shared" si="18"/>
        <v>3558542.9913331592</v>
      </c>
      <c r="I248" s="1"/>
    </row>
    <row r="249" spans="2:9" x14ac:dyDescent="0.2">
      <c r="B249" s="9" t="str">
        <f>$B$38</f>
        <v>Home Economics</v>
      </c>
      <c r="C249" s="39">
        <f t="shared" si="17"/>
        <v>105675.72604540162</v>
      </c>
      <c r="D249" s="39">
        <f t="shared" si="17"/>
        <v>122618.99843166977</v>
      </c>
      <c r="E249" s="39">
        <f t="shared" si="17"/>
        <v>4166.823463485277</v>
      </c>
      <c r="F249" s="39">
        <f t="shared" si="17"/>
        <v>0</v>
      </c>
      <c r="G249" s="39">
        <f t="shared" si="17"/>
        <v>0</v>
      </c>
      <c r="H249" s="39">
        <f t="shared" si="18"/>
        <v>232461.54794055666</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72472.81003322429</v>
      </c>
      <c r="D251" s="39">
        <f t="shared" si="17"/>
        <v>321900.63117692136</v>
      </c>
      <c r="E251" s="39">
        <f t="shared" si="17"/>
        <v>52653.49649313213</v>
      </c>
      <c r="F251" s="39">
        <f t="shared" si="17"/>
        <v>0</v>
      </c>
      <c r="G251" s="39">
        <f t="shared" si="17"/>
        <v>0</v>
      </c>
      <c r="H251" s="39">
        <f t="shared" si="18"/>
        <v>447026.9377032778</v>
      </c>
      <c r="I251" s="1"/>
    </row>
    <row r="252" spans="2:9" x14ac:dyDescent="0.2">
      <c r="B252" s="9" t="str">
        <f>$B$41</f>
        <v>Library Science</v>
      </c>
      <c r="C252" s="39">
        <f t="shared" si="17"/>
        <v>661.85214642213953</v>
      </c>
      <c r="D252" s="39">
        <f t="shared" si="17"/>
        <v>19783.905629311426</v>
      </c>
      <c r="E252" s="39">
        <f t="shared" si="17"/>
        <v>347424.68969029514</v>
      </c>
      <c r="F252" s="39">
        <f t="shared" si="17"/>
        <v>2168.8056324897307</v>
      </c>
      <c r="G252" s="39">
        <f t="shared" si="17"/>
        <v>0</v>
      </c>
      <c r="H252" s="39">
        <f t="shared" si="18"/>
        <v>370039.25309851847</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36.769563690118865</v>
      </c>
      <c r="D254" s="39">
        <f t="shared" si="17"/>
        <v>893.02351798975189</v>
      </c>
      <c r="E254" s="39">
        <f t="shared" si="17"/>
        <v>0</v>
      </c>
      <c r="F254" s="39">
        <f t="shared" si="17"/>
        <v>0</v>
      </c>
      <c r="G254" s="39">
        <f t="shared" si="17"/>
        <v>0</v>
      </c>
      <c r="H254" s="39">
        <f t="shared" si="18"/>
        <v>929.79308167987074</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523010.27392825071</v>
      </c>
      <c r="D256" s="39">
        <f t="shared" si="17"/>
        <v>1603251.9912586783</v>
      </c>
      <c r="E256" s="39">
        <f t="shared" si="17"/>
        <v>370973.55562787101</v>
      </c>
      <c r="F256" s="39">
        <f t="shared" si="17"/>
        <v>16111.127555638001</v>
      </c>
      <c r="G256" s="39">
        <f t="shared" si="17"/>
        <v>59593.692716404694</v>
      </c>
      <c r="H256" s="39">
        <f t="shared" si="18"/>
        <v>2572940.6410868429</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1449529.7397918659</v>
      </c>
      <c r="D258" s="39">
        <f t="shared" si="17"/>
        <v>7815947.9117966136</v>
      </c>
      <c r="E258" s="39">
        <f t="shared" si="17"/>
        <v>1826899.553982931</v>
      </c>
      <c r="F258" s="39">
        <f t="shared" si="17"/>
        <v>152126.22365035114</v>
      </c>
      <c r="G258" s="39">
        <f t="shared" si="17"/>
        <v>0</v>
      </c>
      <c r="H258" s="39">
        <f t="shared" si="18"/>
        <v>11244503.42922176</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171048.35075342172</v>
      </c>
      <c r="E260" s="39">
        <f t="shared" si="19"/>
        <v>0</v>
      </c>
      <c r="F260" s="39">
        <f t="shared" si="19"/>
        <v>0</v>
      </c>
      <c r="G260" s="39">
        <f t="shared" si="19"/>
        <v>0</v>
      </c>
      <c r="H260" s="39">
        <f t="shared" si="18"/>
        <v>171048.35075342172</v>
      </c>
      <c r="I260" s="1"/>
    </row>
    <row r="261" spans="2:10" x14ac:dyDescent="0.2">
      <c r="B261" s="9" t="str">
        <f>$B$50</f>
        <v>Technology</v>
      </c>
      <c r="C261" s="39">
        <f t="shared" si="19"/>
        <v>83283.061758119235</v>
      </c>
      <c r="D261" s="39">
        <f t="shared" si="19"/>
        <v>630474.60370076483</v>
      </c>
      <c r="E261" s="39">
        <f t="shared" si="19"/>
        <v>81442.458604484957</v>
      </c>
      <c r="F261" s="39">
        <f t="shared" si="19"/>
        <v>619.65875213992308</v>
      </c>
      <c r="G261" s="39">
        <f t="shared" si="19"/>
        <v>0</v>
      </c>
      <c r="H261" s="39">
        <f t="shared" si="18"/>
        <v>795819.78281550889</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16880906.690133572</v>
      </c>
      <c r="D263" s="38">
        <f>SUM(D243:D262)</f>
        <v>27501827.036479473</v>
      </c>
      <c r="E263" s="38">
        <f>SUM(E243:E262)</f>
        <v>6896976.7037119018</v>
      </c>
      <c r="F263" s="38">
        <f>SUM(F243:F262)</f>
        <v>2497637.8769586505</v>
      </c>
      <c r="G263" s="38">
        <f>SUM(G243:G262)</f>
        <v>59593.692716404694</v>
      </c>
      <c r="H263" s="38">
        <f t="shared" si="18"/>
        <v>53836942.000000007</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51526895.099167392</v>
      </c>
      <c r="D268" s="38">
        <f t="shared" si="20"/>
        <v>47455302.201885536</v>
      </c>
      <c r="E268" s="38">
        <f t="shared" si="20"/>
        <v>22983197.865741327</v>
      </c>
      <c r="F268" s="38">
        <f t="shared" si="20"/>
        <v>16380098.588130996</v>
      </c>
      <c r="G268" s="38">
        <f t="shared" si="20"/>
        <v>0</v>
      </c>
      <c r="H268" s="38">
        <f>SUM(C268:G268)</f>
        <v>138345493.75492525</v>
      </c>
      <c r="I268" s="1"/>
    </row>
    <row r="269" spans="2:10" x14ac:dyDescent="0.2">
      <c r="B269" s="9" t="str">
        <f>$B$33</f>
        <v>Science</v>
      </c>
      <c r="C269" s="39">
        <f t="shared" si="20"/>
        <v>25422070.889229871</v>
      </c>
      <c r="D269" s="39">
        <f t="shared" si="20"/>
        <v>15423210.82793681</v>
      </c>
      <c r="E269" s="39">
        <f t="shared" si="20"/>
        <v>10450461.982414145</v>
      </c>
      <c r="F269" s="39">
        <f t="shared" si="20"/>
        <v>17109315.447984904</v>
      </c>
      <c r="G269" s="39">
        <f t="shared" si="20"/>
        <v>0</v>
      </c>
      <c r="H269" s="39">
        <f t="shared" ref="H269:H288" si="21">SUM(C269:G269)</f>
        <v>68405059.147565722</v>
      </c>
      <c r="I269" s="1"/>
    </row>
    <row r="270" spans="2:10" x14ac:dyDescent="0.2">
      <c r="B270" s="9" t="str">
        <f>$B$34</f>
        <v>Fine Arts</v>
      </c>
      <c r="C270" s="39">
        <f t="shared" si="20"/>
        <v>14976895.186661001</v>
      </c>
      <c r="D270" s="39">
        <f t="shared" si="20"/>
        <v>16098259.17286142</v>
      </c>
      <c r="E270" s="39">
        <f t="shared" si="20"/>
        <v>10422890.375114547</v>
      </c>
      <c r="F270" s="39">
        <f t="shared" si="20"/>
        <v>7872307.4223557189</v>
      </c>
      <c r="G270" s="39">
        <f t="shared" si="20"/>
        <v>0</v>
      </c>
      <c r="H270" s="39">
        <f t="shared" si="21"/>
        <v>49370352.156992689</v>
      </c>
      <c r="I270" s="1"/>
    </row>
    <row r="271" spans="2:10" x14ac:dyDescent="0.2">
      <c r="B271" s="9" t="str">
        <f>$B$35</f>
        <v>Teacher Education</v>
      </c>
      <c r="C271" s="39">
        <f t="shared" si="20"/>
        <v>1177486.548919118</v>
      </c>
      <c r="D271" s="39">
        <f t="shared" si="20"/>
        <v>7863817.1313805617</v>
      </c>
      <c r="E271" s="39">
        <f t="shared" si="20"/>
        <v>5442229.4828685252</v>
      </c>
      <c r="F271" s="39">
        <f t="shared" si="20"/>
        <v>3214227.2194762868</v>
      </c>
      <c r="G271" s="39">
        <f t="shared" si="20"/>
        <v>0</v>
      </c>
      <c r="H271" s="39">
        <f t="shared" si="21"/>
        <v>17697760.382644493</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8206538.746749552</v>
      </c>
      <c r="D273" s="39">
        <f t="shared" si="20"/>
        <v>18128410.427435867</v>
      </c>
      <c r="E273" s="39">
        <f t="shared" si="20"/>
        <v>11732373.178085178</v>
      </c>
      <c r="F273" s="39">
        <f t="shared" si="20"/>
        <v>11560808.000602551</v>
      </c>
      <c r="G273" s="39">
        <f t="shared" si="20"/>
        <v>0</v>
      </c>
      <c r="H273" s="39">
        <f t="shared" si="21"/>
        <v>49628130.352873147</v>
      </c>
      <c r="I273" s="1"/>
    </row>
    <row r="274" spans="2:10" x14ac:dyDescent="0.2">
      <c r="B274" s="9" t="str">
        <f>$B$38</f>
        <v>Home Economics</v>
      </c>
      <c r="C274" s="39">
        <f t="shared" si="20"/>
        <v>445597.19061247376</v>
      </c>
      <c r="D274" s="39">
        <f t="shared" si="20"/>
        <v>434947.39099535375</v>
      </c>
      <c r="E274" s="39">
        <f t="shared" si="20"/>
        <v>147266.35278858658</v>
      </c>
      <c r="F274" s="39">
        <f t="shared" si="20"/>
        <v>0</v>
      </c>
      <c r="G274" s="39">
        <f t="shared" si="20"/>
        <v>0</v>
      </c>
      <c r="H274" s="39">
        <f t="shared" si="21"/>
        <v>1027810.9343964141</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231098.47909213079</v>
      </c>
      <c r="D276" s="39">
        <f t="shared" si="20"/>
        <v>1247419.4492255552</v>
      </c>
      <c r="E276" s="39">
        <f t="shared" si="20"/>
        <v>138500.68316986194</v>
      </c>
      <c r="F276" s="39">
        <f t="shared" si="20"/>
        <v>0</v>
      </c>
      <c r="G276" s="39">
        <f t="shared" si="20"/>
        <v>0</v>
      </c>
      <c r="H276" s="39">
        <f t="shared" si="21"/>
        <v>1617018.6114875481</v>
      </c>
      <c r="I276" s="1"/>
    </row>
    <row r="277" spans="2:10" x14ac:dyDescent="0.2">
      <c r="B277" s="9" t="str">
        <f>$B$41</f>
        <v>Library Science</v>
      </c>
      <c r="C277" s="39">
        <f t="shared" si="20"/>
        <v>3518.5809835875061</v>
      </c>
      <c r="D277" s="39">
        <f t="shared" si="20"/>
        <v>80578.538475995592</v>
      </c>
      <c r="E277" s="39">
        <f t="shared" si="20"/>
        <v>2651963.0797157893</v>
      </c>
      <c r="F277" s="39">
        <f t="shared" si="20"/>
        <v>41994.353806399129</v>
      </c>
      <c r="G277" s="39">
        <f t="shared" si="20"/>
        <v>0</v>
      </c>
      <c r="H277" s="39">
        <f t="shared" si="21"/>
        <v>2778054.5529817715</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669.69340325707992</v>
      </c>
      <c r="D279" s="39">
        <f t="shared" si="20"/>
        <v>7138.7021714236089</v>
      </c>
      <c r="E279" s="39">
        <f t="shared" si="20"/>
        <v>0</v>
      </c>
      <c r="F279" s="39">
        <f t="shared" si="20"/>
        <v>0</v>
      </c>
      <c r="G279" s="39">
        <f t="shared" si="20"/>
        <v>0</v>
      </c>
      <c r="H279" s="39">
        <f t="shared" si="21"/>
        <v>7808.3955746806887</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2702956.5081356885</v>
      </c>
      <c r="D281" s="39">
        <f t="shared" si="20"/>
        <v>7208432.5408277456</v>
      </c>
      <c r="E281" s="39">
        <f t="shared" si="20"/>
        <v>3645986.6430386635</v>
      </c>
      <c r="F281" s="39">
        <f t="shared" si="20"/>
        <v>37842.67663445128</v>
      </c>
      <c r="G281" s="39">
        <f t="shared" si="20"/>
        <v>1162325.7055340481</v>
      </c>
      <c r="H281" s="39">
        <f t="shared" si="21"/>
        <v>14757544.074170599</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9724572.5528948829</v>
      </c>
      <c r="D283" s="39">
        <f t="shared" si="20"/>
        <v>43208653.045509361</v>
      </c>
      <c r="E283" s="39">
        <f t="shared" si="20"/>
        <v>13729255.940615751</v>
      </c>
      <c r="F283" s="39">
        <f t="shared" si="20"/>
        <v>5599391.6724441815</v>
      </c>
      <c r="G283" s="39">
        <f t="shared" si="20"/>
        <v>0</v>
      </c>
      <c r="H283" s="39">
        <f t="shared" si="21"/>
        <v>72261873.211464182</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1313218.1495019584</v>
      </c>
      <c r="E285" s="39">
        <f t="shared" si="22"/>
        <v>0</v>
      </c>
      <c r="F285" s="39">
        <f t="shared" si="22"/>
        <v>0</v>
      </c>
      <c r="G285" s="39">
        <f t="shared" si="22"/>
        <v>0</v>
      </c>
      <c r="H285" s="39">
        <f t="shared" si="21"/>
        <v>1313218.1495019584</v>
      </c>
      <c r="I285" s="1"/>
    </row>
    <row r="286" spans="2:10" x14ac:dyDescent="0.2">
      <c r="B286" s="9" t="str">
        <f>$B$50</f>
        <v>Technology</v>
      </c>
      <c r="C286" s="39">
        <f t="shared" si="22"/>
        <v>812379.82712361473</v>
      </c>
      <c r="D286" s="39">
        <f t="shared" si="22"/>
        <v>4979953.5263730716</v>
      </c>
      <c r="E286" s="39">
        <f t="shared" si="22"/>
        <v>1396021.7714879126</v>
      </c>
      <c r="F286" s="39">
        <f t="shared" si="22"/>
        <v>7085.8104368775048</v>
      </c>
      <c r="G286" s="39">
        <f t="shared" si="22"/>
        <v>0</v>
      </c>
      <c r="H286" s="39">
        <f t="shared" si="21"/>
        <v>7195440.9354214771</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115230679.30297258</v>
      </c>
      <c r="D288" s="38">
        <f>SUM(D268:D287)</f>
        <v>163449341.10458067</v>
      </c>
      <c r="E288" s="38">
        <f>SUM(E268:E287)</f>
        <v>82740147.355040297</v>
      </c>
      <c r="F288" s="38">
        <f>SUM(F268:F287)</f>
        <v>61823071.191872366</v>
      </c>
      <c r="G288" s="38">
        <f>SUM(G268:G287)</f>
        <v>1162325.7055340481</v>
      </c>
      <c r="H288" s="38">
        <f t="shared" si="21"/>
        <v>424405564.65999997</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214.55682829492366</v>
      </c>
      <c r="D293" s="36">
        <f t="shared" si="23"/>
        <v>350.5418365149585</v>
      </c>
      <c r="E293" s="36">
        <f t="shared" si="23"/>
        <v>830.64794050169246</v>
      </c>
      <c r="F293" s="36">
        <f t="shared" si="23"/>
        <v>2101.6292774096737</v>
      </c>
      <c r="G293" s="37">
        <f t="shared" si="23"/>
        <v>0</v>
      </c>
      <c r="H293" s="38">
        <f t="shared" si="23"/>
        <v>336.61113579222439</v>
      </c>
      <c r="I293" s="1"/>
    </row>
    <row r="294" spans="2:10" x14ac:dyDescent="0.2">
      <c r="B294" s="9" t="str">
        <f>$B$33</f>
        <v>Science</v>
      </c>
      <c r="C294" s="69">
        <f t="shared" si="23"/>
        <v>314.08926338637582</v>
      </c>
      <c r="D294" s="69">
        <f t="shared" si="23"/>
        <v>503.45065539209435</v>
      </c>
      <c r="E294" s="69">
        <f t="shared" si="23"/>
        <v>771.82141672187186</v>
      </c>
      <c r="F294" s="69">
        <f t="shared" si="23"/>
        <v>3068.3851233832324</v>
      </c>
      <c r="G294" s="88">
        <f t="shared" si="23"/>
        <v>0</v>
      </c>
      <c r="H294" s="39">
        <f t="shared" si="23"/>
        <v>523.41463882137668</v>
      </c>
      <c r="I294" s="1"/>
    </row>
    <row r="295" spans="2:10" x14ac:dyDescent="0.2">
      <c r="B295" s="9" t="str">
        <f>$B$34</f>
        <v>Fine Arts</v>
      </c>
      <c r="C295" s="69">
        <f t="shared" si="23"/>
        <v>273.81566057847783</v>
      </c>
      <c r="D295" s="69">
        <f t="shared" si="23"/>
        <v>514.73250752554497</v>
      </c>
      <c r="E295" s="69">
        <f t="shared" si="23"/>
        <v>1643.9890181568687</v>
      </c>
      <c r="F295" s="69">
        <f t="shared" si="23"/>
        <v>2044.755174637849</v>
      </c>
      <c r="G295" s="88">
        <f t="shared" si="23"/>
        <v>0</v>
      </c>
      <c r="H295" s="39">
        <f t="shared" si="23"/>
        <v>513.40812542368803</v>
      </c>
      <c r="I295" s="1"/>
    </row>
    <row r="296" spans="2:10" x14ac:dyDescent="0.2">
      <c r="B296" s="9" t="str">
        <f>$B$35</f>
        <v>Teacher Education</v>
      </c>
      <c r="C296" s="69">
        <f t="shared" si="23"/>
        <v>389.12311596798349</v>
      </c>
      <c r="D296" s="69">
        <f t="shared" si="23"/>
        <v>425.00227700267857</v>
      </c>
      <c r="E296" s="69">
        <f t="shared" si="23"/>
        <v>530.07007722494643</v>
      </c>
      <c r="F296" s="69">
        <f t="shared" si="23"/>
        <v>1263.9509317641709</v>
      </c>
      <c r="G296" s="88">
        <f t="shared" si="23"/>
        <v>0</v>
      </c>
      <c r="H296" s="39">
        <f t="shared" si="23"/>
        <v>515.38368568229976</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420.67555601545786</v>
      </c>
      <c r="D298" s="69">
        <f t="shared" si="23"/>
        <v>625.03138971989608</v>
      </c>
      <c r="E298" s="69">
        <f t="shared" si="23"/>
        <v>1314.993631258146</v>
      </c>
      <c r="F298" s="69">
        <f t="shared" si="23"/>
        <v>4181.1240508508317</v>
      </c>
      <c r="G298" s="88">
        <f t="shared" si="23"/>
        <v>0</v>
      </c>
      <c r="H298" s="39">
        <f t="shared" si="23"/>
        <v>824.40124176270615</v>
      </c>
      <c r="I298" s="1"/>
    </row>
    <row r="299" spans="2:10" x14ac:dyDescent="0.2">
      <c r="B299" s="9" t="str">
        <f>$B$38</f>
        <v>Home Economics</v>
      </c>
      <c r="C299" s="69">
        <f t="shared" si="23"/>
        <v>155.04425560628871</v>
      </c>
      <c r="D299" s="69">
        <f t="shared" si="23"/>
        <v>243.66800615986205</v>
      </c>
      <c r="E299" s="69">
        <f t="shared" si="23"/>
        <v>2231.3083755846451</v>
      </c>
      <c r="F299" s="69">
        <f t="shared" si="23"/>
        <v>0</v>
      </c>
      <c r="G299" s="88">
        <f t="shared" si="23"/>
        <v>0</v>
      </c>
      <c r="H299" s="39">
        <f t="shared" si="23"/>
        <v>217.52612368178075</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117.24935519641339</v>
      </c>
      <c r="D301" s="69">
        <f t="shared" si="23"/>
        <v>266.2013335948688</v>
      </c>
      <c r="E301" s="69">
        <f t="shared" si="23"/>
        <v>166.06796543148914</v>
      </c>
      <c r="F301" s="69">
        <f t="shared" si="23"/>
        <v>0</v>
      </c>
      <c r="G301" s="88">
        <f t="shared" si="23"/>
        <v>0</v>
      </c>
      <c r="H301" s="39">
        <f t="shared" si="23"/>
        <v>215.86151535009319</v>
      </c>
      <c r="I301" s="1"/>
    </row>
    <row r="302" spans="2:10" x14ac:dyDescent="0.2">
      <c r="B302" s="9" t="str">
        <f>$B$41</f>
        <v>Library Science</v>
      </c>
      <c r="C302" s="69">
        <f t="shared" si="23"/>
        <v>195.47672131041702</v>
      </c>
      <c r="D302" s="69">
        <f t="shared" si="23"/>
        <v>279.78659193054023</v>
      </c>
      <c r="E302" s="69">
        <f t="shared" si="23"/>
        <v>481.91224417877328</v>
      </c>
      <c r="F302" s="69">
        <f t="shared" si="23"/>
        <v>1999.7311336380537</v>
      </c>
      <c r="G302" s="88">
        <f t="shared" si="23"/>
        <v>0</v>
      </c>
      <c r="H302" s="39">
        <f t="shared" si="23"/>
        <v>476.51021491968635</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669.69340325707992</v>
      </c>
      <c r="D304" s="69">
        <f t="shared" si="23"/>
        <v>549.13093626335456</v>
      </c>
      <c r="E304" s="69">
        <f t="shared" si="23"/>
        <v>0</v>
      </c>
      <c r="F304" s="69">
        <f t="shared" si="23"/>
        <v>0</v>
      </c>
      <c r="G304" s="88">
        <f t="shared" si="23"/>
        <v>0</v>
      </c>
      <c r="H304" s="39">
        <f t="shared" si="23"/>
        <v>557.74254104862064</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190.02787599379138</v>
      </c>
      <c r="D306" s="69">
        <f t="shared" si="23"/>
        <v>308.85781485186794</v>
      </c>
      <c r="E306" s="69">
        <f t="shared" si="23"/>
        <v>620.48785620127012</v>
      </c>
      <c r="F306" s="69">
        <f t="shared" si="23"/>
        <v>242.58126047725179</v>
      </c>
      <c r="G306" s="88">
        <f t="shared" si="23"/>
        <v>1117.6208707058156</v>
      </c>
      <c r="H306" s="39">
        <f t="shared" si="23"/>
        <v>330.62717764468687</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246.67882281200556</v>
      </c>
      <c r="D308" s="69">
        <f t="shared" si="23"/>
        <v>379.75947271033635</v>
      </c>
      <c r="E308" s="69">
        <f t="shared" si="23"/>
        <v>474.45332759497359</v>
      </c>
      <c r="F308" s="69">
        <f t="shared" si="23"/>
        <v>3801.3521197855953</v>
      </c>
      <c r="G308" s="88">
        <f t="shared" si="23"/>
        <v>0</v>
      </c>
      <c r="H308" s="39">
        <f t="shared" si="23"/>
        <v>393.55960814692031</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527.39684718954152</v>
      </c>
      <c r="E310" s="69">
        <f t="shared" si="24"/>
        <v>0</v>
      </c>
      <c r="F310" s="69">
        <f t="shared" si="24"/>
        <v>0</v>
      </c>
      <c r="G310" s="88">
        <f t="shared" si="24"/>
        <v>0</v>
      </c>
      <c r="H310" s="39">
        <f t="shared" si="24"/>
        <v>527.39684718954152</v>
      </c>
      <c r="I310" s="1"/>
    </row>
    <row r="311" spans="2:10" x14ac:dyDescent="0.2">
      <c r="B311" s="9" t="str">
        <f>$B$50</f>
        <v>Technology</v>
      </c>
      <c r="C311" s="69">
        <f t="shared" si="24"/>
        <v>358.66659034155174</v>
      </c>
      <c r="D311" s="69">
        <f t="shared" si="24"/>
        <v>542.59681045686114</v>
      </c>
      <c r="E311" s="69">
        <f t="shared" si="24"/>
        <v>1082.1874197580719</v>
      </c>
      <c r="F311" s="69">
        <f t="shared" si="24"/>
        <v>1180.9684061462508</v>
      </c>
      <c r="G311" s="88">
        <f t="shared" si="24"/>
        <v>0</v>
      </c>
      <c r="H311" s="39">
        <f t="shared" si="24"/>
        <v>564.83561782098104</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250.99254912431405</v>
      </c>
      <c r="D313" s="38">
        <f t="shared" si="24"/>
        <v>408.26408037072542</v>
      </c>
      <c r="E313" s="38">
        <f t="shared" si="24"/>
        <v>757.3884822511103</v>
      </c>
      <c r="F313" s="38">
        <f t="shared" si="24"/>
        <v>2556.3625203387514</v>
      </c>
      <c r="G313" s="38">
        <f t="shared" si="24"/>
        <v>1117.6208707058156</v>
      </c>
      <c r="H313" s="38">
        <f t="shared" si="24"/>
        <v>427.00173521007724</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1.6337948286274708</v>
      </c>
      <c r="E318" s="55">
        <f t="shared" si="25"/>
        <v>3.871458890881383</v>
      </c>
      <c r="F318" s="55">
        <f t="shared" si="25"/>
        <v>9.7952104070108383</v>
      </c>
      <c r="G318" s="55">
        <f t="shared" si="25"/>
        <v>0</v>
      </c>
      <c r="H318" s="55">
        <f t="shared" si="25"/>
        <v>1.5688670384776959</v>
      </c>
      <c r="I318" s="1"/>
    </row>
    <row r="319" spans="2:10" x14ac:dyDescent="0.2">
      <c r="B319" s="9" t="str">
        <f>$B$33</f>
        <v>Science</v>
      </c>
      <c r="C319" s="55">
        <f t="shared" ref="C319:H334" si="26">IF($C$293=0,"",C294/$C$293)</f>
        <v>1.4638977742280834</v>
      </c>
      <c r="D319" s="55">
        <f t="shared" si="26"/>
        <v>2.3464676439943712</v>
      </c>
      <c r="E319" s="55">
        <f t="shared" si="26"/>
        <v>3.5972820014888933</v>
      </c>
      <c r="F319" s="55">
        <f t="shared" si="26"/>
        <v>14.301036922327722</v>
      </c>
      <c r="G319" s="55">
        <f t="shared" si="26"/>
        <v>0</v>
      </c>
      <c r="H319" s="55">
        <f t="shared" si="26"/>
        <v>2.4395151763797793</v>
      </c>
      <c r="I319" s="1"/>
    </row>
    <row r="320" spans="2:10" x14ac:dyDescent="0.2">
      <c r="B320" s="9" t="str">
        <f>$B$34</f>
        <v>Fine Arts</v>
      </c>
      <c r="C320" s="55">
        <f t="shared" si="26"/>
        <v>1.2761917798397853</v>
      </c>
      <c r="D320" s="55">
        <f t="shared" si="26"/>
        <v>2.3990497604579075</v>
      </c>
      <c r="E320" s="55">
        <f t="shared" si="26"/>
        <v>7.6622544769215573</v>
      </c>
      <c r="F320" s="55">
        <f t="shared" si="26"/>
        <v>9.5301333026194222</v>
      </c>
      <c r="G320" s="55">
        <f t="shared" si="26"/>
        <v>0</v>
      </c>
      <c r="H320" s="55">
        <f t="shared" si="26"/>
        <v>2.392877120265648</v>
      </c>
      <c r="I320" s="1"/>
    </row>
    <row r="321" spans="2:9" x14ac:dyDescent="0.2">
      <c r="B321" s="9" t="str">
        <f>$B$35</f>
        <v>Teacher Education</v>
      </c>
      <c r="C321" s="55">
        <f t="shared" si="26"/>
        <v>1.8136132933187568</v>
      </c>
      <c r="D321" s="55">
        <f t="shared" si="26"/>
        <v>1.9808378059097826</v>
      </c>
      <c r="E321" s="55">
        <f t="shared" si="26"/>
        <v>2.4705346431404518</v>
      </c>
      <c r="F321" s="55">
        <f t="shared" si="26"/>
        <v>5.8909844156848754</v>
      </c>
      <c r="G321" s="55">
        <f t="shared" si="26"/>
        <v>0</v>
      </c>
      <c r="H321" s="55">
        <f t="shared" si="26"/>
        <v>2.4020847519887276</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1.960671955111162</v>
      </c>
      <c r="D323" s="55">
        <f t="shared" si="26"/>
        <v>2.9131274669140144</v>
      </c>
      <c r="E323" s="55">
        <f t="shared" si="26"/>
        <v>6.1288826913986325</v>
      </c>
      <c r="F323" s="55">
        <f t="shared" si="26"/>
        <v>19.487256984912076</v>
      </c>
      <c r="G323" s="55">
        <f t="shared" si="26"/>
        <v>0</v>
      </c>
      <c r="H323" s="55">
        <f t="shared" si="26"/>
        <v>3.8423444656327033</v>
      </c>
      <c r="I323" s="1"/>
    </row>
    <row r="324" spans="2:9" x14ac:dyDescent="0.2">
      <c r="B324" s="9" t="str">
        <f>$B$38</f>
        <v>Home Economics</v>
      </c>
      <c r="C324" s="55">
        <f t="shared" si="26"/>
        <v>0.72262559452626385</v>
      </c>
      <c r="D324" s="55">
        <f t="shared" si="26"/>
        <v>1.1356805005754607</v>
      </c>
      <c r="E324" s="55">
        <f t="shared" si="26"/>
        <v>10.399614840118501</v>
      </c>
      <c r="F324" s="55">
        <f t="shared" si="26"/>
        <v>0</v>
      </c>
      <c r="G324" s="55">
        <f t="shared" si="26"/>
        <v>0</v>
      </c>
      <c r="H324" s="55">
        <f t="shared" si="26"/>
        <v>1.0138392024642329</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0.54647226158305151</v>
      </c>
      <c r="D326" s="55">
        <f t="shared" si="26"/>
        <v>1.240703154079795</v>
      </c>
      <c r="E326" s="55">
        <f t="shared" si="26"/>
        <v>0.77400456909820126</v>
      </c>
      <c r="F326" s="55">
        <f t="shared" si="26"/>
        <v>0</v>
      </c>
      <c r="G326" s="55">
        <f t="shared" si="26"/>
        <v>0</v>
      </c>
      <c r="H326" s="55">
        <f t="shared" si="26"/>
        <v>1.0060808461121364</v>
      </c>
      <c r="I326" s="1"/>
    </row>
    <row r="327" spans="2:9" x14ac:dyDescent="0.2">
      <c r="B327" s="9" t="str">
        <f>$B$41</f>
        <v>Library Science</v>
      </c>
      <c r="C327" s="55">
        <f t="shared" si="26"/>
        <v>0.91107201231424029</v>
      </c>
      <c r="D327" s="55">
        <f t="shared" si="26"/>
        <v>1.3040209167612862</v>
      </c>
      <c r="E327" s="55">
        <f t="shared" si="26"/>
        <v>2.246082066035906</v>
      </c>
      <c r="F327" s="55">
        <f t="shared" si="26"/>
        <v>9.3202866090529675</v>
      </c>
      <c r="G327" s="55">
        <f t="shared" si="26"/>
        <v>0</v>
      </c>
      <c r="H327" s="55">
        <f t="shared" si="26"/>
        <v>2.2209044508464166</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3.1212868337918316</v>
      </c>
      <c r="D329" s="55">
        <f t="shared" si="26"/>
        <v>2.5593729205790408</v>
      </c>
      <c r="E329" s="55">
        <f t="shared" si="26"/>
        <v>0</v>
      </c>
      <c r="F329" s="55">
        <f t="shared" si="26"/>
        <v>0</v>
      </c>
      <c r="G329" s="55">
        <f t="shared" si="26"/>
        <v>0</v>
      </c>
      <c r="H329" s="55">
        <f t="shared" si="26"/>
        <v>2.5995096286656687</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0.88567619825449939</v>
      </c>
      <c r="D331" s="55">
        <f t="shared" si="26"/>
        <v>1.4395151965395427</v>
      </c>
      <c r="E331" s="55">
        <f t="shared" si="26"/>
        <v>2.891951102802309</v>
      </c>
      <c r="F331" s="55">
        <f t="shared" si="26"/>
        <v>1.1306154290452437</v>
      </c>
      <c r="G331" s="55">
        <f t="shared" si="26"/>
        <v>5.2089736765197054</v>
      </c>
      <c r="H331" s="55">
        <f t="shared" si="26"/>
        <v>1.5409771866603856</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1.1497132241017654</v>
      </c>
      <c r="D333" s="55">
        <f t="shared" si="26"/>
        <v>1.7699715069814972</v>
      </c>
      <c r="E333" s="55">
        <f t="shared" si="26"/>
        <v>2.2113177723843105</v>
      </c>
      <c r="F333" s="55">
        <f t="shared" si="26"/>
        <v>17.717227412405471</v>
      </c>
      <c r="G333" s="55">
        <f t="shared" si="26"/>
        <v>0</v>
      </c>
      <c r="H333" s="55">
        <f t="shared" si="26"/>
        <v>1.8342907623799536</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2.4580753331448251</v>
      </c>
      <c r="E335" s="55">
        <f t="shared" si="27"/>
        <v>0</v>
      </c>
      <c r="F335" s="55">
        <f t="shared" si="27"/>
        <v>0</v>
      </c>
      <c r="G335" s="55">
        <f t="shared" si="27"/>
        <v>0</v>
      </c>
      <c r="H335" s="55">
        <f t="shared" si="27"/>
        <v>2.4580753331448251</v>
      </c>
      <c r="I335" s="1"/>
    </row>
    <row r="336" spans="2:9" x14ac:dyDescent="0.2">
      <c r="B336" s="9" t="str">
        <f>$B$50</f>
        <v>Technology</v>
      </c>
      <c r="C336" s="55">
        <f t="shared" si="27"/>
        <v>1.6716624364363688</v>
      </c>
      <c r="D336" s="55">
        <f t="shared" si="27"/>
        <v>2.528918863915266</v>
      </c>
      <c r="E336" s="55">
        <f t="shared" si="27"/>
        <v>5.0438265160712019</v>
      </c>
      <c r="F336" s="55">
        <f t="shared" si="27"/>
        <v>5.5042219608267393</v>
      </c>
      <c r="G336" s="55">
        <f t="shared" si="27"/>
        <v>0</v>
      </c>
      <c r="H336" s="55">
        <f t="shared" si="27"/>
        <v>2.6325688271480887</v>
      </c>
      <c r="I336" s="1"/>
    </row>
    <row r="337" spans="2:10"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10" x14ac:dyDescent="0.2">
      <c r="B338" s="35" t="str">
        <f>$B$52</f>
        <v>Totals</v>
      </c>
      <c r="C338" s="55">
        <f t="shared" si="27"/>
        <v>1.1698185097111284</v>
      </c>
      <c r="D338" s="55">
        <f t="shared" si="27"/>
        <v>1.9028249234255892</v>
      </c>
      <c r="E338" s="55">
        <f t="shared" si="27"/>
        <v>3.5300134154202998</v>
      </c>
      <c r="F338" s="55">
        <f t="shared" si="27"/>
        <v>11.914617403016644</v>
      </c>
      <c r="G338" s="55">
        <f t="shared" si="27"/>
        <v>5.2089736765197054</v>
      </c>
      <c r="H338" s="55">
        <f t="shared" si="27"/>
        <v>1.9901568204724434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6436.7048488477103</v>
      </c>
      <c r="D343" s="38">
        <f t="shared" si="28"/>
        <v>10516.255095448756</v>
      </c>
      <c r="E343" s="38">
        <f>E293*24</f>
        <v>19935.550572040618</v>
      </c>
      <c r="F343" s="38">
        <f>F293*18</f>
        <v>37829.326993374125</v>
      </c>
      <c r="G343" s="38">
        <f>G293*24</f>
        <v>0</v>
      </c>
      <c r="H343" s="38">
        <f>IF((C32/30+D32/30+E32/24+F32/18+G32/24)=0,0,H268/(C32/30+D32/30+E32/24+F32/18+G32/24))</f>
        <v>9809.2268648691152</v>
      </c>
      <c r="I343" s="1"/>
    </row>
    <row r="344" spans="2:10" x14ac:dyDescent="0.2">
      <c r="B344" s="9" t="str">
        <f>$B$33</f>
        <v>Science</v>
      </c>
      <c r="C344" s="39">
        <f t="shared" si="28"/>
        <v>9422.6779015912743</v>
      </c>
      <c r="D344" s="39">
        <f t="shared" si="28"/>
        <v>15103.51966176283</v>
      </c>
      <c r="E344" s="39">
        <f>E294*24</f>
        <v>18523.714001324923</v>
      </c>
      <c r="F344" s="39">
        <f>F294*18</f>
        <v>55230.932220898183</v>
      </c>
      <c r="G344" s="39">
        <f>G294*24</f>
        <v>0</v>
      </c>
      <c r="H344" s="39">
        <f t="shared" ref="H344:H363" si="29">IF((C33/30+D33/30+E33/24+F33/18+G33/24)=0,0,H269/(C33/30+D33/30+E33/24+F33/18+G33/24))</f>
        <v>14893.076594200731</v>
      </c>
      <c r="I344" s="1"/>
    </row>
    <row r="345" spans="2:10" x14ac:dyDescent="0.2">
      <c r="B345" s="9" t="str">
        <f>$B$34</f>
        <v>Fine Arts</v>
      </c>
      <c r="C345" s="39">
        <f t="shared" si="28"/>
        <v>8214.4698173543347</v>
      </c>
      <c r="D345" s="39">
        <f t="shared" si="28"/>
        <v>15441.975225766349</v>
      </c>
      <c r="E345" s="39">
        <f t="shared" ref="E345:E363" si="30">E295*24</f>
        <v>39455.736435764848</v>
      </c>
      <c r="F345" s="39">
        <f t="shared" ref="F345:F363" si="31">F295*18</f>
        <v>36805.593143481281</v>
      </c>
      <c r="G345" s="39">
        <f t="shared" ref="G345:G363" si="32">G295*24</f>
        <v>0</v>
      </c>
      <c r="H345" s="39">
        <f t="shared" si="29"/>
        <v>14764.79341176291</v>
      </c>
      <c r="I345" s="1"/>
    </row>
    <row r="346" spans="2:10" x14ac:dyDescent="0.2">
      <c r="B346" s="9" t="str">
        <f>$B$35</f>
        <v>Teacher Education</v>
      </c>
      <c r="C346" s="39">
        <f t="shared" si="28"/>
        <v>11673.693479039504</v>
      </c>
      <c r="D346" s="39">
        <f t="shared" si="28"/>
        <v>12750.068310080356</v>
      </c>
      <c r="E346" s="39">
        <f t="shared" si="30"/>
        <v>12721.681853398713</v>
      </c>
      <c r="F346" s="39">
        <f t="shared" si="31"/>
        <v>22751.116771755078</v>
      </c>
      <c r="G346" s="39">
        <f t="shared" si="32"/>
        <v>0</v>
      </c>
      <c r="H346" s="39">
        <f t="shared" si="29"/>
        <v>13754.350024183297</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12620.266680463736</v>
      </c>
      <c r="D348" s="39">
        <f t="shared" si="28"/>
        <v>18750.941691596883</v>
      </c>
      <c r="E348" s="39">
        <f t="shared" si="30"/>
        <v>31559.847150195506</v>
      </c>
      <c r="F348" s="39">
        <f t="shared" si="31"/>
        <v>75260.232915314977</v>
      </c>
      <c r="G348" s="39">
        <f t="shared" si="32"/>
        <v>0</v>
      </c>
      <c r="H348" s="39">
        <f t="shared" si="29"/>
        <v>23164.435631220982</v>
      </c>
      <c r="I348" s="1"/>
    </row>
    <row r="349" spans="2:10" x14ac:dyDescent="0.2">
      <c r="B349" s="9" t="str">
        <f>$B$38</f>
        <v>Home Economics</v>
      </c>
      <c r="C349" s="39">
        <f t="shared" si="28"/>
        <v>4651.3276681886618</v>
      </c>
      <c r="D349" s="39">
        <f t="shared" si="28"/>
        <v>7310.040184795861</v>
      </c>
      <c r="E349" s="39">
        <f t="shared" si="30"/>
        <v>53551.401014031479</v>
      </c>
      <c r="F349" s="39">
        <f t="shared" si="31"/>
        <v>0</v>
      </c>
      <c r="G349" s="39">
        <f t="shared" si="32"/>
        <v>0</v>
      </c>
      <c r="H349" s="39">
        <f t="shared" si="29"/>
        <v>6503.0745611921166</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3517.4806558924015</v>
      </c>
      <c r="D351" s="39">
        <f t="shared" si="28"/>
        <v>7986.0400078460643</v>
      </c>
      <c r="E351" s="39">
        <f t="shared" si="30"/>
        <v>3985.6311703557394</v>
      </c>
      <c r="F351" s="39">
        <f t="shared" si="31"/>
        <v>0</v>
      </c>
      <c r="G351" s="39">
        <f t="shared" si="32"/>
        <v>0</v>
      </c>
      <c r="H351" s="39">
        <f t="shared" si="29"/>
        <v>6300.4816344732053</v>
      </c>
      <c r="I351" s="1"/>
    </row>
    <row r="352" spans="2:10" x14ac:dyDescent="0.2">
      <c r="B352" s="9" t="str">
        <f>$B$41</f>
        <v>Library Science</v>
      </c>
      <c r="C352" s="39">
        <f t="shared" si="28"/>
        <v>5864.3016393125108</v>
      </c>
      <c r="D352" s="39">
        <f t="shared" si="28"/>
        <v>8393.5977579162063</v>
      </c>
      <c r="E352" s="39">
        <f t="shared" si="30"/>
        <v>11565.893860290558</v>
      </c>
      <c r="F352" s="39">
        <f t="shared" si="31"/>
        <v>35995.160405484967</v>
      </c>
      <c r="G352" s="39">
        <f t="shared" si="32"/>
        <v>0</v>
      </c>
      <c r="H352" s="39">
        <f t="shared" si="29"/>
        <v>11543.562670376836</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20090.802097712396</v>
      </c>
      <c r="D354" s="39">
        <f t="shared" si="28"/>
        <v>16473.928087900636</v>
      </c>
      <c r="E354" s="39">
        <f t="shared" si="30"/>
        <v>0</v>
      </c>
      <c r="F354" s="39">
        <f t="shared" si="31"/>
        <v>0</v>
      </c>
      <c r="G354" s="39">
        <f t="shared" si="32"/>
        <v>0</v>
      </c>
      <c r="H354" s="39">
        <f t="shared" si="29"/>
        <v>16732.276231458618</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5700.8362798137414</v>
      </c>
      <c r="D356" s="39">
        <f t="shared" si="28"/>
        <v>9265.7344455560378</v>
      </c>
      <c r="E356" s="39">
        <f t="shared" si="30"/>
        <v>14891.708548830484</v>
      </c>
      <c r="F356" s="39">
        <f t="shared" si="31"/>
        <v>4366.4626885905318</v>
      </c>
      <c r="G356" s="39">
        <f t="shared" si="32"/>
        <v>26822.900896939573</v>
      </c>
      <c r="H356" s="39">
        <f t="shared" si="29"/>
        <v>9527.5527723404921</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7400.3646843601673</v>
      </c>
      <c r="D358" s="39">
        <f t="shared" si="28"/>
        <v>11392.784181310091</v>
      </c>
      <c r="E358" s="39">
        <f t="shared" si="30"/>
        <v>11386.879862279366</v>
      </c>
      <c r="F358" s="39">
        <f t="shared" si="31"/>
        <v>68424.338156140715</v>
      </c>
      <c r="G358" s="39">
        <f t="shared" si="32"/>
        <v>0</v>
      </c>
      <c r="H358" s="39">
        <f t="shared" si="29"/>
        <v>11301.085723451311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15821.905415686246</v>
      </c>
      <c r="E360" s="39">
        <f t="shared" si="30"/>
        <v>0</v>
      </c>
      <c r="F360" s="39">
        <f t="shared" si="31"/>
        <v>0</v>
      </c>
      <c r="G360" s="39">
        <f t="shared" si="32"/>
        <v>0</v>
      </c>
      <c r="H360" s="39">
        <f t="shared" si="29"/>
        <v>15821.905415686246</v>
      </c>
      <c r="I360" s="1"/>
    </row>
    <row r="361" spans="2:9" x14ac:dyDescent="0.2">
      <c r="B361" s="9" t="str">
        <f>$B$50</f>
        <v>Technology</v>
      </c>
      <c r="C361" s="39">
        <f t="shared" si="33"/>
        <v>10759.997710246553</v>
      </c>
      <c r="D361" s="39">
        <f t="shared" si="33"/>
        <v>16277.904313705834</v>
      </c>
      <c r="E361" s="39">
        <f t="shared" si="30"/>
        <v>25972.498074193725</v>
      </c>
      <c r="F361" s="39">
        <f t="shared" si="31"/>
        <v>21257.431310632513</v>
      </c>
      <c r="G361" s="39">
        <f t="shared" si="32"/>
        <v>0</v>
      </c>
      <c r="H361" s="39">
        <f t="shared" si="29"/>
        <v>16521.620149450409</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7529.7764737294219</v>
      </c>
      <c r="D363" s="38">
        <f t="shared" si="33"/>
        <v>12247.922411121763</v>
      </c>
      <c r="E363" s="38">
        <f t="shared" si="30"/>
        <v>18177.323574026646</v>
      </c>
      <c r="F363" s="38">
        <f t="shared" si="31"/>
        <v>46014.525366097529</v>
      </c>
      <c r="G363" s="38">
        <f t="shared" si="32"/>
        <v>26822.900896939573</v>
      </c>
      <c r="H363" s="38">
        <f t="shared" si="29"/>
        <v>12270.623786887923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17" priority="6" stopIfTrue="1">
      <formula>C32=0</formula>
    </cfRule>
  </conditionalFormatting>
  <conditionalFormatting sqref="C91:G110">
    <cfRule type="expression" dxfId="116" priority="5" stopIfTrue="1">
      <formula>C32=0</formula>
    </cfRule>
  </conditionalFormatting>
  <conditionalFormatting sqref="C143:H162">
    <cfRule type="expression" dxfId="115" priority="3" stopIfTrue="1">
      <formula>C32=0</formula>
    </cfRule>
  </conditionalFormatting>
  <conditionalFormatting sqref="H143:H162">
    <cfRule type="expression" dxfId="114" priority="4" stopIfTrue="1">
      <formula>OR(AND(#REF!&gt;0,H143&gt;0,H61=0),AND(#REF!&gt;0,H143&gt;0,H32=0))</formula>
    </cfRule>
  </conditionalFormatting>
  <conditionalFormatting sqref="H143:H162">
    <cfRule type="expression" dxfId="113" priority="2" stopIfTrue="1">
      <formula>OR(AND(#REF!&gt;0,H143&gt;0,H61=0),AND(#REF!&gt;0,H143&gt;0,H32=0))</formula>
    </cfRule>
  </conditionalFormatting>
  <conditionalFormatting sqref="H143:H162">
    <cfRule type="expression" dxfId="112"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4" width="17.140625" style="4" bestFit="1" customWidth="1"/>
    <col min="5"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683</v>
      </c>
      <c r="C3" s="6"/>
      <c r="D3" s="6"/>
      <c r="E3" s="6"/>
      <c r="F3" s="6"/>
      <c r="G3" s="6"/>
      <c r="H3" s="6"/>
    </row>
    <row r="4" spans="2:8" x14ac:dyDescent="0.2">
      <c r="B4" s="83" t="s">
        <v>812</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170"/>
      <c r="G12" s="332"/>
      <c r="H12" s="58" t="s">
        <v>18</v>
      </c>
    </row>
    <row r="13" spans="2:8" x14ac:dyDescent="0.2">
      <c r="B13" s="369" t="s">
        <v>13</v>
      </c>
      <c r="C13" s="369"/>
      <c r="D13" s="369"/>
      <c r="E13" s="369"/>
      <c r="F13" s="334"/>
      <c r="G13" s="333"/>
      <c r="H13" s="338">
        <f>Data!$G28</f>
        <v>18068894</v>
      </c>
    </row>
    <row r="14" spans="2:8" x14ac:dyDescent="0.2">
      <c r="B14" s="371" t="s">
        <v>14</v>
      </c>
      <c r="C14" s="371"/>
      <c r="D14" s="371"/>
      <c r="E14" s="371"/>
      <c r="F14" s="335"/>
      <c r="G14" s="333"/>
      <c r="H14" s="339">
        <f>Data!$H28</f>
        <v>113533</v>
      </c>
    </row>
    <row r="15" spans="2:8" x14ac:dyDescent="0.2">
      <c r="B15" s="371" t="s">
        <v>15</v>
      </c>
      <c r="C15" s="371"/>
      <c r="D15" s="371"/>
      <c r="E15" s="371"/>
      <c r="F15" s="335"/>
      <c r="G15" s="333"/>
      <c r="H15" s="339">
        <f>Data!$I28</f>
        <v>4583084</v>
      </c>
    </row>
    <row r="16" spans="2:8" x14ac:dyDescent="0.2">
      <c r="B16" s="371" t="s">
        <v>19</v>
      </c>
      <c r="C16" s="371"/>
      <c r="D16" s="371"/>
      <c r="E16" s="371"/>
      <c r="F16" s="335"/>
      <c r="G16" s="333"/>
      <c r="H16" s="339">
        <f>Data!$J28</f>
        <v>8869650</v>
      </c>
    </row>
    <row r="17" spans="2:23" x14ac:dyDescent="0.2">
      <c r="B17" s="371" t="s">
        <v>16</v>
      </c>
      <c r="C17" s="371"/>
      <c r="D17" s="371"/>
      <c r="E17" s="371"/>
      <c r="F17" s="335"/>
      <c r="G17" s="333"/>
      <c r="H17" s="339">
        <f>Data!$K28</f>
        <v>7774946</v>
      </c>
    </row>
    <row r="18" spans="2:23" x14ac:dyDescent="0.2">
      <c r="B18" s="371" t="s">
        <v>1</v>
      </c>
      <c r="C18" s="371"/>
      <c r="D18" s="371"/>
      <c r="E18" s="371"/>
      <c r="F18" s="336"/>
      <c r="G18" s="333"/>
      <c r="H18" s="337">
        <f>SUM(H13:H17)</f>
        <v>39410107</v>
      </c>
    </row>
    <row r="19" spans="2:23" ht="13.5" customHeight="1" x14ac:dyDescent="0.2">
      <c r="B19" s="27"/>
      <c r="D19" s="27"/>
      <c r="E19" s="27"/>
      <c r="F19" s="27"/>
      <c r="G19" s="27"/>
      <c r="H19" s="5"/>
    </row>
    <row r="20" spans="2:23" ht="13.5" customHeight="1" x14ac:dyDescent="0.2">
      <c r="B20" s="27"/>
      <c r="D20" s="373" t="s">
        <v>23</v>
      </c>
      <c r="E20" s="373"/>
      <c r="F20" s="373"/>
      <c r="G20" s="171" t="s">
        <v>24</v>
      </c>
      <c r="H20" s="171" t="s">
        <v>25</v>
      </c>
    </row>
    <row r="21" spans="2:23" ht="28.5" x14ac:dyDescent="0.2">
      <c r="B21" s="385" t="s">
        <v>22</v>
      </c>
      <c r="C21" s="386"/>
      <c r="D21" s="384" t="str">
        <f>Data!L28</f>
        <v>Victor Aimuyo</v>
      </c>
      <c r="E21" s="384"/>
      <c r="F21" s="384"/>
      <c r="G21" s="172" t="str">
        <f>Data!M28</f>
        <v>972-338-1405</v>
      </c>
      <c r="H21" s="78" t="str">
        <f>Data!N28</f>
        <v>victor.aimuyo@untsystem.edu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Data!O28</f>
        <v>827</v>
      </c>
      <c r="D25" s="80">
        <f>Data!P28</f>
        <v>2577</v>
      </c>
      <c r="E25" s="80">
        <f>Data!Q28</f>
        <v>369</v>
      </c>
      <c r="F25" s="80">
        <f>Data!R28</f>
        <v>0</v>
      </c>
      <c r="G25" s="80">
        <f>Data!S28</f>
        <v>391</v>
      </c>
      <c r="H25" s="68">
        <f>SUM(C25:G25)</f>
        <v>4164</v>
      </c>
    </row>
    <row r="26" spans="2:23" x14ac:dyDescent="0.2">
      <c r="C26" s="2"/>
      <c r="D26" s="2"/>
      <c r="E26" s="2"/>
      <c r="F26" s="2"/>
      <c r="G26" s="2"/>
      <c r="H26" s="2"/>
      <c r="I26" s="2"/>
    </row>
    <row r="27" spans="2:23" ht="13.5" customHeight="1" x14ac:dyDescent="0.2">
      <c r="B27" s="27"/>
      <c r="D27" s="373" t="s">
        <v>23</v>
      </c>
      <c r="E27" s="373"/>
      <c r="F27" s="373"/>
      <c r="G27" s="171" t="s">
        <v>24</v>
      </c>
      <c r="H27" s="171" t="s">
        <v>25</v>
      </c>
    </row>
    <row r="28" spans="2:23" ht="28.5" x14ac:dyDescent="0.2">
      <c r="B28" s="385" t="s">
        <v>39</v>
      </c>
      <c r="C28" s="386"/>
      <c r="D28" s="384" t="str">
        <f>Data!T28</f>
        <v>Du, Brody</v>
      </c>
      <c r="E28" s="384"/>
      <c r="F28" s="384"/>
      <c r="G28" s="172" t="str">
        <f>Data!U28</f>
        <v>(972) 780-3038</v>
      </c>
      <c r="H28" s="78" t="str">
        <f>Data!V28</f>
        <v>brody.du@untdallas.edu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Data!W28</f>
        <v>19537</v>
      </c>
      <c r="D32" s="81">
        <f>Data!AQ28</f>
        <v>18107</v>
      </c>
      <c r="E32" s="81">
        <f>Data!BK28</f>
        <v>2586</v>
      </c>
      <c r="F32" s="81">
        <f>Data!CE28</f>
        <v>0</v>
      </c>
      <c r="G32" s="81">
        <f>Data!CY28</f>
        <v>0</v>
      </c>
      <c r="H32" s="22">
        <f>SUM(C32:G32)</f>
        <v>40230</v>
      </c>
      <c r="I32" s="1"/>
      <c r="W32" s="18"/>
    </row>
    <row r="33" spans="2:23" x14ac:dyDescent="0.2">
      <c r="B33" s="7" t="s">
        <v>46</v>
      </c>
      <c r="C33" s="81">
        <f>Data!X28</f>
        <v>5107</v>
      </c>
      <c r="D33" s="81">
        <f>Data!AR28</f>
        <v>2400</v>
      </c>
      <c r="E33" s="81">
        <f>Data!BL28</f>
        <v>0</v>
      </c>
      <c r="F33" s="81">
        <f>Data!CF28</f>
        <v>0</v>
      </c>
      <c r="G33" s="81">
        <f>Data!CZ28</f>
        <v>0</v>
      </c>
      <c r="H33" s="22">
        <f t="shared" ref="H33:H52" si="0">SUM(C33:G33)</f>
        <v>7507</v>
      </c>
      <c r="I33" s="1"/>
      <c r="W33" s="18"/>
    </row>
    <row r="34" spans="2:23" x14ac:dyDescent="0.2">
      <c r="B34" s="7" t="s">
        <v>47</v>
      </c>
      <c r="C34" s="81">
        <f>Data!Y28</f>
        <v>1448</v>
      </c>
      <c r="D34" s="81">
        <f>Data!AS28</f>
        <v>0</v>
      </c>
      <c r="E34" s="81">
        <f>Data!BM28</f>
        <v>0</v>
      </c>
      <c r="F34" s="81">
        <f>Data!CG28</f>
        <v>0</v>
      </c>
      <c r="G34" s="81">
        <f>Data!DA28</f>
        <v>0</v>
      </c>
      <c r="H34" s="22">
        <f t="shared" si="0"/>
        <v>1448</v>
      </c>
      <c r="I34" s="1"/>
      <c r="W34" s="18"/>
    </row>
    <row r="35" spans="2:23" x14ac:dyDescent="0.2">
      <c r="B35" s="7" t="s">
        <v>48</v>
      </c>
      <c r="C35" s="81">
        <f>Data!Z28</f>
        <v>558</v>
      </c>
      <c r="D35" s="81">
        <f>Data!AT28</f>
        <v>4374</v>
      </c>
      <c r="E35" s="81">
        <f>Data!BN28</f>
        <v>1872</v>
      </c>
      <c r="F35" s="81">
        <f>Data!CH28</f>
        <v>0</v>
      </c>
      <c r="G35" s="81">
        <f>Data!DB28</f>
        <v>0</v>
      </c>
      <c r="H35" s="22">
        <f t="shared" si="0"/>
        <v>6804</v>
      </c>
      <c r="I35" s="1"/>
      <c r="W35" s="18"/>
    </row>
    <row r="36" spans="2:23" x14ac:dyDescent="0.2">
      <c r="B36" s="7" t="s">
        <v>49</v>
      </c>
      <c r="C36" s="81">
        <f>Data!AA28</f>
        <v>84</v>
      </c>
      <c r="D36" s="81">
        <f>Data!AU28</f>
        <v>633</v>
      </c>
      <c r="E36" s="81">
        <f>Data!BO28</f>
        <v>0</v>
      </c>
      <c r="F36" s="81">
        <f>Data!CI28</f>
        <v>0</v>
      </c>
      <c r="G36" s="81">
        <f>Data!DC28</f>
        <v>0</v>
      </c>
      <c r="H36" s="22">
        <f t="shared" si="0"/>
        <v>717</v>
      </c>
      <c r="I36" s="1"/>
      <c r="W36" s="18"/>
    </row>
    <row r="37" spans="2:23" x14ac:dyDescent="0.2">
      <c r="B37" s="7" t="s">
        <v>50</v>
      </c>
      <c r="C37" s="81">
        <f>Data!AB28</f>
        <v>498</v>
      </c>
      <c r="D37" s="81">
        <f>Data!AV28</f>
        <v>1725</v>
      </c>
      <c r="E37" s="81">
        <f>Data!BP28</f>
        <v>0</v>
      </c>
      <c r="F37" s="81">
        <f>Data!CJ28</f>
        <v>0</v>
      </c>
      <c r="G37" s="81">
        <f>Data!DD28</f>
        <v>0</v>
      </c>
      <c r="H37" s="22">
        <f t="shared" si="0"/>
        <v>2223</v>
      </c>
      <c r="I37" s="1"/>
      <c r="W37" s="18"/>
    </row>
    <row r="38" spans="2:23" x14ac:dyDescent="0.2">
      <c r="B38" s="7" t="s">
        <v>51</v>
      </c>
      <c r="C38" s="81">
        <f>Data!AC28</f>
        <v>762</v>
      </c>
      <c r="D38" s="81">
        <f>Data!AW28</f>
        <v>1368</v>
      </c>
      <c r="E38" s="81">
        <f>Data!BQ28</f>
        <v>0</v>
      </c>
      <c r="F38" s="81">
        <f>Data!CK28</f>
        <v>0</v>
      </c>
      <c r="G38" s="81">
        <f>Data!DE28</f>
        <v>0</v>
      </c>
      <c r="H38" s="22">
        <f t="shared" si="0"/>
        <v>2130</v>
      </c>
      <c r="I38" s="1"/>
      <c r="W38" s="18"/>
    </row>
    <row r="39" spans="2:23" x14ac:dyDescent="0.2">
      <c r="B39" s="7" t="s">
        <v>52</v>
      </c>
      <c r="C39" s="81">
        <f>Data!AD28</f>
        <v>0</v>
      </c>
      <c r="D39" s="81">
        <f>Data!AX28</f>
        <v>0</v>
      </c>
      <c r="E39" s="81">
        <f>Data!BR28</f>
        <v>0</v>
      </c>
      <c r="F39" s="81">
        <f>Data!CL28</f>
        <v>0</v>
      </c>
      <c r="G39" s="81">
        <f>Data!DF28</f>
        <v>9691</v>
      </c>
      <c r="H39" s="22">
        <f t="shared" si="0"/>
        <v>9691</v>
      </c>
      <c r="I39" s="1"/>
      <c r="W39" s="18"/>
    </row>
    <row r="40" spans="2:23" x14ac:dyDescent="0.2">
      <c r="B40" s="7" t="s">
        <v>53</v>
      </c>
      <c r="C40" s="81">
        <f>Data!AE28</f>
        <v>90</v>
      </c>
      <c r="D40" s="81">
        <f>Data!AY28</f>
        <v>0</v>
      </c>
      <c r="E40" s="81">
        <f>Data!BS28</f>
        <v>0</v>
      </c>
      <c r="F40" s="81">
        <f>Data!CM28</f>
        <v>0</v>
      </c>
      <c r="G40" s="81">
        <f>Data!DG28</f>
        <v>0</v>
      </c>
      <c r="H40" s="22">
        <f t="shared" si="0"/>
        <v>90</v>
      </c>
      <c r="I40" s="1"/>
      <c r="W40" s="18"/>
    </row>
    <row r="41" spans="2:23" x14ac:dyDescent="0.2">
      <c r="B41" s="7" t="s">
        <v>54</v>
      </c>
      <c r="C41" s="81">
        <f>Data!AF28</f>
        <v>0</v>
      </c>
      <c r="D41" s="81">
        <f>Data!AZ28</f>
        <v>0</v>
      </c>
      <c r="E41" s="81">
        <f>Data!BT28</f>
        <v>0</v>
      </c>
      <c r="F41" s="81">
        <f>Data!CN28</f>
        <v>0</v>
      </c>
      <c r="G41" s="81">
        <f>Data!DH28</f>
        <v>0</v>
      </c>
      <c r="H41" s="22">
        <f t="shared" si="0"/>
        <v>0</v>
      </c>
      <c r="I41" s="1"/>
      <c r="W41" s="18"/>
    </row>
    <row r="42" spans="2:23" x14ac:dyDescent="0.2">
      <c r="B42" s="7" t="s">
        <v>55</v>
      </c>
      <c r="C42" s="81">
        <f>Data!AG28</f>
        <v>0</v>
      </c>
      <c r="D42" s="81">
        <f>Data!BA28</f>
        <v>0</v>
      </c>
      <c r="E42" s="81">
        <f>Data!BU28</f>
        <v>0</v>
      </c>
      <c r="F42" s="81">
        <f>Data!CO28</f>
        <v>0</v>
      </c>
      <c r="G42" s="81">
        <f>Data!DI28</f>
        <v>0</v>
      </c>
      <c r="H42" s="22">
        <f t="shared" si="0"/>
        <v>0</v>
      </c>
      <c r="I42" s="1"/>
      <c r="W42" s="18"/>
    </row>
    <row r="43" spans="2:23" x14ac:dyDescent="0.2">
      <c r="B43" s="7" t="s">
        <v>56</v>
      </c>
      <c r="C43" s="81">
        <f>Data!AH28</f>
        <v>0</v>
      </c>
      <c r="D43" s="81">
        <f>Data!BB28</f>
        <v>0</v>
      </c>
      <c r="E43" s="81">
        <f>Data!BV28</f>
        <v>0</v>
      </c>
      <c r="F43" s="81">
        <f>Data!CP28</f>
        <v>0</v>
      </c>
      <c r="G43" s="81">
        <f>Data!DJ28</f>
        <v>0</v>
      </c>
      <c r="H43" s="22">
        <f t="shared" si="0"/>
        <v>0</v>
      </c>
      <c r="I43" s="1"/>
      <c r="W43" s="18"/>
    </row>
    <row r="44" spans="2:23" x14ac:dyDescent="0.2">
      <c r="B44" s="7" t="s">
        <v>57</v>
      </c>
      <c r="C44" s="81">
        <f>Data!AI28</f>
        <v>0</v>
      </c>
      <c r="D44" s="81">
        <f>Data!BC28</f>
        <v>0</v>
      </c>
      <c r="E44" s="81">
        <f>Data!BW28</f>
        <v>0</v>
      </c>
      <c r="F44" s="81">
        <f>Data!CQ28</f>
        <v>0</v>
      </c>
      <c r="G44" s="81">
        <f>Data!DK28</f>
        <v>0</v>
      </c>
      <c r="H44" s="22">
        <f t="shared" si="0"/>
        <v>0</v>
      </c>
      <c r="I44" s="1"/>
      <c r="W44" s="18"/>
    </row>
    <row r="45" spans="2:23" x14ac:dyDescent="0.2">
      <c r="B45" s="7" t="s">
        <v>58</v>
      </c>
      <c r="C45" s="81">
        <f>Data!AJ28</f>
        <v>564</v>
      </c>
      <c r="D45" s="81">
        <f>Data!BD28</f>
        <v>1014</v>
      </c>
      <c r="E45" s="81">
        <f>Data!BX28</f>
        <v>9</v>
      </c>
      <c r="F45" s="81">
        <f>Data!CR28</f>
        <v>0</v>
      </c>
      <c r="G45" s="81">
        <f>Data!DL28</f>
        <v>0</v>
      </c>
      <c r="H45" s="22">
        <f t="shared" si="0"/>
        <v>1587</v>
      </c>
      <c r="I45" s="1"/>
      <c r="W45" s="18"/>
    </row>
    <row r="46" spans="2:23" x14ac:dyDescent="0.2">
      <c r="B46" s="7" t="s">
        <v>59</v>
      </c>
      <c r="C46" s="81">
        <f>Data!AK28</f>
        <v>0</v>
      </c>
      <c r="D46" s="81">
        <f>Data!BE28</f>
        <v>0</v>
      </c>
      <c r="E46" s="81">
        <f>Data!BY28</f>
        <v>0</v>
      </c>
      <c r="F46" s="81">
        <f>Data!CS28</f>
        <v>0</v>
      </c>
      <c r="G46" s="81">
        <f>Data!DM28</f>
        <v>0</v>
      </c>
      <c r="H46" s="22">
        <f t="shared" si="0"/>
        <v>0</v>
      </c>
      <c r="I46" s="1"/>
      <c r="W46" s="18"/>
    </row>
    <row r="47" spans="2:23" x14ac:dyDescent="0.2">
      <c r="B47" s="7" t="s">
        <v>60</v>
      </c>
      <c r="C47" s="81">
        <f>Data!AL28</f>
        <v>4578</v>
      </c>
      <c r="D47" s="81">
        <f>Data!BF28</f>
        <v>16344</v>
      </c>
      <c r="E47" s="81">
        <f>Data!BZ28</f>
        <v>2052</v>
      </c>
      <c r="F47" s="81">
        <f>Data!CT28</f>
        <v>0</v>
      </c>
      <c r="G47" s="81">
        <f>Data!DN28</f>
        <v>0</v>
      </c>
      <c r="H47" s="22">
        <f t="shared" si="0"/>
        <v>22974</v>
      </c>
      <c r="I47" s="1"/>
      <c r="W47" s="18"/>
    </row>
    <row r="48" spans="2:23" x14ac:dyDescent="0.2">
      <c r="B48" s="7" t="s">
        <v>61</v>
      </c>
      <c r="C48" s="81">
        <f>Data!AM28</f>
        <v>0</v>
      </c>
      <c r="D48" s="81">
        <f>Data!BG28</f>
        <v>0</v>
      </c>
      <c r="E48" s="81">
        <f>Data!CA28</f>
        <v>0</v>
      </c>
      <c r="F48" s="81">
        <f>Data!CU28</f>
        <v>0</v>
      </c>
      <c r="G48" s="81">
        <f>Data!DO28</f>
        <v>0</v>
      </c>
      <c r="H48" s="22">
        <f t="shared" si="0"/>
        <v>0</v>
      </c>
      <c r="I48" s="1"/>
      <c r="W48" s="18"/>
    </row>
    <row r="49" spans="2:23" x14ac:dyDescent="0.2">
      <c r="B49" s="7" t="s">
        <v>62</v>
      </c>
      <c r="C49" s="81">
        <f>Data!AN28</f>
        <v>0</v>
      </c>
      <c r="D49" s="81">
        <f>Data!BH28</f>
        <v>444</v>
      </c>
      <c r="E49" s="81">
        <f>Data!CB28</f>
        <v>0</v>
      </c>
      <c r="F49" s="81">
        <f>Data!CV28</f>
        <v>0</v>
      </c>
      <c r="G49" s="81">
        <f>Data!DP28</f>
        <v>0</v>
      </c>
      <c r="H49" s="22">
        <f t="shared" si="0"/>
        <v>444</v>
      </c>
      <c r="I49" s="1"/>
      <c r="W49" s="18"/>
    </row>
    <row r="50" spans="2:23" x14ac:dyDescent="0.2">
      <c r="B50" s="7" t="s">
        <v>63</v>
      </c>
      <c r="C50" s="81">
        <f>Data!AO28</f>
        <v>63</v>
      </c>
      <c r="D50" s="81">
        <f>Data!BI28</f>
        <v>1350</v>
      </c>
      <c r="E50" s="81">
        <f>Data!CC28</f>
        <v>75</v>
      </c>
      <c r="F50" s="81">
        <f>Data!CW28</f>
        <v>0</v>
      </c>
      <c r="G50" s="81">
        <f>Data!DQ28</f>
        <v>0</v>
      </c>
      <c r="H50" s="22">
        <f t="shared" si="0"/>
        <v>1488</v>
      </c>
      <c r="I50" s="1"/>
      <c r="W50" s="18"/>
    </row>
    <row r="51" spans="2:23" x14ac:dyDescent="0.2">
      <c r="B51" s="7" t="s">
        <v>0</v>
      </c>
      <c r="C51" s="81">
        <f>Data!AP28</f>
        <v>0</v>
      </c>
      <c r="D51" s="81">
        <f>Data!BJ28</f>
        <v>0</v>
      </c>
      <c r="E51" s="81">
        <f>Data!CD28</f>
        <v>0</v>
      </c>
      <c r="F51" s="81">
        <f>Data!CX28</f>
        <v>0</v>
      </c>
      <c r="G51" s="81">
        <f>Data!DR28</f>
        <v>0</v>
      </c>
      <c r="H51" s="22">
        <f t="shared" si="0"/>
        <v>0</v>
      </c>
      <c r="I51" s="1"/>
      <c r="W51" s="18"/>
    </row>
    <row r="52" spans="2:23" x14ac:dyDescent="0.2">
      <c r="B52" s="8" t="s">
        <v>34</v>
      </c>
      <c r="C52" s="22">
        <f>SUM(C32:C51)</f>
        <v>33289</v>
      </c>
      <c r="D52" s="22">
        <f>SUM(D32:D51)</f>
        <v>47759</v>
      </c>
      <c r="E52" s="22">
        <f>SUM(E32:E51)</f>
        <v>6594</v>
      </c>
      <c r="F52" s="22">
        <f>SUM(F32:F51)</f>
        <v>0</v>
      </c>
      <c r="G52" s="22">
        <f>SUM(G32:G51)</f>
        <v>9691</v>
      </c>
      <c r="H52" s="22">
        <f t="shared" si="0"/>
        <v>97333</v>
      </c>
      <c r="I52" s="1"/>
    </row>
    <row r="53" spans="2:23" x14ac:dyDescent="0.2">
      <c r="B53" s="14"/>
      <c r="C53" s="18"/>
      <c r="D53" s="18"/>
      <c r="E53" s="18"/>
      <c r="F53" s="18"/>
      <c r="G53" s="18"/>
      <c r="H53" s="18"/>
      <c r="I53" s="1"/>
    </row>
    <row r="54" spans="2:23" ht="13.5" customHeight="1" x14ac:dyDescent="0.2">
      <c r="B54" s="27"/>
      <c r="D54" s="373" t="s">
        <v>23</v>
      </c>
      <c r="E54" s="373"/>
      <c r="F54" s="373"/>
      <c r="G54" s="171" t="s">
        <v>24</v>
      </c>
      <c r="H54" s="171" t="s">
        <v>25</v>
      </c>
    </row>
    <row r="55" spans="2:23" ht="28.5" x14ac:dyDescent="0.2">
      <c r="B55" s="385" t="s">
        <v>40</v>
      </c>
      <c r="C55" s="386"/>
      <c r="D55" s="384" t="str">
        <f>Data!T28</f>
        <v>Du, Brody</v>
      </c>
      <c r="E55" s="384"/>
      <c r="F55" s="384"/>
      <c r="G55" s="172" t="str">
        <f>Data!U28</f>
        <v>(972) 780-3038</v>
      </c>
      <c r="H55" s="78" t="str">
        <f>Data!V28</f>
        <v>brody.du@untdallas.edu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Data!DS28</f>
        <v>1332871.5677579599</v>
      </c>
      <c r="D61" s="82">
        <f>Data!EM28</f>
        <v>980172.21150733496</v>
      </c>
      <c r="E61" s="82">
        <f>Data!FG28</f>
        <v>348616.68555628299</v>
      </c>
      <c r="F61" s="82">
        <f>Data!GA28</f>
        <v>0</v>
      </c>
      <c r="G61" s="82">
        <f>Data!GU28</f>
        <v>0</v>
      </c>
      <c r="H61" s="21">
        <f>SUM(C61:G61)</f>
        <v>2661660.464821578</v>
      </c>
      <c r="I61" s="1"/>
    </row>
    <row r="62" spans="2:23" x14ac:dyDescent="0.2">
      <c r="B62" s="9" t="str">
        <f>$B$33</f>
        <v>Science</v>
      </c>
      <c r="C62" s="82">
        <f>Data!DT28</f>
        <v>520199.18627450999</v>
      </c>
      <c r="D62" s="82">
        <f>Data!EN28</f>
        <v>66743.1079545455</v>
      </c>
      <c r="E62" s="82">
        <f>Data!FH28</f>
        <v>0</v>
      </c>
      <c r="F62" s="82">
        <f>Data!GB28</f>
        <v>0</v>
      </c>
      <c r="G62" s="82">
        <f>Data!GV28</f>
        <v>0</v>
      </c>
      <c r="H62" s="22">
        <f t="shared" ref="H62:H81" si="1">SUM(C62:G62)</f>
        <v>586942.29422905552</v>
      </c>
      <c r="I62" s="1"/>
    </row>
    <row r="63" spans="2:23" x14ac:dyDescent="0.2">
      <c r="B63" s="9" t="str">
        <f>$B$34</f>
        <v>Fine Arts</v>
      </c>
      <c r="C63" s="82">
        <f>Data!DU28</f>
        <v>38108</v>
      </c>
      <c r="D63" s="82">
        <f>Data!EO28</f>
        <v>0</v>
      </c>
      <c r="E63" s="82">
        <f>Data!FI28</f>
        <v>0</v>
      </c>
      <c r="F63" s="82">
        <f>Data!GC28</f>
        <v>0</v>
      </c>
      <c r="G63" s="82">
        <f>Data!GW28</f>
        <v>0</v>
      </c>
      <c r="H63" s="22">
        <f t="shared" si="1"/>
        <v>38108</v>
      </c>
      <c r="I63" s="1"/>
    </row>
    <row r="64" spans="2:23" x14ac:dyDescent="0.2">
      <c r="B64" s="9" t="str">
        <f>$B$35</f>
        <v>Teacher Education</v>
      </c>
      <c r="C64" s="82">
        <f>Data!DV28</f>
        <v>4478.9938729227797</v>
      </c>
      <c r="D64" s="82">
        <f>Data!EP28</f>
        <v>286015.13357805798</v>
      </c>
      <c r="E64" s="82">
        <f>Data!FJ28</f>
        <v>166370.92413101601</v>
      </c>
      <c r="F64" s="82">
        <f>Data!GD28</f>
        <v>0</v>
      </c>
      <c r="G64" s="82">
        <f>Data!GX28</f>
        <v>0</v>
      </c>
      <c r="H64" s="22">
        <f t="shared" si="1"/>
        <v>456865.05158199678</v>
      </c>
      <c r="I64" s="1"/>
    </row>
    <row r="65" spans="2:9" x14ac:dyDescent="0.2">
      <c r="B65" s="9" t="str">
        <f>$B$36</f>
        <v>Agriculture</v>
      </c>
      <c r="C65" s="82">
        <f>Data!DW28</f>
        <v>0</v>
      </c>
      <c r="D65" s="82">
        <f>Data!EQ28</f>
        <v>0</v>
      </c>
      <c r="E65" s="82">
        <f>Data!FK28</f>
        <v>0</v>
      </c>
      <c r="F65" s="82">
        <f>Data!GE28</f>
        <v>0</v>
      </c>
      <c r="G65" s="82">
        <f>Data!GY28</f>
        <v>0</v>
      </c>
      <c r="H65" s="22">
        <f t="shared" si="1"/>
        <v>0</v>
      </c>
      <c r="I65" s="1"/>
    </row>
    <row r="66" spans="2:9" x14ac:dyDescent="0.2">
      <c r="B66" s="9" t="str">
        <f>$B$37</f>
        <v>Engineering</v>
      </c>
      <c r="C66" s="82">
        <f>Data!DX28</f>
        <v>12941.048127534201</v>
      </c>
      <c r="D66" s="82">
        <f>Data!ER28</f>
        <v>210593.49145030201</v>
      </c>
      <c r="E66" s="82">
        <f>Data!FL28</f>
        <v>0</v>
      </c>
      <c r="F66" s="82">
        <f>Data!GF28</f>
        <v>0</v>
      </c>
      <c r="G66" s="82">
        <f>Data!GZ28</f>
        <v>0</v>
      </c>
      <c r="H66" s="22">
        <f t="shared" si="1"/>
        <v>223534.5395778362</v>
      </c>
      <c r="I66" s="1"/>
    </row>
    <row r="67" spans="2:9" x14ac:dyDescent="0.2">
      <c r="B67" s="9" t="str">
        <f>$B$38</f>
        <v>Home Economics</v>
      </c>
      <c r="C67" s="82">
        <f>Data!DY28</f>
        <v>25810.786764705899</v>
      </c>
      <c r="D67" s="82">
        <f>Data!ES28</f>
        <v>36803.713235294097</v>
      </c>
      <c r="E67" s="82">
        <f>Data!FM28</f>
        <v>0</v>
      </c>
      <c r="F67" s="82">
        <f>Data!GG28</f>
        <v>0</v>
      </c>
      <c r="G67" s="82">
        <f>Data!HA28</f>
        <v>0</v>
      </c>
      <c r="H67" s="22">
        <f t="shared" si="1"/>
        <v>62614.5</v>
      </c>
      <c r="I67" s="1"/>
    </row>
    <row r="68" spans="2:9" x14ac:dyDescent="0.2">
      <c r="B68" s="9" t="str">
        <f>$B$39</f>
        <v>Law</v>
      </c>
      <c r="C68" s="82">
        <f>Data!DZ28</f>
        <v>0</v>
      </c>
      <c r="D68" s="82">
        <f>Data!ET28</f>
        <v>0</v>
      </c>
      <c r="E68" s="82">
        <f>Data!FN28</f>
        <v>0</v>
      </c>
      <c r="F68" s="82">
        <f>Data!GH28</f>
        <v>0</v>
      </c>
      <c r="G68" s="82">
        <f>Data!HB28</f>
        <v>888643.5</v>
      </c>
      <c r="H68" s="22">
        <f t="shared" si="1"/>
        <v>888643.5</v>
      </c>
      <c r="I68" s="1"/>
    </row>
    <row r="69" spans="2:9" x14ac:dyDescent="0.2">
      <c r="B69" s="9" t="str">
        <f>$B$40</f>
        <v>Social Service</v>
      </c>
      <c r="C69" s="82">
        <f>Data!EA28</f>
        <v>0</v>
      </c>
      <c r="D69" s="82">
        <f>Data!EU28</f>
        <v>0</v>
      </c>
      <c r="E69" s="82">
        <f>Data!FO28</f>
        <v>0</v>
      </c>
      <c r="F69" s="82">
        <f>Data!GI28</f>
        <v>0</v>
      </c>
      <c r="G69" s="82">
        <f>Data!HC28</f>
        <v>0</v>
      </c>
      <c r="H69" s="22">
        <f t="shared" si="1"/>
        <v>0</v>
      </c>
      <c r="I69" s="1"/>
    </row>
    <row r="70" spans="2:9" x14ac:dyDescent="0.2">
      <c r="B70" s="9" t="str">
        <f>$B$41</f>
        <v>Library Science</v>
      </c>
      <c r="C70" s="82">
        <f>Data!EB28</f>
        <v>0</v>
      </c>
      <c r="D70" s="82">
        <f>Data!EV28</f>
        <v>0</v>
      </c>
      <c r="E70" s="82">
        <f>Data!FP28</f>
        <v>0</v>
      </c>
      <c r="F70" s="82">
        <f>Data!GJ28</f>
        <v>0</v>
      </c>
      <c r="G70" s="82">
        <f>Data!HD28</f>
        <v>0</v>
      </c>
      <c r="H70" s="22">
        <f t="shared" si="1"/>
        <v>0</v>
      </c>
      <c r="I70" s="1"/>
    </row>
    <row r="71" spans="2:9" x14ac:dyDescent="0.2">
      <c r="B71" s="9" t="str">
        <f>$B$42</f>
        <v>Veterinary Science</v>
      </c>
      <c r="C71" s="82">
        <f>Data!EC28</f>
        <v>0</v>
      </c>
      <c r="D71" s="82">
        <f>Data!EW28</f>
        <v>0</v>
      </c>
      <c r="E71" s="82">
        <f>Data!FQ28</f>
        <v>0</v>
      </c>
      <c r="F71" s="82">
        <f>Data!GK28</f>
        <v>0</v>
      </c>
      <c r="G71" s="82">
        <f>Data!HE28</f>
        <v>0</v>
      </c>
      <c r="H71" s="22">
        <f t="shared" si="1"/>
        <v>0</v>
      </c>
      <c r="I71" s="1"/>
    </row>
    <row r="72" spans="2:9" x14ac:dyDescent="0.2">
      <c r="B72" s="9" t="str">
        <f>$B$43</f>
        <v>Vocational Training</v>
      </c>
      <c r="C72" s="82">
        <f>Data!ED28</f>
        <v>0</v>
      </c>
      <c r="D72" s="82">
        <f>Data!EX28</f>
        <v>0</v>
      </c>
      <c r="E72" s="82">
        <f>Data!FR28</f>
        <v>0</v>
      </c>
      <c r="F72" s="82">
        <f>Data!GL28</f>
        <v>0</v>
      </c>
      <c r="G72" s="82">
        <f>Data!HF28</f>
        <v>0</v>
      </c>
      <c r="H72" s="22">
        <f t="shared" si="1"/>
        <v>0</v>
      </c>
      <c r="I72" s="1"/>
    </row>
    <row r="73" spans="2:9" x14ac:dyDescent="0.2">
      <c r="B73" s="9" t="str">
        <f>$B$44</f>
        <v>Physical Training</v>
      </c>
      <c r="C73" s="82">
        <f>Data!EE28</f>
        <v>0</v>
      </c>
      <c r="D73" s="82">
        <f>Data!EY28</f>
        <v>0</v>
      </c>
      <c r="E73" s="82">
        <f>Data!FS28</f>
        <v>0</v>
      </c>
      <c r="F73" s="82">
        <f>Data!GM28</f>
        <v>0</v>
      </c>
      <c r="G73" s="82">
        <f>Data!HG28</f>
        <v>0</v>
      </c>
      <c r="H73" s="22">
        <f t="shared" si="1"/>
        <v>0</v>
      </c>
      <c r="I73" s="1"/>
    </row>
    <row r="74" spans="2:9" x14ac:dyDescent="0.2">
      <c r="B74" s="9" t="str">
        <f>$B$45</f>
        <v>Health Services</v>
      </c>
      <c r="C74" s="82">
        <f>Data!EF28</f>
        <v>52898.75</v>
      </c>
      <c r="D74" s="82">
        <f>Data!EZ28</f>
        <v>0</v>
      </c>
      <c r="E74" s="82">
        <f>Data!FT28</f>
        <v>0</v>
      </c>
      <c r="F74" s="82">
        <f>Data!GN28</f>
        <v>0</v>
      </c>
      <c r="G74" s="82">
        <f>Data!HH28</f>
        <v>0</v>
      </c>
      <c r="H74" s="22">
        <f t="shared" si="1"/>
        <v>52898.75</v>
      </c>
      <c r="I74" s="1"/>
    </row>
    <row r="75" spans="2:9" x14ac:dyDescent="0.2">
      <c r="B75" s="9" t="str">
        <f>$B$46</f>
        <v>Pharmacy</v>
      </c>
      <c r="C75" s="82">
        <f>Data!EG28</f>
        <v>0</v>
      </c>
      <c r="D75" s="82">
        <f>Data!FA28</f>
        <v>0</v>
      </c>
      <c r="E75" s="82">
        <f>Data!FU28</f>
        <v>0</v>
      </c>
      <c r="F75" s="82">
        <f>Data!GO28</f>
        <v>0</v>
      </c>
      <c r="G75" s="82">
        <f>Data!HI28</f>
        <v>0</v>
      </c>
      <c r="H75" s="22">
        <f t="shared" si="1"/>
        <v>0</v>
      </c>
      <c r="I75" s="1"/>
    </row>
    <row r="76" spans="2:9" x14ac:dyDescent="0.2">
      <c r="B76" s="9" t="str">
        <f>$B$47</f>
        <v>Business Administration</v>
      </c>
      <c r="C76" s="82">
        <f>Data!EH28</f>
        <v>188123.371644753</v>
      </c>
      <c r="D76" s="82">
        <f>Data!FB28</f>
        <v>1330569.0897200899</v>
      </c>
      <c r="E76" s="82">
        <f>Data!FV28</f>
        <v>119865.59807692299</v>
      </c>
      <c r="F76" s="82">
        <f>Data!GP28</f>
        <v>0</v>
      </c>
      <c r="G76" s="82">
        <f>Data!HJ28</f>
        <v>0</v>
      </c>
      <c r="H76" s="22">
        <f t="shared" si="1"/>
        <v>1638558.059441766</v>
      </c>
      <c r="I76" s="1"/>
    </row>
    <row r="77" spans="2:9" x14ac:dyDescent="0.2">
      <c r="B77" s="9" t="str">
        <f>$B$48</f>
        <v>Optometry</v>
      </c>
      <c r="C77" s="82">
        <f>Data!EI28</f>
        <v>0</v>
      </c>
      <c r="D77" s="82">
        <f>Data!FC28</f>
        <v>0</v>
      </c>
      <c r="E77" s="82">
        <f>Data!FW28</f>
        <v>0</v>
      </c>
      <c r="F77" s="82">
        <f>Data!GQ28</f>
        <v>0</v>
      </c>
      <c r="G77" s="82">
        <f>Data!HK28</f>
        <v>0</v>
      </c>
      <c r="H77" s="22">
        <f t="shared" si="1"/>
        <v>0</v>
      </c>
      <c r="I77" s="1"/>
    </row>
    <row r="78" spans="2:9" x14ac:dyDescent="0.2">
      <c r="B78" s="9" t="str">
        <f>$B$49</f>
        <v>Teacher Ed-Practice Teaching</v>
      </c>
      <c r="C78" s="82">
        <f>Data!EJ28</f>
        <v>0</v>
      </c>
      <c r="D78" s="82">
        <f>Data!FD28</f>
        <v>0</v>
      </c>
      <c r="E78" s="82">
        <f>Data!FX28</f>
        <v>0</v>
      </c>
      <c r="F78" s="82">
        <f>Data!GR28</f>
        <v>0</v>
      </c>
      <c r="G78" s="82">
        <f>Data!HL28</f>
        <v>0</v>
      </c>
      <c r="H78" s="22">
        <f t="shared" si="1"/>
        <v>0</v>
      </c>
      <c r="I78" s="1"/>
    </row>
    <row r="79" spans="2:9" x14ac:dyDescent="0.2">
      <c r="B79" s="9" t="str">
        <f>$B$50</f>
        <v>Technology</v>
      </c>
      <c r="C79" s="82">
        <f>Data!EK28</f>
        <v>0</v>
      </c>
      <c r="D79" s="82">
        <f>Data!FE28</f>
        <v>0</v>
      </c>
      <c r="E79" s="82">
        <f>Data!FY28</f>
        <v>0</v>
      </c>
      <c r="F79" s="82">
        <f>Data!GS28</f>
        <v>0</v>
      </c>
      <c r="G79" s="82">
        <f>Data!HM28</f>
        <v>0</v>
      </c>
      <c r="H79" s="22">
        <f t="shared" si="1"/>
        <v>0</v>
      </c>
      <c r="I79" s="1"/>
    </row>
    <row r="80" spans="2:9" x14ac:dyDescent="0.2">
      <c r="B80" s="9" t="str">
        <f>$B$51</f>
        <v>Nursing</v>
      </c>
      <c r="C80" s="82">
        <f>Data!EL28</f>
        <v>0</v>
      </c>
      <c r="D80" s="82">
        <f>Data!FF28</f>
        <v>0</v>
      </c>
      <c r="E80" s="82">
        <f>Data!FZ28</f>
        <v>0</v>
      </c>
      <c r="F80" s="82">
        <f>Data!GT28</f>
        <v>0</v>
      </c>
      <c r="G80" s="82">
        <f>Data!HN28</f>
        <v>0</v>
      </c>
      <c r="H80" s="22">
        <f t="shared" si="1"/>
        <v>0</v>
      </c>
      <c r="I80" s="1"/>
    </row>
    <row r="81" spans="2:9" x14ac:dyDescent="0.2">
      <c r="B81" s="35" t="str">
        <f>$B$52</f>
        <v>Totals</v>
      </c>
      <c r="C81" s="21">
        <f>SUM(C61:C80)</f>
        <v>2175431.7044423856</v>
      </c>
      <c r="D81" s="21">
        <f>SUM(D61:D80)</f>
        <v>2910896.7474456248</v>
      </c>
      <c r="E81" s="21">
        <f>SUM(E61:E80)</f>
        <v>634853.20776422205</v>
      </c>
      <c r="F81" s="21">
        <f>SUM(F61:F80)</f>
        <v>0</v>
      </c>
      <c r="G81" s="21">
        <f>SUM(G61:G80)</f>
        <v>888643.5</v>
      </c>
      <c r="H81" s="21">
        <f t="shared" si="1"/>
        <v>6609825.1596522322</v>
      </c>
      <c r="I81" s="1"/>
    </row>
    <row r="82" spans="2:9" x14ac:dyDescent="0.2">
      <c r="B82" s="14"/>
      <c r="C82" s="15"/>
      <c r="D82" s="15"/>
      <c r="E82" s="15"/>
      <c r="F82" s="15"/>
      <c r="G82" s="15"/>
      <c r="H82" s="16"/>
      <c r="I82" s="1"/>
    </row>
    <row r="83" spans="2:9" ht="13.5" customHeight="1" x14ac:dyDescent="0.2">
      <c r="B83" s="27"/>
      <c r="D83" s="373" t="s">
        <v>23</v>
      </c>
      <c r="E83" s="373"/>
      <c r="F83" s="373"/>
      <c r="G83" s="171" t="s">
        <v>24</v>
      </c>
      <c r="H83" s="171" t="s">
        <v>25</v>
      </c>
    </row>
    <row r="84" spans="2:9" ht="28.5" x14ac:dyDescent="0.2">
      <c r="B84" s="385" t="s">
        <v>41</v>
      </c>
      <c r="C84" s="386"/>
      <c r="D84" s="384" t="str">
        <f>Data!T28</f>
        <v>Du, Brody</v>
      </c>
      <c r="E84" s="384"/>
      <c r="F84" s="384"/>
      <c r="G84" s="172" t="str">
        <f>Data!U28</f>
        <v>(972) 780-3038</v>
      </c>
      <c r="H84" s="78" t="str">
        <f>Data!V28</f>
        <v>brody.du@untdallas.edu</v>
      </c>
    </row>
    <row r="85" spans="2:9" ht="13.5" customHeight="1" x14ac:dyDescent="0.2">
      <c r="B85" s="27"/>
      <c r="C85" s="27"/>
      <c r="D85" s="27"/>
      <c r="E85" s="27"/>
      <c r="F85" s="27"/>
      <c r="G85" s="27"/>
      <c r="H85" s="5"/>
    </row>
    <row r="86" spans="2:9" x14ac:dyDescent="0.2">
      <c r="B86" s="169" t="s">
        <v>33</v>
      </c>
      <c r="C86" s="13"/>
      <c r="D86" s="13"/>
      <c r="E86" s="13"/>
      <c r="F86" s="13"/>
      <c r="G86" s="13"/>
      <c r="H86" s="17">
        <f>H13+H14</f>
        <v>18182427</v>
      </c>
    </row>
    <row r="87" spans="2:9" ht="42.75" customHeight="1" x14ac:dyDescent="0.2">
      <c r="B87" s="364" t="s">
        <v>8</v>
      </c>
      <c r="C87" s="364"/>
      <c r="D87" s="364"/>
      <c r="E87" s="364"/>
      <c r="F87" s="364"/>
      <c r="G87" s="364"/>
      <c r="H87" s="34"/>
    </row>
    <row r="88" spans="2:9" x14ac:dyDescent="0.2">
      <c r="B88" s="169"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Data!HR28</f>
        <v>0</v>
      </c>
      <c r="D91" s="159">
        <f>Data!IL28</f>
        <v>0</v>
      </c>
      <c r="E91" s="159">
        <f>Data!JF28</f>
        <v>0</v>
      </c>
      <c r="F91" s="159">
        <f>Data!JZ28</f>
        <v>0</v>
      </c>
      <c r="G91" s="159">
        <f>Data!KT28</f>
        <v>0</v>
      </c>
      <c r="H91" s="36">
        <f t="shared" ref="H91:H111" si="2">SUM(C91:G91)</f>
        <v>0</v>
      </c>
    </row>
    <row r="92" spans="2:9" x14ac:dyDescent="0.2">
      <c r="B92" s="9" t="str">
        <f>$B$33</f>
        <v>Science</v>
      </c>
      <c r="C92" s="159">
        <f>Data!HS28</f>
        <v>0</v>
      </c>
      <c r="D92" s="159">
        <f>Data!IM28</f>
        <v>0</v>
      </c>
      <c r="E92" s="159">
        <f>Data!JG28</f>
        <v>0</v>
      </c>
      <c r="F92" s="159">
        <f>Data!KA28</f>
        <v>0</v>
      </c>
      <c r="G92" s="159">
        <f>Data!KU28</f>
        <v>0</v>
      </c>
      <c r="H92" s="69">
        <f t="shared" si="2"/>
        <v>0</v>
      </c>
    </row>
    <row r="93" spans="2:9" x14ac:dyDescent="0.2">
      <c r="B93" s="9" t="str">
        <f>$B$34</f>
        <v>Fine Arts</v>
      </c>
      <c r="C93" s="159">
        <f>Data!HT28</f>
        <v>0</v>
      </c>
      <c r="D93" s="159">
        <f>Data!IN28</f>
        <v>0</v>
      </c>
      <c r="E93" s="159">
        <f>Data!JH28</f>
        <v>0</v>
      </c>
      <c r="F93" s="159">
        <f>Data!KB28</f>
        <v>0</v>
      </c>
      <c r="G93" s="159">
        <f>Data!KV28</f>
        <v>0</v>
      </c>
      <c r="H93" s="69">
        <f t="shared" si="2"/>
        <v>0</v>
      </c>
    </row>
    <row r="94" spans="2:9" x14ac:dyDescent="0.2">
      <c r="B94" s="9" t="str">
        <f>$B$35</f>
        <v>Teacher Education</v>
      </c>
      <c r="C94" s="159">
        <f>Data!HU28</f>
        <v>0</v>
      </c>
      <c r="D94" s="159">
        <f>Data!IO28</f>
        <v>0</v>
      </c>
      <c r="E94" s="159">
        <f>Data!JI28</f>
        <v>0</v>
      </c>
      <c r="F94" s="159">
        <f>Data!KC28</f>
        <v>0</v>
      </c>
      <c r="G94" s="159">
        <f>Data!KW28</f>
        <v>0</v>
      </c>
      <c r="H94" s="69">
        <f t="shared" si="2"/>
        <v>0</v>
      </c>
    </row>
    <row r="95" spans="2:9" x14ac:dyDescent="0.2">
      <c r="B95" s="9" t="str">
        <f>$B$36</f>
        <v>Agriculture</v>
      </c>
      <c r="C95" s="159">
        <f>Data!HV28</f>
        <v>0</v>
      </c>
      <c r="D95" s="159">
        <f>Data!IP28</f>
        <v>0</v>
      </c>
      <c r="E95" s="159">
        <f>Data!JJ28</f>
        <v>0</v>
      </c>
      <c r="F95" s="159">
        <f>Data!KD28</f>
        <v>0</v>
      </c>
      <c r="G95" s="159">
        <f>Data!KX28</f>
        <v>0</v>
      </c>
      <c r="H95" s="69">
        <f t="shared" si="2"/>
        <v>0</v>
      </c>
    </row>
    <row r="96" spans="2:9" x14ac:dyDescent="0.2">
      <c r="B96" s="9" t="str">
        <f>$B$37</f>
        <v>Engineering</v>
      </c>
      <c r="C96" s="159">
        <f>Data!HW28</f>
        <v>0</v>
      </c>
      <c r="D96" s="159">
        <f>Data!IQ28</f>
        <v>0</v>
      </c>
      <c r="E96" s="159">
        <f>Data!JK28</f>
        <v>0</v>
      </c>
      <c r="F96" s="159">
        <f>Data!KE28</f>
        <v>0</v>
      </c>
      <c r="G96" s="159">
        <f>Data!KY28</f>
        <v>0</v>
      </c>
      <c r="H96" s="69">
        <f t="shared" si="2"/>
        <v>0</v>
      </c>
    </row>
    <row r="97" spans="2:8" x14ac:dyDescent="0.2">
      <c r="B97" s="9" t="str">
        <f>$B$38</f>
        <v>Home Economics</v>
      </c>
      <c r="C97" s="159">
        <f>Data!HX28</f>
        <v>0</v>
      </c>
      <c r="D97" s="159">
        <f>Data!IR28</f>
        <v>0</v>
      </c>
      <c r="E97" s="159">
        <f>Data!JL28</f>
        <v>0</v>
      </c>
      <c r="F97" s="159">
        <f>Data!KF28</f>
        <v>0</v>
      </c>
      <c r="G97" s="159">
        <f>Data!KZ28</f>
        <v>0</v>
      </c>
      <c r="H97" s="69">
        <f t="shared" si="2"/>
        <v>0</v>
      </c>
    </row>
    <row r="98" spans="2:8" x14ac:dyDescent="0.2">
      <c r="B98" s="9" t="str">
        <f>$B$39</f>
        <v>Law</v>
      </c>
      <c r="C98" s="159">
        <f>Data!HY28</f>
        <v>0</v>
      </c>
      <c r="D98" s="159">
        <f>Data!IS28</f>
        <v>0</v>
      </c>
      <c r="E98" s="159">
        <f>Data!JM28</f>
        <v>0</v>
      </c>
      <c r="F98" s="159">
        <f>Data!KG28</f>
        <v>0</v>
      </c>
      <c r="G98" s="159">
        <f>Data!LA28</f>
        <v>8999.91</v>
      </c>
      <c r="H98" s="69">
        <f t="shared" si="2"/>
        <v>8999.91</v>
      </c>
    </row>
    <row r="99" spans="2:8" x14ac:dyDescent="0.2">
      <c r="B99" s="9" t="str">
        <f>$B$40</f>
        <v>Social Service</v>
      </c>
      <c r="C99" s="159">
        <f>Data!HZ28</f>
        <v>0</v>
      </c>
      <c r="D99" s="159">
        <f>Data!IT28</f>
        <v>0</v>
      </c>
      <c r="E99" s="159">
        <f>Data!JN28</f>
        <v>0</v>
      </c>
      <c r="F99" s="159">
        <f>Data!KH28</f>
        <v>0</v>
      </c>
      <c r="G99" s="159">
        <f>Data!LB28</f>
        <v>0</v>
      </c>
      <c r="H99" s="69">
        <f t="shared" si="2"/>
        <v>0</v>
      </c>
    </row>
    <row r="100" spans="2:8" x14ac:dyDescent="0.2">
      <c r="B100" s="9" t="str">
        <f>$B$41</f>
        <v>Library Science</v>
      </c>
      <c r="C100" s="159">
        <f>Data!IA28</f>
        <v>0</v>
      </c>
      <c r="D100" s="159">
        <f>Data!IU28</f>
        <v>0</v>
      </c>
      <c r="E100" s="159">
        <f>Data!JO28</f>
        <v>0</v>
      </c>
      <c r="F100" s="159">
        <f>Data!KI28</f>
        <v>0</v>
      </c>
      <c r="G100" s="159">
        <f>Data!LC28</f>
        <v>0</v>
      </c>
      <c r="H100" s="69">
        <f t="shared" si="2"/>
        <v>0</v>
      </c>
    </row>
    <row r="101" spans="2:8" x14ac:dyDescent="0.2">
      <c r="B101" s="9" t="str">
        <f>$B$42</f>
        <v>Veterinary Science</v>
      </c>
      <c r="C101" s="159">
        <f>Data!IB28</f>
        <v>0</v>
      </c>
      <c r="D101" s="159">
        <f>Data!IV28</f>
        <v>0</v>
      </c>
      <c r="E101" s="159">
        <f>Data!JP28</f>
        <v>0</v>
      </c>
      <c r="F101" s="159">
        <f>Data!KJ28</f>
        <v>0</v>
      </c>
      <c r="G101" s="159">
        <f>Data!LD28</f>
        <v>0</v>
      </c>
      <c r="H101" s="69">
        <f t="shared" si="2"/>
        <v>0</v>
      </c>
    </row>
    <row r="102" spans="2:8" x14ac:dyDescent="0.2">
      <c r="B102" s="9" t="str">
        <f>$B$43</f>
        <v>Vocational Training</v>
      </c>
      <c r="C102" s="159">
        <f>Data!IC28</f>
        <v>0</v>
      </c>
      <c r="D102" s="159">
        <f>Data!IW28</f>
        <v>0</v>
      </c>
      <c r="E102" s="159">
        <f>Data!JQ28</f>
        <v>0</v>
      </c>
      <c r="F102" s="159">
        <f>Data!KK28</f>
        <v>0</v>
      </c>
      <c r="G102" s="159">
        <f>Data!LE28</f>
        <v>0</v>
      </c>
      <c r="H102" s="69">
        <f t="shared" si="2"/>
        <v>0</v>
      </c>
    </row>
    <row r="103" spans="2:8" x14ac:dyDescent="0.2">
      <c r="B103" s="9" t="str">
        <f>$B$44</f>
        <v>Physical Training</v>
      </c>
      <c r="C103" s="159">
        <f>Data!ID28</f>
        <v>0</v>
      </c>
      <c r="D103" s="159">
        <f>Data!IX28</f>
        <v>0</v>
      </c>
      <c r="E103" s="159">
        <f>Data!JR28</f>
        <v>0</v>
      </c>
      <c r="F103" s="159">
        <f>Data!KL28</f>
        <v>0</v>
      </c>
      <c r="G103" s="159">
        <f>Data!LF28</f>
        <v>0</v>
      </c>
      <c r="H103" s="69">
        <f t="shared" si="2"/>
        <v>0</v>
      </c>
    </row>
    <row r="104" spans="2:8" x14ac:dyDescent="0.2">
      <c r="B104" s="9" t="str">
        <f>$B$45</f>
        <v>Health Services</v>
      </c>
      <c r="C104" s="159">
        <f>Data!IE28</f>
        <v>0</v>
      </c>
      <c r="D104" s="159">
        <f>Data!IY28</f>
        <v>0</v>
      </c>
      <c r="E104" s="159">
        <f>Data!JS28</f>
        <v>0</v>
      </c>
      <c r="F104" s="159">
        <f>Data!KM28</f>
        <v>0</v>
      </c>
      <c r="G104" s="159">
        <f>Data!LG28</f>
        <v>0</v>
      </c>
      <c r="H104" s="69">
        <f t="shared" si="2"/>
        <v>0</v>
      </c>
    </row>
    <row r="105" spans="2:8" x14ac:dyDescent="0.2">
      <c r="B105" s="9" t="str">
        <f>$B$46</f>
        <v>Pharmacy</v>
      </c>
      <c r="C105" s="159">
        <f>Data!IF28</f>
        <v>0</v>
      </c>
      <c r="D105" s="159">
        <f>Data!IZ28</f>
        <v>0</v>
      </c>
      <c r="E105" s="159">
        <f>Data!JT28</f>
        <v>0</v>
      </c>
      <c r="F105" s="159">
        <f>Data!KN28</f>
        <v>0</v>
      </c>
      <c r="G105" s="159">
        <f>Data!LH28</f>
        <v>0</v>
      </c>
      <c r="H105" s="69">
        <f t="shared" si="2"/>
        <v>0</v>
      </c>
    </row>
    <row r="106" spans="2:8" x14ac:dyDescent="0.2">
      <c r="B106" s="9" t="str">
        <f>$B$47</f>
        <v>Business Administration</v>
      </c>
      <c r="C106" s="159">
        <f>Data!IG28</f>
        <v>0</v>
      </c>
      <c r="D106" s="159">
        <f>Data!JA28</f>
        <v>0</v>
      </c>
      <c r="E106" s="159">
        <f>Data!JU28</f>
        <v>0</v>
      </c>
      <c r="F106" s="159">
        <f>Data!KO28</f>
        <v>0</v>
      </c>
      <c r="G106" s="159">
        <f>Data!LI28</f>
        <v>0</v>
      </c>
      <c r="H106" s="69">
        <f t="shared" si="2"/>
        <v>0</v>
      </c>
    </row>
    <row r="107" spans="2:8" x14ac:dyDescent="0.2">
      <c r="B107" s="9" t="str">
        <f>$B$48</f>
        <v>Optometry</v>
      </c>
      <c r="C107" s="159">
        <f>Data!IH28</f>
        <v>0</v>
      </c>
      <c r="D107" s="159">
        <f>Data!JB28</f>
        <v>0</v>
      </c>
      <c r="E107" s="159">
        <f>Data!JV28</f>
        <v>0</v>
      </c>
      <c r="F107" s="159">
        <f>Data!KP28</f>
        <v>0</v>
      </c>
      <c r="G107" s="159">
        <f>Data!LJ28</f>
        <v>0</v>
      </c>
      <c r="H107" s="69">
        <f t="shared" si="2"/>
        <v>0</v>
      </c>
    </row>
    <row r="108" spans="2:8" x14ac:dyDescent="0.2">
      <c r="B108" s="9" t="str">
        <f>$B$49</f>
        <v>Teacher Ed-Practice Teaching</v>
      </c>
      <c r="C108" s="159">
        <f>Data!II28</f>
        <v>0</v>
      </c>
      <c r="D108" s="159">
        <f>Data!JC28</f>
        <v>0</v>
      </c>
      <c r="E108" s="159">
        <f>Data!JW28</f>
        <v>0</v>
      </c>
      <c r="F108" s="159">
        <f>Data!KQ28</f>
        <v>0</v>
      </c>
      <c r="G108" s="159">
        <f>Data!LK28</f>
        <v>0</v>
      </c>
      <c r="H108" s="69">
        <f t="shared" si="2"/>
        <v>0</v>
      </c>
    </row>
    <row r="109" spans="2:8" x14ac:dyDescent="0.2">
      <c r="B109" s="9" t="str">
        <f>$B$50</f>
        <v>Technology</v>
      </c>
      <c r="C109" s="159">
        <f>Data!IJ28</f>
        <v>0</v>
      </c>
      <c r="D109" s="159">
        <f>Data!JD28</f>
        <v>0</v>
      </c>
      <c r="E109" s="159">
        <f>Data!JX28</f>
        <v>0</v>
      </c>
      <c r="F109" s="159">
        <f>Data!KR28</f>
        <v>0</v>
      </c>
      <c r="G109" s="159">
        <f>Data!LL28</f>
        <v>0</v>
      </c>
      <c r="H109" s="69">
        <f t="shared" si="2"/>
        <v>0</v>
      </c>
    </row>
    <row r="110" spans="2:8" x14ac:dyDescent="0.2">
      <c r="B110" s="9" t="str">
        <f>$B$51</f>
        <v>Nursing</v>
      </c>
      <c r="C110" s="159">
        <f>Data!IK28</f>
        <v>0</v>
      </c>
      <c r="D110" s="159">
        <f>Data!JE28</f>
        <v>0</v>
      </c>
      <c r="E110" s="159">
        <f>Data!JY28</f>
        <v>0</v>
      </c>
      <c r="F110" s="159">
        <f>Data!KS28</f>
        <v>0</v>
      </c>
      <c r="G110" s="159">
        <f>Data!HPM28</f>
        <v>0</v>
      </c>
      <c r="H110" s="69">
        <f t="shared" si="2"/>
        <v>0</v>
      </c>
    </row>
    <row r="111" spans="2:8" x14ac:dyDescent="0.2">
      <c r="B111" s="35" t="str">
        <f>$B$52</f>
        <v>Totals</v>
      </c>
      <c r="C111" s="36">
        <f>SUM(C91:C110)</f>
        <v>0</v>
      </c>
      <c r="D111" s="36">
        <f>SUM(D91:D110)</f>
        <v>0</v>
      </c>
      <c r="E111" s="36">
        <f>SUM(E91:E110)</f>
        <v>0</v>
      </c>
      <c r="F111" s="36">
        <f>SUM(F91:F110)</f>
        <v>0</v>
      </c>
      <c r="G111" s="36">
        <f>SUM(G91:G110)</f>
        <v>8999.91</v>
      </c>
      <c r="H111" s="36">
        <f t="shared" si="2"/>
        <v>8999.91</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1332871.5677579599</v>
      </c>
      <c r="D116" s="21">
        <f t="shared" si="3"/>
        <v>980172.21150733496</v>
      </c>
      <c r="E116" s="21">
        <f t="shared" si="3"/>
        <v>348616.68555628299</v>
      </c>
      <c r="F116" s="21">
        <f t="shared" si="3"/>
        <v>0</v>
      </c>
      <c r="G116" s="21">
        <f t="shared" si="3"/>
        <v>0</v>
      </c>
      <c r="H116" s="36">
        <f t="shared" ref="H116:H136" si="4">SUM(C116:G116)</f>
        <v>2661660.464821578</v>
      </c>
      <c r="I116" s="1"/>
    </row>
    <row r="117" spans="2:9" x14ac:dyDescent="0.2">
      <c r="B117" s="9" t="str">
        <f>$B$33</f>
        <v>Science</v>
      </c>
      <c r="C117" s="22">
        <f t="shared" si="3"/>
        <v>520199.18627450999</v>
      </c>
      <c r="D117" s="22">
        <f t="shared" si="3"/>
        <v>66743.1079545455</v>
      </c>
      <c r="E117" s="22">
        <f t="shared" si="3"/>
        <v>0</v>
      </c>
      <c r="F117" s="22">
        <f t="shared" si="3"/>
        <v>0</v>
      </c>
      <c r="G117" s="22">
        <f t="shared" si="3"/>
        <v>0</v>
      </c>
      <c r="H117" s="69">
        <f t="shared" si="4"/>
        <v>586942.29422905552</v>
      </c>
      <c r="I117" s="1"/>
    </row>
    <row r="118" spans="2:9" x14ac:dyDescent="0.2">
      <c r="B118" s="9" t="str">
        <f>$B$34</f>
        <v>Fine Arts</v>
      </c>
      <c r="C118" s="22">
        <f t="shared" si="3"/>
        <v>38108</v>
      </c>
      <c r="D118" s="22">
        <f t="shared" si="3"/>
        <v>0</v>
      </c>
      <c r="E118" s="22">
        <f t="shared" si="3"/>
        <v>0</v>
      </c>
      <c r="F118" s="22">
        <f t="shared" si="3"/>
        <v>0</v>
      </c>
      <c r="G118" s="22">
        <f t="shared" si="3"/>
        <v>0</v>
      </c>
      <c r="H118" s="69">
        <f t="shared" si="4"/>
        <v>38108</v>
      </c>
      <c r="I118" s="1"/>
    </row>
    <row r="119" spans="2:9" x14ac:dyDescent="0.2">
      <c r="B119" s="9" t="str">
        <f>$B$35</f>
        <v>Teacher Education</v>
      </c>
      <c r="C119" s="22">
        <f t="shared" si="3"/>
        <v>4478.9938729227797</v>
      </c>
      <c r="D119" s="22">
        <f t="shared" si="3"/>
        <v>286015.13357805798</v>
      </c>
      <c r="E119" s="22">
        <f t="shared" si="3"/>
        <v>166370.92413101601</v>
      </c>
      <c r="F119" s="22">
        <f t="shared" si="3"/>
        <v>0</v>
      </c>
      <c r="G119" s="22">
        <f t="shared" si="3"/>
        <v>0</v>
      </c>
      <c r="H119" s="69">
        <f t="shared" si="4"/>
        <v>456865.05158199678</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12941.048127534201</v>
      </c>
      <c r="D121" s="22">
        <f t="shared" si="3"/>
        <v>210593.49145030201</v>
      </c>
      <c r="E121" s="22">
        <f t="shared" si="3"/>
        <v>0</v>
      </c>
      <c r="F121" s="22">
        <f t="shared" si="3"/>
        <v>0</v>
      </c>
      <c r="G121" s="22">
        <f t="shared" si="3"/>
        <v>0</v>
      </c>
      <c r="H121" s="69">
        <f t="shared" si="4"/>
        <v>223534.5395778362</v>
      </c>
      <c r="I121" s="1"/>
    </row>
    <row r="122" spans="2:9" x14ac:dyDescent="0.2">
      <c r="B122" s="9" t="str">
        <f>$B$38</f>
        <v>Home Economics</v>
      </c>
      <c r="C122" s="22">
        <f t="shared" si="3"/>
        <v>25810.786764705899</v>
      </c>
      <c r="D122" s="22">
        <f t="shared" si="3"/>
        <v>36803.713235294097</v>
      </c>
      <c r="E122" s="22">
        <f t="shared" si="3"/>
        <v>0</v>
      </c>
      <c r="F122" s="22">
        <f t="shared" si="3"/>
        <v>0</v>
      </c>
      <c r="G122" s="22">
        <f t="shared" si="3"/>
        <v>0</v>
      </c>
      <c r="H122" s="69">
        <f t="shared" si="4"/>
        <v>62614.5</v>
      </c>
      <c r="I122" s="1"/>
    </row>
    <row r="123" spans="2:9" x14ac:dyDescent="0.2">
      <c r="B123" s="9" t="str">
        <f>$B$39</f>
        <v>Law</v>
      </c>
      <c r="C123" s="22">
        <f t="shared" si="3"/>
        <v>0</v>
      </c>
      <c r="D123" s="22">
        <f t="shared" si="3"/>
        <v>0</v>
      </c>
      <c r="E123" s="22">
        <f t="shared" si="3"/>
        <v>0</v>
      </c>
      <c r="F123" s="22">
        <f t="shared" si="3"/>
        <v>0</v>
      </c>
      <c r="G123" s="22">
        <f t="shared" si="3"/>
        <v>897643.41</v>
      </c>
      <c r="H123" s="69">
        <f t="shared" si="4"/>
        <v>897643.41</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52898.75</v>
      </c>
      <c r="D129" s="22">
        <f t="shared" si="3"/>
        <v>0</v>
      </c>
      <c r="E129" s="22">
        <f t="shared" si="3"/>
        <v>0</v>
      </c>
      <c r="F129" s="22">
        <f t="shared" si="3"/>
        <v>0</v>
      </c>
      <c r="G129" s="22">
        <f t="shared" si="3"/>
        <v>0</v>
      </c>
      <c r="H129" s="69">
        <f t="shared" si="4"/>
        <v>52898.75</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188123.371644753</v>
      </c>
      <c r="D131" s="22">
        <f t="shared" si="3"/>
        <v>1330569.0897200899</v>
      </c>
      <c r="E131" s="22">
        <f t="shared" si="3"/>
        <v>119865.59807692299</v>
      </c>
      <c r="F131" s="22">
        <f t="shared" si="3"/>
        <v>0</v>
      </c>
      <c r="G131" s="22">
        <f t="shared" si="3"/>
        <v>0</v>
      </c>
      <c r="H131" s="69">
        <f t="shared" si="4"/>
        <v>1638558.059441766</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12" x14ac:dyDescent="0.2">
      <c r="B134" s="9" t="str">
        <f>$B$50</f>
        <v>Technology</v>
      </c>
      <c r="C134" s="22">
        <f t="shared" si="5"/>
        <v>0</v>
      </c>
      <c r="D134" s="22">
        <f t="shared" si="5"/>
        <v>0</v>
      </c>
      <c r="E134" s="22">
        <f t="shared" si="5"/>
        <v>0</v>
      </c>
      <c r="F134" s="22">
        <f t="shared" si="5"/>
        <v>0</v>
      </c>
      <c r="G134" s="22">
        <f t="shared" si="5"/>
        <v>0</v>
      </c>
      <c r="H134" s="69">
        <f t="shared" si="4"/>
        <v>0</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2175431.7044423856</v>
      </c>
      <c r="D136" s="36">
        <f>SUM(D116:D135)</f>
        <v>2910896.7474456248</v>
      </c>
      <c r="E136" s="36">
        <f>SUM(E116:E135)</f>
        <v>634853.20776422205</v>
      </c>
      <c r="F136" s="36">
        <f>SUM(F116:F135)</f>
        <v>0</v>
      </c>
      <c r="G136" s="36">
        <f>SUM(G116:G135)</f>
        <v>897643.41</v>
      </c>
      <c r="H136" s="36">
        <f t="shared" si="4"/>
        <v>6618825.0696522323</v>
      </c>
      <c r="I136" s="1"/>
    </row>
    <row r="137" spans="2:12" x14ac:dyDescent="0.2">
      <c r="B137" s="46"/>
      <c r="C137" s="47"/>
      <c r="D137" s="47"/>
      <c r="E137" s="47"/>
      <c r="F137" s="47"/>
      <c r="G137" s="47"/>
      <c r="H137" s="48"/>
      <c r="I137" s="1"/>
    </row>
    <row r="138" spans="2:12" x14ac:dyDescent="0.2">
      <c r="B138" s="169" t="s">
        <v>4</v>
      </c>
      <c r="C138" s="12"/>
      <c r="D138" s="12"/>
      <c r="E138" s="12"/>
      <c r="F138" s="12"/>
      <c r="G138" s="12"/>
      <c r="H138" s="17">
        <f>H86-H81-H111</f>
        <v>11563601.930347767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Data!LN28</f>
        <v>0</v>
      </c>
      <c r="D143" s="159">
        <f>Data!MH28</f>
        <v>0</v>
      </c>
      <c r="E143" s="159">
        <f>Data!NB28</f>
        <v>0</v>
      </c>
      <c r="F143" s="159">
        <f>Data!NV28</f>
        <v>0</v>
      </c>
      <c r="G143" s="159">
        <f>Data!OP28</f>
        <v>0</v>
      </c>
      <c r="H143" s="160">
        <f>Data!PJ28</f>
        <v>4656459.3382619061</v>
      </c>
      <c r="I143" s="70">
        <f t="shared" ref="I143:I162" si="6">SUM(C143:H143)</f>
        <v>4656459.3382619061</v>
      </c>
    </row>
    <row r="144" spans="2:12" x14ac:dyDescent="0.2">
      <c r="B144" s="9" t="str">
        <f>$B$33</f>
        <v>Science</v>
      </c>
      <c r="C144" s="159">
        <f>Data!LO28</f>
        <v>0</v>
      </c>
      <c r="D144" s="159">
        <f>Data!MI28</f>
        <v>0</v>
      </c>
      <c r="E144" s="159">
        <f>Data!NC28</f>
        <v>0</v>
      </c>
      <c r="F144" s="159">
        <f>Data!NW28</f>
        <v>0</v>
      </c>
      <c r="G144" s="159">
        <f>Data!OQ28</f>
        <v>0</v>
      </c>
      <c r="H144" s="160">
        <f>Data!PK28</f>
        <v>1026830.0420380487</v>
      </c>
      <c r="I144" s="70">
        <f t="shared" si="6"/>
        <v>1026830.0420380487</v>
      </c>
    </row>
    <row r="145" spans="2:9" x14ac:dyDescent="0.2">
      <c r="B145" s="9" t="str">
        <f>$B$34</f>
        <v>Fine Arts</v>
      </c>
      <c r="C145" s="159">
        <f>Data!LP28</f>
        <v>0</v>
      </c>
      <c r="D145" s="159">
        <f>Data!MJ28</f>
        <v>0</v>
      </c>
      <c r="E145" s="159">
        <f>Data!ND28</f>
        <v>0</v>
      </c>
      <c r="F145" s="159">
        <f>Data!NX28</f>
        <v>0</v>
      </c>
      <c r="G145" s="159">
        <f>Data!OR28</f>
        <v>0</v>
      </c>
      <c r="H145" s="160">
        <f>Data!PL28</f>
        <v>66668.290267586708</v>
      </c>
      <c r="I145" s="70">
        <f t="shared" si="6"/>
        <v>66668.290267586708</v>
      </c>
    </row>
    <row r="146" spans="2:9" x14ac:dyDescent="0.2">
      <c r="B146" s="9" t="str">
        <f>$B$35</f>
        <v>Teacher Education</v>
      </c>
      <c r="C146" s="159">
        <f>Data!LQ28</f>
        <v>0</v>
      </c>
      <c r="D146" s="159">
        <f>Data!MK28</f>
        <v>0</v>
      </c>
      <c r="E146" s="159">
        <f>Data!NE28</f>
        <v>0</v>
      </c>
      <c r="F146" s="159">
        <f>Data!NY28</f>
        <v>0</v>
      </c>
      <c r="G146" s="159">
        <f>Data!OS28</f>
        <v>0</v>
      </c>
      <c r="H146" s="160">
        <f>Data!PN28</f>
        <v>799265.55767777213</v>
      </c>
      <c r="I146" s="70">
        <f t="shared" si="6"/>
        <v>799265.55767777213</v>
      </c>
    </row>
    <row r="147" spans="2:9" x14ac:dyDescent="0.2">
      <c r="B147" s="9" t="str">
        <f>$B$36</f>
        <v>Agriculture</v>
      </c>
      <c r="C147" s="159">
        <f>Data!LR28</f>
        <v>0</v>
      </c>
      <c r="D147" s="159">
        <f>Data!ML28</f>
        <v>0</v>
      </c>
      <c r="E147" s="159">
        <f>Data!NF28</f>
        <v>0</v>
      </c>
      <c r="F147" s="159">
        <f>Data!NZ28</f>
        <v>0</v>
      </c>
      <c r="G147" s="159">
        <f>Data!OT28</f>
        <v>0</v>
      </c>
      <c r="H147" s="160">
        <f>Data!PM28</f>
        <v>0</v>
      </c>
      <c r="I147" s="70">
        <f t="shared" si="6"/>
        <v>0</v>
      </c>
    </row>
    <row r="148" spans="2:9" x14ac:dyDescent="0.2">
      <c r="B148" s="9" t="str">
        <f>$B$37</f>
        <v>Engineering</v>
      </c>
      <c r="C148" s="159">
        <f>Data!LS28</f>
        <v>0</v>
      </c>
      <c r="D148" s="159">
        <f>Data!MM28</f>
        <v>0</v>
      </c>
      <c r="E148" s="159">
        <f>Data!NG28</f>
        <v>0</v>
      </c>
      <c r="F148" s="159">
        <f>Data!OA28</f>
        <v>0</v>
      </c>
      <c r="G148" s="159">
        <f>Data!OU28</f>
        <v>0</v>
      </c>
      <c r="H148" s="160">
        <f>Data!PO28</f>
        <v>391063.96476872399</v>
      </c>
      <c r="I148" s="70">
        <f t="shared" si="6"/>
        <v>391063.96476872399</v>
      </c>
    </row>
    <row r="149" spans="2:9" x14ac:dyDescent="0.2">
      <c r="B149" s="9" t="str">
        <f>$B$38</f>
        <v>Home Economics</v>
      </c>
      <c r="C149" s="159">
        <f>Data!LT28</f>
        <v>0</v>
      </c>
      <c r="D149" s="159">
        <f>Data!MN28</f>
        <v>0</v>
      </c>
      <c r="E149" s="159">
        <f>Data!NH28</f>
        <v>0</v>
      </c>
      <c r="F149" s="159">
        <f>Data!OB28</f>
        <v>0</v>
      </c>
      <c r="G149" s="159">
        <f>Data!OV28</f>
        <v>0</v>
      </c>
      <c r="H149" s="160">
        <f>Data!PP28</f>
        <v>109541.34724886659</v>
      </c>
      <c r="I149" s="70">
        <f t="shared" si="6"/>
        <v>109541.34724886659</v>
      </c>
    </row>
    <row r="150" spans="2:9" x14ac:dyDescent="0.2">
      <c r="B150" s="9" t="str">
        <f>$B$39</f>
        <v>Law</v>
      </c>
      <c r="C150" s="159">
        <f>Data!LU28</f>
        <v>0</v>
      </c>
      <c r="D150" s="159">
        <f>Data!MO28</f>
        <v>0</v>
      </c>
      <c r="E150" s="159">
        <f>Data!NI28</f>
        <v>0</v>
      </c>
      <c r="F150" s="159">
        <f>Data!OC28</f>
        <v>0</v>
      </c>
      <c r="G150" s="159">
        <f>Data!OW28</f>
        <v>0</v>
      </c>
      <c r="H150" s="160">
        <f>Data!PQ28</f>
        <v>1554643.1930934237</v>
      </c>
      <c r="I150" s="70">
        <f t="shared" si="6"/>
        <v>1554643.1930934237</v>
      </c>
    </row>
    <row r="151" spans="2:9" x14ac:dyDescent="0.2">
      <c r="B151" s="9" t="str">
        <f>$B$40</f>
        <v>Social Service</v>
      </c>
      <c r="C151" s="159">
        <f>Data!LV28</f>
        <v>0</v>
      </c>
      <c r="D151" s="159">
        <f>Data!MP28</f>
        <v>0</v>
      </c>
      <c r="E151" s="159">
        <f>Data!NJ28</f>
        <v>0</v>
      </c>
      <c r="F151" s="159">
        <f>Data!OD28</f>
        <v>0</v>
      </c>
      <c r="G151" s="159">
        <f>Data!OX28</f>
        <v>0</v>
      </c>
      <c r="H151" s="160">
        <f>Data!PR28</f>
        <v>0</v>
      </c>
      <c r="I151" s="70">
        <f t="shared" si="6"/>
        <v>0</v>
      </c>
    </row>
    <row r="152" spans="2:9" x14ac:dyDescent="0.2">
      <c r="B152" s="9" t="str">
        <f>$B$41</f>
        <v>Library Science</v>
      </c>
      <c r="C152" s="159">
        <f>Data!LW28</f>
        <v>0</v>
      </c>
      <c r="D152" s="159">
        <f>Data!MQ28</f>
        <v>0</v>
      </c>
      <c r="E152" s="159">
        <f>Data!NK28</f>
        <v>0</v>
      </c>
      <c r="F152" s="159">
        <f>Data!OE28</f>
        <v>0</v>
      </c>
      <c r="G152" s="159">
        <f>Data!OY28</f>
        <v>0</v>
      </c>
      <c r="H152" s="160">
        <f>Data!PS28</f>
        <v>0</v>
      </c>
      <c r="I152" s="70">
        <f t="shared" si="6"/>
        <v>0</v>
      </c>
    </row>
    <row r="153" spans="2:9" x14ac:dyDescent="0.2">
      <c r="B153" s="9" t="str">
        <f>$B$42</f>
        <v>Veterinary Science</v>
      </c>
      <c r="C153" s="159">
        <f>Data!LX28</f>
        <v>0</v>
      </c>
      <c r="D153" s="159">
        <f>Data!MR28</f>
        <v>0</v>
      </c>
      <c r="E153" s="159">
        <f>Data!NL28</f>
        <v>0</v>
      </c>
      <c r="F153" s="159">
        <f>Data!OF28</f>
        <v>0</v>
      </c>
      <c r="G153" s="159">
        <f>Data!OZ28</f>
        <v>0</v>
      </c>
      <c r="H153" s="160">
        <f>Data!PT28</f>
        <v>0</v>
      </c>
      <c r="I153" s="70">
        <f t="shared" si="6"/>
        <v>0</v>
      </c>
    </row>
    <row r="154" spans="2:9" x14ac:dyDescent="0.2">
      <c r="B154" s="9" t="str">
        <f>$B$43</f>
        <v>Vocational Training</v>
      </c>
      <c r="C154" s="159">
        <f>Data!LY28</f>
        <v>0</v>
      </c>
      <c r="D154" s="159">
        <f>Data!MS28</f>
        <v>0</v>
      </c>
      <c r="E154" s="159">
        <f>Data!NM28</f>
        <v>0</v>
      </c>
      <c r="F154" s="159">
        <f>Data!OG28</f>
        <v>0</v>
      </c>
      <c r="G154" s="159">
        <f>Data!PA28</f>
        <v>0</v>
      </c>
      <c r="H154" s="160">
        <f>Data!PU28</f>
        <v>0</v>
      </c>
      <c r="I154" s="70">
        <f t="shared" si="6"/>
        <v>0</v>
      </c>
    </row>
    <row r="155" spans="2:9" x14ac:dyDescent="0.2">
      <c r="B155" s="9" t="str">
        <f>$B$44</f>
        <v>Physical Training</v>
      </c>
      <c r="C155" s="159">
        <f>Data!LZ28</f>
        <v>0</v>
      </c>
      <c r="D155" s="159">
        <f>Data!MT28</f>
        <v>0</v>
      </c>
      <c r="E155" s="159">
        <f>Data!NN28</f>
        <v>0</v>
      </c>
      <c r="F155" s="159">
        <f>Data!OH28</f>
        <v>0</v>
      </c>
      <c r="G155" s="159">
        <f>Data!PB28</f>
        <v>0</v>
      </c>
      <c r="H155" s="160">
        <f>Data!PV28</f>
        <v>0</v>
      </c>
      <c r="I155" s="70">
        <f t="shared" si="6"/>
        <v>0</v>
      </c>
    </row>
    <row r="156" spans="2:9" x14ac:dyDescent="0.2">
      <c r="B156" s="9" t="str">
        <f>$B$45</f>
        <v>Health Services</v>
      </c>
      <c r="C156" s="159">
        <f>Data!MA28</f>
        <v>0</v>
      </c>
      <c r="D156" s="159">
        <f>Data!MU28</f>
        <v>0</v>
      </c>
      <c r="E156" s="159">
        <f>Data!NO28</f>
        <v>0</v>
      </c>
      <c r="F156" s="159">
        <f>Data!OI28</f>
        <v>0</v>
      </c>
      <c r="G156" s="159">
        <f>Data!PC28</f>
        <v>0</v>
      </c>
      <c r="H156" s="160">
        <f>Data!PW28</f>
        <v>92544.06475785932</v>
      </c>
      <c r="I156" s="70">
        <f t="shared" si="6"/>
        <v>92544.06475785932</v>
      </c>
    </row>
    <row r="157" spans="2:9" x14ac:dyDescent="0.2">
      <c r="B157" s="9" t="str">
        <f>$B$46</f>
        <v>Pharmacy</v>
      </c>
      <c r="C157" s="159">
        <f>Data!MB28</f>
        <v>0</v>
      </c>
      <c r="D157" s="159">
        <f>Data!MV28</f>
        <v>0</v>
      </c>
      <c r="E157" s="159">
        <f>Data!NP28</f>
        <v>0</v>
      </c>
      <c r="F157" s="159">
        <f>Data!OJ28</f>
        <v>0</v>
      </c>
      <c r="G157" s="159">
        <f>Data!PD28</f>
        <v>0</v>
      </c>
      <c r="H157" s="160">
        <f>Data!PX28</f>
        <v>0</v>
      </c>
      <c r="I157" s="70">
        <f t="shared" si="6"/>
        <v>0</v>
      </c>
    </row>
    <row r="158" spans="2:9" x14ac:dyDescent="0.2">
      <c r="B158" s="9" t="str">
        <f>$B$47</f>
        <v>Business Administration</v>
      </c>
      <c r="C158" s="159">
        <f>Data!MC28</f>
        <v>0</v>
      </c>
      <c r="D158" s="159">
        <f>Data!MW28</f>
        <v>0</v>
      </c>
      <c r="E158" s="159">
        <f>Data!NQ28</f>
        <v>0</v>
      </c>
      <c r="F158" s="159">
        <f>Data!OK28</f>
        <v>0</v>
      </c>
      <c r="G158" s="159">
        <f>Data!PE28</f>
        <v>0</v>
      </c>
      <c r="H158" s="160">
        <f>Data!PY28</f>
        <v>2866586.1322335796</v>
      </c>
      <c r="I158" s="70">
        <f t="shared" si="6"/>
        <v>2866586.1322335796</v>
      </c>
    </row>
    <row r="159" spans="2:9" x14ac:dyDescent="0.2">
      <c r="B159" s="9" t="str">
        <f>$B$48</f>
        <v>Optometry</v>
      </c>
      <c r="C159" s="159">
        <f>Data!MD28</f>
        <v>0</v>
      </c>
      <c r="D159" s="159">
        <f>Data!MX28</f>
        <v>0</v>
      </c>
      <c r="E159" s="159">
        <f>Data!NR28</f>
        <v>0</v>
      </c>
      <c r="F159" s="159">
        <f>Data!OL28</f>
        <v>0</v>
      </c>
      <c r="G159" s="159">
        <f>Data!PF28</f>
        <v>0</v>
      </c>
      <c r="H159" s="160">
        <f>Data!PZ28</f>
        <v>0</v>
      </c>
      <c r="I159" s="70">
        <f t="shared" si="6"/>
        <v>0</v>
      </c>
    </row>
    <row r="160" spans="2:9" x14ac:dyDescent="0.2">
      <c r="B160" s="9" t="str">
        <f>$B$49</f>
        <v>Teacher Ed-Practice Teaching</v>
      </c>
      <c r="C160" s="159">
        <f>Data!ME28</f>
        <v>0</v>
      </c>
      <c r="D160" s="159">
        <f>Data!MY28</f>
        <v>0</v>
      </c>
      <c r="E160" s="159">
        <f>Data!NS28</f>
        <v>0</v>
      </c>
      <c r="F160" s="159">
        <f>Data!OM28</f>
        <v>0</v>
      </c>
      <c r="G160" s="159">
        <f>Data!PG28</f>
        <v>0</v>
      </c>
      <c r="H160" s="160">
        <f>Data!QA28</f>
        <v>0</v>
      </c>
      <c r="I160" s="70">
        <f t="shared" si="6"/>
        <v>0</v>
      </c>
    </row>
    <row r="161" spans="2:10" x14ac:dyDescent="0.2">
      <c r="B161" s="9" t="str">
        <f>$B$50</f>
        <v>Technology</v>
      </c>
      <c r="C161" s="159">
        <f>Data!MF28</f>
        <v>0</v>
      </c>
      <c r="D161" s="159">
        <f>Data!MZ28</f>
        <v>0</v>
      </c>
      <c r="E161" s="159">
        <f>Data!NT28</f>
        <v>0</v>
      </c>
      <c r="F161" s="159">
        <f>Data!ON28</f>
        <v>0</v>
      </c>
      <c r="G161" s="159">
        <f>Data!PH28</f>
        <v>0</v>
      </c>
      <c r="H161" s="160">
        <f>Data!QB28</f>
        <v>0</v>
      </c>
      <c r="I161" s="70">
        <f t="shared" si="6"/>
        <v>0</v>
      </c>
    </row>
    <row r="162" spans="2:10" x14ac:dyDescent="0.2">
      <c r="B162" s="9" t="str">
        <f>$B$51</f>
        <v>Nursing</v>
      </c>
      <c r="C162" s="159">
        <f>Data!MG28</f>
        <v>0</v>
      </c>
      <c r="D162" s="159">
        <f>Data!NA28</f>
        <v>0</v>
      </c>
      <c r="E162" s="159">
        <f>Data!NU28</f>
        <v>0</v>
      </c>
      <c r="F162" s="159">
        <f>Data!OO28</f>
        <v>0</v>
      </c>
      <c r="G162" s="159">
        <f>Data!PI28</f>
        <v>0</v>
      </c>
      <c r="H162" s="160">
        <f>Data!QC28</f>
        <v>0</v>
      </c>
      <c r="I162" s="70">
        <f t="shared" si="6"/>
        <v>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11563601.930347767</v>
      </c>
      <c r="I163" s="70">
        <f>SUM(I143:I162)</f>
        <v>11563601.930347767</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2331800.896628032</v>
      </c>
      <c r="D168" s="21">
        <f t="shared" si="8"/>
        <v>1714768.6970975492</v>
      </c>
      <c r="E168" s="21">
        <f t="shared" si="8"/>
        <v>609889.7445363251</v>
      </c>
      <c r="F168" s="21">
        <f t="shared" si="8"/>
        <v>0</v>
      </c>
      <c r="G168" s="21">
        <f t="shared" si="8"/>
        <v>0</v>
      </c>
      <c r="H168" s="36">
        <f t="shared" ref="H168:H188" si="9">SUM(C168:G168)</f>
        <v>4656459.3382619061</v>
      </c>
      <c r="I168" s="52"/>
      <c r="J168" s="53"/>
    </row>
    <row r="169" spans="2:10" x14ac:dyDescent="0.2">
      <c r="B169" s="9" t="str">
        <f>$B$33</f>
        <v>Science</v>
      </c>
      <c r="C169" s="22">
        <f t="shared" si="8"/>
        <v>910065.87455419975</v>
      </c>
      <c r="D169" s="22">
        <f t="shared" si="8"/>
        <v>116764.16748384894</v>
      </c>
      <c r="E169" s="22">
        <f t="shared" si="8"/>
        <v>0</v>
      </c>
      <c r="F169" s="22">
        <f t="shared" si="8"/>
        <v>0</v>
      </c>
      <c r="G169" s="22">
        <f t="shared" si="8"/>
        <v>0</v>
      </c>
      <c r="H169" s="69">
        <f t="shared" si="9"/>
        <v>1026830.0420380487</v>
      </c>
      <c r="I169" s="52"/>
      <c r="J169" s="53"/>
    </row>
    <row r="170" spans="2:10" x14ac:dyDescent="0.2">
      <c r="B170" s="9" t="str">
        <f>$B$34</f>
        <v>Fine Arts</v>
      </c>
      <c r="C170" s="22">
        <f t="shared" si="8"/>
        <v>66668.290267586708</v>
      </c>
      <c r="D170" s="22">
        <f t="shared" si="8"/>
        <v>0</v>
      </c>
      <c r="E170" s="22">
        <f t="shared" si="8"/>
        <v>0</v>
      </c>
      <c r="F170" s="22">
        <f t="shared" si="8"/>
        <v>0</v>
      </c>
      <c r="G170" s="22">
        <f t="shared" si="8"/>
        <v>0</v>
      </c>
      <c r="H170" s="69">
        <f t="shared" si="9"/>
        <v>66668.290267586708</v>
      </c>
      <c r="I170" s="52"/>
      <c r="J170" s="53"/>
    </row>
    <row r="171" spans="2:10" x14ac:dyDescent="0.2">
      <c r="B171" s="9" t="str">
        <f>$B$35</f>
        <v>Teacher Education</v>
      </c>
      <c r="C171" s="22">
        <f t="shared" si="8"/>
        <v>7835.805175468623</v>
      </c>
      <c r="D171" s="22">
        <f t="shared" si="8"/>
        <v>500371.04928898287</v>
      </c>
      <c r="E171" s="22">
        <f t="shared" si="8"/>
        <v>291058.70321332064</v>
      </c>
      <c r="F171" s="22">
        <f t="shared" si="8"/>
        <v>0</v>
      </c>
      <c r="G171" s="22">
        <f t="shared" si="8"/>
        <v>0</v>
      </c>
      <c r="H171" s="69">
        <f t="shared" si="9"/>
        <v>799265.55767777213</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22639.801431018674</v>
      </c>
      <c r="D173" s="22">
        <f t="shared" si="8"/>
        <v>368424.16333770537</v>
      </c>
      <c r="E173" s="22">
        <f t="shared" si="8"/>
        <v>0</v>
      </c>
      <c r="F173" s="22">
        <f t="shared" si="8"/>
        <v>0</v>
      </c>
      <c r="G173" s="22">
        <f t="shared" si="8"/>
        <v>0</v>
      </c>
      <c r="H173" s="69">
        <f t="shared" si="9"/>
        <v>391063.96476872405</v>
      </c>
      <c r="I173" s="52"/>
      <c r="J173" s="53"/>
    </row>
    <row r="174" spans="2:10" x14ac:dyDescent="0.2">
      <c r="B174" s="9" t="str">
        <f>$B$38</f>
        <v>Home Economics</v>
      </c>
      <c r="C174" s="22">
        <f t="shared" si="8"/>
        <v>45154.850006932873</v>
      </c>
      <c r="D174" s="22">
        <f t="shared" si="8"/>
        <v>64386.497241933706</v>
      </c>
      <c r="E174" s="22">
        <f t="shared" si="8"/>
        <v>0</v>
      </c>
      <c r="F174" s="22">
        <f t="shared" si="8"/>
        <v>0</v>
      </c>
      <c r="G174" s="22">
        <f t="shared" si="8"/>
        <v>0</v>
      </c>
      <c r="H174" s="69">
        <f t="shared" si="9"/>
        <v>109541.34724886657</v>
      </c>
      <c r="I174" s="52"/>
      <c r="J174" s="53"/>
    </row>
    <row r="175" spans="2:10" x14ac:dyDescent="0.2">
      <c r="B175" s="9" t="str">
        <f>$B$39</f>
        <v>Law</v>
      </c>
      <c r="C175" s="22">
        <f t="shared" si="8"/>
        <v>0</v>
      </c>
      <c r="D175" s="22">
        <f t="shared" si="8"/>
        <v>0</v>
      </c>
      <c r="E175" s="22">
        <f t="shared" si="8"/>
        <v>0</v>
      </c>
      <c r="F175" s="22">
        <f t="shared" si="8"/>
        <v>0</v>
      </c>
      <c r="G175" s="22">
        <f t="shared" si="8"/>
        <v>1554643.1930934237</v>
      </c>
      <c r="H175" s="69">
        <f t="shared" si="9"/>
        <v>1554643.1930934237</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92544.06475785932</v>
      </c>
      <c r="D181" s="22">
        <f t="shared" si="8"/>
        <v>0</v>
      </c>
      <c r="E181" s="22">
        <f t="shared" si="8"/>
        <v>0</v>
      </c>
      <c r="F181" s="22">
        <f t="shared" si="8"/>
        <v>0</v>
      </c>
      <c r="G181" s="22">
        <f t="shared" si="8"/>
        <v>0</v>
      </c>
      <c r="H181" s="69">
        <f t="shared" si="9"/>
        <v>92544.06475785932</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329113.66502911423</v>
      </c>
      <c r="D183" s="22">
        <f t="shared" si="8"/>
        <v>2327772.8113398128</v>
      </c>
      <c r="E183" s="22">
        <f t="shared" si="8"/>
        <v>209699.65586465268</v>
      </c>
      <c r="F183" s="22">
        <f t="shared" si="8"/>
        <v>0</v>
      </c>
      <c r="G183" s="22">
        <f t="shared" si="8"/>
        <v>0</v>
      </c>
      <c r="H183" s="69">
        <f t="shared" si="9"/>
        <v>2866586.1322335796</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c r="J185" s="53"/>
    </row>
    <row r="186" spans="2:10" x14ac:dyDescent="0.2">
      <c r="B186" s="9" t="str">
        <f>$B$50</f>
        <v>Technology</v>
      </c>
      <c r="C186" s="22">
        <f t="shared" si="10"/>
        <v>0</v>
      </c>
      <c r="D186" s="22">
        <f t="shared" si="10"/>
        <v>0</v>
      </c>
      <c r="E186" s="22">
        <f t="shared" si="10"/>
        <v>0</v>
      </c>
      <c r="F186" s="22">
        <f t="shared" si="10"/>
        <v>0</v>
      </c>
      <c r="G186" s="22">
        <f t="shared" si="10"/>
        <v>0</v>
      </c>
      <c r="H186" s="69">
        <f t="shared" si="9"/>
        <v>0</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3805823.2478502123</v>
      </c>
      <c r="D188" s="36">
        <f>SUM(D168:D187)</f>
        <v>5092487.385789833</v>
      </c>
      <c r="E188" s="36">
        <f>SUM(E168:E187)</f>
        <v>1110648.1036142984</v>
      </c>
      <c r="F188" s="36">
        <f>SUM(F168:F187)</f>
        <v>0</v>
      </c>
      <c r="G188" s="36">
        <f>SUM(G168:G187)</f>
        <v>1554643.1930934237</v>
      </c>
      <c r="H188" s="36">
        <f t="shared" si="9"/>
        <v>11563601.930347767</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4583084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922922.46614207397</v>
      </c>
      <c r="D193" s="38">
        <f t="shared" si="11"/>
        <v>678702.2670233394</v>
      </c>
      <c r="E193" s="38">
        <f t="shared" si="11"/>
        <v>241393.22869126385</v>
      </c>
      <c r="F193" s="38">
        <f t="shared" si="11"/>
        <v>0</v>
      </c>
      <c r="G193" s="38">
        <f t="shared" si="11"/>
        <v>0</v>
      </c>
      <c r="H193" s="38">
        <f>SUM(C193:G193)</f>
        <v>1843017.9618566772</v>
      </c>
      <c r="I193" s="1"/>
    </row>
    <row r="194" spans="2:9" x14ac:dyDescent="0.2">
      <c r="B194" s="9" t="str">
        <f>$B$33</f>
        <v>Science</v>
      </c>
      <c r="C194" s="39">
        <f t="shared" si="11"/>
        <v>360202.38370690058</v>
      </c>
      <c r="D194" s="39">
        <f t="shared" si="11"/>
        <v>46215.040729701941</v>
      </c>
      <c r="E194" s="39">
        <f t="shared" si="11"/>
        <v>0</v>
      </c>
      <c r="F194" s="39">
        <f t="shared" si="11"/>
        <v>0</v>
      </c>
      <c r="G194" s="39">
        <f t="shared" si="11"/>
        <v>0</v>
      </c>
      <c r="H194" s="39">
        <f t="shared" ref="H194:H213" si="12">SUM(C194:G194)</f>
        <v>406417.42443660251</v>
      </c>
      <c r="I194" s="1"/>
    </row>
    <row r="195" spans="2:9" x14ac:dyDescent="0.2">
      <c r="B195" s="9" t="str">
        <f>$B$34</f>
        <v>Fine Arts</v>
      </c>
      <c r="C195" s="39">
        <f t="shared" si="11"/>
        <v>26387.185525236524</v>
      </c>
      <c r="D195" s="39">
        <f t="shared" si="11"/>
        <v>0</v>
      </c>
      <c r="E195" s="39">
        <f t="shared" si="11"/>
        <v>0</v>
      </c>
      <c r="F195" s="39">
        <f t="shared" si="11"/>
        <v>0</v>
      </c>
      <c r="G195" s="39">
        <f t="shared" si="11"/>
        <v>0</v>
      </c>
      <c r="H195" s="39">
        <f t="shared" si="12"/>
        <v>26387.185525236524</v>
      </c>
      <c r="I195" s="1"/>
    </row>
    <row r="196" spans="2:9" x14ac:dyDescent="0.2">
      <c r="B196" s="9" t="str">
        <f>$B$35</f>
        <v>Teacher Education</v>
      </c>
      <c r="C196" s="39">
        <f t="shared" si="11"/>
        <v>3101.3971421016859</v>
      </c>
      <c r="D196" s="39">
        <f t="shared" si="11"/>
        <v>198045.93242231349</v>
      </c>
      <c r="E196" s="39">
        <f t="shared" si="11"/>
        <v>115200.49441193895</v>
      </c>
      <c r="F196" s="39">
        <f t="shared" si="11"/>
        <v>0</v>
      </c>
      <c r="G196" s="39">
        <f t="shared" si="11"/>
        <v>0</v>
      </c>
      <c r="H196" s="39">
        <f t="shared" si="12"/>
        <v>316347.82397635415</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8960.7913779851915</v>
      </c>
      <c r="D198" s="39">
        <f t="shared" si="11"/>
        <v>145821.59990832451</v>
      </c>
      <c r="E198" s="39">
        <f t="shared" si="11"/>
        <v>0</v>
      </c>
      <c r="F198" s="39">
        <f t="shared" si="11"/>
        <v>0</v>
      </c>
      <c r="G198" s="39">
        <f t="shared" si="11"/>
        <v>0</v>
      </c>
      <c r="H198" s="39">
        <f t="shared" si="12"/>
        <v>154782.39128630969</v>
      </c>
      <c r="I198" s="1"/>
    </row>
    <row r="199" spans="2:9" x14ac:dyDescent="0.2">
      <c r="B199" s="9" t="str">
        <f>$B$38</f>
        <v>Home Economics</v>
      </c>
      <c r="C199" s="39">
        <f t="shared" si="11"/>
        <v>17872.2058075106</v>
      </c>
      <c r="D199" s="39">
        <f t="shared" si="11"/>
        <v>25484.056081592007</v>
      </c>
      <c r="E199" s="39">
        <f t="shared" si="11"/>
        <v>0</v>
      </c>
      <c r="F199" s="39">
        <f t="shared" si="11"/>
        <v>0</v>
      </c>
      <c r="G199" s="39">
        <f t="shared" si="11"/>
        <v>0</v>
      </c>
      <c r="H199" s="39">
        <f t="shared" si="12"/>
        <v>43356.261889102607</v>
      </c>
      <c r="I199" s="1"/>
    </row>
    <row r="200" spans="2:9" x14ac:dyDescent="0.2">
      <c r="B200" s="9" t="str">
        <f>$B$39</f>
        <v>Law</v>
      </c>
      <c r="C200" s="39">
        <f t="shared" si="11"/>
        <v>0</v>
      </c>
      <c r="D200" s="39">
        <f t="shared" si="11"/>
        <v>0</v>
      </c>
      <c r="E200" s="39">
        <f t="shared" si="11"/>
        <v>0</v>
      </c>
      <c r="F200" s="39">
        <f t="shared" si="11"/>
        <v>0</v>
      </c>
      <c r="G200" s="39">
        <f t="shared" si="11"/>
        <v>621556.71237472317</v>
      </c>
      <c r="H200" s="39">
        <f t="shared" si="12"/>
        <v>621556.71237472317</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36628.769032830518</v>
      </c>
      <c r="D206" s="39">
        <f t="shared" si="11"/>
        <v>0</v>
      </c>
      <c r="E206" s="39">
        <f t="shared" si="11"/>
        <v>0</v>
      </c>
      <c r="F206" s="39">
        <f t="shared" si="11"/>
        <v>0</v>
      </c>
      <c r="G206" s="39">
        <f t="shared" si="11"/>
        <v>0</v>
      </c>
      <c r="H206" s="39">
        <f t="shared" si="12"/>
        <v>36628.769032830518</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130262.57765359287</v>
      </c>
      <c r="D208" s="39">
        <f t="shared" si="11"/>
        <v>921328.15746271366</v>
      </c>
      <c r="E208" s="39">
        <f t="shared" si="11"/>
        <v>82998.734505857079</v>
      </c>
      <c r="F208" s="39">
        <f t="shared" si="11"/>
        <v>0</v>
      </c>
      <c r="G208" s="39">
        <f t="shared" si="11"/>
        <v>0</v>
      </c>
      <c r="H208" s="39">
        <f t="shared" si="12"/>
        <v>1134589.4696221636</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0</v>
      </c>
      <c r="D211" s="39">
        <f t="shared" si="13"/>
        <v>0</v>
      </c>
      <c r="E211" s="39">
        <f t="shared" si="13"/>
        <v>0</v>
      </c>
      <c r="F211" s="39">
        <f t="shared" si="13"/>
        <v>0</v>
      </c>
      <c r="G211" s="39">
        <f t="shared" si="13"/>
        <v>0</v>
      </c>
      <c r="H211" s="39">
        <f t="shared" si="12"/>
        <v>0</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1506337.7763882319</v>
      </c>
      <c r="D213" s="38">
        <f>SUM(D193:D212)</f>
        <v>2015597.0536279851</v>
      </c>
      <c r="E213" s="38">
        <f>SUM(E193:E212)</f>
        <v>439592.45760905987</v>
      </c>
      <c r="F213" s="38">
        <f>SUM(F193:F212)</f>
        <v>0</v>
      </c>
      <c r="G213" s="38">
        <f>SUM(G193:G212)</f>
        <v>621556.71237472317</v>
      </c>
      <c r="H213" s="38">
        <f t="shared" si="12"/>
        <v>4583084</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7774946</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906252.66649062559</v>
      </c>
      <c r="D218" s="38">
        <f t="shared" si="14"/>
        <v>1824283.6083839354</v>
      </c>
      <c r="E218" s="38">
        <f t="shared" si="14"/>
        <v>270204.51674563991</v>
      </c>
      <c r="F218" s="38">
        <f t="shared" si="14"/>
        <v>0</v>
      </c>
      <c r="G218" s="38">
        <f t="shared" si="14"/>
        <v>0</v>
      </c>
      <c r="H218" s="38">
        <f>SUM(C218:G218)</f>
        <v>3000740.791620201</v>
      </c>
      <c r="I218" s="1"/>
    </row>
    <row r="219" spans="2:9" x14ac:dyDescent="0.2">
      <c r="B219" s="9" t="str">
        <f>$B$33</f>
        <v>Science</v>
      </c>
      <c r="C219" s="39">
        <f t="shared" si="14"/>
        <v>236895.75511939527</v>
      </c>
      <c r="D219" s="39">
        <f t="shared" si="14"/>
        <v>241800.44513842405</v>
      </c>
      <c r="E219" s="39">
        <f t="shared" si="14"/>
        <v>0</v>
      </c>
      <c r="F219" s="39">
        <f t="shared" si="14"/>
        <v>0</v>
      </c>
      <c r="G219" s="39">
        <f t="shared" si="14"/>
        <v>0</v>
      </c>
      <c r="H219" s="39">
        <f t="shared" ref="H219:H238" si="15">SUM(C219:G219)</f>
        <v>478696.20025781932</v>
      </c>
      <c r="I219" s="1"/>
    </row>
    <row r="220" spans="2:9" x14ac:dyDescent="0.2">
      <c r="B220" s="9" t="str">
        <f>$B$34</f>
        <v>Fine Arts</v>
      </c>
      <c r="C220" s="39">
        <f t="shared" si="14"/>
        <v>67167.623538845568</v>
      </c>
      <c r="D220" s="39">
        <f t="shared" si="14"/>
        <v>0</v>
      </c>
      <c r="E220" s="39">
        <f t="shared" si="14"/>
        <v>0</v>
      </c>
      <c r="F220" s="39">
        <f t="shared" si="14"/>
        <v>0</v>
      </c>
      <c r="G220" s="39">
        <f t="shared" si="14"/>
        <v>0</v>
      </c>
      <c r="H220" s="39">
        <f t="shared" si="15"/>
        <v>67167.623538845568</v>
      </c>
      <c r="I220" s="1"/>
    </row>
    <row r="221" spans="2:9" x14ac:dyDescent="0.2">
      <c r="B221" s="9" t="str">
        <f>$B$35</f>
        <v>Teacher Education</v>
      </c>
      <c r="C221" s="39">
        <f t="shared" si="14"/>
        <v>25883.656032234689</v>
      </c>
      <c r="D221" s="39">
        <f t="shared" si="14"/>
        <v>440681.31126477785</v>
      </c>
      <c r="E221" s="39">
        <f t="shared" si="14"/>
        <v>195600.4854399992</v>
      </c>
      <c r="F221" s="39">
        <f t="shared" si="14"/>
        <v>0</v>
      </c>
      <c r="G221" s="39">
        <f t="shared" si="14"/>
        <v>0</v>
      </c>
      <c r="H221" s="39">
        <f t="shared" si="15"/>
        <v>662165.45273701171</v>
      </c>
      <c r="I221" s="1"/>
    </row>
    <row r="222" spans="2:9" x14ac:dyDescent="0.2">
      <c r="B222" s="9" t="str">
        <f>$B$36</f>
        <v>Agriculture</v>
      </c>
      <c r="C222" s="39">
        <f t="shared" si="14"/>
        <v>3896.4643489385553</v>
      </c>
      <c r="D222" s="39">
        <f t="shared" si="14"/>
        <v>63774.867405259349</v>
      </c>
      <c r="E222" s="39">
        <f t="shared" si="14"/>
        <v>0</v>
      </c>
      <c r="F222" s="39">
        <f t="shared" si="14"/>
        <v>0</v>
      </c>
      <c r="G222" s="39">
        <f t="shared" si="14"/>
        <v>0</v>
      </c>
      <c r="H222" s="39">
        <f t="shared" si="15"/>
        <v>67671.331754197905</v>
      </c>
      <c r="I222" s="1"/>
    </row>
    <row r="223" spans="2:9" x14ac:dyDescent="0.2">
      <c r="B223" s="9" t="str">
        <f>$B$37</f>
        <v>Engineering</v>
      </c>
      <c r="C223" s="39">
        <f t="shared" si="14"/>
        <v>23100.467211564293</v>
      </c>
      <c r="D223" s="39">
        <f t="shared" si="14"/>
        <v>173794.0699432423</v>
      </c>
      <c r="E223" s="39">
        <f t="shared" si="14"/>
        <v>0</v>
      </c>
      <c r="F223" s="39">
        <f t="shared" si="14"/>
        <v>0</v>
      </c>
      <c r="G223" s="39">
        <f t="shared" si="14"/>
        <v>0</v>
      </c>
      <c r="H223" s="39">
        <f t="shared" si="15"/>
        <v>196894.5371548066</v>
      </c>
      <c r="I223" s="1"/>
    </row>
    <row r="224" spans="2:9" x14ac:dyDescent="0.2">
      <c r="B224" s="9" t="str">
        <f>$B$38</f>
        <v>Home Economics</v>
      </c>
      <c r="C224" s="39">
        <f t="shared" si="14"/>
        <v>35346.498022514039</v>
      </c>
      <c r="D224" s="39">
        <f t="shared" si="14"/>
        <v>137826.25372890173</v>
      </c>
      <c r="E224" s="39">
        <f t="shared" si="14"/>
        <v>0</v>
      </c>
      <c r="F224" s="39">
        <f t="shared" si="14"/>
        <v>0</v>
      </c>
      <c r="G224" s="39">
        <f t="shared" si="14"/>
        <v>0</v>
      </c>
      <c r="H224" s="39">
        <f t="shared" si="15"/>
        <v>173172.75175141578</v>
      </c>
      <c r="I224" s="1"/>
    </row>
    <row r="225" spans="2:10" x14ac:dyDescent="0.2">
      <c r="B225" s="9" t="str">
        <f>$B$39</f>
        <v>Law</v>
      </c>
      <c r="C225" s="39">
        <f t="shared" si="14"/>
        <v>0</v>
      </c>
      <c r="D225" s="39">
        <f t="shared" si="14"/>
        <v>0</v>
      </c>
      <c r="E225" s="39">
        <f t="shared" si="14"/>
        <v>0</v>
      </c>
      <c r="F225" s="39">
        <f t="shared" si="14"/>
        <v>0</v>
      </c>
      <c r="G225" s="39">
        <f t="shared" si="14"/>
        <v>730068.17627281463</v>
      </c>
      <c r="H225" s="39">
        <f t="shared" si="15"/>
        <v>730068.17627281463</v>
      </c>
      <c r="I225" s="1"/>
    </row>
    <row r="226" spans="2:10" x14ac:dyDescent="0.2">
      <c r="B226" s="9" t="str">
        <f>$B$40</f>
        <v>Social Service</v>
      </c>
      <c r="C226" s="39">
        <f t="shared" si="14"/>
        <v>4174.7832310055946</v>
      </c>
      <c r="D226" s="39">
        <f t="shared" si="14"/>
        <v>0</v>
      </c>
      <c r="E226" s="39">
        <f t="shared" si="14"/>
        <v>0</v>
      </c>
      <c r="F226" s="39">
        <f t="shared" si="14"/>
        <v>0</v>
      </c>
      <c r="G226" s="39">
        <f t="shared" si="14"/>
        <v>0</v>
      </c>
      <c r="H226" s="39">
        <f t="shared" si="15"/>
        <v>4174.7832310055946</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26161.974914301729</v>
      </c>
      <c r="D231" s="39">
        <f t="shared" si="14"/>
        <v>102160.68807098418</v>
      </c>
      <c r="E231" s="39">
        <f t="shared" si="14"/>
        <v>940.38694923076537</v>
      </c>
      <c r="F231" s="39">
        <f t="shared" si="14"/>
        <v>0</v>
      </c>
      <c r="G231" s="39">
        <f t="shared" si="14"/>
        <v>0</v>
      </c>
      <c r="H231" s="39">
        <f t="shared" si="15"/>
        <v>129263.04993451668</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212357.3070171513</v>
      </c>
      <c r="D233" s="39">
        <f t="shared" si="14"/>
        <v>1646661.0313926679</v>
      </c>
      <c r="E233" s="39">
        <f t="shared" si="14"/>
        <v>214408.22442461445</v>
      </c>
      <c r="F233" s="39">
        <f t="shared" si="14"/>
        <v>0</v>
      </c>
      <c r="G233" s="39">
        <f t="shared" si="14"/>
        <v>0</v>
      </c>
      <c r="H233" s="39">
        <f t="shared" si="15"/>
        <v>2073426.5628344337</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44733.082350608449</v>
      </c>
      <c r="E235" s="39">
        <f t="shared" si="16"/>
        <v>0</v>
      </c>
      <c r="F235" s="39">
        <f t="shared" si="16"/>
        <v>0</v>
      </c>
      <c r="G235" s="39">
        <f t="shared" si="16"/>
        <v>0</v>
      </c>
      <c r="H235" s="39">
        <f t="shared" si="15"/>
        <v>44733.082350608449</v>
      </c>
      <c r="I235" s="1"/>
    </row>
    <row r="236" spans="2:10" x14ac:dyDescent="0.2">
      <c r="B236" s="9" t="str">
        <f>$B$50</f>
        <v>Technology</v>
      </c>
      <c r="C236" s="39">
        <f t="shared" si="16"/>
        <v>2922.3482617039167</v>
      </c>
      <c r="D236" s="39">
        <f t="shared" si="16"/>
        <v>136012.75039036354</v>
      </c>
      <c r="E236" s="39">
        <f t="shared" si="16"/>
        <v>7836.557910256377</v>
      </c>
      <c r="F236" s="39">
        <f t="shared" si="16"/>
        <v>0</v>
      </c>
      <c r="G236" s="39">
        <f t="shared" si="16"/>
        <v>0</v>
      </c>
      <c r="H236" s="39">
        <f t="shared" si="15"/>
        <v>146771.65656232383</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1544159.5441882801</v>
      </c>
      <c r="D238" s="38">
        <f>SUM(D218:D237)</f>
        <v>4811728.1080691656</v>
      </c>
      <c r="E238" s="38">
        <f>SUM(E218:E237)</f>
        <v>688990.17146974057</v>
      </c>
      <c r="F238" s="38">
        <f>SUM(F218:F237)</f>
        <v>0</v>
      </c>
      <c r="G238" s="38">
        <f>SUM(G218:G237)</f>
        <v>730068.17627281463</v>
      </c>
      <c r="H238" s="38">
        <f t="shared" si="15"/>
        <v>7774946.0000000019</v>
      </c>
      <c r="I238" s="1"/>
    </row>
    <row r="239" spans="2:10" x14ac:dyDescent="0.2">
      <c r="B239" s="40"/>
      <c r="C239" s="41"/>
      <c r="D239" s="41"/>
      <c r="E239" s="41"/>
      <c r="F239" s="41"/>
      <c r="G239" s="41"/>
      <c r="H239" s="41"/>
      <c r="I239" s="1"/>
    </row>
    <row r="240" spans="2:10" x14ac:dyDescent="0.2">
      <c r="B240" s="169" t="s">
        <v>12</v>
      </c>
      <c r="C240" s="11"/>
      <c r="D240" s="11"/>
      <c r="E240" s="11"/>
      <c r="F240" s="11"/>
      <c r="G240" s="11"/>
      <c r="H240" s="17">
        <f>H16</f>
        <v>8869650</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1033852.0631961401</v>
      </c>
      <c r="D243" s="38">
        <f t="shared" si="17"/>
        <v>2081140.7702513395</v>
      </c>
      <c r="E243" s="38">
        <f t="shared" si="17"/>
        <v>308249.02088747174</v>
      </c>
      <c r="F243" s="38">
        <f t="shared" si="17"/>
        <v>0</v>
      </c>
      <c r="G243" s="38">
        <f t="shared" si="17"/>
        <v>0</v>
      </c>
      <c r="H243" s="38">
        <f>SUM(C243:G243)</f>
        <v>3423241.8543349514</v>
      </c>
      <c r="I243" s="1"/>
    </row>
    <row r="244" spans="2:9" x14ac:dyDescent="0.2">
      <c r="B244" s="9" t="str">
        <f>$B$33</f>
        <v>Science</v>
      </c>
      <c r="C244" s="39">
        <f t="shared" si="17"/>
        <v>270250.42159710743</v>
      </c>
      <c r="D244" s="39">
        <f t="shared" si="17"/>
        <v>275845.68667383963</v>
      </c>
      <c r="E244" s="39">
        <f t="shared" si="17"/>
        <v>0</v>
      </c>
      <c r="F244" s="39">
        <f t="shared" si="17"/>
        <v>0</v>
      </c>
      <c r="G244" s="39">
        <f t="shared" si="17"/>
        <v>0</v>
      </c>
      <c r="H244" s="39">
        <f t="shared" ref="H244:H263" si="18">SUM(C244:G244)</f>
        <v>546096.10827094712</v>
      </c>
      <c r="I244" s="1"/>
    </row>
    <row r="245" spans="2:9" x14ac:dyDescent="0.2">
      <c r="B245" s="9" t="str">
        <f>$B$34</f>
        <v>Fine Arts</v>
      </c>
      <c r="C245" s="39">
        <f t="shared" si="17"/>
        <v>76624.752393305564</v>
      </c>
      <c r="D245" s="39">
        <f t="shared" si="17"/>
        <v>0</v>
      </c>
      <c r="E245" s="39">
        <f t="shared" si="17"/>
        <v>0</v>
      </c>
      <c r="F245" s="39">
        <f t="shared" si="17"/>
        <v>0</v>
      </c>
      <c r="G245" s="39">
        <f t="shared" si="17"/>
        <v>0</v>
      </c>
      <c r="H245" s="39">
        <f t="shared" si="18"/>
        <v>76624.752393305564</v>
      </c>
      <c r="I245" s="1"/>
    </row>
    <row r="246" spans="2:9" x14ac:dyDescent="0.2">
      <c r="B246" s="9" t="str">
        <f>$B$35</f>
        <v>Teacher Education</v>
      </c>
      <c r="C246" s="39">
        <f t="shared" si="17"/>
        <v>29528.046847696482</v>
      </c>
      <c r="D246" s="39">
        <f t="shared" si="17"/>
        <v>502728.76396307279</v>
      </c>
      <c r="E246" s="39">
        <f t="shared" si="17"/>
        <v>223140.82254499116</v>
      </c>
      <c r="F246" s="39">
        <f t="shared" si="17"/>
        <v>0</v>
      </c>
      <c r="G246" s="39">
        <f t="shared" si="17"/>
        <v>0</v>
      </c>
      <c r="H246" s="39">
        <f t="shared" si="18"/>
        <v>755397.63335576048</v>
      </c>
      <c r="I246" s="1"/>
    </row>
    <row r="247" spans="2:9" x14ac:dyDescent="0.2">
      <c r="B247" s="9" t="str">
        <f>$B$36</f>
        <v>Agriculture</v>
      </c>
      <c r="C247" s="39">
        <f t="shared" si="17"/>
        <v>4445.0823211586103</v>
      </c>
      <c r="D247" s="39">
        <f t="shared" si="17"/>
        <v>72754.299860225205</v>
      </c>
      <c r="E247" s="39">
        <f t="shared" si="17"/>
        <v>0</v>
      </c>
      <c r="F247" s="39">
        <f t="shared" si="17"/>
        <v>0</v>
      </c>
      <c r="G247" s="39">
        <f t="shared" si="17"/>
        <v>0</v>
      </c>
      <c r="H247" s="39">
        <f t="shared" si="18"/>
        <v>77199.382181383815</v>
      </c>
      <c r="I247" s="1"/>
    </row>
    <row r="248" spans="2:9" x14ac:dyDescent="0.2">
      <c r="B248" s="9" t="str">
        <f>$B$37</f>
        <v>Engineering</v>
      </c>
      <c r="C248" s="39">
        <f t="shared" si="17"/>
        <v>26352.988046868904</v>
      </c>
      <c r="D248" s="39">
        <f t="shared" si="17"/>
        <v>198264.08729682222</v>
      </c>
      <c r="E248" s="39">
        <f t="shared" si="17"/>
        <v>0</v>
      </c>
      <c r="F248" s="39">
        <f t="shared" si="17"/>
        <v>0</v>
      </c>
      <c r="G248" s="39">
        <f t="shared" si="17"/>
        <v>0</v>
      </c>
      <c r="H248" s="39">
        <f t="shared" si="18"/>
        <v>224617.07534369113</v>
      </c>
      <c r="I248" s="1"/>
    </row>
    <row r="249" spans="2:9" x14ac:dyDescent="0.2">
      <c r="B249" s="9" t="str">
        <f>$B$38</f>
        <v>Home Economics</v>
      </c>
      <c r="C249" s="39">
        <f t="shared" si="17"/>
        <v>40323.246770510254</v>
      </c>
      <c r="D249" s="39">
        <f t="shared" si="17"/>
        <v>157232.04140408861</v>
      </c>
      <c r="E249" s="39">
        <f t="shared" si="17"/>
        <v>0</v>
      </c>
      <c r="F249" s="39">
        <f t="shared" si="17"/>
        <v>0</v>
      </c>
      <c r="G249" s="39">
        <f t="shared" si="17"/>
        <v>0</v>
      </c>
      <c r="H249" s="39">
        <f t="shared" si="18"/>
        <v>197555.28817459886</v>
      </c>
      <c r="I249" s="1"/>
    </row>
    <row r="250" spans="2:9" x14ac:dyDescent="0.2">
      <c r="B250" s="9" t="str">
        <f>$B$39</f>
        <v>Law</v>
      </c>
      <c r="C250" s="39">
        <f t="shared" si="17"/>
        <v>0</v>
      </c>
      <c r="D250" s="39">
        <f t="shared" si="17"/>
        <v>0</v>
      </c>
      <c r="E250" s="39">
        <f t="shared" si="17"/>
        <v>0</v>
      </c>
      <c r="F250" s="39">
        <f t="shared" si="17"/>
        <v>0</v>
      </c>
      <c r="G250" s="39">
        <f t="shared" si="17"/>
        <v>832860.98703170032</v>
      </c>
      <c r="H250" s="39">
        <f t="shared" si="18"/>
        <v>832860.98703170032</v>
      </c>
      <c r="I250" s="1"/>
    </row>
    <row r="251" spans="2:9" x14ac:dyDescent="0.2">
      <c r="B251" s="9" t="str">
        <f>$B$40</f>
        <v>Social Service</v>
      </c>
      <c r="C251" s="39">
        <f t="shared" si="17"/>
        <v>4762.5882012413686</v>
      </c>
      <c r="D251" s="39">
        <f t="shared" si="17"/>
        <v>0</v>
      </c>
      <c r="E251" s="39">
        <f t="shared" si="17"/>
        <v>0</v>
      </c>
      <c r="F251" s="39">
        <f t="shared" si="17"/>
        <v>0</v>
      </c>
      <c r="G251" s="39">
        <f t="shared" si="17"/>
        <v>0</v>
      </c>
      <c r="H251" s="39">
        <f t="shared" si="18"/>
        <v>4762.5882012413686</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29845.552727779243</v>
      </c>
      <c r="D256" s="39">
        <f t="shared" si="17"/>
        <v>116544.80261969726</v>
      </c>
      <c r="E256" s="39">
        <f t="shared" si="17"/>
        <v>1072.7924160816881</v>
      </c>
      <c r="F256" s="39">
        <f t="shared" si="17"/>
        <v>0</v>
      </c>
      <c r="G256" s="39">
        <f t="shared" si="17"/>
        <v>0</v>
      </c>
      <c r="H256" s="39">
        <f t="shared" si="18"/>
        <v>147463.14776355817</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242256.98650314429</v>
      </c>
      <c r="D258" s="39">
        <f t="shared" si="17"/>
        <v>1878509.1262488479</v>
      </c>
      <c r="E258" s="39">
        <f t="shared" si="17"/>
        <v>244596.67086662486</v>
      </c>
      <c r="F258" s="39">
        <f t="shared" si="17"/>
        <v>0</v>
      </c>
      <c r="G258" s="39">
        <f t="shared" si="17"/>
        <v>0</v>
      </c>
      <c r="H258" s="39">
        <f t="shared" si="18"/>
        <v>2365362.7836186173</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51031.452034660331</v>
      </c>
      <c r="E260" s="39">
        <f t="shared" si="19"/>
        <v>0</v>
      </c>
      <c r="F260" s="39">
        <f t="shared" si="19"/>
        <v>0</v>
      </c>
      <c r="G260" s="39">
        <f t="shared" si="19"/>
        <v>0</v>
      </c>
      <c r="H260" s="39">
        <f t="shared" si="18"/>
        <v>51031.452034660331</v>
      </c>
      <c r="I260" s="1"/>
    </row>
    <row r="261" spans="2:10" x14ac:dyDescent="0.2">
      <c r="B261" s="9" t="str">
        <f>$B$50</f>
        <v>Technology</v>
      </c>
      <c r="C261" s="39">
        <f t="shared" si="19"/>
        <v>3333.8117408689577</v>
      </c>
      <c r="D261" s="39">
        <f t="shared" si="19"/>
        <v>155163.19875403482</v>
      </c>
      <c r="E261" s="39">
        <f t="shared" si="19"/>
        <v>8939.9368006807344</v>
      </c>
      <c r="F261" s="39">
        <f t="shared" si="19"/>
        <v>0</v>
      </c>
      <c r="G261" s="39">
        <f t="shared" si="19"/>
        <v>0</v>
      </c>
      <c r="H261" s="39">
        <f t="shared" si="18"/>
        <v>167436.94729558451</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1761575.5403458211</v>
      </c>
      <c r="D263" s="38">
        <f>SUM(D243:D262)</f>
        <v>5489214.2291066283</v>
      </c>
      <c r="E263" s="38">
        <f>SUM(E243:E262)</f>
        <v>785999.24351585016</v>
      </c>
      <c r="F263" s="38">
        <f>SUM(F243:F262)</f>
        <v>0</v>
      </c>
      <c r="G263" s="38">
        <f>SUM(G243:G262)</f>
        <v>832860.98703170032</v>
      </c>
      <c r="H263" s="38">
        <f t="shared" si="18"/>
        <v>8869650</v>
      </c>
      <c r="I263" s="50"/>
    </row>
    <row r="264" spans="2:10" x14ac:dyDescent="0.2">
      <c r="B264" s="374"/>
      <c r="C264" s="374"/>
      <c r="D264" s="374"/>
      <c r="E264" s="374"/>
      <c r="F264" s="374"/>
      <c r="G264" s="374"/>
      <c r="H264" s="375"/>
      <c r="I264" s="49"/>
    </row>
    <row r="265" spans="2:10" x14ac:dyDescent="0.2">
      <c r="B265" s="169"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6527699.6602148321</v>
      </c>
      <c r="D268" s="38">
        <f t="shared" si="20"/>
        <v>7279067.5542634986</v>
      </c>
      <c r="E268" s="38">
        <f t="shared" si="20"/>
        <v>1778353.1964169836</v>
      </c>
      <c r="F268" s="38">
        <f t="shared" si="20"/>
        <v>0</v>
      </c>
      <c r="G268" s="38">
        <f t="shared" si="20"/>
        <v>0</v>
      </c>
      <c r="H268" s="38">
        <f>SUM(C268:G268)</f>
        <v>15585120.410895314</v>
      </c>
      <c r="I268" s="1"/>
    </row>
    <row r="269" spans="2:10" x14ac:dyDescent="0.2">
      <c r="B269" s="9" t="str">
        <f>$B$33</f>
        <v>Science</v>
      </c>
      <c r="C269" s="39">
        <f t="shared" si="20"/>
        <v>2297613.621252113</v>
      </c>
      <c r="D269" s="39">
        <f t="shared" si="20"/>
        <v>747368.44798036013</v>
      </c>
      <c r="E269" s="39">
        <f t="shared" si="20"/>
        <v>0</v>
      </c>
      <c r="F269" s="39">
        <f t="shared" si="20"/>
        <v>0</v>
      </c>
      <c r="G269" s="39">
        <f t="shared" si="20"/>
        <v>0</v>
      </c>
      <c r="H269" s="39">
        <f t="shared" ref="H269:H288" si="21">SUM(C269:G269)</f>
        <v>3044982.0692324731</v>
      </c>
      <c r="I269" s="1"/>
    </row>
    <row r="270" spans="2:10" x14ac:dyDescent="0.2">
      <c r="B270" s="9" t="str">
        <f>$B$34</f>
        <v>Fine Arts</v>
      </c>
      <c r="C270" s="39">
        <f t="shared" si="20"/>
        <v>274955.85172497435</v>
      </c>
      <c r="D270" s="39">
        <f t="shared" si="20"/>
        <v>0</v>
      </c>
      <c r="E270" s="39">
        <f t="shared" si="20"/>
        <v>0</v>
      </c>
      <c r="F270" s="39">
        <f t="shared" si="20"/>
        <v>0</v>
      </c>
      <c r="G270" s="39">
        <f t="shared" si="20"/>
        <v>0</v>
      </c>
      <c r="H270" s="39">
        <f t="shared" si="21"/>
        <v>274955.85172497435</v>
      </c>
      <c r="I270" s="1"/>
    </row>
    <row r="271" spans="2:10" x14ac:dyDescent="0.2">
      <c r="B271" s="9" t="str">
        <f>$B$35</f>
        <v>Teacher Education</v>
      </c>
      <c r="C271" s="39">
        <f t="shared" si="20"/>
        <v>70827.899070424261</v>
      </c>
      <c r="D271" s="39">
        <f t="shared" si="20"/>
        <v>1927842.1905172048</v>
      </c>
      <c r="E271" s="39">
        <f t="shared" si="20"/>
        <v>991371.42974126595</v>
      </c>
      <c r="F271" s="39">
        <f t="shared" si="20"/>
        <v>0</v>
      </c>
      <c r="G271" s="39">
        <f t="shared" si="20"/>
        <v>0</v>
      </c>
      <c r="H271" s="39">
        <f t="shared" si="21"/>
        <v>2990041.519328895</v>
      </c>
      <c r="I271" s="1"/>
    </row>
    <row r="272" spans="2:10" x14ac:dyDescent="0.2">
      <c r="B272" s="9" t="str">
        <f>$B$36</f>
        <v>Agriculture</v>
      </c>
      <c r="C272" s="39">
        <f t="shared" si="20"/>
        <v>8341.5466700971665</v>
      </c>
      <c r="D272" s="39">
        <f t="shared" si="20"/>
        <v>136529.16726548455</v>
      </c>
      <c r="E272" s="39">
        <f t="shared" si="20"/>
        <v>0</v>
      </c>
      <c r="F272" s="39">
        <f t="shared" si="20"/>
        <v>0</v>
      </c>
      <c r="G272" s="39">
        <f t="shared" si="20"/>
        <v>0</v>
      </c>
      <c r="H272" s="39">
        <f t="shared" si="21"/>
        <v>144870.71393558171</v>
      </c>
      <c r="I272" s="1"/>
    </row>
    <row r="273" spans="2:10" x14ac:dyDescent="0.2">
      <c r="B273" s="9" t="str">
        <f>$B$37</f>
        <v>Engineering</v>
      </c>
      <c r="C273" s="39">
        <f t="shared" si="20"/>
        <v>93995.096194971266</v>
      </c>
      <c r="D273" s="39">
        <f t="shared" si="20"/>
        <v>1096897.4119363965</v>
      </c>
      <c r="E273" s="39">
        <f t="shared" si="20"/>
        <v>0</v>
      </c>
      <c r="F273" s="39">
        <f t="shared" si="20"/>
        <v>0</v>
      </c>
      <c r="G273" s="39">
        <f t="shared" si="20"/>
        <v>0</v>
      </c>
      <c r="H273" s="39">
        <f t="shared" si="21"/>
        <v>1190892.5081313679</v>
      </c>
      <c r="I273" s="1"/>
    </row>
    <row r="274" spans="2:10" x14ac:dyDescent="0.2">
      <c r="B274" s="9" t="str">
        <f>$B$38</f>
        <v>Home Economics</v>
      </c>
      <c r="C274" s="39">
        <f t="shared" si="20"/>
        <v>164507.58737217367</v>
      </c>
      <c r="D274" s="39">
        <f t="shared" si="20"/>
        <v>421732.56169181014</v>
      </c>
      <c r="E274" s="39">
        <f t="shared" si="20"/>
        <v>0</v>
      </c>
      <c r="F274" s="39">
        <f t="shared" si="20"/>
        <v>0</v>
      </c>
      <c r="G274" s="39">
        <f t="shared" si="20"/>
        <v>0</v>
      </c>
      <c r="H274" s="39">
        <f t="shared" si="21"/>
        <v>586240.14906398382</v>
      </c>
      <c r="I274" s="1"/>
    </row>
    <row r="275" spans="2:10" x14ac:dyDescent="0.2">
      <c r="B275" s="9" t="str">
        <f>$B$39</f>
        <v>Law</v>
      </c>
      <c r="C275" s="39">
        <f t="shared" si="20"/>
        <v>0</v>
      </c>
      <c r="D275" s="39">
        <f t="shared" si="20"/>
        <v>0</v>
      </c>
      <c r="E275" s="39">
        <f t="shared" si="20"/>
        <v>0</v>
      </c>
      <c r="F275" s="39">
        <f t="shared" si="20"/>
        <v>0</v>
      </c>
      <c r="G275" s="39">
        <f t="shared" si="20"/>
        <v>4636772.4787726616</v>
      </c>
      <c r="H275" s="39">
        <f t="shared" si="21"/>
        <v>4636772.4787726616</v>
      </c>
      <c r="I275" s="1"/>
    </row>
    <row r="276" spans="2:10" x14ac:dyDescent="0.2">
      <c r="B276" s="9" t="str">
        <f>$B$40</f>
        <v>Social Service</v>
      </c>
      <c r="C276" s="39">
        <f t="shared" si="20"/>
        <v>8937.3714322469641</v>
      </c>
      <c r="D276" s="39">
        <f t="shared" si="20"/>
        <v>0</v>
      </c>
      <c r="E276" s="39">
        <f t="shared" si="20"/>
        <v>0</v>
      </c>
      <c r="F276" s="39">
        <f t="shared" si="20"/>
        <v>0</v>
      </c>
      <c r="G276" s="39">
        <f t="shared" si="20"/>
        <v>0</v>
      </c>
      <c r="H276" s="39">
        <f t="shared" si="21"/>
        <v>8937.3714322469641</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238079.11143277079</v>
      </c>
      <c r="D281" s="39">
        <f t="shared" si="20"/>
        <v>218705.49069068144</v>
      </c>
      <c r="E281" s="39">
        <f t="shared" si="20"/>
        <v>2013.1793653124535</v>
      </c>
      <c r="F281" s="39">
        <f t="shared" si="20"/>
        <v>0</v>
      </c>
      <c r="G281" s="39">
        <f t="shared" si="20"/>
        <v>0</v>
      </c>
      <c r="H281" s="39">
        <f t="shared" si="21"/>
        <v>458797.78148876468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1102113.9078477556</v>
      </c>
      <c r="D283" s="39">
        <f t="shared" si="20"/>
        <v>8104840.2161641316</v>
      </c>
      <c r="E283" s="39">
        <f t="shared" si="20"/>
        <v>871568.88373867213</v>
      </c>
      <c r="F283" s="39">
        <f t="shared" si="20"/>
        <v>0</v>
      </c>
      <c r="G283" s="39">
        <f t="shared" si="20"/>
        <v>0</v>
      </c>
      <c r="H283" s="39">
        <f t="shared" si="21"/>
        <v>10078523.00775056</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95764.53438526878</v>
      </c>
      <c r="E285" s="39">
        <f t="shared" si="22"/>
        <v>0</v>
      </c>
      <c r="F285" s="39">
        <f t="shared" si="22"/>
        <v>0</v>
      </c>
      <c r="G285" s="39">
        <f t="shared" si="22"/>
        <v>0</v>
      </c>
      <c r="H285" s="39">
        <f t="shared" si="21"/>
        <v>95764.53438526878</v>
      </c>
      <c r="I285" s="1"/>
    </row>
    <row r="286" spans="2:10" x14ac:dyDescent="0.2">
      <c r="B286" s="9" t="str">
        <f>$B$50</f>
        <v>Technology</v>
      </c>
      <c r="C286" s="39">
        <f t="shared" si="22"/>
        <v>6256.1600025728749</v>
      </c>
      <c r="D286" s="39">
        <f t="shared" si="22"/>
        <v>291175.94914439833</v>
      </c>
      <c r="E286" s="39">
        <f t="shared" si="22"/>
        <v>16776.494710937113</v>
      </c>
      <c r="F286" s="39">
        <f t="shared" si="22"/>
        <v>0</v>
      </c>
      <c r="G286" s="39">
        <f t="shared" si="22"/>
        <v>0</v>
      </c>
      <c r="H286" s="39">
        <f t="shared" si="21"/>
        <v>314208.60385790828</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10793327.813214933</v>
      </c>
      <c r="D288" s="38">
        <f>SUM(D268:D287)</f>
        <v>20319923.524039231</v>
      </c>
      <c r="E288" s="38">
        <f>SUM(E268:E287)</f>
        <v>3660083.1839731717</v>
      </c>
      <c r="F288" s="38">
        <f>SUM(F268:F287)</f>
        <v>0</v>
      </c>
      <c r="G288" s="38">
        <f>SUM(G268:G287)</f>
        <v>4636772.4787726616</v>
      </c>
      <c r="H288" s="38">
        <f t="shared" si="21"/>
        <v>39410107</v>
      </c>
      <c r="I288" s="85"/>
      <c r="J288" s="54"/>
    </row>
    <row r="289" spans="2:10" x14ac:dyDescent="0.2">
      <c r="H289" s="54"/>
    </row>
    <row r="290" spans="2:10" x14ac:dyDescent="0.2">
      <c r="B290" s="169"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334.11985771688757</v>
      </c>
      <c r="D293" s="36">
        <f t="shared" si="23"/>
        <v>402.00295765524373</v>
      </c>
      <c r="E293" s="36">
        <f t="shared" si="23"/>
        <v>687.68491740795969</v>
      </c>
      <c r="F293" s="36">
        <f t="shared" si="23"/>
        <v>0</v>
      </c>
      <c r="G293" s="37">
        <f t="shared" si="23"/>
        <v>0</v>
      </c>
      <c r="H293" s="38">
        <f t="shared" si="23"/>
        <v>387.40045764094742</v>
      </c>
      <c r="I293" s="1"/>
    </row>
    <row r="294" spans="2:10" x14ac:dyDescent="0.2">
      <c r="B294" s="9" t="str">
        <f>$B$33</f>
        <v>Science</v>
      </c>
      <c r="C294" s="69">
        <f t="shared" si="23"/>
        <v>449.89497185277327</v>
      </c>
      <c r="D294" s="69">
        <f t="shared" si="23"/>
        <v>311.40351999181672</v>
      </c>
      <c r="E294" s="69">
        <f t="shared" si="23"/>
        <v>0</v>
      </c>
      <c r="F294" s="69">
        <f t="shared" si="23"/>
        <v>0</v>
      </c>
      <c r="G294" s="88">
        <f t="shared" si="23"/>
        <v>0</v>
      </c>
      <c r="H294" s="39">
        <f t="shared" si="23"/>
        <v>405.61903146829269</v>
      </c>
      <c r="I294" s="1"/>
    </row>
    <row r="295" spans="2:10" x14ac:dyDescent="0.2">
      <c r="B295" s="9" t="str">
        <f>$B$34</f>
        <v>Fine Arts</v>
      </c>
      <c r="C295" s="69">
        <f t="shared" si="23"/>
        <v>189.88663793161211</v>
      </c>
      <c r="D295" s="69">
        <f t="shared" si="23"/>
        <v>0</v>
      </c>
      <c r="E295" s="69">
        <f t="shared" si="23"/>
        <v>0</v>
      </c>
      <c r="F295" s="69">
        <f t="shared" si="23"/>
        <v>0</v>
      </c>
      <c r="G295" s="88">
        <f t="shared" si="23"/>
        <v>0</v>
      </c>
      <c r="H295" s="39">
        <f t="shared" si="23"/>
        <v>189.88663793161211</v>
      </c>
      <c r="I295" s="1"/>
    </row>
    <row r="296" spans="2:10" x14ac:dyDescent="0.2">
      <c r="B296" s="9" t="str">
        <f>$B$35</f>
        <v>Teacher Education</v>
      </c>
      <c r="C296" s="69">
        <f t="shared" si="23"/>
        <v>126.93171876420118</v>
      </c>
      <c r="D296" s="69">
        <f t="shared" si="23"/>
        <v>440.75038649227361</v>
      </c>
      <c r="E296" s="69">
        <f t="shared" si="23"/>
        <v>529.5787552036677</v>
      </c>
      <c r="F296" s="69">
        <f t="shared" si="23"/>
        <v>0</v>
      </c>
      <c r="G296" s="88">
        <f t="shared" si="23"/>
        <v>0</v>
      </c>
      <c r="H296" s="39">
        <f t="shared" si="23"/>
        <v>439.45348608596339</v>
      </c>
      <c r="I296" s="1"/>
    </row>
    <row r="297" spans="2:10" x14ac:dyDescent="0.2">
      <c r="B297" s="9" t="str">
        <f>$B$36</f>
        <v>Agriculture</v>
      </c>
      <c r="C297" s="69">
        <f t="shared" si="23"/>
        <v>99.304127024966263</v>
      </c>
      <c r="D297" s="69">
        <f t="shared" si="23"/>
        <v>215.68588825510986</v>
      </c>
      <c r="E297" s="69">
        <f t="shared" si="23"/>
        <v>0</v>
      </c>
      <c r="F297" s="69">
        <f t="shared" si="23"/>
        <v>0</v>
      </c>
      <c r="G297" s="88">
        <f t="shared" si="23"/>
        <v>0</v>
      </c>
      <c r="H297" s="39">
        <f t="shared" si="23"/>
        <v>202.05120493107628</v>
      </c>
      <c r="I297" s="1"/>
    </row>
    <row r="298" spans="2:10" x14ac:dyDescent="0.2">
      <c r="B298" s="9" t="str">
        <f>$B$37</f>
        <v>Engineering</v>
      </c>
      <c r="C298" s="69">
        <f t="shared" si="23"/>
        <v>188.74517308227161</v>
      </c>
      <c r="D298" s="69">
        <f t="shared" si="23"/>
        <v>635.88255764428777</v>
      </c>
      <c r="E298" s="69">
        <f t="shared" si="23"/>
        <v>0</v>
      </c>
      <c r="F298" s="69">
        <f t="shared" si="23"/>
        <v>0</v>
      </c>
      <c r="G298" s="88">
        <f t="shared" si="23"/>
        <v>0</v>
      </c>
      <c r="H298" s="39">
        <f t="shared" si="23"/>
        <v>535.71412871406562</v>
      </c>
      <c r="I298" s="1"/>
    </row>
    <row r="299" spans="2:10" x14ac:dyDescent="0.2">
      <c r="B299" s="9" t="str">
        <f>$B$38</f>
        <v>Home Economics</v>
      </c>
      <c r="C299" s="69">
        <f t="shared" si="23"/>
        <v>215.88922227319378</v>
      </c>
      <c r="D299" s="69">
        <f t="shared" si="23"/>
        <v>308.28403632442263</v>
      </c>
      <c r="E299" s="69">
        <f t="shared" si="23"/>
        <v>0</v>
      </c>
      <c r="F299" s="69">
        <f t="shared" si="23"/>
        <v>0</v>
      </c>
      <c r="G299" s="88">
        <f t="shared" si="23"/>
        <v>0</v>
      </c>
      <c r="H299" s="39">
        <f t="shared" si="23"/>
        <v>275.23011693144781</v>
      </c>
      <c r="I299" s="1"/>
    </row>
    <row r="300" spans="2:10" x14ac:dyDescent="0.2">
      <c r="B300" s="9" t="str">
        <f>$B$39</f>
        <v>Law</v>
      </c>
      <c r="C300" s="69">
        <f t="shared" si="23"/>
        <v>0</v>
      </c>
      <c r="D300" s="69">
        <f t="shared" si="23"/>
        <v>0</v>
      </c>
      <c r="E300" s="69">
        <f t="shared" si="23"/>
        <v>0</v>
      </c>
      <c r="F300" s="69">
        <f t="shared" si="23"/>
        <v>0</v>
      </c>
      <c r="G300" s="88">
        <f t="shared" si="23"/>
        <v>478.46171486664554</v>
      </c>
      <c r="H300" s="39">
        <f t="shared" si="23"/>
        <v>478.46171486664554</v>
      </c>
      <c r="I300" s="1"/>
    </row>
    <row r="301" spans="2:10" x14ac:dyDescent="0.2">
      <c r="B301" s="9" t="str">
        <f>$B$40</f>
        <v>Social Service</v>
      </c>
      <c r="C301" s="69">
        <f t="shared" si="23"/>
        <v>99.304127024966263</v>
      </c>
      <c r="D301" s="69">
        <f t="shared" si="23"/>
        <v>0</v>
      </c>
      <c r="E301" s="69">
        <f t="shared" si="23"/>
        <v>0</v>
      </c>
      <c r="F301" s="69">
        <f t="shared" si="23"/>
        <v>0</v>
      </c>
      <c r="G301" s="88">
        <f t="shared" si="23"/>
        <v>0</v>
      </c>
      <c r="H301" s="39">
        <f t="shared" si="23"/>
        <v>99.304127024966263</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422.12608410065741</v>
      </c>
      <c r="D306" s="69">
        <f t="shared" si="23"/>
        <v>215.68588825510992</v>
      </c>
      <c r="E306" s="69">
        <f t="shared" si="23"/>
        <v>223.68659614582816</v>
      </c>
      <c r="F306" s="69">
        <f t="shared" si="23"/>
        <v>0</v>
      </c>
      <c r="G306" s="88">
        <f t="shared" si="23"/>
        <v>0</v>
      </c>
      <c r="H306" s="39">
        <f t="shared" si="23"/>
        <v>289.09753086878681</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240.74135164870154</v>
      </c>
      <c r="D308" s="69">
        <f t="shared" si="23"/>
        <v>495.89086001983185</v>
      </c>
      <c r="E308" s="69">
        <f t="shared" si="23"/>
        <v>424.74117141260825</v>
      </c>
      <c r="F308" s="69">
        <f t="shared" si="23"/>
        <v>0</v>
      </c>
      <c r="G308" s="88">
        <f t="shared" si="23"/>
        <v>0</v>
      </c>
      <c r="H308" s="39">
        <f t="shared" si="23"/>
        <v>438.69256584619831</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215.68588825510986</v>
      </c>
      <c r="E310" s="69">
        <f t="shared" si="24"/>
        <v>0</v>
      </c>
      <c r="F310" s="69">
        <f t="shared" si="24"/>
        <v>0</v>
      </c>
      <c r="G310" s="88">
        <f t="shared" si="24"/>
        <v>0</v>
      </c>
      <c r="H310" s="39">
        <f t="shared" si="24"/>
        <v>215.68588825510986</v>
      </c>
      <c r="I310" s="1"/>
    </row>
    <row r="311" spans="2:10" x14ac:dyDescent="0.2">
      <c r="B311" s="9" t="str">
        <f>$B$50</f>
        <v>Technology</v>
      </c>
      <c r="C311" s="69">
        <f t="shared" si="24"/>
        <v>99.304127024966263</v>
      </c>
      <c r="D311" s="69">
        <f t="shared" si="24"/>
        <v>215.68588825510986</v>
      </c>
      <c r="E311" s="69">
        <f t="shared" si="24"/>
        <v>223.68659614582819</v>
      </c>
      <c r="F311" s="69">
        <f t="shared" si="24"/>
        <v>0</v>
      </c>
      <c r="G311" s="88">
        <f t="shared" si="24"/>
        <v>0</v>
      </c>
      <c r="H311" s="39">
        <f t="shared" si="24"/>
        <v>211.16169614106738</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324.23106170852031</v>
      </c>
      <c r="D313" s="38">
        <f t="shared" si="24"/>
        <v>425.46794371823597</v>
      </c>
      <c r="E313" s="38">
        <f t="shared" si="24"/>
        <v>555.06266059647737</v>
      </c>
      <c r="F313" s="38">
        <f t="shared" si="24"/>
        <v>0</v>
      </c>
      <c r="G313" s="38">
        <f t="shared" si="24"/>
        <v>478.46171486664554</v>
      </c>
      <c r="H313" s="38">
        <f t="shared" si="24"/>
        <v>404.89974623200766</v>
      </c>
      <c r="I313" s="50"/>
    </row>
    <row r="315" spans="2:10" x14ac:dyDescent="0.2">
      <c r="B315" s="169"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33" si="25">IF($C$293=0,"",C293/$C$293)</f>
        <v>1</v>
      </c>
      <c r="D318" s="55">
        <f t="shared" si="25"/>
        <v>1.2031699055608844</v>
      </c>
      <c r="E318" s="55">
        <f t="shared" si="25"/>
        <v>2.058198282817004</v>
      </c>
      <c r="F318" s="55">
        <f t="shared" si="25"/>
        <v>0</v>
      </c>
      <c r="G318" s="55">
        <f t="shared" si="25"/>
        <v>0</v>
      </c>
      <c r="H318" s="55">
        <f t="shared" si="25"/>
        <v>1.1594655291910441</v>
      </c>
      <c r="I318" s="1"/>
    </row>
    <row r="319" spans="2:10" x14ac:dyDescent="0.2">
      <c r="B319" s="9" t="str">
        <f>$B$33</f>
        <v>Science</v>
      </c>
      <c r="C319" s="55">
        <f t="shared" si="25"/>
        <v>1.3465077320665757</v>
      </c>
      <c r="D319" s="55">
        <f t="shared" si="25"/>
        <v>0.93201141087424</v>
      </c>
      <c r="E319" s="55">
        <f t="shared" si="25"/>
        <v>0</v>
      </c>
      <c r="F319" s="55">
        <f t="shared" si="25"/>
        <v>0</v>
      </c>
      <c r="G319" s="55">
        <f t="shared" si="25"/>
        <v>0</v>
      </c>
      <c r="H319" s="55">
        <f t="shared" si="25"/>
        <v>1.2139925900842119</v>
      </c>
      <c r="I319" s="1"/>
    </row>
    <row r="320" spans="2:10" x14ac:dyDescent="0.2">
      <c r="B320" s="9" t="str">
        <f>$B$34</f>
        <v>Fine Arts</v>
      </c>
      <c r="C320" s="55">
        <f t="shared" si="25"/>
        <v>0.5683189237214098</v>
      </c>
      <c r="D320" s="55">
        <f t="shared" si="25"/>
        <v>0</v>
      </c>
      <c r="E320" s="55">
        <f t="shared" si="25"/>
        <v>0</v>
      </c>
      <c r="F320" s="55">
        <f t="shared" si="25"/>
        <v>0</v>
      </c>
      <c r="G320" s="55">
        <f t="shared" si="25"/>
        <v>0</v>
      </c>
      <c r="H320" s="55">
        <f t="shared" si="25"/>
        <v>0.5683189237214098</v>
      </c>
      <c r="I320" s="1"/>
    </row>
    <row r="321" spans="2:9" x14ac:dyDescent="0.2">
      <c r="B321" s="9" t="str">
        <f>$B$35</f>
        <v>Teacher Education</v>
      </c>
      <c r="C321" s="55">
        <f t="shared" si="25"/>
        <v>0.37989875738470846</v>
      </c>
      <c r="D321" s="55">
        <f t="shared" si="25"/>
        <v>1.3191385555591195</v>
      </c>
      <c r="E321" s="55">
        <f t="shared" si="25"/>
        <v>1.5849963507778093</v>
      </c>
      <c r="F321" s="55">
        <f t="shared" si="25"/>
        <v>0</v>
      </c>
      <c r="G321" s="55">
        <f t="shared" si="25"/>
        <v>0</v>
      </c>
      <c r="H321" s="55">
        <f t="shared" si="25"/>
        <v>1.3152570131235031</v>
      </c>
      <c r="I321" s="1"/>
    </row>
    <row r="322" spans="2:9" x14ac:dyDescent="0.2">
      <c r="B322" s="9" t="str">
        <f>$B$36</f>
        <v>Agriculture</v>
      </c>
      <c r="C322" s="55">
        <f t="shared" si="25"/>
        <v>0.2972110897674044</v>
      </c>
      <c r="D322" s="55">
        <f t="shared" si="25"/>
        <v>0.64553447894099336</v>
      </c>
      <c r="E322" s="55">
        <f t="shared" si="25"/>
        <v>0</v>
      </c>
      <c r="F322" s="55">
        <f t="shared" si="25"/>
        <v>0</v>
      </c>
      <c r="G322" s="55">
        <f t="shared" si="25"/>
        <v>0</v>
      </c>
      <c r="H322" s="55">
        <f t="shared" si="25"/>
        <v>0.6047267178662632</v>
      </c>
      <c r="I322" s="1"/>
    </row>
    <row r="323" spans="2:9" x14ac:dyDescent="0.2">
      <c r="B323" s="9" t="str">
        <f>$B$37</f>
        <v>Engineering</v>
      </c>
      <c r="C323" s="55">
        <f t="shared" si="25"/>
        <v>0.56490259026209255</v>
      </c>
      <c r="D323" s="55">
        <f t="shared" si="25"/>
        <v>1.9031570346923086</v>
      </c>
      <c r="E323" s="55">
        <f t="shared" si="25"/>
        <v>0</v>
      </c>
      <c r="F323" s="55">
        <f t="shared" si="25"/>
        <v>0</v>
      </c>
      <c r="G323" s="55">
        <f t="shared" si="25"/>
        <v>0</v>
      </c>
      <c r="H323" s="55">
        <f t="shared" si="25"/>
        <v>1.6033591429576046</v>
      </c>
      <c r="I323" s="1"/>
    </row>
    <row r="324" spans="2:9" x14ac:dyDescent="0.2">
      <c r="B324" s="9" t="str">
        <f>$B$38</f>
        <v>Home Economics</v>
      </c>
      <c r="C324" s="55">
        <f t="shared" si="25"/>
        <v>0.64614304503901987</v>
      </c>
      <c r="D324" s="55">
        <f t="shared" si="25"/>
        <v>0.92267498984045238</v>
      </c>
      <c r="E324" s="55">
        <f t="shared" si="25"/>
        <v>0</v>
      </c>
      <c r="F324" s="55">
        <f t="shared" si="25"/>
        <v>0</v>
      </c>
      <c r="G324" s="55">
        <f t="shared" si="25"/>
        <v>0</v>
      </c>
      <c r="H324" s="55">
        <f t="shared" si="25"/>
        <v>0.8237466602917709</v>
      </c>
      <c r="I324" s="1"/>
    </row>
    <row r="325" spans="2:9" x14ac:dyDescent="0.2">
      <c r="B325" s="9" t="str">
        <f>$B$39</f>
        <v>Law</v>
      </c>
      <c r="C325" s="55">
        <f t="shared" si="25"/>
        <v>0</v>
      </c>
      <c r="D325" s="55">
        <f t="shared" si="25"/>
        <v>0</v>
      </c>
      <c r="E325" s="55">
        <f t="shared" si="25"/>
        <v>0</v>
      </c>
      <c r="F325" s="55">
        <f t="shared" si="25"/>
        <v>0</v>
      </c>
      <c r="G325" s="55">
        <f t="shared" si="25"/>
        <v>1.4320062211688847</v>
      </c>
      <c r="H325" s="55">
        <f t="shared" si="25"/>
        <v>1.4320062211688847</v>
      </c>
      <c r="I325" s="1"/>
    </row>
    <row r="326" spans="2:9" x14ac:dyDescent="0.2">
      <c r="B326" s="9" t="str">
        <f>$B$40</f>
        <v>Social Service</v>
      </c>
      <c r="C326" s="55">
        <f t="shared" si="25"/>
        <v>0.2972110897674044</v>
      </c>
      <c r="D326" s="55">
        <f t="shared" si="25"/>
        <v>0</v>
      </c>
      <c r="E326" s="55">
        <f t="shared" si="25"/>
        <v>0</v>
      </c>
      <c r="F326" s="55">
        <f t="shared" si="25"/>
        <v>0</v>
      </c>
      <c r="G326" s="55">
        <f t="shared" si="25"/>
        <v>0</v>
      </c>
      <c r="H326" s="55">
        <f t="shared" si="25"/>
        <v>0.2972110897674044</v>
      </c>
      <c r="I326" s="1"/>
    </row>
    <row r="327" spans="2:9" x14ac:dyDescent="0.2">
      <c r="B327" s="9" t="str">
        <f>$B$41</f>
        <v>Library Science</v>
      </c>
      <c r="C327" s="55">
        <f t="shared" si="25"/>
        <v>0</v>
      </c>
      <c r="D327" s="55">
        <f t="shared" si="25"/>
        <v>0</v>
      </c>
      <c r="E327" s="55">
        <f t="shared" si="25"/>
        <v>0</v>
      </c>
      <c r="F327" s="55">
        <f t="shared" si="25"/>
        <v>0</v>
      </c>
      <c r="G327" s="55">
        <f t="shared" si="25"/>
        <v>0</v>
      </c>
      <c r="H327" s="55">
        <f t="shared" si="25"/>
        <v>0</v>
      </c>
      <c r="I327" s="1"/>
    </row>
    <row r="328" spans="2:9" x14ac:dyDescent="0.2">
      <c r="B328" s="9" t="str">
        <f>$B$42</f>
        <v>Veterinary Science</v>
      </c>
      <c r="C328" s="55">
        <f t="shared" si="25"/>
        <v>0</v>
      </c>
      <c r="D328" s="55">
        <f t="shared" si="25"/>
        <v>0</v>
      </c>
      <c r="E328" s="55">
        <f t="shared" si="25"/>
        <v>0</v>
      </c>
      <c r="F328" s="55">
        <f t="shared" si="25"/>
        <v>0</v>
      </c>
      <c r="G328" s="55">
        <f t="shared" si="25"/>
        <v>0</v>
      </c>
      <c r="H328" s="55">
        <f t="shared" si="25"/>
        <v>0</v>
      </c>
      <c r="I328" s="1"/>
    </row>
    <row r="329" spans="2:9" x14ac:dyDescent="0.2">
      <c r="B329" s="9" t="str">
        <f>$B$43</f>
        <v>Vocational Training</v>
      </c>
      <c r="C329" s="55">
        <f t="shared" si="25"/>
        <v>0</v>
      </c>
      <c r="D329" s="55">
        <f t="shared" si="25"/>
        <v>0</v>
      </c>
      <c r="E329" s="55">
        <f t="shared" si="25"/>
        <v>0</v>
      </c>
      <c r="F329" s="55">
        <f t="shared" si="25"/>
        <v>0</v>
      </c>
      <c r="G329" s="55">
        <f t="shared" si="25"/>
        <v>0</v>
      </c>
      <c r="H329" s="55">
        <f t="shared" si="25"/>
        <v>0</v>
      </c>
      <c r="I329" s="1"/>
    </row>
    <row r="330" spans="2:9" x14ac:dyDescent="0.2">
      <c r="B330" s="9" t="str">
        <f>$B$44</f>
        <v>Physical Training</v>
      </c>
      <c r="C330" s="55">
        <f t="shared" si="25"/>
        <v>0</v>
      </c>
      <c r="D330" s="55">
        <f t="shared" si="25"/>
        <v>0</v>
      </c>
      <c r="E330" s="55">
        <f t="shared" si="25"/>
        <v>0</v>
      </c>
      <c r="F330" s="55">
        <f t="shared" si="25"/>
        <v>0</v>
      </c>
      <c r="G330" s="55">
        <f t="shared" si="25"/>
        <v>0</v>
      </c>
      <c r="H330" s="55">
        <f t="shared" si="25"/>
        <v>0</v>
      </c>
      <c r="I330" s="1"/>
    </row>
    <row r="331" spans="2:9" x14ac:dyDescent="0.2">
      <c r="B331" s="9" t="str">
        <f>$B$45</f>
        <v>Health Services</v>
      </c>
      <c r="C331" s="55">
        <f t="shared" si="25"/>
        <v>1.2633971742509864</v>
      </c>
      <c r="D331" s="55">
        <f t="shared" si="25"/>
        <v>0.64553447894099358</v>
      </c>
      <c r="E331" s="55">
        <f t="shared" si="25"/>
        <v>0.66948010116587053</v>
      </c>
      <c r="F331" s="55">
        <f t="shared" si="25"/>
        <v>0</v>
      </c>
      <c r="G331" s="55">
        <f t="shared" si="25"/>
        <v>0</v>
      </c>
      <c r="H331" s="55">
        <f t="shared" si="25"/>
        <v>0.86525096964978987</v>
      </c>
      <c r="I331" s="1"/>
    </row>
    <row r="332" spans="2:9" x14ac:dyDescent="0.2">
      <c r="B332" s="9" t="str">
        <f>$B$46</f>
        <v>Pharmacy</v>
      </c>
      <c r="C332" s="55">
        <f t="shared" si="25"/>
        <v>0</v>
      </c>
      <c r="D332" s="55">
        <f t="shared" si="25"/>
        <v>0</v>
      </c>
      <c r="E332" s="55">
        <f t="shared" si="25"/>
        <v>0</v>
      </c>
      <c r="F332" s="55">
        <f t="shared" si="25"/>
        <v>0</v>
      </c>
      <c r="G332" s="55">
        <f t="shared" si="25"/>
        <v>0</v>
      </c>
      <c r="H332" s="55">
        <f t="shared" si="25"/>
        <v>0</v>
      </c>
      <c r="I332" s="1"/>
    </row>
    <row r="333" spans="2:9" x14ac:dyDescent="0.2">
      <c r="B333" s="9" t="str">
        <f>$B$47</f>
        <v>Business Administration</v>
      </c>
      <c r="C333" s="55">
        <f t="shared" si="25"/>
        <v>0.72052392603582038</v>
      </c>
      <c r="D333" s="55">
        <f t="shared" si="25"/>
        <v>1.4841705710290916</v>
      </c>
      <c r="E333" s="55">
        <f t="shared" si="25"/>
        <v>1.2712239682937598</v>
      </c>
      <c r="F333" s="55">
        <f t="shared" si="25"/>
        <v>0</v>
      </c>
      <c r="G333" s="55">
        <f t="shared" si="25"/>
        <v>0</v>
      </c>
      <c r="H333" s="55">
        <f t="shared" si="25"/>
        <v>1.3129796260655635</v>
      </c>
      <c r="I333" s="1"/>
    </row>
    <row r="334" spans="2:9" x14ac:dyDescent="0.2">
      <c r="B334" s="9" t="str">
        <f>$B$48</f>
        <v>Optometry</v>
      </c>
      <c r="C334" s="55">
        <f t="shared" ref="C334:H338" si="26">IF($C$293=0,"",C309/$C$293)</f>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si="26"/>
        <v>0</v>
      </c>
      <c r="D335" s="55">
        <f t="shared" si="26"/>
        <v>0.64553447894099336</v>
      </c>
      <c r="E335" s="55">
        <f t="shared" si="26"/>
        <v>0</v>
      </c>
      <c r="F335" s="55">
        <f t="shared" si="26"/>
        <v>0</v>
      </c>
      <c r="G335" s="55">
        <f t="shared" si="26"/>
        <v>0</v>
      </c>
      <c r="H335" s="55">
        <f t="shared" si="26"/>
        <v>0.64553447894099336</v>
      </c>
      <c r="I335" s="1"/>
    </row>
    <row r="336" spans="2:9" x14ac:dyDescent="0.2">
      <c r="B336" s="9" t="str">
        <f>$B$50</f>
        <v>Technology</v>
      </c>
      <c r="C336" s="55">
        <f t="shared" si="26"/>
        <v>0.2972110897674044</v>
      </c>
      <c r="D336" s="55">
        <f t="shared" si="26"/>
        <v>0.64553447894099336</v>
      </c>
      <c r="E336" s="55">
        <f t="shared" si="26"/>
        <v>0.66948010116587064</v>
      </c>
      <c r="F336" s="55">
        <f t="shared" si="26"/>
        <v>0</v>
      </c>
      <c r="G336" s="55">
        <f t="shared" si="26"/>
        <v>0</v>
      </c>
      <c r="H336" s="55">
        <f t="shared" si="26"/>
        <v>0.63199385269699448</v>
      </c>
      <c r="I336" s="1"/>
    </row>
    <row r="337" spans="2:10" x14ac:dyDescent="0.2">
      <c r="B337" s="9" t="str">
        <f>$B$51</f>
        <v>Nursing</v>
      </c>
      <c r="C337" s="55">
        <f t="shared" si="26"/>
        <v>0</v>
      </c>
      <c r="D337" s="55">
        <f t="shared" si="26"/>
        <v>0</v>
      </c>
      <c r="E337" s="55">
        <f t="shared" si="26"/>
        <v>0</v>
      </c>
      <c r="F337" s="55">
        <f t="shared" si="26"/>
        <v>0</v>
      </c>
      <c r="G337" s="55">
        <f t="shared" si="26"/>
        <v>0</v>
      </c>
      <c r="H337" s="55">
        <f t="shared" si="26"/>
        <v>0</v>
      </c>
      <c r="I337" s="1"/>
    </row>
    <row r="338" spans="2:10" x14ac:dyDescent="0.2">
      <c r="B338" s="35" t="str">
        <f>$B$52</f>
        <v>Totals</v>
      </c>
      <c r="C338" s="55">
        <f t="shared" si="26"/>
        <v>0.97040344720622262</v>
      </c>
      <c r="D338" s="55">
        <f t="shared" si="26"/>
        <v>1.2733991527039112</v>
      </c>
      <c r="E338" s="55">
        <f t="shared" si="26"/>
        <v>1.6612680981888932</v>
      </c>
      <c r="F338" s="55">
        <f t="shared" si="26"/>
        <v>0</v>
      </c>
      <c r="G338" s="55">
        <f t="shared" si="26"/>
        <v>1.4320062211688847</v>
      </c>
      <c r="H338" s="55">
        <f t="shared" si="26"/>
        <v>1.2118398140079856</v>
      </c>
      <c r="I338" s="50"/>
    </row>
    <row r="340" spans="2:10" x14ac:dyDescent="0.2">
      <c r="B340" s="169"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7">C293*30</f>
        <v>10023.595731506626</v>
      </c>
      <c r="D343" s="38">
        <f t="shared" si="27"/>
        <v>12060.088729657313</v>
      </c>
      <c r="E343" s="38">
        <f>E293*24</f>
        <v>16504.438017791032</v>
      </c>
      <c r="F343" s="38">
        <f>F293*18</f>
        <v>0</v>
      </c>
      <c r="G343" s="38">
        <f>G293*24</f>
        <v>0</v>
      </c>
      <c r="H343" s="38">
        <f>IF((C32/30+D32/30+E32/24+F32/18+G32/24)=0,0,H268/(C32/30+D32/30+E32/24+F32/18+G32/24))</f>
        <v>11438.200734575106</v>
      </c>
      <c r="I343" s="1"/>
    </row>
    <row r="344" spans="2:10" x14ac:dyDescent="0.2">
      <c r="B344" s="9" t="str">
        <f>$B$33</f>
        <v>Science</v>
      </c>
      <c r="C344" s="39">
        <f t="shared" si="27"/>
        <v>13496.849155583199</v>
      </c>
      <c r="D344" s="39">
        <f t="shared" si="27"/>
        <v>9342.1055997545009</v>
      </c>
      <c r="E344" s="39">
        <f>E294*24</f>
        <v>0</v>
      </c>
      <c r="F344" s="39">
        <f>F294*18</f>
        <v>0</v>
      </c>
      <c r="G344" s="39">
        <f>G294*24</f>
        <v>0</v>
      </c>
      <c r="H344" s="39">
        <f t="shared" ref="H344:H363" si="28">IF((C33/30+D33/30+E33/24+F33/18+G33/24)=0,0,H269/(C33/30+D33/30+E33/24+F33/18+G33/24))</f>
        <v>12168.570944048781</v>
      </c>
      <c r="I344" s="1"/>
    </row>
    <row r="345" spans="2:10" x14ac:dyDescent="0.2">
      <c r="B345" s="9" t="str">
        <f>$B$34</f>
        <v>Fine Arts</v>
      </c>
      <c r="C345" s="39">
        <f t="shared" si="27"/>
        <v>5696.599137948363</v>
      </c>
      <c r="D345" s="39">
        <f t="shared" si="27"/>
        <v>0</v>
      </c>
      <c r="E345" s="39">
        <f t="shared" ref="E345:E363" si="29">E295*24</f>
        <v>0</v>
      </c>
      <c r="F345" s="39">
        <f t="shared" ref="F345:F363" si="30">F295*18</f>
        <v>0</v>
      </c>
      <c r="G345" s="39">
        <f t="shared" ref="G345:G363" si="31">G295*24</f>
        <v>0</v>
      </c>
      <c r="H345" s="39">
        <f t="shared" si="28"/>
        <v>5696.5991379483639</v>
      </c>
      <c r="I345" s="1"/>
    </row>
    <row r="346" spans="2:10" x14ac:dyDescent="0.2">
      <c r="B346" s="9" t="str">
        <f>$B$35</f>
        <v>Teacher Education</v>
      </c>
      <c r="C346" s="39">
        <f t="shared" si="27"/>
        <v>3807.9515629260354</v>
      </c>
      <c r="D346" s="39">
        <f t="shared" si="27"/>
        <v>13222.511594768208</v>
      </c>
      <c r="E346" s="39">
        <f t="shared" si="29"/>
        <v>12709.890124888025</v>
      </c>
      <c r="F346" s="39">
        <f t="shared" si="30"/>
        <v>0</v>
      </c>
      <c r="G346" s="39">
        <f t="shared" si="31"/>
        <v>0</v>
      </c>
      <c r="H346" s="39">
        <f t="shared" si="28"/>
        <v>12335.154782709962</v>
      </c>
      <c r="I346" s="1"/>
    </row>
    <row r="347" spans="2:10" x14ac:dyDescent="0.2">
      <c r="B347" s="9" t="str">
        <f>$B$36</f>
        <v>Agriculture</v>
      </c>
      <c r="C347" s="39">
        <f t="shared" si="27"/>
        <v>2979.123810748988</v>
      </c>
      <c r="D347" s="39">
        <f t="shared" si="27"/>
        <v>6470.5766476532954</v>
      </c>
      <c r="E347" s="39">
        <f t="shared" si="29"/>
        <v>0</v>
      </c>
      <c r="F347" s="39">
        <f t="shared" si="30"/>
        <v>0</v>
      </c>
      <c r="G347" s="39">
        <f t="shared" si="31"/>
        <v>0</v>
      </c>
      <c r="H347" s="39">
        <f t="shared" si="28"/>
        <v>6061.5361479322883</v>
      </c>
      <c r="I347" s="1"/>
    </row>
    <row r="348" spans="2:10" x14ac:dyDescent="0.2">
      <c r="B348" s="9" t="str">
        <f>$B$37</f>
        <v>Engineering</v>
      </c>
      <c r="C348" s="39">
        <f t="shared" si="27"/>
        <v>5662.3551924681478</v>
      </c>
      <c r="D348" s="39">
        <f t="shared" si="27"/>
        <v>19076.476729328635</v>
      </c>
      <c r="E348" s="39">
        <f t="shared" si="29"/>
        <v>0</v>
      </c>
      <c r="F348" s="39">
        <f t="shared" si="30"/>
        <v>0</v>
      </c>
      <c r="G348" s="39">
        <f t="shared" si="31"/>
        <v>0</v>
      </c>
      <c r="H348" s="39">
        <f t="shared" si="28"/>
        <v>16071.42386142197</v>
      </c>
      <c r="I348" s="1"/>
    </row>
    <row r="349" spans="2:10" x14ac:dyDescent="0.2">
      <c r="B349" s="9" t="str">
        <f>$B$38</f>
        <v>Home Economics</v>
      </c>
      <c r="C349" s="39">
        <f t="shared" si="27"/>
        <v>6476.6766681958134</v>
      </c>
      <c r="D349" s="39">
        <f t="shared" si="27"/>
        <v>9248.5210897326797</v>
      </c>
      <c r="E349" s="39">
        <f t="shared" si="29"/>
        <v>0</v>
      </c>
      <c r="F349" s="39">
        <f t="shared" si="30"/>
        <v>0</v>
      </c>
      <c r="G349" s="39">
        <f t="shared" si="31"/>
        <v>0</v>
      </c>
      <c r="H349" s="39">
        <f t="shared" si="28"/>
        <v>8256.9035079434343</v>
      </c>
      <c r="I349" s="1"/>
    </row>
    <row r="350" spans="2:10" x14ac:dyDescent="0.2">
      <c r="B350" s="9" t="str">
        <f>$B$39</f>
        <v>Law</v>
      </c>
      <c r="C350" s="39">
        <f t="shared" si="27"/>
        <v>0</v>
      </c>
      <c r="D350" s="39">
        <f t="shared" si="27"/>
        <v>0</v>
      </c>
      <c r="E350" s="39">
        <f t="shared" si="29"/>
        <v>0</v>
      </c>
      <c r="F350" s="39">
        <f t="shared" si="30"/>
        <v>0</v>
      </c>
      <c r="G350" s="39">
        <f t="shared" si="31"/>
        <v>11483.081156799493</v>
      </c>
      <c r="H350" s="39">
        <f t="shared" si="28"/>
        <v>11483.081156799492</v>
      </c>
      <c r="I350" s="1"/>
    </row>
    <row r="351" spans="2:10" x14ac:dyDescent="0.2">
      <c r="B351" s="9" t="str">
        <f>$B$40</f>
        <v>Social Service</v>
      </c>
      <c r="C351" s="39">
        <f t="shared" si="27"/>
        <v>2979.123810748988</v>
      </c>
      <c r="D351" s="39">
        <f t="shared" si="27"/>
        <v>0</v>
      </c>
      <c r="E351" s="39">
        <f t="shared" si="29"/>
        <v>0</v>
      </c>
      <c r="F351" s="39">
        <f t="shared" si="30"/>
        <v>0</v>
      </c>
      <c r="G351" s="39">
        <f t="shared" si="31"/>
        <v>0</v>
      </c>
      <c r="H351" s="39">
        <f t="shared" si="28"/>
        <v>2979.123810748988</v>
      </c>
      <c r="I351" s="1"/>
    </row>
    <row r="352" spans="2:10" x14ac:dyDescent="0.2">
      <c r="B352" s="9" t="str">
        <f>$B$41</f>
        <v>Library Science</v>
      </c>
      <c r="C352" s="39">
        <f t="shared" si="27"/>
        <v>0</v>
      </c>
      <c r="D352" s="39">
        <f t="shared" si="27"/>
        <v>0</v>
      </c>
      <c r="E352" s="39">
        <f t="shared" si="29"/>
        <v>0</v>
      </c>
      <c r="F352" s="39">
        <f t="shared" si="30"/>
        <v>0</v>
      </c>
      <c r="G352" s="39">
        <f t="shared" si="31"/>
        <v>0</v>
      </c>
      <c r="H352" s="39">
        <f t="shared" si="28"/>
        <v>0</v>
      </c>
      <c r="I352" s="1"/>
    </row>
    <row r="353" spans="2:9" x14ac:dyDescent="0.2">
      <c r="B353" s="9" t="str">
        <f>$B$42</f>
        <v>Veterinary Science</v>
      </c>
      <c r="C353" s="39">
        <f t="shared" si="27"/>
        <v>0</v>
      </c>
      <c r="D353" s="39">
        <f t="shared" si="27"/>
        <v>0</v>
      </c>
      <c r="E353" s="39">
        <f t="shared" si="29"/>
        <v>0</v>
      </c>
      <c r="F353" s="39">
        <f t="shared" si="30"/>
        <v>0</v>
      </c>
      <c r="G353" s="39">
        <f t="shared" si="31"/>
        <v>0</v>
      </c>
      <c r="H353" s="39">
        <f t="shared" si="28"/>
        <v>0</v>
      </c>
      <c r="I353" s="1"/>
    </row>
    <row r="354" spans="2:9" x14ac:dyDescent="0.2">
      <c r="B354" s="9" t="str">
        <f>$B$43</f>
        <v>Vocational Training</v>
      </c>
      <c r="C354" s="39">
        <f t="shared" si="27"/>
        <v>0</v>
      </c>
      <c r="D354" s="39">
        <f t="shared" si="27"/>
        <v>0</v>
      </c>
      <c r="E354" s="39">
        <f t="shared" si="29"/>
        <v>0</v>
      </c>
      <c r="F354" s="39">
        <f t="shared" si="30"/>
        <v>0</v>
      </c>
      <c r="G354" s="39">
        <f t="shared" si="31"/>
        <v>0</v>
      </c>
      <c r="H354" s="39">
        <f t="shared" si="28"/>
        <v>0</v>
      </c>
      <c r="I354" s="1"/>
    </row>
    <row r="355" spans="2:9" x14ac:dyDescent="0.2">
      <c r="B355" s="9" t="str">
        <f>$B$44</f>
        <v>Physical Training</v>
      </c>
      <c r="C355" s="39">
        <f t="shared" si="27"/>
        <v>0</v>
      </c>
      <c r="D355" s="39">
        <f t="shared" si="27"/>
        <v>0</v>
      </c>
      <c r="E355" s="39">
        <f t="shared" si="29"/>
        <v>0</v>
      </c>
      <c r="F355" s="39">
        <f t="shared" si="30"/>
        <v>0</v>
      </c>
      <c r="G355" s="39">
        <f t="shared" si="31"/>
        <v>0</v>
      </c>
      <c r="H355" s="39">
        <f t="shared" si="28"/>
        <v>0</v>
      </c>
      <c r="I355" s="1"/>
    </row>
    <row r="356" spans="2:9" x14ac:dyDescent="0.2">
      <c r="B356" s="9" t="str">
        <f>$B$45</f>
        <v>Health Services</v>
      </c>
      <c r="C356" s="39">
        <f t="shared" si="27"/>
        <v>12663.782523019723</v>
      </c>
      <c r="D356" s="39">
        <f t="shared" si="27"/>
        <v>6470.5766476532972</v>
      </c>
      <c r="E356" s="39">
        <f t="shared" si="29"/>
        <v>5368.4783074998759</v>
      </c>
      <c r="F356" s="39">
        <f t="shared" si="30"/>
        <v>0</v>
      </c>
      <c r="G356" s="39">
        <f t="shared" si="31"/>
        <v>0</v>
      </c>
      <c r="H356" s="39">
        <f t="shared" si="28"/>
        <v>8660.6471257907451</v>
      </c>
      <c r="I356" s="1"/>
    </row>
    <row r="357" spans="2:9" x14ac:dyDescent="0.2">
      <c r="B357" s="9" t="str">
        <f>$B$46</f>
        <v>Pharmacy</v>
      </c>
      <c r="C357" s="39">
        <f t="shared" si="27"/>
        <v>0</v>
      </c>
      <c r="D357" s="39">
        <f t="shared" si="27"/>
        <v>0</v>
      </c>
      <c r="E357" s="39">
        <f t="shared" si="29"/>
        <v>0</v>
      </c>
      <c r="F357" s="39">
        <f t="shared" si="30"/>
        <v>0</v>
      </c>
      <c r="G357" s="39">
        <f t="shared" si="31"/>
        <v>0</v>
      </c>
      <c r="H357" s="39">
        <f t="shared" si="28"/>
        <v>0</v>
      </c>
      <c r="I357" s="1"/>
    </row>
    <row r="358" spans="2:9" x14ac:dyDescent="0.2">
      <c r="B358" s="9" t="str">
        <f>$B$47</f>
        <v>Business Administration</v>
      </c>
      <c r="C358" s="39">
        <f t="shared" si="27"/>
        <v>7222.2405494610466</v>
      </c>
      <c r="D358" s="39">
        <f t="shared" si="27"/>
        <v>14876.725800594955</v>
      </c>
      <c r="E358" s="39">
        <f t="shared" si="29"/>
        <v>10193.788113902598</v>
      </c>
      <c r="F358" s="39">
        <f t="shared" si="30"/>
        <v>0</v>
      </c>
      <c r="G358" s="39">
        <f t="shared" si="31"/>
        <v>0</v>
      </c>
      <c r="H358" s="39">
        <f t="shared" si="28"/>
        <v>12873.320995977212</v>
      </c>
      <c r="I358" s="1"/>
    </row>
    <row r="359" spans="2:9" x14ac:dyDescent="0.2">
      <c r="B359" s="9" t="str">
        <f>$B$48</f>
        <v>Optometry</v>
      </c>
      <c r="C359" s="39">
        <f t="shared" ref="C359:D363" si="32">C309*30</f>
        <v>0</v>
      </c>
      <c r="D359" s="39">
        <f t="shared" si="32"/>
        <v>0</v>
      </c>
      <c r="E359" s="39">
        <f t="shared" si="29"/>
        <v>0</v>
      </c>
      <c r="F359" s="39">
        <f t="shared" si="30"/>
        <v>0</v>
      </c>
      <c r="G359" s="39">
        <f t="shared" si="31"/>
        <v>0</v>
      </c>
      <c r="H359" s="39">
        <f t="shared" si="28"/>
        <v>0</v>
      </c>
      <c r="I359" s="1"/>
    </row>
    <row r="360" spans="2:9" x14ac:dyDescent="0.2">
      <c r="B360" s="9" t="str">
        <f>$B$49</f>
        <v>Teacher Ed-Practice Teaching</v>
      </c>
      <c r="C360" s="39">
        <f t="shared" si="32"/>
        <v>0</v>
      </c>
      <c r="D360" s="39">
        <f t="shared" si="32"/>
        <v>6470.5766476532954</v>
      </c>
      <c r="E360" s="39">
        <f t="shared" si="29"/>
        <v>0</v>
      </c>
      <c r="F360" s="39">
        <f t="shared" si="30"/>
        <v>0</v>
      </c>
      <c r="G360" s="39">
        <f t="shared" si="31"/>
        <v>0</v>
      </c>
      <c r="H360" s="39">
        <f t="shared" si="28"/>
        <v>6470.5766476532954</v>
      </c>
      <c r="I360" s="1"/>
    </row>
    <row r="361" spans="2:9" x14ac:dyDescent="0.2">
      <c r="B361" s="9" t="str">
        <f>$B$50</f>
        <v>Technology</v>
      </c>
      <c r="C361" s="39">
        <f t="shared" si="32"/>
        <v>2979.123810748988</v>
      </c>
      <c r="D361" s="39">
        <f t="shared" si="32"/>
        <v>6470.5766476532954</v>
      </c>
      <c r="E361" s="39">
        <f t="shared" si="29"/>
        <v>5368.4783074998768</v>
      </c>
      <c r="F361" s="39">
        <f t="shared" si="30"/>
        <v>0</v>
      </c>
      <c r="G361" s="39">
        <f t="shared" si="31"/>
        <v>0</v>
      </c>
      <c r="H361" s="39">
        <f t="shared" si="28"/>
        <v>6256.0199872156945</v>
      </c>
      <c r="I361" s="1"/>
    </row>
    <row r="362" spans="2:9" x14ac:dyDescent="0.2">
      <c r="B362" s="9" t="str">
        <f>$B$51</f>
        <v>Nursing</v>
      </c>
      <c r="C362" s="39">
        <f t="shared" si="32"/>
        <v>0</v>
      </c>
      <c r="D362" s="39">
        <f t="shared" si="32"/>
        <v>0</v>
      </c>
      <c r="E362" s="39">
        <f t="shared" si="29"/>
        <v>0</v>
      </c>
      <c r="F362" s="39">
        <f t="shared" si="30"/>
        <v>0</v>
      </c>
      <c r="G362" s="39">
        <f t="shared" si="31"/>
        <v>0</v>
      </c>
      <c r="H362" s="39">
        <f t="shared" si="28"/>
        <v>0</v>
      </c>
      <c r="I362" s="1"/>
    </row>
    <row r="363" spans="2:9" x14ac:dyDescent="0.2">
      <c r="B363" s="35" t="str">
        <f>$B$52</f>
        <v>Totals</v>
      </c>
      <c r="C363" s="38">
        <f t="shared" si="32"/>
        <v>9726.9318512556092</v>
      </c>
      <c r="D363" s="38">
        <f t="shared" si="32"/>
        <v>12764.03831154708</v>
      </c>
      <c r="E363" s="38">
        <f t="shared" si="29"/>
        <v>13321.503854315457</v>
      </c>
      <c r="F363" s="38">
        <f t="shared" si="30"/>
        <v>0</v>
      </c>
      <c r="G363" s="38">
        <f t="shared" si="31"/>
        <v>11483.081156799493</v>
      </c>
      <c r="H363" s="38">
        <f t="shared" si="28"/>
        <v>11659.306291402972</v>
      </c>
      <c r="I363" s="50"/>
    </row>
  </sheetData>
  <mergeCells count="45">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87:G87"/>
    <mergeCell ref="B89:G89"/>
    <mergeCell ref="B113:H113"/>
    <mergeCell ref="B114:G114"/>
    <mergeCell ref="B139:G139"/>
    <mergeCell ref="I140:I141"/>
    <mergeCell ref="B165:G165"/>
    <mergeCell ref="B166:G166"/>
    <mergeCell ref="B190:G190"/>
    <mergeCell ref="B316:H316"/>
    <mergeCell ref="B191:H191"/>
    <mergeCell ref="B140:F141"/>
    <mergeCell ref="B341:H341"/>
    <mergeCell ref="B215:G215"/>
    <mergeCell ref="B216:H216"/>
    <mergeCell ref="B241:G241"/>
    <mergeCell ref="B264:H264"/>
    <mergeCell ref="B266:H266"/>
    <mergeCell ref="B291:H291"/>
  </mergeCells>
  <conditionalFormatting sqref="C61:G80">
    <cfRule type="expression" dxfId="111" priority="6" stopIfTrue="1">
      <formula>C32=0</formula>
    </cfRule>
  </conditionalFormatting>
  <conditionalFormatting sqref="C91:G110">
    <cfRule type="expression" dxfId="110" priority="5" stopIfTrue="1">
      <formula>C32=0</formula>
    </cfRule>
  </conditionalFormatting>
  <conditionalFormatting sqref="C143:H162">
    <cfRule type="expression" dxfId="109" priority="3" stopIfTrue="1">
      <formula>C32=0</formula>
    </cfRule>
  </conditionalFormatting>
  <conditionalFormatting sqref="H143:H162">
    <cfRule type="expression" dxfId="108" priority="4" stopIfTrue="1">
      <formula>OR(AND(#REF!&gt;0,H143&gt;0,H61=0),AND(#REF!&gt;0,H143&gt;0,H32=0))</formula>
    </cfRule>
  </conditionalFormatting>
  <conditionalFormatting sqref="H143:H162">
    <cfRule type="expression" dxfId="107" priority="2" stopIfTrue="1">
      <formula>OR(AND(#REF!&gt;0,H143&gt;0,H61=0),AND(#REF!&gt;0,H143&gt;0,H32=0))</formula>
    </cfRule>
  </conditionalFormatting>
  <conditionalFormatting sqref="H143:H162">
    <cfRule type="expression" dxfId="106"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102</v>
      </c>
      <c r="C3" s="6"/>
      <c r="D3" s="6"/>
      <c r="E3" s="6"/>
      <c r="F3" s="6"/>
      <c r="G3" s="6"/>
      <c r="H3" s="6"/>
    </row>
    <row r="4" spans="2:8" x14ac:dyDescent="0.2">
      <c r="B4" s="83" t="s">
        <v>158</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Data!$G29</f>
        <v>76487115</v>
      </c>
    </row>
    <row r="14" spans="2:8" x14ac:dyDescent="0.2">
      <c r="B14" s="371" t="s">
        <v>14</v>
      </c>
      <c r="C14" s="371"/>
      <c r="D14" s="371"/>
      <c r="E14" s="371"/>
      <c r="F14" s="335"/>
      <c r="G14" s="333"/>
      <c r="H14" s="339">
        <f>Data!$H29</f>
        <v>3835542</v>
      </c>
    </row>
    <row r="15" spans="2:8" x14ac:dyDescent="0.2">
      <c r="B15" s="371" t="s">
        <v>15</v>
      </c>
      <c r="C15" s="371"/>
      <c r="D15" s="371"/>
      <c r="E15" s="371"/>
      <c r="F15" s="335"/>
      <c r="G15" s="333"/>
      <c r="H15" s="339">
        <f>Data!$I29</f>
        <v>16563612</v>
      </c>
    </row>
    <row r="16" spans="2:8" x14ac:dyDescent="0.2">
      <c r="B16" s="371" t="s">
        <v>19</v>
      </c>
      <c r="C16" s="371"/>
      <c r="D16" s="371"/>
      <c r="E16" s="371"/>
      <c r="F16" s="335"/>
      <c r="G16" s="333"/>
      <c r="H16" s="339">
        <f>Data!$J29</f>
        <v>10386471</v>
      </c>
    </row>
    <row r="17" spans="2:23" x14ac:dyDescent="0.2">
      <c r="B17" s="371" t="s">
        <v>16</v>
      </c>
      <c r="C17" s="371"/>
      <c r="D17" s="371"/>
      <c r="E17" s="371"/>
      <c r="F17" s="335"/>
      <c r="G17" s="333"/>
      <c r="H17" s="339">
        <f>Data!$K29</f>
        <v>35013930</v>
      </c>
    </row>
    <row r="18" spans="2:23" x14ac:dyDescent="0.2">
      <c r="B18" s="371" t="s">
        <v>1</v>
      </c>
      <c r="C18" s="371"/>
      <c r="D18" s="371"/>
      <c r="E18" s="371"/>
      <c r="F18" s="336"/>
      <c r="G18" s="333"/>
      <c r="H18" s="337">
        <f>SUM(H13:H17)</f>
        <v>142286670</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Data!L29</f>
        <v>Judith Kruwell</v>
      </c>
      <c r="E21" s="384"/>
      <c r="F21" s="384"/>
      <c r="G21" s="87" t="str">
        <f>Data!M29</f>
        <v>936-468-4541</v>
      </c>
      <c r="H21" s="78" t="str">
        <f>Data!N29</f>
        <v>kruwelljf@sfasu.edu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Data!O29</f>
        <v>5193</v>
      </c>
      <c r="D25" s="80">
        <f>Data!P29</f>
        <v>5821</v>
      </c>
      <c r="E25" s="80">
        <f>Data!Q29</f>
        <v>1400</v>
      </c>
      <c r="F25" s="80">
        <f>Data!R29</f>
        <v>74</v>
      </c>
      <c r="G25" s="80">
        <f>Data!S29</f>
        <v>0</v>
      </c>
      <c r="H25" s="68">
        <f>SUM(C25:G25)</f>
        <v>12488</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Data!T29</f>
        <v>Hall, Karyn</v>
      </c>
      <c r="E28" s="384"/>
      <c r="F28" s="384"/>
      <c r="G28" s="87" t="str">
        <f>Data!U29</f>
        <v>(936) 468-3806</v>
      </c>
      <c r="H28" s="78" t="str">
        <f>Data!V29</f>
        <v>khall@sfasu.edu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Data!W29</f>
        <v>82252</v>
      </c>
      <c r="D32" s="81">
        <f>Data!AQ29</f>
        <v>16606</v>
      </c>
      <c r="E32" s="81">
        <f>Data!BK29</f>
        <v>3189</v>
      </c>
      <c r="F32" s="81">
        <f>Data!CE29</f>
        <v>654</v>
      </c>
      <c r="G32" s="81">
        <f>Data!CY29</f>
        <v>0</v>
      </c>
      <c r="H32" s="22">
        <f>SUM(C32:G32)</f>
        <v>102701</v>
      </c>
      <c r="I32" s="1"/>
      <c r="W32" s="18"/>
    </row>
    <row r="33" spans="2:23" x14ac:dyDescent="0.2">
      <c r="B33" s="7" t="s">
        <v>46</v>
      </c>
      <c r="C33" s="81">
        <f>Data!X29</f>
        <v>24511</v>
      </c>
      <c r="D33" s="81">
        <f>Data!AR29</f>
        <v>7969</v>
      </c>
      <c r="E33" s="81">
        <f>Data!BL29</f>
        <v>1877</v>
      </c>
      <c r="F33" s="81">
        <f>Data!CF29</f>
        <v>0</v>
      </c>
      <c r="G33" s="81">
        <f>Data!CZ29</f>
        <v>0</v>
      </c>
      <c r="H33" s="22">
        <f t="shared" ref="H33:H52" si="0">SUM(C33:G33)</f>
        <v>34357</v>
      </c>
      <c r="I33" s="1"/>
      <c r="W33" s="18"/>
    </row>
    <row r="34" spans="2:23" x14ac:dyDescent="0.2">
      <c r="B34" s="7" t="s">
        <v>47</v>
      </c>
      <c r="C34" s="81">
        <f>Data!Y29</f>
        <v>16319</v>
      </c>
      <c r="D34" s="81">
        <f>Data!AS29</f>
        <v>8580</v>
      </c>
      <c r="E34" s="81">
        <f>Data!BM29</f>
        <v>1270</v>
      </c>
      <c r="F34" s="81">
        <f>Data!CG29</f>
        <v>0</v>
      </c>
      <c r="G34" s="81">
        <f>Data!DA29</f>
        <v>0</v>
      </c>
      <c r="H34" s="22">
        <f t="shared" si="0"/>
        <v>26169</v>
      </c>
      <c r="I34" s="1"/>
      <c r="W34" s="18"/>
    </row>
    <row r="35" spans="2:23" x14ac:dyDescent="0.2">
      <c r="B35" s="7" t="s">
        <v>48</v>
      </c>
      <c r="C35" s="81">
        <f>Data!Z29</f>
        <v>6250</v>
      </c>
      <c r="D35" s="81">
        <f>Data!AT29</f>
        <v>14915</v>
      </c>
      <c r="E35" s="81">
        <f>Data!BN29</f>
        <v>9154</v>
      </c>
      <c r="F35" s="81">
        <f>Data!CH29</f>
        <v>446</v>
      </c>
      <c r="G35" s="81">
        <f>Data!DB29</f>
        <v>0</v>
      </c>
      <c r="H35" s="22">
        <f t="shared" si="0"/>
        <v>30765</v>
      </c>
      <c r="I35" s="1"/>
      <c r="W35" s="18"/>
    </row>
    <row r="36" spans="2:23" x14ac:dyDescent="0.2">
      <c r="B36" s="7" t="s">
        <v>49</v>
      </c>
      <c r="C36" s="81">
        <f>Data!AA29</f>
        <v>5225</v>
      </c>
      <c r="D36" s="81">
        <f>Data!AU29</f>
        <v>5165</v>
      </c>
      <c r="E36" s="81">
        <f>Data!BO29</f>
        <v>562</v>
      </c>
      <c r="F36" s="81">
        <f>Data!CI29</f>
        <v>142</v>
      </c>
      <c r="G36" s="81">
        <f>Data!DC29</f>
        <v>0</v>
      </c>
      <c r="H36" s="22">
        <f t="shared" si="0"/>
        <v>11094</v>
      </c>
      <c r="I36" s="1"/>
      <c r="W36" s="18"/>
    </row>
    <row r="37" spans="2:23" x14ac:dyDescent="0.2">
      <c r="B37" s="7" t="s">
        <v>50</v>
      </c>
      <c r="C37" s="81">
        <f>Data!AB29</f>
        <v>4656</v>
      </c>
      <c r="D37" s="81">
        <f>Data!AV29</f>
        <v>2895</v>
      </c>
      <c r="E37" s="81">
        <f>Data!BP29</f>
        <v>54</v>
      </c>
      <c r="F37" s="81">
        <f>Data!CJ29</f>
        <v>0</v>
      </c>
      <c r="G37" s="81">
        <f>Data!DD29</f>
        <v>0</v>
      </c>
      <c r="H37" s="22">
        <f t="shared" si="0"/>
        <v>7605</v>
      </c>
      <c r="I37" s="1"/>
      <c r="W37" s="18"/>
    </row>
    <row r="38" spans="2:23" x14ac:dyDescent="0.2">
      <c r="B38" s="7" t="s">
        <v>51</v>
      </c>
      <c r="C38" s="81">
        <f>Data!AC29</f>
        <v>7515</v>
      </c>
      <c r="D38" s="81">
        <f>Data!AW29</f>
        <v>6354</v>
      </c>
      <c r="E38" s="81">
        <f>Data!BQ29</f>
        <v>734</v>
      </c>
      <c r="F38" s="81">
        <f>Data!CK29</f>
        <v>0</v>
      </c>
      <c r="G38" s="81">
        <f>Data!DE29</f>
        <v>0</v>
      </c>
      <c r="H38" s="22">
        <f t="shared" si="0"/>
        <v>14603</v>
      </c>
      <c r="I38" s="1"/>
      <c r="W38" s="18"/>
    </row>
    <row r="39" spans="2:23" x14ac:dyDescent="0.2">
      <c r="B39" s="7" t="s">
        <v>52</v>
      </c>
      <c r="C39" s="81">
        <f>Data!AD29</f>
        <v>0</v>
      </c>
      <c r="D39" s="81">
        <f>Data!AX29</f>
        <v>0</v>
      </c>
      <c r="E39" s="81">
        <f>Data!BR29</f>
        <v>0</v>
      </c>
      <c r="F39" s="81">
        <f>Data!CL29</f>
        <v>0</v>
      </c>
      <c r="G39" s="81">
        <f>Data!DF29</f>
        <v>0</v>
      </c>
      <c r="H39" s="22">
        <f t="shared" si="0"/>
        <v>0</v>
      </c>
      <c r="I39" s="1"/>
      <c r="W39" s="18"/>
    </row>
    <row r="40" spans="2:23" x14ac:dyDescent="0.2">
      <c r="B40" s="7" t="s">
        <v>53</v>
      </c>
      <c r="C40" s="81">
        <f>Data!AE29</f>
        <v>1137</v>
      </c>
      <c r="D40" s="81">
        <f>Data!AY29</f>
        <v>3601</v>
      </c>
      <c r="E40" s="81">
        <f>Data!BS29</f>
        <v>3479</v>
      </c>
      <c r="F40" s="81">
        <f>Data!CM29</f>
        <v>0</v>
      </c>
      <c r="G40" s="81">
        <f>Data!DG29</f>
        <v>0</v>
      </c>
      <c r="H40" s="22">
        <f t="shared" si="0"/>
        <v>8217</v>
      </c>
      <c r="I40" s="1"/>
      <c r="W40" s="18"/>
    </row>
    <row r="41" spans="2:23" x14ac:dyDescent="0.2">
      <c r="B41" s="7" t="s">
        <v>54</v>
      </c>
      <c r="C41" s="81">
        <f>Data!AF29</f>
        <v>0</v>
      </c>
      <c r="D41" s="81">
        <f>Data!AZ29</f>
        <v>0</v>
      </c>
      <c r="E41" s="81">
        <f>Data!BT29</f>
        <v>0</v>
      </c>
      <c r="F41" s="81">
        <f>Data!CN29</f>
        <v>0</v>
      </c>
      <c r="G41" s="81">
        <f>Data!DH29</f>
        <v>0</v>
      </c>
      <c r="H41" s="22">
        <f t="shared" si="0"/>
        <v>0</v>
      </c>
      <c r="I41" s="1"/>
      <c r="W41" s="18"/>
    </row>
    <row r="42" spans="2:23" x14ac:dyDescent="0.2">
      <c r="B42" s="7" t="s">
        <v>55</v>
      </c>
      <c r="C42" s="81">
        <f>Data!AG29</f>
        <v>0</v>
      </c>
      <c r="D42" s="81">
        <f>Data!BA29</f>
        <v>0</v>
      </c>
      <c r="E42" s="81">
        <f>Data!BU29</f>
        <v>0</v>
      </c>
      <c r="F42" s="81">
        <f>Data!CO29</f>
        <v>0</v>
      </c>
      <c r="G42" s="81">
        <f>Data!DI29</f>
        <v>0</v>
      </c>
      <c r="H42" s="22">
        <f t="shared" si="0"/>
        <v>0</v>
      </c>
      <c r="I42" s="1"/>
      <c r="W42" s="18"/>
    </row>
    <row r="43" spans="2:23" x14ac:dyDescent="0.2">
      <c r="B43" s="7" t="s">
        <v>56</v>
      </c>
      <c r="C43" s="81">
        <f>Data!AH29</f>
        <v>63</v>
      </c>
      <c r="D43" s="81">
        <f>Data!BB29</f>
        <v>0</v>
      </c>
      <c r="E43" s="81">
        <f>Data!BV29</f>
        <v>0</v>
      </c>
      <c r="F43" s="81">
        <f>Data!CP29</f>
        <v>0</v>
      </c>
      <c r="G43" s="81">
        <f>Data!DJ29</f>
        <v>0</v>
      </c>
      <c r="H43" s="22">
        <f t="shared" si="0"/>
        <v>63</v>
      </c>
      <c r="I43" s="1"/>
      <c r="W43" s="18"/>
    </row>
    <row r="44" spans="2:23" x14ac:dyDescent="0.2">
      <c r="B44" s="7" t="s">
        <v>57</v>
      </c>
      <c r="C44" s="81">
        <f>Data!AI29</f>
        <v>0</v>
      </c>
      <c r="D44" s="81">
        <f>Data!BC29</f>
        <v>0</v>
      </c>
      <c r="E44" s="81">
        <f>Data!BW29</f>
        <v>0</v>
      </c>
      <c r="F44" s="81">
        <f>Data!CQ29</f>
        <v>0</v>
      </c>
      <c r="G44" s="81">
        <f>Data!DK29</f>
        <v>0</v>
      </c>
      <c r="H44" s="22">
        <f t="shared" si="0"/>
        <v>0</v>
      </c>
      <c r="I44" s="1"/>
      <c r="W44" s="18"/>
    </row>
    <row r="45" spans="2:23" x14ac:dyDescent="0.2">
      <c r="B45" s="7" t="s">
        <v>58</v>
      </c>
      <c r="C45" s="81">
        <f>Data!AJ29</f>
        <v>4104</v>
      </c>
      <c r="D45" s="81">
        <f>Data!BD29</f>
        <v>7259</v>
      </c>
      <c r="E45" s="81">
        <f>Data!BX29</f>
        <v>3580</v>
      </c>
      <c r="F45" s="81">
        <f>Data!CR29</f>
        <v>0</v>
      </c>
      <c r="G45" s="81">
        <f>Data!DL29</f>
        <v>0</v>
      </c>
      <c r="H45" s="22">
        <f t="shared" si="0"/>
        <v>14943</v>
      </c>
      <c r="I45" s="1"/>
      <c r="W45" s="18"/>
    </row>
    <row r="46" spans="2:23" x14ac:dyDescent="0.2">
      <c r="B46" s="7" t="s">
        <v>59</v>
      </c>
      <c r="C46" s="81">
        <f>Data!AK29</f>
        <v>0</v>
      </c>
      <c r="D46" s="81">
        <f>Data!BE29</f>
        <v>0</v>
      </c>
      <c r="E46" s="81">
        <f>Data!BY29</f>
        <v>0</v>
      </c>
      <c r="F46" s="81">
        <f>Data!CS29</f>
        <v>0</v>
      </c>
      <c r="G46" s="81">
        <f>Data!DM29</f>
        <v>0</v>
      </c>
      <c r="H46" s="22">
        <f t="shared" si="0"/>
        <v>0</v>
      </c>
      <c r="I46" s="1"/>
      <c r="W46" s="18"/>
    </row>
    <row r="47" spans="2:23" x14ac:dyDescent="0.2">
      <c r="B47" s="7" t="s">
        <v>60</v>
      </c>
      <c r="C47" s="81">
        <f>Data!AL29</f>
        <v>12485</v>
      </c>
      <c r="D47" s="81">
        <f>Data!BF29</f>
        <v>22892</v>
      </c>
      <c r="E47" s="81">
        <f>Data!BZ29</f>
        <v>2841</v>
      </c>
      <c r="F47" s="81">
        <f>Data!CT29</f>
        <v>0</v>
      </c>
      <c r="G47" s="81">
        <f>Data!DN29</f>
        <v>0</v>
      </c>
      <c r="H47" s="22">
        <f t="shared" si="0"/>
        <v>38218</v>
      </c>
      <c r="I47" s="1"/>
      <c r="W47" s="18"/>
    </row>
    <row r="48" spans="2:23" x14ac:dyDescent="0.2">
      <c r="B48" s="7" t="s">
        <v>61</v>
      </c>
      <c r="C48" s="81">
        <f>Data!AM29</f>
        <v>0</v>
      </c>
      <c r="D48" s="81">
        <f>Data!BG29</f>
        <v>0</v>
      </c>
      <c r="E48" s="81">
        <f>Data!CA29</f>
        <v>0</v>
      </c>
      <c r="F48" s="81">
        <f>Data!CU29</f>
        <v>0</v>
      </c>
      <c r="G48" s="81">
        <f>Data!DO29</f>
        <v>0</v>
      </c>
      <c r="H48" s="22">
        <f t="shared" si="0"/>
        <v>0</v>
      </c>
      <c r="I48" s="1"/>
      <c r="W48" s="18"/>
    </row>
    <row r="49" spans="2:23" x14ac:dyDescent="0.2">
      <c r="B49" s="7" t="s">
        <v>62</v>
      </c>
      <c r="C49" s="81">
        <f>Data!AN29</f>
        <v>0</v>
      </c>
      <c r="D49" s="81">
        <f>Data!BH29</f>
        <v>2955</v>
      </c>
      <c r="E49" s="81">
        <f>Data!CB29</f>
        <v>0</v>
      </c>
      <c r="F49" s="81">
        <f>Data!CV29</f>
        <v>0</v>
      </c>
      <c r="G49" s="81">
        <f>Data!DP29</f>
        <v>0</v>
      </c>
      <c r="H49" s="22">
        <f t="shared" si="0"/>
        <v>2955</v>
      </c>
      <c r="I49" s="1"/>
      <c r="W49" s="18"/>
    </row>
    <row r="50" spans="2:23" x14ac:dyDescent="0.2">
      <c r="B50" s="7" t="s">
        <v>63</v>
      </c>
      <c r="C50" s="81">
        <f>Data!AO29</f>
        <v>715</v>
      </c>
      <c r="D50" s="81">
        <f>Data!BI29</f>
        <v>734</v>
      </c>
      <c r="E50" s="81">
        <f>Data!CC29</f>
        <v>0</v>
      </c>
      <c r="F50" s="81">
        <f>Data!CW29</f>
        <v>0</v>
      </c>
      <c r="G50" s="81">
        <f>Data!DQ29</f>
        <v>0</v>
      </c>
      <c r="H50" s="22">
        <f t="shared" si="0"/>
        <v>1449</v>
      </c>
      <c r="I50" s="1"/>
      <c r="W50" s="18"/>
    </row>
    <row r="51" spans="2:23" x14ac:dyDescent="0.2">
      <c r="B51" s="7" t="s">
        <v>0</v>
      </c>
      <c r="C51" s="81">
        <f>Data!AP29</f>
        <v>468</v>
      </c>
      <c r="D51" s="81">
        <f>Data!BJ29</f>
        <v>8782</v>
      </c>
      <c r="E51" s="81">
        <f>Data!CD29</f>
        <v>520</v>
      </c>
      <c r="F51" s="81">
        <f>Data!CX29</f>
        <v>0</v>
      </c>
      <c r="G51" s="81">
        <f>Data!DR29</f>
        <v>0</v>
      </c>
      <c r="H51" s="22">
        <f t="shared" si="0"/>
        <v>9770</v>
      </c>
      <c r="I51" s="1"/>
      <c r="W51" s="18"/>
    </row>
    <row r="52" spans="2:23" x14ac:dyDescent="0.2">
      <c r="B52" s="8" t="s">
        <v>34</v>
      </c>
      <c r="C52" s="22">
        <f>SUM(C32:C51)</f>
        <v>165700</v>
      </c>
      <c r="D52" s="22">
        <f>SUM(D32:D51)</f>
        <v>108707</v>
      </c>
      <c r="E52" s="22">
        <f>SUM(E32:E51)</f>
        <v>27260</v>
      </c>
      <c r="F52" s="22">
        <f>SUM(F32:F51)</f>
        <v>1242</v>
      </c>
      <c r="G52" s="22">
        <f>SUM(G32:G51)</f>
        <v>0</v>
      </c>
      <c r="H52" s="22">
        <f t="shared" si="0"/>
        <v>302909</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Data!T29</f>
        <v>Hall, Karyn</v>
      </c>
      <c r="E55" s="384"/>
      <c r="F55" s="384"/>
      <c r="G55" s="87" t="str">
        <f>Data!U29</f>
        <v>(936) 468-3806</v>
      </c>
      <c r="H55" s="78" t="str">
        <f>Data!V29</f>
        <v>khall@sfasu.edu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Data!DS29</f>
        <v>7727209.5512737799</v>
      </c>
      <c r="D61" s="82">
        <f>Data!EM29</f>
        <v>2759446.6385862501</v>
      </c>
      <c r="E61" s="82">
        <f>Data!FG29</f>
        <v>1329150.75415725</v>
      </c>
      <c r="F61" s="82">
        <f>Data!GA29</f>
        <v>305917.35621138703</v>
      </c>
      <c r="G61" s="82">
        <f>Data!GU29</f>
        <v>0</v>
      </c>
      <c r="H61" s="21">
        <f>SUM(C61:G61)</f>
        <v>12121724.300228668</v>
      </c>
      <c r="I61" s="1"/>
    </row>
    <row r="62" spans="2:23" x14ac:dyDescent="0.2">
      <c r="B62" s="9" t="str">
        <f>$B$33</f>
        <v>Science</v>
      </c>
      <c r="C62" s="82">
        <f>Data!DT29</f>
        <v>2467002.8038257398</v>
      </c>
      <c r="D62" s="82">
        <f>Data!EN29</f>
        <v>1652148.63641034</v>
      </c>
      <c r="E62" s="82">
        <f>Data!FH29</f>
        <v>968739.99793382199</v>
      </c>
      <c r="F62" s="82">
        <f>Data!GB29</f>
        <v>0</v>
      </c>
      <c r="G62" s="82">
        <f>Data!GV29</f>
        <v>0</v>
      </c>
      <c r="H62" s="22">
        <f t="shared" ref="H62:H81" si="1">SUM(C62:G62)</f>
        <v>5087891.4381699013</v>
      </c>
      <c r="I62" s="1"/>
    </row>
    <row r="63" spans="2:23" x14ac:dyDescent="0.2">
      <c r="B63" s="9" t="str">
        <f>$B$34</f>
        <v>Fine Arts</v>
      </c>
      <c r="C63" s="82">
        <f>Data!DU29</f>
        <v>2576679.0877677598</v>
      </c>
      <c r="D63" s="82">
        <f>Data!EO29</f>
        <v>1911278.9427683901</v>
      </c>
      <c r="E63" s="82">
        <f>Data!FI29</f>
        <v>803918.14917369699</v>
      </c>
      <c r="F63" s="82">
        <f>Data!GC29</f>
        <v>0</v>
      </c>
      <c r="G63" s="82">
        <f>Data!GW29</f>
        <v>0</v>
      </c>
      <c r="H63" s="22">
        <f t="shared" si="1"/>
        <v>5291876.1797098462</v>
      </c>
      <c r="I63" s="1"/>
    </row>
    <row r="64" spans="2:23" x14ac:dyDescent="0.2">
      <c r="B64" s="9" t="str">
        <f>$B$35</f>
        <v>Teacher Education</v>
      </c>
      <c r="C64" s="82">
        <f>Data!DV29</f>
        <v>433812.513894898</v>
      </c>
      <c r="D64" s="82">
        <f>Data!EP29</f>
        <v>1672246.9763692</v>
      </c>
      <c r="E64" s="82">
        <f>Data!FJ29</f>
        <v>1820071.4349084699</v>
      </c>
      <c r="F64" s="82">
        <f>Data!GD29</f>
        <v>165747.14645635299</v>
      </c>
      <c r="G64" s="82">
        <f>Data!GX29</f>
        <v>0</v>
      </c>
      <c r="H64" s="22">
        <f t="shared" si="1"/>
        <v>4091878.0716289212</v>
      </c>
      <c r="I64" s="1"/>
    </row>
    <row r="65" spans="2:9" x14ac:dyDescent="0.2">
      <c r="B65" s="9" t="str">
        <f>$B$36</f>
        <v>Agriculture</v>
      </c>
      <c r="C65" s="82">
        <f>Data!DW29</f>
        <v>623679.19457535003</v>
      </c>
      <c r="D65" s="82">
        <f>Data!EQ29</f>
        <v>815823.72426734795</v>
      </c>
      <c r="E65" s="82">
        <f>Data!FK29</f>
        <v>298093.72499304003</v>
      </c>
      <c r="F65" s="82">
        <f>Data!GE29</f>
        <v>70021.657864661101</v>
      </c>
      <c r="G65" s="82">
        <f>Data!GY29</f>
        <v>0</v>
      </c>
      <c r="H65" s="22">
        <f t="shared" si="1"/>
        <v>1807618.3017003993</v>
      </c>
      <c r="I65" s="1"/>
    </row>
    <row r="66" spans="2:9" x14ac:dyDescent="0.2">
      <c r="B66" s="9" t="str">
        <f>$B$37</f>
        <v>Engineering</v>
      </c>
      <c r="C66" s="82">
        <f>Data!DX29</f>
        <v>697299.03657305799</v>
      </c>
      <c r="D66" s="82">
        <f>Data!ER29</f>
        <v>513827.74751848402</v>
      </c>
      <c r="E66" s="82">
        <f>Data!FL29</f>
        <v>66481.743832707405</v>
      </c>
      <c r="F66" s="82">
        <f>Data!GF29</f>
        <v>0</v>
      </c>
      <c r="G66" s="82">
        <f>Data!GZ29</f>
        <v>0</v>
      </c>
      <c r="H66" s="22">
        <f t="shared" si="1"/>
        <v>1277608.5279242494</v>
      </c>
      <c r="I66" s="1"/>
    </row>
    <row r="67" spans="2:9" x14ac:dyDescent="0.2">
      <c r="B67" s="9" t="str">
        <f>$B$38</f>
        <v>Home Economics</v>
      </c>
      <c r="C67" s="82">
        <f>Data!DY29</f>
        <v>432880.49809035799</v>
      </c>
      <c r="D67" s="82">
        <f>Data!ES29</f>
        <v>368848.930935629</v>
      </c>
      <c r="E67" s="82">
        <f>Data!FM29</f>
        <v>180784.44649546201</v>
      </c>
      <c r="F67" s="82">
        <f>Data!GG29</f>
        <v>0</v>
      </c>
      <c r="G67" s="82">
        <f>Data!HA29</f>
        <v>0</v>
      </c>
      <c r="H67" s="22">
        <f t="shared" si="1"/>
        <v>982513.87552144891</v>
      </c>
      <c r="I67" s="1"/>
    </row>
    <row r="68" spans="2:9" x14ac:dyDescent="0.2">
      <c r="B68" s="9" t="str">
        <f>$B$39</f>
        <v>Law</v>
      </c>
      <c r="C68" s="82">
        <f>Data!DZ29</f>
        <v>0</v>
      </c>
      <c r="D68" s="82">
        <f>Data!ET29</f>
        <v>0</v>
      </c>
      <c r="E68" s="82">
        <f>Data!FN29</f>
        <v>0</v>
      </c>
      <c r="F68" s="82">
        <f>Data!GH29</f>
        <v>0</v>
      </c>
      <c r="G68" s="82">
        <f>Data!HB29</f>
        <v>0</v>
      </c>
      <c r="H68" s="22">
        <f t="shared" si="1"/>
        <v>0</v>
      </c>
      <c r="I68" s="1"/>
    </row>
    <row r="69" spans="2:9" x14ac:dyDescent="0.2">
      <c r="B69" s="9" t="str">
        <f>$B$40</f>
        <v>Social Service</v>
      </c>
      <c r="C69" s="82">
        <f>Data!EA29</f>
        <v>89625.390775026593</v>
      </c>
      <c r="D69" s="82">
        <f>Data!EU29</f>
        <v>464970.98779127101</v>
      </c>
      <c r="E69" s="82">
        <f>Data!FO29</f>
        <v>635614.08568388002</v>
      </c>
      <c r="F69" s="82">
        <f>Data!GI29</f>
        <v>0</v>
      </c>
      <c r="G69" s="82">
        <f>Data!HC29</f>
        <v>0</v>
      </c>
      <c r="H69" s="22">
        <f t="shared" si="1"/>
        <v>1190210.4642501776</v>
      </c>
      <c r="I69" s="1"/>
    </row>
    <row r="70" spans="2:9" x14ac:dyDescent="0.2">
      <c r="B70" s="9" t="str">
        <f>$B$41</f>
        <v>Library Science</v>
      </c>
      <c r="C70" s="82">
        <f>Data!EB29</f>
        <v>0</v>
      </c>
      <c r="D70" s="82">
        <f>Data!EV29</f>
        <v>0</v>
      </c>
      <c r="E70" s="82">
        <f>Data!FP29</f>
        <v>0</v>
      </c>
      <c r="F70" s="82">
        <f>Data!GJ29</f>
        <v>0</v>
      </c>
      <c r="G70" s="82">
        <f>Data!HD29</f>
        <v>0</v>
      </c>
      <c r="H70" s="22">
        <f t="shared" si="1"/>
        <v>0</v>
      </c>
      <c r="I70" s="1"/>
    </row>
    <row r="71" spans="2:9" x14ac:dyDescent="0.2">
      <c r="B71" s="9" t="str">
        <f>$B$42</f>
        <v>Veterinary Science</v>
      </c>
      <c r="C71" s="82">
        <f>Data!EC29</f>
        <v>0</v>
      </c>
      <c r="D71" s="82">
        <f>Data!EW29</f>
        <v>0</v>
      </c>
      <c r="E71" s="82">
        <f>Data!FQ29</f>
        <v>0</v>
      </c>
      <c r="F71" s="82">
        <f>Data!GK29</f>
        <v>0</v>
      </c>
      <c r="G71" s="82">
        <f>Data!HE29</f>
        <v>0</v>
      </c>
      <c r="H71" s="22">
        <f t="shared" si="1"/>
        <v>0</v>
      </c>
      <c r="I71" s="1"/>
    </row>
    <row r="72" spans="2:9" x14ac:dyDescent="0.2">
      <c r="B72" s="9" t="str">
        <f>$B$43</f>
        <v>Vocational Training</v>
      </c>
      <c r="C72" s="82">
        <f>Data!ED29</f>
        <v>9641.76</v>
      </c>
      <c r="D72" s="82">
        <f>Data!EX29</f>
        <v>0</v>
      </c>
      <c r="E72" s="82">
        <f>Data!FR29</f>
        <v>0</v>
      </c>
      <c r="F72" s="82">
        <f>Data!GL29</f>
        <v>0</v>
      </c>
      <c r="G72" s="82">
        <f>Data!HF29</f>
        <v>0</v>
      </c>
      <c r="H72" s="22">
        <f t="shared" si="1"/>
        <v>9641.76</v>
      </c>
      <c r="I72" s="1"/>
    </row>
    <row r="73" spans="2:9" x14ac:dyDescent="0.2">
      <c r="B73" s="9" t="str">
        <f>$B$44</f>
        <v>Physical Training</v>
      </c>
      <c r="C73" s="82">
        <f>Data!EE29</f>
        <v>0</v>
      </c>
      <c r="D73" s="82">
        <f>Data!EY29</f>
        <v>0</v>
      </c>
      <c r="E73" s="82">
        <f>Data!FS29</f>
        <v>0</v>
      </c>
      <c r="F73" s="82">
        <f>Data!GM29</f>
        <v>0</v>
      </c>
      <c r="G73" s="82">
        <f>Data!HG29</f>
        <v>0</v>
      </c>
      <c r="H73" s="22">
        <f t="shared" si="1"/>
        <v>0</v>
      </c>
      <c r="I73" s="1"/>
    </row>
    <row r="74" spans="2:9" x14ac:dyDescent="0.2">
      <c r="B74" s="9" t="str">
        <f>$B$45</f>
        <v>Health Services</v>
      </c>
      <c r="C74" s="82">
        <f>Data!EF29</f>
        <v>281026.68582431698</v>
      </c>
      <c r="D74" s="82">
        <f>Data!EZ29</f>
        <v>640705.75872174802</v>
      </c>
      <c r="E74" s="82">
        <f>Data!FT29</f>
        <v>756407.94044397399</v>
      </c>
      <c r="F74" s="82">
        <f>Data!GN29</f>
        <v>0</v>
      </c>
      <c r="G74" s="82">
        <f>Data!HH29</f>
        <v>0</v>
      </c>
      <c r="H74" s="22">
        <f t="shared" si="1"/>
        <v>1678140.384990039</v>
      </c>
      <c r="I74" s="1"/>
    </row>
    <row r="75" spans="2:9" x14ac:dyDescent="0.2">
      <c r="B75" s="9" t="str">
        <f>$B$46</f>
        <v>Pharmacy</v>
      </c>
      <c r="C75" s="82">
        <f>Data!EG29</f>
        <v>0</v>
      </c>
      <c r="D75" s="82">
        <f>Data!FA29</f>
        <v>0</v>
      </c>
      <c r="E75" s="82">
        <f>Data!FU29</f>
        <v>0</v>
      </c>
      <c r="F75" s="82">
        <f>Data!GO29</f>
        <v>0</v>
      </c>
      <c r="G75" s="82">
        <f>Data!HI29</f>
        <v>0</v>
      </c>
      <c r="H75" s="22">
        <f t="shared" si="1"/>
        <v>0</v>
      </c>
      <c r="I75" s="1"/>
    </row>
    <row r="76" spans="2:9" x14ac:dyDescent="0.2">
      <c r="B76" s="9" t="str">
        <f>$B$47</f>
        <v>Business Administration</v>
      </c>
      <c r="C76" s="82">
        <f>Data!EH29</f>
        <v>1076641.3226573099</v>
      </c>
      <c r="D76" s="82">
        <f>Data!FB29</f>
        <v>3544879.2047123602</v>
      </c>
      <c r="E76" s="82">
        <f>Data!FV29</f>
        <v>888382.06012346898</v>
      </c>
      <c r="F76" s="82">
        <f>Data!GP29</f>
        <v>0</v>
      </c>
      <c r="G76" s="82">
        <f>Data!HJ29</f>
        <v>0</v>
      </c>
      <c r="H76" s="22">
        <f t="shared" si="1"/>
        <v>5509902.5874931393</v>
      </c>
      <c r="I76" s="1"/>
    </row>
    <row r="77" spans="2:9" x14ac:dyDescent="0.2">
      <c r="B77" s="9" t="str">
        <f>$B$48</f>
        <v>Optometry</v>
      </c>
      <c r="C77" s="82">
        <f>Data!EI29</f>
        <v>0</v>
      </c>
      <c r="D77" s="82">
        <f>Data!FC29</f>
        <v>0</v>
      </c>
      <c r="E77" s="82">
        <f>Data!FW29</f>
        <v>0</v>
      </c>
      <c r="F77" s="82">
        <f>Data!GQ29</f>
        <v>0</v>
      </c>
      <c r="G77" s="82">
        <f>Data!HK29</f>
        <v>0</v>
      </c>
      <c r="H77" s="22">
        <f t="shared" si="1"/>
        <v>0</v>
      </c>
      <c r="I77" s="1"/>
    </row>
    <row r="78" spans="2:9" x14ac:dyDescent="0.2">
      <c r="B78" s="9" t="str">
        <f>$B$49</f>
        <v>Teacher Ed-Practice Teaching</v>
      </c>
      <c r="C78" s="82">
        <f>Data!EJ29</f>
        <v>0</v>
      </c>
      <c r="D78" s="82">
        <f>Data!FD29</f>
        <v>202530.76487533501</v>
      </c>
      <c r="E78" s="82">
        <f>Data!FX29</f>
        <v>0</v>
      </c>
      <c r="F78" s="82">
        <f>Data!GR29</f>
        <v>0</v>
      </c>
      <c r="G78" s="82">
        <f>Data!HL29</f>
        <v>0</v>
      </c>
      <c r="H78" s="22">
        <f t="shared" si="1"/>
        <v>202530.76487533501</v>
      </c>
      <c r="I78" s="1"/>
    </row>
    <row r="79" spans="2:9" x14ac:dyDescent="0.2">
      <c r="B79" s="9" t="str">
        <f>$B$50</f>
        <v>Technology</v>
      </c>
      <c r="C79" s="82">
        <f>Data!EK29</f>
        <v>74746.542678875194</v>
      </c>
      <c r="D79" s="82">
        <f>Data!FE29</f>
        <v>102255.44390003099</v>
      </c>
      <c r="E79" s="82">
        <f>Data!FY29</f>
        <v>0</v>
      </c>
      <c r="F79" s="82">
        <f>Data!GS29</f>
        <v>0</v>
      </c>
      <c r="G79" s="82">
        <f>Data!HM29</f>
        <v>0</v>
      </c>
      <c r="H79" s="22">
        <f t="shared" si="1"/>
        <v>177001.98657890619</v>
      </c>
      <c r="I79" s="1"/>
    </row>
    <row r="80" spans="2:9" x14ac:dyDescent="0.2">
      <c r="B80" s="9" t="str">
        <f>$B$51</f>
        <v>Nursing</v>
      </c>
      <c r="C80" s="82">
        <f>Data!EL29</f>
        <v>38128.431528465102</v>
      </c>
      <c r="D80" s="82">
        <f>Data!FF29</f>
        <v>2199090.0363020301</v>
      </c>
      <c r="E80" s="82">
        <f>Data!FZ29</f>
        <v>381983.282169507</v>
      </c>
      <c r="F80" s="82">
        <f>Data!GT29</f>
        <v>0</v>
      </c>
      <c r="G80" s="82">
        <f>Data!HN29</f>
        <v>0</v>
      </c>
      <c r="H80" s="22">
        <f t="shared" si="1"/>
        <v>2619201.7500000019</v>
      </c>
      <c r="I80" s="1"/>
    </row>
    <row r="81" spans="2:9" x14ac:dyDescent="0.2">
      <c r="B81" s="35" t="str">
        <f>$B$52</f>
        <v>Totals</v>
      </c>
      <c r="C81" s="21">
        <f>SUM(C61:C80)</f>
        <v>16528372.819464941</v>
      </c>
      <c r="D81" s="21">
        <f>SUM(D61:D80)</f>
        <v>16848053.793158419</v>
      </c>
      <c r="E81" s="21">
        <f>SUM(E61:E80)</f>
        <v>8129627.6199152786</v>
      </c>
      <c r="F81" s="21">
        <f>SUM(F61:F80)</f>
        <v>541686.16053240106</v>
      </c>
      <c r="G81" s="21">
        <f>SUM(G61:G80)</f>
        <v>0</v>
      </c>
      <c r="H81" s="21">
        <f t="shared" si="1"/>
        <v>42047740.393071041</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Data!T29</f>
        <v>Hall, Karyn</v>
      </c>
      <c r="E84" s="384"/>
      <c r="F84" s="384"/>
      <c r="G84" s="87" t="str">
        <f>Data!U29</f>
        <v>(936) 468-3806</v>
      </c>
      <c r="H84" s="78" t="str">
        <f>Data!V29</f>
        <v>khall@sfasu.edu</v>
      </c>
    </row>
    <row r="85" spans="2:9" ht="13.5" customHeight="1" x14ac:dyDescent="0.2">
      <c r="B85" s="27"/>
      <c r="C85" s="27"/>
      <c r="D85" s="27"/>
      <c r="E85" s="27"/>
      <c r="F85" s="27"/>
      <c r="G85" s="27"/>
      <c r="H85" s="5"/>
    </row>
    <row r="86" spans="2:9" x14ac:dyDescent="0.2">
      <c r="B86" s="28" t="s">
        <v>33</v>
      </c>
      <c r="C86" s="13"/>
      <c r="D86" s="13"/>
      <c r="E86" s="13"/>
      <c r="F86" s="13"/>
      <c r="G86" s="13"/>
      <c r="H86" s="17">
        <f>H13+H14</f>
        <v>80322657</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Data!HR29</f>
        <v>518547</v>
      </c>
      <c r="D91" s="159">
        <f>Data!IL29</f>
        <v>93038.02392565948</v>
      </c>
      <c r="E91" s="159">
        <f>Data!JF29</f>
        <v>7565.9159780261452</v>
      </c>
      <c r="F91" s="159">
        <f>Data!JZ29</f>
        <v>1455.6185236888236</v>
      </c>
      <c r="G91" s="159">
        <f>Data!KT29</f>
        <v>0</v>
      </c>
      <c r="H91" s="36">
        <f>SUM(C91:G91)</f>
        <v>620606.55842737446</v>
      </c>
    </row>
    <row r="92" spans="2:9" x14ac:dyDescent="0.2">
      <c r="B92" s="9" t="str">
        <f>$B$33</f>
        <v>Science</v>
      </c>
      <c r="C92" s="159">
        <f>Data!HS29</f>
        <v>459610.29444985895</v>
      </c>
      <c r="D92" s="159">
        <f>Data!IM29</f>
        <v>95090.342891716587</v>
      </c>
      <c r="E92" s="159">
        <f>Data!JG29</f>
        <v>23602.473932407567</v>
      </c>
      <c r="F92" s="159">
        <f>Data!KA29</f>
        <v>0</v>
      </c>
      <c r="G92" s="159">
        <f>Data!KU29</f>
        <v>0</v>
      </c>
      <c r="H92" s="69">
        <f t="shared" ref="H92:H110" si="2">SUM(C92:G92)</f>
        <v>578303.11127398314</v>
      </c>
    </row>
    <row r="93" spans="2:9" x14ac:dyDescent="0.2">
      <c r="B93" s="9" t="str">
        <f>$B$34</f>
        <v>Fine Arts</v>
      </c>
      <c r="C93" s="159">
        <f>Data!HT29</f>
        <v>87437.331362950441</v>
      </c>
      <c r="D93" s="159">
        <f>Data!IN29</f>
        <v>44453.716298313804</v>
      </c>
      <c r="E93" s="159">
        <f>Data!JH29</f>
        <v>3049.9935740949877</v>
      </c>
      <c r="F93" s="159">
        <f>Data!KB29</f>
        <v>0</v>
      </c>
      <c r="G93" s="159">
        <f>Data!KV29</f>
        <v>0</v>
      </c>
      <c r="H93" s="69">
        <f t="shared" si="2"/>
        <v>134941.04123535924</v>
      </c>
    </row>
    <row r="94" spans="2:9" x14ac:dyDescent="0.2">
      <c r="B94" s="9" t="str">
        <f>$B$35</f>
        <v>Teacher Education</v>
      </c>
      <c r="C94" s="159">
        <f>Data!HU29</f>
        <v>29959.015296700352</v>
      </c>
      <c r="D94" s="159">
        <f>Data!IO29</f>
        <v>114808.8772706181</v>
      </c>
      <c r="E94" s="159">
        <f>Data!JI29</f>
        <v>30682.140180743674</v>
      </c>
      <c r="F94" s="159">
        <f>Data!KC29</f>
        <v>1174.9092176823317</v>
      </c>
      <c r="G94" s="159">
        <f>Data!KW29</f>
        <v>0</v>
      </c>
      <c r="H94" s="69">
        <f t="shared" si="2"/>
        <v>176624.94196574445</v>
      </c>
    </row>
    <row r="95" spans="2:9" x14ac:dyDescent="0.2">
      <c r="B95" s="9" t="str">
        <f>$B$36</f>
        <v>Agriculture</v>
      </c>
      <c r="C95" s="159">
        <f>Data!HV29</f>
        <v>18962.702877815602</v>
      </c>
      <c r="D95" s="159">
        <f>Data!IP29</f>
        <v>21872.181841313854</v>
      </c>
      <c r="E95" s="159">
        <f>Data!JJ29</f>
        <v>1793.5535437970962</v>
      </c>
      <c r="F95" s="159">
        <f>Data!KD29</f>
        <v>313.13516693631419</v>
      </c>
      <c r="G95" s="159">
        <f>Data!KX29</f>
        <v>0</v>
      </c>
      <c r="H95" s="69">
        <f t="shared" si="2"/>
        <v>42941.573429862867</v>
      </c>
    </row>
    <row r="96" spans="2:9" x14ac:dyDescent="0.2">
      <c r="B96" s="9" t="str">
        <f>$B$37</f>
        <v>Engineering</v>
      </c>
      <c r="C96" s="159">
        <f>Data!HW29</f>
        <v>26718.984329446779</v>
      </c>
      <c r="D96" s="159">
        <f>Data!IQ29</f>
        <v>25934.880217217531</v>
      </c>
      <c r="E96" s="159">
        <f>Data!JK29</f>
        <v>560.85065303804652</v>
      </c>
      <c r="F96" s="159">
        <f>Data!KE29</f>
        <v>0</v>
      </c>
      <c r="G96" s="159">
        <f>Data!KY29</f>
        <v>0</v>
      </c>
      <c r="H96" s="69">
        <f t="shared" si="2"/>
        <v>53214.715199702354</v>
      </c>
    </row>
    <row r="97" spans="2:8" x14ac:dyDescent="0.2">
      <c r="B97" s="9" t="str">
        <f>$B$38</f>
        <v>Home Economics</v>
      </c>
      <c r="C97" s="159">
        <f>Data!HX29</f>
        <v>43498.80628208565</v>
      </c>
      <c r="D97" s="159">
        <f>Data!IR29</f>
        <v>44438.47446017115</v>
      </c>
      <c r="E97" s="159">
        <f>Data!JL29</f>
        <v>4965.2634944521442</v>
      </c>
      <c r="F97" s="159">
        <f>Data!KF29</f>
        <v>0</v>
      </c>
      <c r="G97" s="159">
        <f>Data!KZ29</f>
        <v>0</v>
      </c>
      <c r="H97" s="69">
        <f t="shared" si="2"/>
        <v>92902.544236708942</v>
      </c>
    </row>
    <row r="98" spans="2:8" x14ac:dyDescent="0.2">
      <c r="B98" s="9" t="str">
        <f>$B$39</f>
        <v>Law</v>
      </c>
      <c r="C98" s="159">
        <f>Data!HY29</f>
        <v>0</v>
      </c>
      <c r="D98" s="159">
        <f>Data!IS29</f>
        <v>0</v>
      </c>
      <c r="E98" s="159">
        <f>Data!JM29</f>
        <v>0</v>
      </c>
      <c r="F98" s="159">
        <f>Data!KG29</f>
        <v>0</v>
      </c>
      <c r="G98" s="159">
        <f>Data!LA29</f>
        <v>0</v>
      </c>
      <c r="H98" s="69">
        <f t="shared" si="2"/>
        <v>0</v>
      </c>
    </row>
    <row r="99" spans="2:8" x14ac:dyDescent="0.2">
      <c r="B99" s="9" t="str">
        <f>$B$40</f>
        <v>Social Service</v>
      </c>
      <c r="C99" s="159">
        <f>Data!HZ29</f>
        <v>2431.9975738861931</v>
      </c>
      <c r="D99" s="159">
        <f>Data!IT29</f>
        <v>10093.978424284895</v>
      </c>
      <c r="E99" s="159">
        <f>Data!JN29</f>
        <v>8995.0240405822678</v>
      </c>
      <c r="F99" s="159">
        <f>Data!KH29</f>
        <v>0</v>
      </c>
      <c r="G99" s="159">
        <f>Data!LB29</f>
        <v>0</v>
      </c>
      <c r="H99" s="69">
        <f t="shared" si="2"/>
        <v>21521.000038753358</v>
      </c>
    </row>
    <row r="100" spans="2:8" x14ac:dyDescent="0.2">
      <c r="B100" s="9" t="str">
        <f>$B$41</f>
        <v>Library Science</v>
      </c>
      <c r="C100" s="159">
        <f>Data!IA29</f>
        <v>0</v>
      </c>
      <c r="D100" s="159">
        <f>Data!IU29</f>
        <v>0</v>
      </c>
      <c r="E100" s="159">
        <f>Data!JO29</f>
        <v>0</v>
      </c>
      <c r="F100" s="159">
        <f>Data!KI29</f>
        <v>0</v>
      </c>
      <c r="G100" s="159">
        <f>Data!LC29</f>
        <v>0</v>
      </c>
      <c r="H100" s="69">
        <f t="shared" si="2"/>
        <v>0</v>
      </c>
    </row>
    <row r="101" spans="2:8" x14ac:dyDescent="0.2">
      <c r="B101" s="9" t="str">
        <f>$B$42</f>
        <v>Veterinary Science</v>
      </c>
      <c r="C101" s="159">
        <f>Data!IB29</f>
        <v>0</v>
      </c>
      <c r="D101" s="159">
        <f>Data!IV29</f>
        <v>0</v>
      </c>
      <c r="E101" s="159">
        <f>Data!JP29</f>
        <v>0</v>
      </c>
      <c r="F101" s="159">
        <f>Data!KJ29</f>
        <v>0</v>
      </c>
      <c r="G101" s="159">
        <f>Data!LD29</f>
        <v>0</v>
      </c>
      <c r="H101" s="69">
        <f t="shared" si="2"/>
        <v>0</v>
      </c>
    </row>
    <row r="102" spans="2:8" x14ac:dyDescent="0.2">
      <c r="B102" s="9" t="str">
        <f>$B$43</f>
        <v>Vocational Training</v>
      </c>
      <c r="C102" s="159">
        <f>Data!IC29</f>
        <v>339.41917262003653</v>
      </c>
      <c r="D102" s="159">
        <f>Data!IW29</f>
        <v>0</v>
      </c>
      <c r="E102" s="159">
        <f>Data!JQ29</f>
        <v>0</v>
      </c>
      <c r="F102" s="159">
        <f>Data!KK29</f>
        <v>0</v>
      </c>
      <c r="G102" s="159">
        <f>Data!LE29</f>
        <v>0</v>
      </c>
      <c r="H102" s="69">
        <f t="shared" si="2"/>
        <v>339.41917262003653</v>
      </c>
    </row>
    <row r="103" spans="2:8" x14ac:dyDescent="0.2">
      <c r="B103" s="9" t="str">
        <f>$B$44</f>
        <v>Physical Training</v>
      </c>
      <c r="C103" s="159">
        <f>Data!ID29</f>
        <v>0</v>
      </c>
      <c r="D103" s="159">
        <f>Data!IX29</f>
        <v>0</v>
      </c>
      <c r="E103" s="159">
        <f>Data!JR29</f>
        <v>0</v>
      </c>
      <c r="F103" s="159">
        <f>Data!KL29</f>
        <v>0</v>
      </c>
      <c r="G103" s="159">
        <f>Data!LF29</f>
        <v>0</v>
      </c>
      <c r="H103" s="69">
        <f t="shared" si="2"/>
        <v>0</v>
      </c>
    </row>
    <row r="104" spans="2:8" x14ac:dyDescent="0.2">
      <c r="B104" s="9" t="str">
        <f>$B$45</f>
        <v>Health Services</v>
      </c>
      <c r="C104" s="159">
        <f>Data!IE29</f>
        <v>37816.447467876736</v>
      </c>
      <c r="D104" s="159">
        <f>Data!IY29</f>
        <v>89637.245485652878</v>
      </c>
      <c r="E104" s="159">
        <f>Data!JS29</f>
        <v>11122.36017037533</v>
      </c>
      <c r="F104" s="159">
        <f>Data!KM29</f>
        <v>0</v>
      </c>
      <c r="G104" s="159">
        <f>Data!LG29</f>
        <v>0</v>
      </c>
      <c r="H104" s="69">
        <f t="shared" si="2"/>
        <v>138576.05312390495</v>
      </c>
    </row>
    <row r="105" spans="2:8" x14ac:dyDescent="0.2">
      <c r="B105" s="9" t="str">
        <f>$B$46</f>
        <v>Pharmacy</v>
      </c>
      <c r="C105" s="159">
        <f>Data!IF29</f>
        <v>0</v>
      </c>
      <c r="D105" s="159">
        <f>Data!IZ29</f>
        <v>0</v>
      </c>
      <c r="E105" s="159">
        <f>Data!JT29</f>
        <v>0</v>
      </c>
      <c r="F105" s="159">
        <f>Data!KN29</f>
        <v>0</v>
      </c>
      <c r="G105" s="159">
        <f>Data!LH29</f>
        <v>0</v>
      </c>
      <c r="H105" s="69">
        <f t="shared" si="2"/>
        <v>0</v>
      </c>
    </row>
    <row r="106" spans="2:8" x14ac:dyDescent="0.2">
      <c r="B106" s="9" t="str">
        <f>$B$47</f>
        <v>Business Administration</v>
      </c>
      <c r="C106" s="159">
        <f>Data!IG29</f>
        <v>50666.310697016728</v>
      </c>
      <c r="D106" s="159">
        <f>Data!JA29</f>
        <v>115917.10118351417</v>
      </c>
      <c r="E106" s="159">
        <f>Data!JU29</f>
        <v>10163.660554224642</v>
      </c>
      <c r="F106" s="159">
        <f>Data!KO29</f>
        <v>0</v>
      </c>
      <c r="G106" s="159">
        <f>Data!LI29</f>
        <v>0</v>
      </c>
      <c r="H106" s="69">
        <f t="shared" si="2"/>
        <v>176747.07243475554</v>
      </c>
    </row>
    <row r="107" spans="2:8" x14ac:dyDescent="0.2">
      <c r="B107" s="9" t="str">
        <f>$B$48</f>
        <v>Optometry</v>
      </c>
      <c r="C107" s="159">
        <f>Data!IH29</f>
        <v>0</v>
      </c>
      <c r="D107" s="159">
        <f>Data!JB29</f>
        <v>0</v>
      </c>
      <c r="E107" s="159">
        <f>Data!JV29</f>
        <v>0</v>
      </c>
      <c r="F107" s="159">
        <f>Data!KP29</f>
        <v>0</v>
      </c>
      <c r="G107" s="159">
        <f>Data!LJ29</f>
        <v>0</v>
      </c>
      <c r="H107" s="69">
        <f t="shared" si="2"/>
        <v>0</v>
      </c>
    </row>
    <row r="108" spans="2:8" x14ac:dyDescent="0.2">
      <c r="B108" s="9" t="str">
        <f>$B$49</f>
        <v>Teacher Ed-Practice Teaching</v>
      </c>
      <c r="C108" s="159">
        <f>Data!II29</f>
        <v>0</v>
      </c>
      <c r="D108" s="159">
        <f>Data!JC29</f>
        <v>19188.66216782734</v>
      </c>
      <c r="E108" s="159">
        <f>Data!JW29</f>
        <v>0</v>
      </c>
      <c r="F108" s="159">
        <f>Data!KQ29</f>
        <v>0</v>
      </c>
      <c r="G108" s="159">
        <f>Data!LK29</f>
        <v>0</v>
      </c>
      <c r="H108" s="69">
        <f t="shared" si="2"/>
        <v>19188.66216782734</v>
      </c>
    </row>
    <row r="109" spans="2:8" x14ac:dyDescent="0.2">
      <c r="B109" s="9" t="str">
        <f>$B$50</f>
        <v>Technology</v>
      </c>
      <c r="C109" s="159">
        <f>Data!IJ29</f>
        <v>4141.4330936369124</v>
      </c>
      <c r="D109" s="159">
        <f>Data!JD29</f>
        <v>2746.0694161395863</v>
      </c>
      <c r="E109" s="159">
        <f>Data!JX29</f>
        <v>0</v>
      </c>
      <c r="F109" s="159">
        <f>Data!KR29</f>
        <v>0</v>
      </c>
      <c r="G109" s="159">
        <f>Data!LL29</f>
        <v>0</v>
      </c>
      <c r="H109" s="69">
        <f t="shared" si="2"/>
        <v>6887.5025097764992</v>
      </c>
    </row>
    <row r="110" spans="2:8" x14ac:dyDescent="0.2">
      <c r="B110" s="9" t="str">
        <f>$B$51</f>
        <v>Nursing</v>
      </c>
      <c r="C110" s="159">
        <f>Data!IK29</f>
        <v>0</v>
      </c>
      <c r="D110" s="159">
        <f>Data!JE29</f>
        <v>0</v>
      </c>
      <c r="E110" s="159">
        <f>Data!JY29</f>
        <v>0</v>
      </c>
      <c r="F110" s="159">
        <f>Data!KS29</f>
        <v>0</v>
      </c>
      <c r="G110" s="159">
        <f>Data!HPM29</f>
        <v>0</v>
      </c>
      <c r="H110" s="69">
        <f t="shared" si="2"/>
        <v>0</v>
      </c>
    </row>
    <row r="111" spans="2:8" x14ac:dyDescent="0.2">
      <c r="B111" s="35" t="str">
        <f>$B$52</f>
        <v>Totals</v>
      </c>
      <c r="C111" s="36">
        <f>SUM(C91:C110)</f>
        <v>1280129.7426038946</v>
      </c>
      <c r="D111" s="36">
        <f>SUM(D91:D110)</f>
        <v>677219.5535824293</v>
      </c>
      <c r="E111" s="36">
        <f>SUM(E91:E110)</f>
        <v>102501.23612174189</v>
      </c>
      <c r="F111" s="36">
        <f>SUM(F91:F110)</f>
        <v>2943.6629083074699</v>
      </c>
      <c r="G111" s="36">
        <f>SUM(G91:G110)</f>
        <v>0</v>
      </c>
      <c r="H111" s="36">
        <f>SUM(C111:G111)</f>
        <v>2062794.1952163731</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8245756.5512737799</v>
      </c>
      <c r="D116" s="21">
        <f t="shared" si="3"/>
        <v>2852484.6625119094</v>
      </c>
      <c r="E116" s="21">
        <f t="shared" si="3"/>
        <v>1336716.6701352762</v>
      </c>
      <c r="F116" s="21">
        <f t="shared" si="3"/>
        <v>307372.97473507584</v>
      </c>
      <c r="G116" s="21">
        <f t="shared" si="3"/>
        <v>0</v>
      </c>
      <c r="H116" s="36">
        <f t="shared" ref="H116:H136" si="4">SUM(C116:G116)</f>
        <v>12742330.858656041</v>
      </c>
      <c r="I116" s="1"/>
    </row>
    <row r="117" spans="2:9" x14ac:dyDescent="0.2">
      <c r="B117" s="9" t="str">
        <f>$B$33</f>
        <v>Science</v>
      </c>
      <c r="C117" s="22">
        <f t="shared" si="3"/>
        <v>2926613.0982755986</v>
      </c>
      <c r="D117" s="22">
        <f t="shared" si="3"/>
        <v>1747238.9793020566</v>
      </c>
      <c r="E117" s="22">
        <f t="shared" si="3"/>
        <v>992342.47186622955</v>
      </c>
      <c r="F117" s="22">
        <f t="shared" si="3"/>
        <v>0</v>
      </c>
      <c r="G117" s="22">
        <f t="shared" si="3"/>
        <v>0</v>
      </c>
      <c r="H117" s="69">
        <f t="shared" si="4"/>
        <v>5666194.5494438848</v>
      </c>
      <c r="I117" s="1"/>
    </row>
    <row r="118" spans="2:9" x14ac:dyDescent="0.2">
      <c r="B118" s="9" t="str">
        <f>$B$34</f>
        <v>Fine Arts</v>
      </c>
      <c r="C118" s="22">
        <f t="shared" si="3"/>
        <v>2664116.4191307104</v>
      </c>
      <c r="D118" s="22">
        <f t="shared" si="3"/>
        <v>1955732.6590667039</v>
      </c>
      <c r="E118" s="22">
        <f t="shared" si="3"/>
        <v>806968.14274779195</v>
      </c>
      <c r="F118" s="22">
        <f t="shared" si="3"/>
        <v>0</v>
      </c>
      <c r="G118" s="22">
        <f t="shared" si="3"/>
        <v>0</v>
      </c>
      <c r="H118" s="69">
        <f t="shared" si="4"/>
        <v>5426817.2209452055</v>
      </c>
      <c r="I118" s="1"/>
    </row>
    <row r="119" spans="2:9" x14ac:dyDescent="0.2">
      <c r="B119" s="9" t="str">
        <f>$B$35</f>
        <v>Teacher Education</v>
      </c>
      <c r="C119" s="22">
        <f t="shared" si="3"/>
        <v>463771.52919159835</v>
      </c>
      <c r="D119" s="22">
        <f t="shared" si="3"/>
        <v>1787055.8536398183</v>
      </c>
      <c r="E119" s="22">
        <f t="shared" si="3"/>
        <v>1850753.5750892137</v>
      </c>
      <c r="F119" s="22">
        <f t="shared" si="3"/>
        <v>166922.05567403531</v>
      </c>
      <c r="G119" s="22">
        <f t="shared" si="3"/>
        <v>0</v>
      </c>
      <c r="H119" s="69">
        <f t="shared" si="4"/>
        <v>4268503.0135946656</v>
      </c>
      <c r="I119" s="1"/>
    </row>
    <row r="120" spans="2:9" x14ac:dyDescent="0.2">
      <c r="B120" s="9" t="str">
        <f>$B$36</f>
        <v>Agriculture</v>
      </c>
      <c r="C120" s="22">
        <f t="shared" si="3"/>
        <v>642641.89745316561</v>
      </c>
      <c r="D120" s="22">
        <f t="shared" si="3"/>
        <v>837695.90610866179</v>
      </c>
      <c r="E120" s="22">
        <f t="shared" si="3"/>
        <v>299887.27853683714</v>
      </c>
      <c r="F120" s="22">
        <f t="shared" si="3"/>
        <v>70334.793031597423</v>
      </c>
      <c r="G120" s="22">
        <f t="shared" si="3"/>
        <v>0</v>
      </c>
      <c r="H120" s="69">
        <f t="shared" si="4"/>
        <v>1850559.875130262</v>
      </c>
      <c r="I120" s="1"/>
    </row>
    <row r="121" spans="2:9" x14ac:dyDescent="0.2">
      <c r="B121" s="9" t="str">
        <f>$B$37</f>
        <v>Engineering</v>
      </c>
      <c r="C121" s="22">
        <f t="shared" si="3"/>
        <v>724018.0209025048</v>
      </c>
      <c r="D121" s="22">
        <f t="shared" si="3"/>
        <v>539762.62773570151</v>
      </c>
      <c r="E121" s="22">
        <f t="shared" si="3"/>
        <v>67042.594485745445</v>
      </c>
      <c r="F121" s="22">
        <f t="shared" si="3"/>
        <v>0</v>
      </c>
      <c r="G121" s="22">
        <f t="shared" si="3"/>
        <v>0</v>
      </c>
      <c r="H121" s="69">
        <f t="shared" si="4"/>
        <v>1330823.2431239518</v>
      </c>
      <c r="I121" s="1"/>
    </row>
    <row r="122" spans="2:9" x14ac:dyDescent="0.2">
      <c r="B122" s="9" t="str">
        <f>$B$38</f>
        <v>Home Economics</v>
      </c>
      <c r="C122" s="22">
        <f t="shared" si="3"/>
        <v>476379.30437244364</v>
      </c>
      <c r="D122" s="22">
        <f t="shared" si="3"/>
        <v>413287.40539580013</v>
      </c>
      <c r="E122" s="22">
        <f t="shared" si="3"/>
        <v>185749.70998991415</v>
      </c>
      <c r="F122" s="22">
        <f t="shared" si="3"/>
        <v>0</v>
      </c>
      <c r="G122" s="22">
        <f t="shared" si="3"/>
        <v>0</v>
      </c>
      <c r="H122" s="69">
        <f t="shared" si="4"/>
        <v>1075416.419758158</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92057.388348912791</v>
      </c>
      <c r="D124" s="22">
        <f t="shared" si="3"/>
        <v>475064.96621555591</v>
      </c>
      <c r="E124" s="22">
        <f t="shared" si="3"/>
        <v>644609.10972446227</v>
      </c>
      <c r="F124" s="22">
        <f t="shared" si="3"/>
        <v>0</v>
      </c>
      <c r="G124" s="22">
        <f t="shared" si="3"/>
        <v>0</v>
      </c>
      <c r="H124" s="69">
        <f t="shared" si="4"/>
        <v>1211731.4642889309</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9981.1791726200372</v>
      </c>
      <c r="D127" s="22">
        <f t="shared" si="3"/>
        <v>0</v>
      </c>
      <c r="E127" s="22">
        <f t="shared" si="3"/>
        <v>0</v>
      </c>
      <c r="F127" s="22">
        <f t="shared" si="3"/>
        <v>0</v>
      </c>
      <c r="G127" s="22">
        <f t="shared" si="3"/>
        <v>0</v>
      </c>
      <c r="H127" s="69">
        <f t="shared" si="4"/>
        <v>9981.1791726200372</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318843.1332921937</v>
      </c>
      <c r="D129" s="22">
        <f t="shared" si="3"/>
        <v>730343.00420740084</v>
      </c>
      <c r="E129" s="22">
        <f t="shared" si="3"/>
        <v>767530.30061434931</v>
      </c>
      <c r="F129" s="22">
        <f t="shared" si="3"/>
        <v>0</v>
      </c>
      <c r="G129" s="22">
        <f t="shared" si="3"/>
        <v>0</v>
      </c>
      <c r="H129" s="69">
        <f t="shared" si="4"/>
        <v>1816716.4381139439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1127307.6333543267</v>
      </c>
      <c r="D131" s="22">
        <f t="shared" si="3"/>
        <v>3660796.3058958743</v>
      </c>
      <c r="E131" s="22">
        <f t="shared" si="3"/>
        <v>898545.72067769361</v>
      </c>
      <c r="F131" s="22">
        <f t="shared" si="3"/>
        <v>0</v>
      </c>
      <c r="G131" s="22">
        <f t="shared" si="3"/>
        <v>0</v>
      </c>
      <c r="H131" s="69">
        <f t="shared" si="4"/>
        <v>5686649.6599278944</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221719.42704316234</v>
      </c>
      <c r="E133" s="22">
        <f t="shared" si="5"/>
        <v>0</v>
      </c>
      <c r="F133" s="22">
        <f t="shared" si="5"/>
        <v>0</v>
      </c>
      <c r="G133" s="22">
        <f t="shared" si="5"/>
        <v>0</v>
      </c>
      <c r="H133" s="69">
        <f t="shared" si="4"/>
        <v>221719.42704316234</v>
      </c>
      <c r="I133" s="1"/>
    </row>
    <row r="134" spans="2:12" x14ac:dyDescent="0.2">
      <c r="B134" s="9" t="str">
        <f>$B$50</f>
        <v>Technology</v>
      </c>
      <c r="C134" s="22">
        <f t="shared" si="5"/>
        <v>78887.975772512102</v>
      </c>
      <c r="D134" s="22">
        <f t="shared" si="5"/>
        <v>105001.51331617057</v>
      </c>
      <c r="E134" s="22">
        <f t="shared" si="5"/>
        <v>0</v>
      </c>
      <c r="F134" s="22">
        <f t="shared" si="5"/>
        <v>0</v>
      </c>
      <c r="G134" s="22">
        <f t="shared" si="5"/>
        <v>0</v>
      </c>
      <c r="H134" s="69">
        <f t="shared" si="4"/>
        <v>183889.48908868269</v>
      </c>
      <c r="I134" s="1"/>
    </row>
    <row r="135" spans="2:12" x14ac:dyDescent="0.2">
      <c r="B135" s="9" t="str">
        <f>$B$51</f>
        <v>Nursing</v>
      </c>
      <c r="C135" s="22">
        <f t="shared" si="5"/>
        <v>38128.431528465102</v>
      </c>
      <c r="D135" s="22">
        <f t="shared" si="5"/>
        <v>2199090.0363020301</v>
      </c>
      <c r="E135" s="22">
        <f t="shared" si="5"/>
        <v>381983.282169507</v>
      </c>
      <c r="F135" s="22">
        <f t="shared" si="5"/>
        <v>0</v>
      </c>
      <c r="G135" s="22">
        <f t="shared" si="5"/>
        <v>0</v>
      </c>
      <c r="H135" s="69">
        <f t="shared" si="4"/>
        <v>2619201.7500000019</v>
      </c>
      <c r="I135" s="1"/>
    </row>
    <row r="136" spans="2:12" x14ac:dyDescent="0.2">
      <c r="B136" s="35" t="str">
        <f>$B$52</f>
        <v>Totals</v>
      </c>
      <c r="C136" s="36">
        <f>SUM(C116:C135)</f>
        <v>17808502.562068831</v>
      </c>
      <c r="D136" s="36">
        <f>SUM(D116:D135)</f>
        <v>17525273.346740849</v>
      </c>
      <c r="E136" s="36">
        <f>SUM(E116:E135)</f>
        <v>8232128.8560370207</v>
      </c>
      <c r="F136" s="36">
        <f>SUM(F116:F135)</f>
        <v>544629.82344070857</v>
      </c>
      <c r="G136" s="36">
        <f>SUM(G116:G135)</f>
        <v>0</v>
      </c>
      <c r="H136" s="36">
        <f t="shared" si="4"/>
        <v>44110534.588287406</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36212122.411712587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Data!LN29</f>
        <v>87862.850426044926</v>
      </c>
      <c r="D143" s="159">
        <f>Data!MH29</f>
        <v>15764.407045291957</v>
      </c>
      <c r="E143" s="159">
        <f>Data!NB29</f>
        <v>1281.9724034915535</v>
      </c>
      <c r="F143" s="159">
        <f>Data!NV29</f>
        <v>246.64069529715039</v>
      </c>
      <c r="G143" s="159">
        <f>Data!OP29</f>
        <v>0</v>
      </c>
      <c r="H143" s="160">
        <f>Data!PJ29</f>
        <v>8971149.9566292204</v>
      </c>
      <c r="I143" s="70">
        <f t="shared" ref="I143:I162" si="6">SUM(C143:H143)</f>
        <v>9076305.8271993455</v>
      </c>
    </row>
    <row r="144" spans="2:12" x14ac:dyDescent="0.2">
      <c r="B144" s="9" t="str">
        <f>$B$33</f>
        <v>Science</v>
      </c>
      <c r="C144" s="159">
        <f>Data!LO29</f>
        <v>77876.586993114353</v>
      </c>
      <c r="D144" s="159">
        <f>Data!MI29</f>
        <v>16112.152947478684</v>
      </c>
      <c r="E144" s="159">
        <f>Data!NC29</f>
        <v>3999.2144141374893</v>
      </c>
      <c r="F144" s="159">
        <f>Data!NW29</f>
        <v>0</v>
      </c>
      <c r="G144" s="159">
        <f>Data!OQ29</f>
        <v>0</v>
      </c>
      <c r="H144" s="160">
        <f>Data!PK29</f>
        <v>6304172.4430820672</v>
      </c>
      <c r="I144" s="70">
        <f t="shared" si="6"/>
        <v>6402160.3974367976</v>
      </c>
    </row>
    <row r="145" spans="2:9" x14ac:dyDescent="0.2">
      <c r="B145" s="9" t="str">
        <f>$B$34</f>
        <v>Fine Arts</v>
      </c>
      <c r="C145" s="159">
        <f>Data!LP29</f>
        <v>14815.42303242609</v>
      </c>
      <c r="D145" s="159">
        <f>Data!MJ29</f>
        <v>7532.2588424975693</v>
      </c>
      <c r="E145" s="159">
        <f>Data!ND29</f>
        <v>516.79236250736471</v>
      </c>
      <c r="F145" s="159">
        <f>Data!NX29</f>
        <v>0</v>
      </c>
      <c r="G145" s="159">
        <f>Data!OR29</f>
        <v>0</v>
      </c>
      <c r="H145" s="160">
        <f>Data!PL29</f>
        <v>3597369.9770327522</v>
      </c>
      <c r="I145" s="70">
        <f t="shared" si="6"/>
        <v>3620234.4512701831</v>
      </c>
    </row>
    <row r="146" spans="2:9" x14ac:dyDescent="0.2">
      <c r="B146" s="9" t="str">
        <f>$B$35</f>
        <v>Teacher Education</v>
      </c>
      <c r="C146" s="159">
        <f>Data!LQ29</f>
        <v>5076.2698076077522</v>
      </c>
      <c r="D146" s="159">
        <f>Data!MK29</f>
        <v>19453.270795531505</v>
      </c>
      <c r="E146" s="159">
        <f>Data!NE29</f>
        <v>5198.7964320526908</v>
      </c>
      <c r="F146" s="159">
        <f>Data!NY29</f>
        <v>199.07717691434769</v>
      </c>
      <c r="G146" s="159">
        <f>Data!OS29</f>
        <v>0</v>
      </c>
      <c r="H146" s="160">
        <f>Data!PN29</f>
        <v>4637870.4333975939</v>
      </c>
      <c r="I146" s="70">
        <f t="shared" si="6"/>
        <v>4667797.8476097006</v>
      </c>
    </row>
    <row r="147" spans="2:9" x14ac:dyDescent="0.2">
      <c r="B147" s="9" t="str">
        <f>$B$36</f>
        <v>Agriculture</v>
      </c>
      <c r="C147" s="159">
        <f>Data!LR29</f>
        <v>3213.0493988530357</v>
      </c>
      <c r="D147" s="159">
        <f>Data!ML29</f>
        <v>3706.032898878243</v>
      </c>
      <c r="E147" s="159">
        <f>Data!NF29</f>
        <v>303.90056590771366</v>
      </c>
      <c r="F147" s="159">
        <f>Data!NZ29</f>
        <v>53.0577716883137</v>
      </c>
      <c r="G147" s="159">
        <f>Data!OT29</f>
        <v>0</v>
      </c>
      <c r="H147" s="160">
        <f>Data!PM29</f>
        <v>2576136.7013420467</v>
      </c>
      <c r="I147" s="70">
        <f t="shared" si="6"/>
        <v>2583412.7419773741</v>
      </c>
    </row>
    <row r="148" spans="2:9" x14ac:dyDescent="0.2">
      <c r="B148" s="9" t="str">
        <f>$B$37</f>
        <v>Engineering</v>
      </c>
      <c r="C148" s="159">
        <f>Data!LS29</f>
        <v>4527.2774187759696</v>
      </c>
      <c r="D148" s="159">
        <f>Data!MM29</f>
        <v>4394.4184448907763</v>
      </c>
      <c r="E148" s="159">
        <f>Data!NG29</f>
        <v>95.030801526634107</v>
      </c>
      <c r="F148" s="159">
        <f>Data!OA29</f>
        <v>0</v>
      </c>
      <c r="G148" s="159">
        <f>Data!OU29</f>
        <v>0</v>
      </c>
      <c r="H148" s="160">
        <f>Data!PO29</f>
        <v>830129.05035694991</v>
      </c>
      <c r="I148" s="70">
        <f t="shared" si="6"/>
        <v>839145.77702214324</v>
      </c>
    </row>
    <row r="149" spans="2:9" x14ac:dyDescent="0.2">
      <c r="B149" s="9" t="str">
        <f>$B$38</f>
        <v>Home Economics</v>
      </c>
      <c r="C149" s="159">
        <f>Data!LT29</f>
        <v>7370.4584349623019</v>
      </c>
      <c r="D149" s="159">
        <f>Data!MN29</f>
        <v>7529.6762581899757</v>
      </c>
      <c r="E149" s="159">
        <f>Data!NH29</f>
        <v>841.3166091770853</v>
      </c>
      <c r="F149" s="159">
        <f>Data!OB29</f>
        <v>0</v>
      </c>
      <c r="G149" s="159">
        <f>Data!OV29</f>
        <v>0</v>
      </c>
      <c r="H149" s="160">
        <f>Data!PP29</f>
        <v>1300150.2955984809</v>
      </c>
      <c r="I149" s="70">
        <f t="shared" si="6"/>
        <v>1315891.7469008102</v>
      </c>
    </row>
    <row r="150" spans="2:9" x14ac:dyDescent="0.2">
      <c r="B150" s="9" t="str">
        <f>$B$39</f>
        <v>Law</v>
      </c>
      <c r="C150" s="159">
        <f>Data!LU29</f>
        <v>0</v>
      </c>
      <c r="D150" s="159">
        <f>Data!MO29</f>
        <v>0</v>
      </c>
      <c r="E150" s="159">
        <f>Data!NI29</f>
        <v>0</v>
      </c>
      <c r="F150" s="159">
        <f>Data!OC29</f>
        <v>0</v>
      </c>
      <c r="G150" s="159">
        <f>Data!OW29</f>
        <v>0</v>
      </c>
      <c r="H150" s="160">
        <f>Data!PQ29</f>
        <v>0</v>
      </c>
      <c r="I150" s="70">
        <f t="shared" si="6"/>
        <v>0</v>
      </c>
    </row>
    <row r="151" spans="2:9" x14ac:dyDescent="0.2">
      <c r="B151" s="9" t="str">
        <f>$B$40</f>
        <v>Social Service</v>
      </c>
      <c r="C151" s="159">
        <f>Data!LV29</f>
        <v>412.07882616400707</v>
      </c>
      <c r="D151" s="159">
        <f>Data!MP29</f>
        <v>1710.3285073419979</v>
      </c>
      <c r="E151" s="159">
        <f>Data!NJ29</f>
        <v>1524.1211536396131</v>
      </c>
      <c r="F151" s="159">
        <f>Data!OD29</f>
        <v>0</v>
      </c>
      <c r="G151" s="159">
        <f>Data!OX29</f>
        <v>0</v>
      </c>
      <c r="H151" s="160">
        <f>Data!PR29</f>
        <v>958735.54600062803</v>
      </c>
      <c r="I151" s="70">
        <f t="shared" si="6"/>
        <v>962382.0744877737</v>
      </c>
    </row>
    <row r="152" spans="2:9" x14ac:dyDescent="0.2">
      <c r="B152" s="9" t="str">
        <f>$B$41</f>
        <v>Library Science</v>
      </c>
      <c r="C152" s="159">
        <f>Data!LW29</f>
        <v>0</v>
      </c>
      <c r="D152" s="159">
        <f>Data!MQ29</f>
        <v>0</v>
      </c>
      <c r="E152" s="159">
        <f>Data!NK29</f>
        <v>0</v>
      </c>
      <c r="F152" s="159">
        <f>Data!OE29</f>
        <v>0</v>
      </c>
      <c r="G152" s="159">
        <f>Data!OY29</f>
        <v>0</v>
      </c>
      <c r="H152" s="160">
        <f>Data!PS29</f>
        <v>0</v>
      </c>
      <c r="I152" s="70">
        <f t="shared" si="6"/>
        <v>0</v>
      </c>
    </row>
    <row r="153" spans="2:9" x14ac:dyDescent="0.2">
      <c r="B153" s="9" t="str">
        <f>$B$42</f>
        <v>Veterinary Science</v>
      </c>
      <c r="C153" s="159">
        <f>Data!LX29</f>
        <v>0</v>
      </c>
      <c r="D153" s="159">
        <f>Data!MR29</f>
        <v>0</v>
      </c>
      <c r="E153" s="159">
        <f>Data!NL29</f>
        <v>0</v>
      </c>
      <c r="F153" s="159">
        <f>Data!OF29</f>
        <v>0</v>
      </c>
      <c r="G153" s="159">
        <f>Data!OZ29</f>
        <v>0</v>
      </c>
      <c r="H153" s="160">
        <f>Data!PT29</f>
        <v>0</v>
      </c>
      <c r="I153" s="70">
        <f t="shared" si="6"/>
        <v>0</v>
      </c>
    </row>
    <row r="154" spans="2:9" x14ac:dyDescent="0.2">
      <c r="B154" s="9" t="str">
        <f>$B$43</f>
        <v>Vocational Training</v>
      </c>
      <c r="C154" s="159">
        <f>Data!LY29</f>
        <v>57.51134611837724</v>
      </c>
      <c r="D154" s="159">
        <f>Data!MS29</f>
        <v>0</v>
      </c>
      <c r="E154" s="159">
        <f>Data!NM29</f>
        <v>0</v>
      </c>
      <c r="F154" s="159">
        <f>Data!OG29</f>
        <v>0</v>
      </c>
      <c r="G154" s="159">
        <f>Data!PA29</f>
        <v>0</v>
      </c>
      <c r="H154" s="160">
        <f>Data!PU29</f>
        <v>9209.0460896057411</v>
      </c>
      <c r="I154" s="70">
        <f t="shared" si="6"/>
        <v>9266.5574357241185</v>
      </c>
    </row>
    <row r="155" spans="2:9" x14ac:dyDescent="0.2">
      <c r="B155" s="9" t="str">
        <f>$B$44</f>
        <v>Physical Training</v>
      </c>
      <c r="C155" s="159">
        <f>Data!LZ29</f>
        <v>0</v>
      </c>
      <c r="D155" s="159">
        <f>Data!MT29</f>
        <v>0</v>
      </c>
      <c r="E155" s="159">
        <f>Data!NN29</f>
        <v>0</v>
      </c>
      <c r="F155" s="159">
        <f>Data!OH29</f>
        <v>0</v>
      </c>
      <c r="G155" s="159">
        <f>Data!PB29</f>
        <v>0</v>
      </c>
      <c r="H155" s="160">
        <f>Data!PV29</f>
        <v>0</v>
      </c>
      <c r="I155" s="70">
        <f t="shared" si="6"/>
        <v>0</v>
      </c>
    </row>
    <row r="156" spans="2:9" x14ac:dyDescent="0.2">
      <c r="B156" s="9" t="str">
        <f>$B$45</f>
        <v>Health Services</v>
      </c>
      <c r="C156" s="159">
        <f>Data!MA29</f>
        <v>6407.6368535821102</v>
      </c>
      <c r="D156" s="159">
        <f>Data!MU29</f>
        <v>15188.177528186639</v>
      </c>
      <c r="E156" s="159">
        <f>Data!NO29</f>
        <v>1884.5779997459981</v>
      </c>
      <c r="F156" s="159">
        <f>Data!OI29</f>
        <v>0</v>
      </c>
      <c r="G156" s="159">
        <f>Data!PC29</f>
        <v>0</v>
      </c>
      <c r="H156" s="160">
        <f>Data!PW29</f>
        <v>1484875.5478541793</v>
      </c>
      <c r="I156" s="70">
        <f t="shared" si="6"/>
        <v>1508355.9402356939</v>
      </c>
    </row>
    <row r="157" spans="2:9" x14ac:dyDescent="0.2">
      <c r="B157" s="9" t="str">
        <f>$B$46</f>
        <v>Pharmacy</v>
      </c>
      <c r="C157" s="159">
        <f>Data!MB29</f>
        <v>0</v>
      </c>
      <c r="D157" s="159">
        <f>Data!MV29</f>
        <v>0</v>
      </c>
      <c r="E157" s="159">
        <f>Data!NP29</f>
        <v>0</v>
      </c>
      <c r="F157" s="159">
        <f>Data!OJ29</f>
        <v>0</v>
      </c>
      <c r="G157" s="159">
        <f>Data!PD29</f>
        <v>0</v>
      </c>
      <c r="H157" s="160">
        <f>Data!PX29</f>
        <v>0</v>
      </c>
      <c r="I157" s="70">
        <f t="shared" si="6"/>
        <v>0</v>
      </c>
    </row>
    <row r="158" spans="2:9" x14ac:dyDescent="0.2">
      <c r="B158" s="9" t="str">
        <f>$B$47</f>
        <v>Business Administration</v>
      </c>
      <c r="C158" s="159">
        <f>Data!MC29</f>
        <v>8584.9237936223708</v>
      </c>
      <c r="D158" s="159">
        <f>Data!MW29</f>
        <v>19641.048782671231</v>
      </c>
      <c r="E158" s="159">
        <f>Data!NQ29</f>
        <v>1722.1354805966139</v>
      </c>
      <c r="F158" s="159">
        <f>Data!OK29</f>
        <v>0</v>
      </c>
      <c r="G158" s="159">
        <f>Data!PE29</f>
        <v>0</v>
      </c>
      <c r="H158" s="160">
        <f>Data!PY29</f>
        <v>2709604.4180700653</v>
      </c>
      <c r="I158" s="70">
        <f t="shared" si="6"/>
        <v>2739552.5261269556</v>
      </c>
    </row>
    <row r="159" spans="2:9" x14ac:dyDescent="0.2">
      <c r="B159" s="9" t="str">
        <f>$B$48</f>
        <v>Optometry</v>
      </c>
      <c r="C159" s="159">
        <f>Data!MD29</f>
        <v>0</v>
      </c>
      <c r="D159" s="159">
        <f>Data!MX29</f>
        <v>0</v>
      </c>
      <c r="E159" s="159">
        <f>Data!NR29</f>
        <v>0</v>
      </c>
      <c r="F159" s="159">
        <f>Data!OL29</f>
        <v>0</v>
      </c>
      <c r="G159" s="159">
        <f>Data!PF29</f>
        <v>0</v>
      </c>
      <c r="H159" s="160">
        <f>Data!PZ29</f>
        <v>0</v>
      </c>
      <c r="I159" s="70">
        <f t="shared" si="6"/>
        <v>0</v>
      </c>
    </row>
    <row r="160" spans="2:9" x14ac:dyDescent="0.2">
      <c r="B160" s="9" t="str">
        <f>$B$49</f>
        <v>Teacher Ed-Practice Teaching</v>
      </c>
      <c r="C160" s="159">
        <f>Data!ME29</f>
        <v>0</v>
      </c>
      <c r="D160" s="159">
        <f>Data!MY29</f>
        <v>3251.3360484733712</v>
      </c>
      <c r="E160" s="159">
        <f>Data!NS29</f>
        <v>0</v>
      </c>
      <c r="F160" s="159">
        <f>Data!OM29</f>
        <v>0</v>
      </c>
      <c r="G160" s="159">
        <f>Data!PG29</f>
        <v>0</v>
      </c>
      <c r="H160" s="160">
        <f>Data!QA29</f>
        <v>587662.25085866137</v>
      </c>
      <c r="I160" s="70">
        <f t="shared" si="6"/>
        <v>590913.58690713474</v>
      </c>
    </row>
    <row r="161" spans="2:10" x14ac:dyDescent="0.2">
      <c r="B161" s="9" t="str">
        <f>$B$50</f>
        <v>Technology</v>
      </c>
      <c r="C161" s="159">
        <f>Data!MF29</f>
        <v>701.72639405047642</v>
      </c>
      <c r="D161" s="159">
        <f>Data!MZ29</f>
        <v>465.29530856375391</v>
      </c>
      <c r="E161" s="159">
        <f>Data!NT29</f>
        <v>0</v>
      </c>
      <c r="F161" s="159">
        <f>Data!ON29</f>
        <v>0</v>
      </c>
      <c r="G161" s="159">
        <f>Data!PH29</f>
        <v>0</v>
      </c>
      <c r="H161" s="160">
        <f>Data!QB29</f>
        <v>178628.80046532466</v>
      </c>
      <c r="I161" s="70">
        <f t="shared" si="6"/>
        <v>179795.8221679389</v>
      </c>
    </row>
    <row r="162" spans="2:10" x14ac:dyDescent="0.2">
      <c r="B162" s="9" t="str">
        <f>$B$51</f>
        <v>Nursing</v>
      </c>
      <c r="C162" s="159">
        <f>Data!MG29</f>
        <v>0</v>
      </c>
      <c r="D162" s="159">
        <f>Data!NA29</f>
        <v>0</v>
      </c>
      <c r="E162" s="159">
        <f>Data!NU29</f>
        <v>0</v>
      </c>
      <c r="F162" s="159">
        <f>Data!OO29</f>
        <v>0</v>
      </c>
      <c r="G162" s="159">
        <f>Data!PI29</f>
        <v>0</v>
      </c>
      <c r="H162" s="160">
        <f>Data!QC29</f>
        <v>1716907.0541550242</v>
      </c>
      <c r="I162" s="70">
        <f t="shared" si="6"/>
        <v>1716907.0541550242</v>
      </c>
    </row>
    <row r="163" spans="2:10" ht="15" thickBot="1" x14ac:dyDescent="0.25">
      <c r="B163" s="35" t="str">
        <f>$B$52</f>
        <v>Totals</v>
      </c>
      <c r="C163" s="36">
        <f t="shared" ref="C163:H163" si="7">SUM(C143:C162)</f>
        <v>216905.79272532178</v>
      </c>
      <c r="D163" s="36">
        <f t="shared" si="7"/>
        <v>114748.40340799572</v>
      </c>
      <c r="E163" s="36">
        <f t="shared" si="7"/>
        <v>17367.858222782757</v>
      </c>
      <c r="F163" s="36">
        <f t="shared" si="7"/>
        <v>498.77564389981177</v>
      </c>
      <c r="G163" s="37">
        <f t="shared" si="7"/>
        <v>0</v>
      </c>
      <c r="H163" s="71">
        <f t="shared" si="7"/>
        <v>35862601.5209326</v>
      </c>
      <c r="I163" s="70">
        <f>SUM(I143:I162)</f>
        <v>36212122.350932606</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5893230.7495873962</v>
      </c>
      <c r="D168" s="21">
        <f t="shared" si="8"/>
        <v>2024036.5152048084</v>
      </c>
      <c r="E168" s="21">
        <f t="shared" si="8"/>
        <v>942388.10363876587</v>
      </c>
      <c r="F168" s="21">
        <f t="shared" si="8"/>
        <v>216650.45876837522</v>
      </c>
      <c r="G168" s="21">
        <f t="shared" si="8"/>
        <v>0</v>
      </c>
      <c r="H168" s="36">
        <f t="shared" ref="H168:H188" si="9">SUM(C168:G168)</f>
        <v>9076305.8271993455</v>
      </c>
      <c r="I168" s="52"/>
      <c r="J168" s="53"/>
    </row>
    <row r="169" spans="2:10" x14ac:dyDescent="0.2">
      <c r="B169" s="9" t="str">
        <f>$B$33</f>
        <v>Science</v>
      </c>
      <c r="C169" s="22">
        <f t="shared" si="8"/>
        <v>3334007.9260631511</v>
      </c>
      <c r="D169" s="22">
        <f t="shared" si="8"/>
        <v>1960079.2597380376</v>
      </c>
      <c r="E169" s="22">
        <f t="shared" si="8"/>
        <v>1108073.2116356092</v>
      </c>
      <c r="F169" s="22">
        <f t="shared" si="8"/>
        <v>0</v>
      </c>
      <c r="G169" s="22">
        <f t="shared" si="8"/>
        <v>0</v>
      </c>
      <c r="H169" s="69">
        <f t="shared" si="9"/>
        <v>6402160.3974367976</v>
      </c>
      <c r="I169" s="52"/>
      <c r="J169" s="53"/>
    </row>
    <row r="170" spans="2:10" x14ac:dyDescent="0.2">
      <c r="B170" s="9" t="str">
        <f>$B$34</f>
        <v>Fine Arts</v>
      </c>
      <c r="C170" s="22">
        <f t="shared" si="8"/>
        <v>1780825.2279161033</v>
      </c>
      <c r="D170" s="22">
        <f t="shared" si="8"/>
        <v>1303963.2356727065</v>
      </c>
      <c r="E170" s="22">
        <f t="shared" si="8"/>
        <v>535445.98768137395</v>
      </c>
      <c r="F170" s="22">
        <f t="shared" si="8"/>
        <v>0</v>
      </c>
      <c r="G170" s="22">
        <f t="shared" si="8"/>
        <v>0</v>
      </c>
      <c r="H170" s="69">
        <f t="shared" si="9"/>
        <v>3620234.4512701835</v>
      </c>
      <c r="I170" s="52"/>
      <c r="J170" s="53"/>
    </row>
    <row r="171" spans="2:10" x14ac:dyDescent="0.2">
      <c r="B171" s="9" t="str">
        <f>$B$35</f>
        <v>Teacher Education</v>
      </c>
      <c r="C171" s="22">
        <f t="shared" si="8"/>
        <v>508979.45465693501</v>
      </c>
      <c r="D171" s="22">
        <f t="shared" si="8"/>
        <v>1961148.8675959809</v>
      </c>
      <c r="E171" s="22">
        <f t="shared" si="8"/>
        <v>2016104.0852589724</v>
      </c>
      <c r="F171" s="22">
        <f t="shared" si="8"/>
        <v>181565.44009781198</v>
      </c>
      <c r="G171" s="22">
        <f t="shared" si="8"/>
        <v>0</v>
      </c>
      <c r="H171" s="69">
        <f t="shared" si="9"/>
        <v>4667797.8476096997</v>
      </c>
      <c r="I171" s="52"/>
      <c r="J171" s="53"/>
    </row>
    <row r="172" spans="2:10" x14ac:dyDescent="0.2">
      <c r="B172" s="9" t="str">
        <f>$B$36</f>
        <v>Agriculture</v>
      </c>
      <c r="C172" s="22">
        <f t="shared" si="8"/>
        <v>897825.21520767768</v>
      </c>
      <c r="D172" s="22">
        <f t="shared" si="8"/>
        <v>1169849.9644150636</v>
      </c>
      <c r="E172" s="22">
        <f t="shared" si="8"/>
        <v>417772.49203742162</v>
      </c>
      <c r="F172" s="22">
        <f t="shared" si="8"/>
        <v>97965.070317210921</v>
      </c>
      <c r="G172" s="22">
        <f t="shared" si="8"/>
        <v>0</v>
      </c>
      <c r="H172" s="69">
        <f t="shared" si="9"/>
        <v>2583412.7419773741</v>
      </c>
      <c r="I172" s="52"/>
      <c r="J172" s="53"/>
    </row>
    <row r="173" spans="2:10" x14ac:dyDescent="0.2">
      <c r="B173" s="9" t="str">
        <f>$B$37</f>
        <v>Engineering</v>
      </c>
      <c r="C173" s="22">
        <f t="shared" si="8"/>
        <v>456148.77955174953</v>
      </c>
      <c r="D173" s="22">
        <f t="shared" si="8"/>
        <v>341082.73516575876</v>
      </c>
      <c r="E173" s="22">
        <f t="shared" si="8"/>
        <v>41914.262304634954</v>
      </c>
      <c r="F173" s="22">
        <f t="shared" si="8"/>
        <v>0</v>
      </c>
      <c r="G173" s="22">
        <f t="shared" si="8"/>
        <v>0</v>
      </c>
      <c r="H173" s="69">
        <f t="shared" si="9"/>
        <v>839145.77702214324</v>
      </c>
      <c r="I173" s="52"/>
      <c r="J173" s="53"/>
    </row>
    <row r="174" spans="2:10" x14ac:dyDescent="0.2">
      <c r="B174" s="9" t="str">
        <f>$B$38</f>
        <v>Home Economics</v>
      </c>
      <c r="C174" s="22">
        <f t="shared" si="8"/>
        <v>583300.56515224243</v>
      </c>
      <c r="D174" s="22">
        <f t="shared" si="8"/>
        <v>507183.32894587721</v>
      </c>
      <c r="E174" s="22">
        <f t="shared" si="8"/>
        <v>225407.85280269047</v>
      </c>
      <c r="F174" s="22">
        <f t="shared" si="8"/>
        <v>0</v>
      </c>
      <c r="G174" s="22">
        <f t="shared" si="8"/>
        <v>0</v>
      </c>
      <c r="H174" s="69">
        <f t="shared" si="9"/>
        <v>1315891.7469008099</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73248.918574217256</v>
      </c>
      <c r="D176" s="22">
        <f t="shared" si="8"/>
        <v>377587.06621152902</v>
      </c>
      <c r="E176" s="22">
        <f t="shared" si="8"/>
        <v>511546.08970202756</v>
      </c>
      <c r="F176" s="22">
        <f t="shared" si="8"/>
        <v>0</v>
      </c>
      <c r="G176" s="22">
        <f t="shared" si="8"/>
        <v>0</v>
      </c>
      <c r="H176" s="69">
        <f t="shared" si="9"/>
        <v>962382.07448777382</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9266.5574357241185</v>
      </c>
      <c r="D179" s="22">
        <f t="shared" si="8"/>
        <v>0</v>
      </c>
      <c r="E179" s="22">
        <f t="shared" si="8"/>
        <v>0</v>
      </c>
      <c r="F179" s="22">
        <f t="shared" si="8"/>
        <v>0</v>
      </c>
      <c r="G179" s="22">
        <f t="shared" si="8"/>
        <v>0</v>
      </c>
      <c r="H179" s="69">
        <f t="shared" si="9"/>
        <v>9266.5574357241185</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267010.97719562351</v>
      </c>
      <c r="D181" s="22">
        <f t="shared" si="8"/>
        <v>612126.94339293079</v>
      </c>
      <c r="E181" s="22">
        <f t="shared" si="8"/>
        <v>629218.01964713971</v>
      </c>
      <c r="F181" s="22">
        <f t="shared" si="8"/>
        <v>0</v>
      </c>
      <c r="G181" s="22">
        <f t="shared" si="8"/>
        <v>0</v>
      </c>
      <c r="H181" s="69">
        <f t="shared" si="9"/>
        <v>1508355.9402356939</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545730.33040896931</v>
      </c>
      <c r="D183" s="22">
        <f t="shared" si="8"/>
        <v>1763956.3200413215</v>
      </c>
      <c r="E183" s="22">
        <f t="shared" si="8"/>
        <v>429865.87567666511</v>
      </c>
      <c r="F183" s="22">
        <f t="shared" si="8"/>
        <v>0</v>
      </c>
      <c r="G183" s="22">
        <f t="shared" si="8"/>
        <v>0</v>
      </c>
      <c r="H183" s="69">
        <f t="shared" si="9"/>
        <v>2739552.5261269556</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590913.58690713474</v>
      </c>
      <c r="E185" s="22">
        <f t="shared" si="10"/>
        <v>0</v>
      </c>
      <c r="F185" s="22">
        <f t="shared" si="10"/>
        <v>0</v>
      </c>
      <c r="G185" s="22">
        <f t="shared" si="10"/>
        <v>0</v>
      </c>
      <c r="H185" s="69">
        <f t="shared" si="9"/>
        <v>590913.58690713474</v>
      </c>
      <c r="I185" s="52"/>
      <c r="J185" s="53"/>
    </row>
    <row r="186" spans="2:10" x14ac:dyDescent="0.2">
      <c r="B186" s="9" t="str">
        <f>$B$50</f>
        <v>Technology</v>
      </c>
      <c r="C186" s="22">
        <f t="shared" si="10"/>
        <v>77332.884342320001</v>
      </c>
      <c r="D186" s="22">
        <f t="shared" si="10"/>
        <v>102462.93782561888</v>
      </c>
      <c r="E186" s="22">
        <f t="shared" si="10"/>
        <v>0</v>
      </c>
      <c r="F186" s="22">
        <f t="shared" si="10"/>
        <v>0</v>
      </c>
      <c r="G186" s="22">
        <f t="shared" si="10"/>
        <v>0</v>
      </c>
      <c r="H186" s="69">
        <f t="shared" si="9"/>
        <v>179795.82216793887</v>
      </c>
      <c r="I186" s="52"/>
      <c r="J186" s="53"/>
    </row>
    <row r="187" spans="2:10" x14ac:dyDescent="0.2">
      <c r="B187" s="9" t="str">
        <f>$B$51</f>
        <v>Nursing</v>
      </c>
      <c r="C187" s="22">
        <f t="shared" si="10"/>
        <v>24993.482481862469</v>
      </c>
      <c r="D187" s="22">
        <f t="shared" si="10"/>
        <v>1441520.5686423283</v>
      </c>
      <c r="E187" s="22">
        <f t="shared" si="10"/>
        <v>250393.00303083379</v>
      </c>
      <c r="F187" s="22">
        <f t="shared" si="10"/>
        <v>0</v>
      </c>
      <c r="G187" s="22">
        <f t="shared" si="10"/>
        <v>0</v>
      </c>
      <c r="H187" s="69">
        <f t="shared" si="9"/>
        <v>1716907.0541550245</v>
      </c>
      <c r="I187" s="52"/>
      <c r="J187" s="53"/>
    </row>
    <row r="188" spans="2:10" x14ac:dyDescent="0.2">
      <c r="B188" s="35" t="str">
        <f>$B$52</f>
        <v>Totals</v>
      </c>
      <c r="C188" s="36">
        <f>SUM(C168:C187)</f>
        <v>14451901.068573976</v>
      </c>
      <c r="D188" s="36">
        <f>SUM(D168:D187)</f>
        <v>14155911.329759095</v>
      </c>
      <c r="E188" s="36">
        <f>SUM(E168:E187)</f>
        <v>7108128.9834161354</v>
      </c>
      <c r="F188" s="36">
        <f>SUM(F168:F187)</f>
        <v>496180.96918339812</v>
      </c>
      <c r="G188" s="36">
        <f>SUM(G168:G187)</f>
        <v>0</v>
      </c>
      <c r="H188" s="36">
        <f t="shared" si="9"/>
        <v>36212122.350932606</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16563612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3096301.4489972359</v>
      </c>
      <c r="D193" s="38">
        <f t="shared" si="11"/>
        <v>1071114.8623971504</v>
      </c>
      <c r="E193" s="38">
        <f t="shared" si="11"/>
        <v>501940.32978080766</v>
      </c>
      <c r="F193" s="38">
        <f t="shared" si="11"/>
        <v>115419.29247326462</v>
      </c>
      <c r="G193" s="38">
        <f t="shared" si="11"/>
        <v>0</v>
      </c>
      <c r="H193" s="38">
        <f>SUM(C193:G193)</f>
        <v>4784775.9336484587</v>
      </c>
      <c r="I193" s="1"/>
    </row>
    <row r="194" spans="2:9" x14ac:dyDescent="0.2">
      <c r="B194" s="9" t="str">
        <f>$B$33</f>
        <v>Science</v>
      </c>
      <c r="C194" s="39">
        <f t="shared" si="11"/>
        <v>1098950.2686015156</v>
      </c>
      <c r="D194" s="39">
        <f t="shared" si="11"/>
        <v>656092.44581950374</v>
      </c>
      <c r="E194" s="39">
        <f t="shared" si="11"/>
        <v>372626.9887347403</v>
      </c>
      <c r="F194" s="39">
        <f t="shared" si="11"/>
        <v>0</v>
      </c>
      <c r="G194" s="39">
        <f t="shared" si="11"/>
        <v>0</v>
      </c>
      <c r="H194" s="39">
        <f t="shared" ref="H194:H213" si="12">SUM(C194:G194)</f>
        <v>2127669.7031557597</v>
      </c>
      <c r="I194" s="1"/>
    </row>
    <row r="195" spans="2:9" x14ac:dyDescent="0.2">
      <c r="B195" s="9" t="str">
        <f>$B$34</f>
        <v>Fine Arts</v>
      </c>
      <c r="C195" s="39">
        <f t="shared" si="11"/>
        <v>1000382.1332291795</v>
      </c>
      <c r="D195" s="39">
        <f t="shared" si="11"/>
        <v>734382.32483155362</v>
      </c>
      <c r="E195" s="39">
        <f t="shared" si="11"/>
        <v>303018.4815847635</v>
      </c>
      <c r="F195" s="39">
        <f t="shared" si="11"/>
        <v>0</v>
      </c>
      <c r="G195" s="39">
        <f t="shared" si="11"/>
        <v>0</v>
      </c>
      <c r="H195" s="39">
        <f t="shared" si="12"/>
        <v>2037782.9396454967</v>
      </c>
      <c r="I195" s="1"/>
    </row>
    <row r="196" spans="2:9" x14ac:dyDescent="0.2">
      <c r="B196" s="9" t="str">
        <f>$B$35</f>
        <v>Teacher Education</v>
      </c>
      <c r="C196" s="39">
        <f t="shared" si="11"/>
        <v>174147.32643516921</v>
      </c>
      <c r="D196" s="39">
        <f t="shared" si="11"/>
        <v>671043.77805202117</v>
      </c>
      <c r="E196" s="39">
        <f t="shared" si="11"/>
        <v>694962.42590382055</v>
      </c>
      <c r="F196" s="39">
        <f t="shared" si="11"/>
        <v>62679.634020152196</v>
      </c>
      <c r="G196" s="39">
        <f t="shared" si="11"/>
        <v>0</v>
      </c>
      <c r="H196" s="39">
        <f t="shared" si="12"/>
        <v>1602833.1644111632</v>
      </c>
      <c r="I196" s="1"/>
    </row>
    <row r="197" spans="2:9" x14ac:dyDescent="0.2">
      <c r="B197" s="9" t="str">
        <f>$B$36</f>
        <v>Agriculture</v>
      </c>
      <c r="C197" s="39">
        <f t="shared" si="11"/>
        <v>241313.58061537598</v>
      </c>
      <c r="D197" s="39">
        <f t="shared" si="11"/>
        <v>314556.8307498268</v>
      </c>
      <c r="E197" s="39">
        <f t="shared" si="11"/>
        <v>112608.39551781434</v>
      </c>
      <c r="F197" s="39">
        <f t="shared" si="11"/>
        <v>26410.884219594642</v>
      </c>
      <c r="G197" s="39">
        <f t="shared" si="11"/>
        <v>0</v>
      </c>
      <c r="H197" s="39">
        <f t="shared" si="12"/>
        <v>694889.69110261172</v>
      </c>
      <c r="I197" s="1"/>
    </row>
    <row r="198" spans="2:9" x14ac:dyDescent="0.2">
      <c r="B198" s="9" t="str">
        <f>$B$37</f>
        <v>Engineering</v>
      </c>
      <c r="C198" s="39">
        <f t="shared" si="11"/>
        <v>271870.5110053526</v>
      </c>
      <c r="D198" s="39">
        <f t="shared" si="11"/>
        <v>202682.16700072668</v>
      </c>
      <c r="E198" s="39">
        <f t="shared" si="11"/>
        <v>25174.655734734341</v>
      </c>
      <c r="F198" s="39">
        <f t="shared" si="11"/>
        <v>0</v>
      </c>
      <c r="G198" s="39">
        <f t="shared" si="11"/>
        <v>0</v>
      </c>
      <c r="H198" s="39">
        <f t="shared" si="12"/>
        <v>499727.3337408136</v>
      </c>
      <c r="I198" s="1"/>
    </row>
    <row r="199" spans="2:9" x14ac:dyDescent="0.2">
      <c r="B199" s="9" t="str">
        <f>$B$38</f>
        <v>Home Economics</v>
      </c>
      <c r="C199" s="39">
        <f t="shared" si="11"/>
        <v>178881.57638765566</v>
      </c>
      <c r="D199" s="39">
        <f t="shared" si="11"/>
        <v>155190.41633379846</v>
      </c>
      <c r="E199" s="39">
        <f t="shared" si="11"/>
        <v>69749.463571507222</v>
      </c>
      <c r="F199" s="39">
        <f t="shared" si="11"/>
        <v>0</v>
      </c>
      <c r="G199" s="39">
        <f t="shared" si="11"/>
        <v>0</v>
      </c>
      <c r="H199" s="39">
        <f t="shared" si="12"/>
        <v>403821.45629296137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34567.771090890164</v>
      </c>
      <c r="D201" s="39">
        <f t="shared" si="11"/>
        <v>178388.03924350903</v>
      </c>
      <c r="E201" s="39">
        <f t="shared" si="11"/>
        <v>242052.27356225421</v>
      </c>
      <c r="F201" s="39">
        <f t="shared" si="11"/>
        <v>0</v>
      </c>
      <c r="G201" s="39">
        <f t="shared" si="11"/>
        <v>0</v>
      </c>
      <c r="H201" s="39">
        <f t="shared" si="12"/>
        <v>455008.08389665338</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3747.9568239387791</v>
      </c>
      <c r="D204" s="39">
        <f t="shared" si="11"/>
        <v>0</v>
      </c>
      <c r="E204" s="39">
        <f t="shared" si="11"/>
        <v>0</v>
      </c>
      <c r="F204" s="39">
        <f t="shared" si="11"/>
        <v>0</v>
      </c>
      <c r="G204" s="39">
        <f t="shared" si="11"/>
        <v>0</v>
      </c>
      <c r="H204" s="39">
        <f t="shared" si="12"/>
        <v>3747.9568239387791</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119726.3646430276</v>
      </c>
      <c r="D206" s="39">
        <f t="shared" si="11"/>
        <v>274245.55747320008</v>
      </c>
      <c r="E206" s="39">
        <f t="shared" si="11"/>
        <v>288209.47685805475</v>
      </c>
      <c r="F206" s="39">
        <f t="shared" si="11"/>
        <v>0</v>
      </c>
      <c r="G206" s="39">
        <f t="shared" si="11"/>
        <v>0</v>
      </c>
      <c r="H206" s="39">
        <f t="shared" si="12"/>
        <v>682181.39897428243</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423306.73200404487</v>
      </c>
      <c r="D208" s="39">
        <f t="shared" si="11"/>
        <v>1374637.8317072846</v>
      </c>
      <c r="E208" s="39">
        <f t="shared" si="11"/>
        <v>337406.08270745364</v>
      </c>
      <c r="F208" s="39">
        <f t="shared" si="11"/>
        <v>0</v>
      </c>
      <c r="G208" s="39">
        <f t="shared" si="11"/>
        <v>0</v>
      </c>
      <c r="H208" s="39">
        <f t="shared" si="12"/>
        <v>2135350.6464187829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83256.178975903735</v>
      </c>
      <c r="E210" s="39">
        <f t="shared" si="13"/>
        <v>0</v>
      </c>
      <c r="F210" s="39">
        <f t="shared" si="13"/>
        <v>0</v>
      </c>
      <c r="G210" s="39">
        <f t="shared" si="13"/>
        <v>0</v>
      </c>
      <c r="H210" s="39">
        <f t="shared" si="12"/>
        <v>83256.178975903735</v>
      </c>
      <c r="I210" s="1"/>
    </row>
    <row r="211" spans="2:9" x14ac:dyDescent="0.2">
      <c r="B211" s="9" t="str">
        <f>$B$50</f>
        <v>Technology</v>
      </c>
      <c r="C211" s="39">
        <f t="shared" si="13"/>
        <v>29622.624943390474</v>
      </c>
      <c r="D211" s="39">
        <f t="shared" si="13"/>
        <v>39428.321198439764</v>
      </c>
      <c r="E211" s="39">
        <f t="shared" si="13"/>
        <v>0</v>
      </c>
      <c r="F211" s="39">
        <f t="shared" si="13"/>
        <v>0</v>
      </c>
      <c r="G211" s="39">
        <f t="shared" si="13"/>
        <v>0</v>
      </c>
      <c r="H211" s="39">
        <f t="shared" si="12"/>
        <v>69050.946141830238</v>
      </c>
      <c r="I211" s="1"/>
    </row>
    <row r="212" spans="2:9" x14ac:dyDescent="0.2">
      <c r="B212" s="9" t="str">
        <f>$B$51</f>
        <v>Nursing</v>
      </c>
      <c r="C212" s="39">
        <f t="shared" si="13"/>
        <v>14317.317890174831</v>
      </c>
      <c r="D212" s="39">
        <f t="shared" si="13"/>
        <v>825763.60623034881</v>
      </c>
      <c r="E212" s="39">
        <f t="shared" si="13"/>
        <v>143435.64265082008</v>
      </c>
      <c r="F212" s="39">
        <f t="shared" si="13"/>
        <v>0</v>
      </c>
      <c r="G212" s="39">
        <f t="shared" si="13"/>
        <v>0</v>
      </c>
      <c r="H212" s="39">
        <f t="shared" si="12"/>
        <v>983516.5667713437</v>
      </c>
      <c r="I212" s="1"/>
    </row>
    <row r="213" spans="2:9" x14ac:dyDescent="0.2">
      <c r="B213" s="35" t="str">
        <f>$B$52</f>
        <v>Totals</v>
      </c>
      <c r="C213" s="38">
        <f>SUM(C193:C212)</f>
        <v>6687135.6126669506</v>
      </c>
      <c r="D213" s="38">
        <f>SUM(D193:D212)</f>
        <v>6580782.360013267</v>
      </c>
      <c r="E213" s="38">
        <f>SUM(E193:E212)</f>
        <v>3091184.2166067706</v>
      </c>
      <c r="F213" s="38">
        <f>SUM(F193:F212)</f>
        <v>204509.81071301148</v>
      </c>
      <c r="G213" s="38">
        <f>SUM(G193:G212)</f>
        <v>0</v>
      </c>
      <c r="H213" s="38">
        <f t="shared" si="12"/>
        <v>16563612</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35013930</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7227535.776761855</v>
      </c>
      <c r="D218" s="38">
        <f t="shared" si="14"/>
        <v>2493176.8826439949</v>
      </c>
      <c r="E218" s="38">
        <f t="shared" si="14"/>
        <v>459202.95333263144</v>
      </c>
      <c r="F218" s="38">
        <f t="shared" si="14"/>
        <v>109253.62140118281</v>
      </c>
      <c r="G218" s="38">
        <f t="shared" si="14"/>
        <v>0</v>
      </c>
      <c r="H218" s="38">
        <f>SUM(C218:G218)</f>
        <v>10289169.234139664</v>
      </c>
      <c r="I218" s="1"/>
    </row>
    <row r="219" spans="2:9" x14ac:dyDescent="0.2">
      <c r="B219" s="9" t="str">
        <f>$B$33</f>
        <v>Science</v>
      </c>
      <c r="C219" s="39">
        <f t="shared" si="14"/>
        <v>2153797.2258937149</v>
      </c>
      <c r="D219" s="39">
        <f t="shared" si="14"/>
        <v>1196442.6458984702</v>
      </c>
      <c r="E219" s="39">
        <f t="shared" si="14"/>
        <v>270280.32091732492</v>
      </c>
      <c r="F219" s="39">
        <f t="shared" si="14"/>
        <v>0</v>
      </c>
      <c r="G219" s="39">
        <f t="shared" si="14"/>
        <v>0</v>
      </c>
      <c r="H219" s="39">
        <f t="shared" ref="H219:H238" si="15">SUM(C219:G219)</f>
        <v>3620520.1927095102</v>
      </c>
      <c r="I219" s="1"/>
    </row>
    <row r="220" spans="2:9" x14ac:dyDescent="0.2">
      <c r="B220" s="9" t="str">
        <f>$B$34</f>
        <v>Fine Arts</v>
      </c>
      <c r="C220" s="39">
        <f t="shared" si="14"/>
        <v>1433960.9534233417</v>
      </c>
      <c r="D220" s="39">
        <f t="shared" si="14"/>
        <v>1288176.4213588748</v>
      </c>
      <c r="E220" s="39">
        <f t="shared" si="14"/>
        <v>182874.80424347508</v>
      </c>
      <c r="F220" s="39">
        <f t="shared" si="14"/>
        <v>0</v>
      </c>
      <c r="G220" s="39">
        <f t="shared" si="14"/>
        <v>0</v>
      </c>
      <c r="H220" s="39">
        <f t="shared" si="15"/>
        <v>2905012.1790256919</v>
      </c>
      <c r="I220" s="1"/>
    </row>
    <row r="221" spans="2:9" x14ac:dyDescent="0.2">
      <c r="B221" s="9" t="str">
        <f>$B$35</f>
        <v>Teacher Education</v>
      </c>
      <c r="C221" s="39">
        <f t="shared" si="14"/>
        <v>549191.49205808493</v>
      </c>
      <c r="D221" s="39">
        <f t="shared" si="14"/>
        <v>2239295.0261733821</v>
      </c>
      <c r="E221" s="39">
        <f t="shared" si="14"/>
        <v>1318138.5496415517</v>
      </c>
      <c r="F221" s="39">
        <f t="shared" si="14"/>
        <v>74506.292270531398</v>
      </c>
      <c r="G221" s="39">
        <f t="shared" si="14"/>
        <v>0</v>
      </c>
      <c r="H221" s="39">
        <f t="shared" si="15"/>
        <v>4181131.3601435502</v>
      </c>
      <c r="I221" s="1"/>
    </row>
    <row r="222" spans="2:9" x14ac:dyDescent="0.2">
      <c r="B222" s="9" t="str">
        <f>$B$36</f>
        <v>Agriculture</v>
      </c>
      <c r="C222" s="39">
        <f t="shared" si="14"/>
        <v>459124.08736055891</v>
      </c>
      <c r="D222" s="39">
        <f t="shared" si="14"/>
        <v>775458.18372011511</v>
      </c>
      <c r="E222" s="39">
        <f t="shared" si="14"/>
        <v>80925.700775459045</v>
      </c>
      <c r="F222" s="39">
        <f t="shared" si="14"/>
        <v>23721.734310348562</v>
      </c>
      <c r="G222" s="39">
        <f t="shared" si="14"/>
        <v>0</v>
      </c>
      <c r="H222" s="39">
        <f t="shared" si="15"/>
        <v>1339229.7061664816</v>
      </c>
      <c r="I222" s="1"/>
    </row>
    <row r="223" spans="2:9" x14ac:dyDescent="0.2">
      <c r="B223" s="9" t="str">
        <f>$B$37</f>
        <v>Engineering</v>
      </c>
      <c r="C223" s="39">
        <f t="shared" si="14"/>
        <v>409125.69392359088</v>
      </c>
      <c r="D223" s="39">
        <f t="shared" si="14"/>
        <v>434646.93937458534</v>
      </c>
      <c r="E223" s="39">
        <f t="shared" si="14"/>
        <v>7775.7790780690184</v>
      </c>
      <c r="F223" s="39">
        <f t="shared" si="14"/>
        <v>0</v>
      </c>
      <c r="G223" s="39">
        <f t="shared" si="14"/>
        <v>0</v>
      </c>
      <c r="H223" s="39">
        <f t="shared" si="15"/>
        <v>851548.41237624525</v>
      </c>
      <c r="I223" s="1"/>
    </row>
    <row r="224" spans="2:9" x14ac:dyDescent="0.2">
      <c r="B224" s="9" t="str">
        <f>$B$38</f>
        <v>Home Economics</v>
      </c>
      <c r="C224" s="39">
        <f t="shared" si="14"/>
        <v>660347.85005064122</v>
      </c>
      <c r="D224" s="39">
        <f t="shared" si="14"/>
        <v>953971.20994339045</v>
      </c>
      <c r="E224" s="39">
        <f t="shared" si="14"/>
        <v>105692.9970981974</v>
      </c>
      <c r="F224" s="39">
        <f t="shared" si="14"/>
        <v>0</v>
      </c>
      <c r="G224" s="39">
        <f t="shared" si="14"/>
        <v>0</v>
      </c>
      <c r="H224" s="39">
        <f t="shared" si="15"/>
        <v>1720012.0570922291</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99908.916235206794</v>
      </c>
      <c r="D226" s="39">
        <f t="shared" si="14"/>
        <v>540643.74047940655</v>
      </c>
      <c r="E226" s="39">
        <f t="shared" si="14"/>
        <v>500961.76690003916</v>
      </c>
      <c r="F226" s="39">
        <f t="shared" si="14"/>
        <v>0</v>
      </c>
      <c r="G226" s="39">
        <f t="shared" si="14"/>
        <v>0</v>
      </c>
      <c r="H226" s="39">
        <f t="shared" si="15"/>
        <v>1141514.4236146524</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5535.8502399454956</v>
      </c>
      <c r="D229" s="39">
        <f t="shared" si="14"/>
        <v>0</v>
      </c>
      <c r="E229" s="39">
        <f t="shared" si="14"/>
        <v>0</v>
      </c>
      <c r="F229" s="39">
        <f t="shared" si="14"/>
        <v>0</v>
      </c>
      <c r="G229" s="39">
        <f t="shared" si="14"/>
        <v>0</v>
      </c>
      <c r="H229" s="39">
        <f t="shared" si="15"/>
        <v>5535.8502399454956</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360621.10134502081</v>
      </c>
      <c r="D231" s="39">
        <f t="shared" si="14"/>
        <v>1089845.2963454628</v>
      </c>
      <c r="E231" s="39">
        <f t="shared" si="14"/>
        <v>515505.35369420535</v>
      </c>
      <c r="F231" s="39">
        <f t="shared" si="14"/>
        <v>0</v>
      </c>
      <c r="G231" s="39">
        <f t="shared" si="14"/>
        <v>0</v>
      </c>
      <c r="H231" s="39">
        <f t="shared" si="15"/>
        <v>1965971.751384689</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1097064.9245352303</v>
      </c>
      <c r="D233" s="39">
        <f t="shared" si="14"/>
        <v>3436938.7689682236</v>
      </c>
      <c r="E233" s="39">
        <f t="shared" si="14"/>
        <v>409092.37705174228</v>
      </c>
      <c r="F233" s="39">
        <f t="shared" si="14"/>
        <v>0</v>
      </c>
      <c r="G233" s="39">
        <f t="shared" si="14"/>
        <v>0</v>
      </c>
      <c r="H233" s="39">
        <f t="shared" si="15"/>
        <v>4943096.0705551971</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443655.16609737469</v>
      </c>
      <c r="E235" s="39">
        <f t="shared" si="16"/>
        <v>0</v>
      </c>
      <c r="F235" s="39">
        <f t="shared" si="16"/>
        <v>0</v>
      </c>
      <c r="G235" s="39">
        <f t="shared" si="16"/>
        <v>0</v>
      </c>
      <c r="H235" s="39">
        <f t="shared" si="15"/>
        <v>443655.16609737469</v>
      </c>
      <c r="I235" s="1"/>
    </row>
    <row r="236" spans="2:10" x14ac:dyDescent="0.2">
      <c r="B236" s="9" t="str">
        <f>$B$50</f>
        <v>Technology</v>
      </c>
      <c r="C236" s="39">
        <f t="shared" si="16"/>
        <v>62827.506691444905</v>
      </c>
      <c r="D236" s="39">
        <f t="shared" si="16"/>
        <v>110200.64024212286</v>
      </c>
      <c r="E236" s="39">
        <f t="shared" si="16"/>
        <v>0</v>
      </c>
      <c r="F236" s="39">
        <f t="shared" si="16"/>
        <v>0</v>
      </c>
      <c r="G236" s="39">
        <f t="shared" si="16"/>
        <v>0</v>
      </c>
      <c r="H236" s="39">
        <f t="shared" si="15"/>
        <v>173028.14693356777</v>
      </c>
      <c r="I236" s="1"/>
    </row>
    <row r="237" spans="2:10" x14ac:dyDescent="0.2">
      <c r="B237" s="9" t="str">
        <f>$B$51</f>
        <v>Nursing</v>
      </c>
      <c r="C237" s="39">
        <f t="shared" si="16"/>
        <v>41123.458925309395</v>
      </c>
      <c r="D237" s="39">
        <f t="shared" si="16"/>
        <v>1318504.1179922656</v>
      </c>
      <c r="E237" s="39">
        <f t="shared" si="16"/>
        <v>74877.872603627591</v>
      </c>
      <c r="F237" s="39">
        <f t="shared" si="16"/>
        <v>0</v>
      </c>
      <c r="G237" s="39">
        <f t="shared" si="16"/>
        <v>0</v>
      </c>
      <c r="H237" s="39">
        <f t="shared" si="15"/>
        <v>1434505.4495212026</v>
      </c>
      <c r="I237" s="1"/>
    </row>
    <row r="238" spans="2:10" x14ac:dyDescent="0.2">
      <c r="B238" s="35" t="str">
        <f>$B$52</f>
        <v>Totals</v>
      </c>
      <c r="C238" s="38">
        <f>SUM(C218:C237)</f>
        <v>14560164.837443944</v>
      </c>
      <c r="D238" s="38">
        <f>SUM(D218:D237)</f>
        <v>16320955.039237667</v>
      </c>
      <c r="E238" s="38">
        <f>SUM(E218:E237)</f>
        <v>3925328.4753363226</v>
      </c>
      <c r="F238" s="38">
        <f>SUM(F218:F237)</f>
        <v>207481.64798206277</v>
      </c>
      <c r="G238" s="38">
        <f>SUM(G218:G237)</f>
        <v>0</v>
      </c>
      <c r="H238" s="38">
        <f t="shared" si="15"/>
        <v>35013929.999999993</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10386471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2143963.5809747572</v>
      </c>
      <c r="D243" s="38">
        <f t="shared" si="17"/>
        <v>739571.63304582646</v>
      </c>
      <c r="E243" s="38">
        <f t="shared" si="17"/>
        <v>136217.16150982564</v>
      </c>
      <c r="F243" s="38">
        <f t="shared" si="17"/>
        <v>32408.803305666195</v>
      </c>
      <c r="G243" s="38">
        <f t="shared" si="17"/>
        <v>0</v>
      </c>
      <c r="H243" s="38">
        <f>SUM(C243:G243)</f>
        <v>3052161.1788360756</v>
      </c>
      <c r="I243" s="1"/>
    </row>
    <row r="244" spans="2:9" x14ac:dyDescent="0.2">
      <c r="B244" s="9" t="str">
        <f>$B$33</f>
        <v>Science</v>
      </c>
      <c r="C244" s="39">
        <f t="shared" si="17"/>
        <v>638898.64481437881</v>
      </c>
      <c r="D244" s="39">
        <f t="shared" si="17"/>
        <v>354910.65541022469</v>
      </c>
      <c r="E244" s="39">
        <f t="shared" si="17"/>
        <v>80175.48201754241</v>
      </c>
      <c r="F244" s="39">
        <f t="shared" si="17"/>
        <v>0</v>
      </c>
      <c r="G244" s="39">
        <f t="shared" si="17"/>
        <v>0</v>
      </c>
      <c r="H244" s="39">
        <f t="shared" ref="H244:H263" si="18">SUM(C244:G244)</f>
        <v>1073984.7822421459</v>
      </c>
      <c r="I244" s="1"/>
    </row>
    <row r="245" spans="2:9" x14ac:dyDescent="0.2">
      <c r="B245" s="9" t="str">
        <f>$B$34</f>
        <v>Fine Arts</v>
      </c>
      <c r="C245" s="39">
        <f t="shared" si="17"/>
        <v>425367.67103446805</v>
      </c>
      <c r="D245" s="39">
        <f t="shared" si="17"/>
        <v>382122.40223613096</v>
      </c>
      <c r="E245" s="39">
        <f t="shared" si="17"/>
        <v>54247.662313414425</v>
      </c>
      <c r="F245" s="39">
        <f t="shared" si="17"/>
        <v>0</v>
      </c>
      <c r="G245" s="39">
        <f t="shared" si="17"/>
        <v>0</v>
      </c>
      <c r="H245" s="39">
        <f t="shared" si="18"/>
        <v>861737.7355840134</v>
      </c>
      <c r="I245" s="1"/>
    </row>
    <row r="246" spans="2:9" x14ac:dyDescent="0.2">
      <c r="B246" s="9" t="str">
        <f>$B$35</f>
        <v>Teacher Education</v>
      </c>
      <c r="C246" s="39">
        <f t="shared" si="17"/>
        <v>162911.20436089378</v>
      </c>
      <c r="D246" s="39">
        <f t="shared" si="17"/>
        <v>664260.56286152592</v>
      </c>
      <c r="E246" s="39">
        <f t="shared" si="17"/>
        <v>391010.31560393353</v>
      </c>
      <c r="F246" s="39">
        <f t="shared" si="17"/>
        <v>22101.416321601104</v>
      </c>
      <c r="G246" s="39">
        <f t="shared" si="17"/>
        <v>0</v>
      </c>
      <c r="H246" s="39">
        <f t="shared" si="18"/>
        <v>1240283.4991479542</v>
      </c>
      <c r="I246" s="1"/>
    </row>
    <row r="247" spans="2:9" x14ac:dyDescent="0.2">
      <c r="B247" s="9" t="str">
        <f>$B$36</f>
        <v>Agriculture</v>
      </c>
      <c r="C247" s="39">
        <f t="shared" si="17"/>
        <v>136193.76684570717</v>
      </c>
      <c r="D247" s="39">
        <f t="shared" si="17"/>
        <v>230030.5603204681</v>
      </c>
      <c r="E247" s="39">
        <f t="shared" si="17"/>
        <v>24005.658441054256</v>
      </c>
      <c r="F247" s="39">
        <f t="shared" si="17"/>
        <v>7036.7738064290506</v>
      </c>
      <c r="G247" s="39">
        <f t="shared" si="17"/>
        <v>0</v>
      </c>
      <c r="H247" s="39">
        <f t="shared" si="18"/>
        <v>397266.75941365858</v>
      </c>
      <c r="I247" s="1"/>
    </row>
    <row r="248" spans="2:9" x14ac:dyDescent="0.2">
      <c r="B248" s="9" t="str">
        <f>$B$37</f>
        <v>Engineering</v>
      </c>
      <c r="C248" s="39">
        <f t="shared" si="17"/>
        <v>121362.33080069142</v>
      </c>
      <c r="D248" s="39">
        <f t="shared" si="17"/>
        <v>128932.90844680641</v>
      </c>
      <c r="E248" s="39">
        <f t="shared" si="17"/>
        <v>2306.5935156884875</v>
      </c>
      <c r="F248" s="39">
        <f t="shared" si="17"/>
        <v>0</v>
      </c>
      <c r="G248" s="39">
        <f t="shared" si="17"/>
        <v>0</v>
      </c>
      <c r="H248" s="39">
        <f t="shared" si="18"/>
        <v>252601.83276318631</v>
      </c>
      <c r="I248" s="1"/>
    </row>
    <row r="249" spans="2:9" x14ac:dyDescent="0.2">
      <c r="B249" s="9" t="str">
        <f>$B$38</f>
        <v>Home Economics</v>
      </c>
      <c r="C249" s="39">
        <f t="shared" si="17"/>
        <v>195884.43212353866</v>
      </c>
      <c r="D249" s="39">
        <f t="shared" si="17"/>
        <v>282984.35242521862</v>
      </c>
      <c r="E249" s="39">
        <f t="shared" si="17"/>
        <v>31352.585935469437</v>
      </c>
      <c r="F249" s="39">
        <f t="shared" si="17"/>
        <v>0</v>
      </c>
      <c r="G249" s="39">
        <f t="shared" si="17"/>
        <v>0</v>
      </c>
      <c r="H249" s="39">
        <f t="shared" si="18"/>
        <v>510221.37048422667</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29636.806297333795</v>
      </c>
      <c r="D251" s="39">
        <f t="shared" si="17"/>
        <v>160375.61427183071</v>
      </c>
      <c r="E251" s="39">
        <f t="shared" si="17"/>
        <v>148604.42298296755</v>
      </c>
      <c r="F251" s="39">
        <f t="shared" si="17"/>
        <v>0</v>
      </c>
      <c r="G251" s="39">
        <f t="shared" si="17"/>
        <v>0</v>
      </c>
      <c r="H251" s="39">
        <f t="shared" si="18"/>
        <v>338616.84355213202</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1642.1449399578094</v>
      </c>
      <c r="D254" s="39">
        <f t="shared" si="17"/>
        <v>0</v>
      </c>
      <c r="E254" s="39">
        <f t="shared" si="17"/>
        <v>0</v>
      </c>
      <c r="F254" s="39">
        <f t="shared" si="17"/>
        <v>0</v>
      </c>
      <c r="G254" s="39">
        <f t="shared" si="17"/>
        <v>0</v>
      </c>
      <c r="H254" s="39">
        <f t="shared" si="18"/>
        <v>1642.1449399578094</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106974.01323153728</v>
      </c>
      <c r="D256" s="39">
        <f t="shared" si="17"/>
        <v>323289.80394313222</v>
      </c>
      <c r="E256" s="39">
        <f t="shared" si="17"/>
        <v>152918.60715119971</v>
      </c>
      <c r="F256" s="39">
        <f t="shared" si="17"/>
        <v>0</v>
      </c>
      <c r="G256" s="39">
        <f t="shared" si="17"/>
        <v>0</v>
      </c>
      <c r="H256" s="39">
        <f t="shared" si="18"/>
        <v>583182.42432586919</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325431.42183132138</v>
      </c>
      <c r="D258" s="39">
        <f t="shared" si="17"/>
        <v>1019527.5095558868</v>
      </c>
      <c r="E258" s="39">
        <f t="shared" si="17"/>
        <v>121352.44774205542</v>
      </c>
      <c r="F258" s="39">
        <f t="shared" si="17"/>
        <v>0</v>
      </c>
      <c r="G258" s="39">
        <f t="shared" si="17"/>
        <v>0</v>
      </c>
      <c r="H258" s="39">
        <f t="shared" si="18"/>
        <v>1466311.3791292636</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131605.09307782829</v>
      </c>
      <c r="E260" s="39">
        <f t="shared" si="19"/>
        <v>0</v>
      </c>
      <c r="F260" s="39">
        <f t="shared" si="19"/>
        <v>0</v>
      </c>
      <c r="G260" s="39">
        <f t="shared" si="19"/>
        <v>0</v>
      </c>
      <c r="H260" s="39">
        <f t="shared" si="18"/>
        <v>131605.09307782829</v>
      </c>
      <c r="I260" s="1"/>
    </row>
    <row r="261" spans="2:10" x14ac:dyDescent="0.2">
      <c r="B261" s="9" t="str">
        <f>$B$50</f>
        <v>Technology</v>
      </c>
      <c r="C261" s="39">
        <f t="shared" si="19"/>
        <v>18637.041778886247</v>
      </c>
      <c r="D261" s="39">
        <f t="shared" si="19"/>
        <v>32689.72531950118</v>
      </c>
      <c r="E261" s="39">
        <f t="shared" si="19"/>
        <v>0</v>
      </c>
      <c r="F261" s="39">
        <f t="shared" si="19"/>
        <v>0</v>
      </c>
      <c r="G261" s="39">
        <f t="shared" si="19"/>
        <v>0</v>
      </c>
      <c r="H261" s="39">
        <f t="shared" si="18"/>
        <v>51326.767098387427</v>
      </c>
      <c r="I261" s="1"/>
    </row>
    <row r="262" spans="2:10" x14ac:dyDescent="0.2">
      <c r="B262" s="9" t="str">
        <f>$B$51</f>
        <v>Nursing</v>
      </c>
      <c r="C262" s="39">
        <f t="shared" si="19"/>
        <v>12198.790982543725</v>
      </c>
      <c r="D262" s="39">
        <f t="shared" si="19"/>
        <v>391118.75716057135</v>
      </c>
      <c r="E262" s="39">
        <f t="shared" si="19"/>
        <v>22211.641262185432</v>
      </c>
      <c r="F262" s="39">
        <f t="shared" si="19"/>
        <v>0</v>
      </c>
      <c r="G262" s="39">
        <f t="shared" si="19"/>
        <v>0</v>
      </c>
      <c r="H262" s="39">
        <f t="shared" si="18"/>
        <v>425529.18940530048</v>
      </c>
      <c r="I262" s="1"/>
    </row>
    <row r="263" spans="2:10" x14ac:dyDescent="0.2">
      <c r="B263" s="35" t="str">
        <f>$B$52</f>
        <v>Totals</v>
      </c>
      <c r="C263" s="38">
        <f>SUM(C243:C262)</f>
        <v>4319101.8500160156</v>
      </c>
      <c r="D263" s="38">
        <f>SUM(D243:D262)</f>
        <v>4841419.5780749517</v>
      </c>
      <c r="E263" s="38">
        <f>SUM(E243:E262)</f>
        <v>1164402.5784753365</v>
      </c>
      <c r="F263" s="38">
        <f>SUM(F243:F262)</f>
        <v>61546.993433696356</v>
      </c>
      <c r="G263" s="38">
        <f>SUM(G243:G262)</f>
        <v>0</v>
      </c>
      <c r="H263" s="38">
        <f t="shared" si="18"/>
        <v>10386471.000000002</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26606788.107595019</v>
      </c>
      <c r="D268" s="38">
        <f t="shared" si="20"/>
        <v>9180384.5558036901</v>
      </c>
      <c r="E268" s="38">
        <f t="shared" si="20"/>
        <v>3376465.2183973067</v>
      </c>
      <c r="F268" s="38">
        <f t="shared" si="20"/>
        <v>781105.15068356472</v>
      </c>
      <c r="G268" s="38">
        <f t="shared" si="20"/>
        <v>0</v>
      </c>
      <c r="H268" s="38">
        <f>SUM(C268:G268)</f>
        <v>39944743.032479584</v>
      </c>
      <c r="I268" s="1"/>
    </row>
    <row r="269" spans="2:10" x14ac:dyDescent="0.2">
      <c r="B269" s="9" t="str">
        <f>$B$33</f>
        <v>Science</v>
      </c>
      <c r="C269" s="39">
        <f t="shared" si="20"/>
        <v>10152267.163648359</v>
      </c>
      <c r="D269" s="39">
        <f t="shared" si="20"/>
        <v>5914763.9861682933</v>
      </c>
      <c r="E269" s="39">
        <f t="shared" si="20"/>
        <v>2823498.4751714463</v>
      </c>
      <c r="F269" s="39">
        <f t="shared" si="20"/>
        <v>0</v>
      </c>
      <c r="G269" s="39">
        <f t="shared" si="20"/>
        <v>0</v>
      </c>
      <c r="H269" s="39">
        <f t="shared" ref="H269:H288" si="21">SUM(C269:G269)</f>
        <v>18890529.624988098</v>
      </c>
      <c r="I269" s="1"/>
    </row>
    <row r="270" spans="2:10" x14ac:dyDescent="0.2">
      <c r="B270" s="9" t="str">
        <f>$B$34</f>
        <v>Fine Arts</v>
      </c>
      <c r="C270" s="39">
        <f t="shared" si="20"/>
        <v>7304652.4047338031</v>
      </c>
      <c r="D270" s="39">
        <f t="shared" si="20"/>
        <v>5664377.0431659697</v>
      </c>
      <c r="E270" s="39">
        <f t="shared" si="20"/>
        <v>1882555.078570819</v>
      </c>
      <c r="F270" s="39">
        <f t="shared" si="20"/>
        <v>0</v>
      </c>
      <c r="G270" s="39">
        <f t="shared" si="20"/>
        <v>0</v>
      </c>
      <c r="H270" s="39">
        <f t="shared" si="21"/>
        <v>14851584.526470592</v>
      </c>
      <c r="I270" s="1"/>
    </row>
    <row r="271" spans="2:10" x14ac:dyDescent="0.2">
      <c r="B271" s="9" t="str">
        <f>$B$35</f>
        <v>Teacher Education</v>
      </c>
      <c r="C271" s="39">
        <f t="shared" si="20"/>
        <v>1859001.0067026813</v>
      </c>
      <c r="D271" s="39">
        <f t="shared" si="20"/>
        <v>7322804.0883227289</v>
      </c>
      <c r="E271" s="39">
        <f t="shared" si="20"/>
        <v>6270968.9514974914</v>
      </c>
      <c r="F271" s="39">
        <f t="shared" si="20"/>
        <v>507774.83838413202</v>
      </c>
      <c r="G271" s="39">
        <f t="shared" si="20"/>
        <v>0</v>
      </c>
      <c r="H271" s="39">
        <f t="shared" si="21"/>
        <v>15960548.884907035</v>
      </c>
      <c r="I271" s="1"/>
    </row>
    <row r="272" spans="2:10" x14ac:dyDescent="0.2">
      <c r="B272" s="9" t="str">
        <f>$B$36</f>
        <v>Agriculture</v>
      </c>
      <c r="C272" s="39">
        <f t="shared" si="20"/>
        <v>2377098.5474824854</v>
      </c>
      <c r="D272" s="39">
        <f t="shared" si="20"/>
        <v>3327591.4453141354</v>
      </c>
      <c r="E272" s="39">
        <f t="shared" si="20"/>
        <v>935199.52530858642</v>
      </c>
      <c r="F272" s="39">
        <f t="shared" si="20"/>
        <v>225469.2556851806</v>
      </c>
      <c r="G272" s="39">
        <f t="shared" si="20"/>
        <v>0</v>
      </c>
      <c r="H272" s="39">
        <f t="shared" si="21"/>
        <v>6865358.7737903874</v>
      </c>
      <c r="I272" s="1"/>
    </row>
    <row r="273" spans="2:10" x14ac:dyDescent="0.2">
      <c r="B273" s="9" t="str">
        <f>$B$37</f>
        <v>Engineering</v>
      </c>
      <c r="C273" s="39">
        <f t="shared" si="20"/>
        <v>1982525.3361838893</v>
      </c>
      <c r="D273" s="39">
        <f t="shared" si="20"/>
        <v>1647107.3777235788</v>
      </c>
      <c r="E273" s="39">
        <f t="shared" si="20"/>
        <v>144213.88511887225</v>
      </c>
      <c r="F273" s="39">
        <f t="shared" si="20"/>
        <v>0</v>
      </c>
      <c r="G273" s="39">
        <f t="shared" si="20"/>
        <v>0</v>
      </c>
      <c r="H273" s="39">
        <f t="shared" si="21"/>
        <v>3773846.5990263405</v>
      </c>
      <c r="I273" s="1"/>
    </row>
    <row r="274" spans="2:10" x14ac:dyDescent="0.2">
      <c r="B274" s="9" t="str">
        <f>$B$38</f>
        <v>Home Economics</v>
      </c>
      <c r="C274" s="39">
        <f t="shared" si="20"/>
        <v>2094793.7280865216</v>
      </c>
      <c r="D274" s="39">
        <f t="shared" si="20"/>
        <v>2312616.7130440851</v>
      </c>
      <c r="E274" s="39">
        <f t="shared" si="20"/>
        <v>617952.60939777875</v>
      </c>
      <c r="F274" s="39">
        <f t="shared" si="20"/>
        <v>0</v>
      </c>
      <c r="G274" s="39">
        <f t="shared" si="20"/>
        <v>0</v>
      </c>
      <c r="H274" s="39">
        <f t="shared" si="21"/>
        <v>5025363.0505283847</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329419.80054656079</v>
      </c>
      <c r="D276" s="39">
        <f t="shared" si="20"/>
        <v>1732059.4264218314</v>
      </c>
      <c r="E276" s="39">
        <f t="shared" si="20"/>
        <v>2047773.6628717508</v>
      </c>
      <c r="F276" s="39">
        <f t="shared" si="20"/>
        <v>0</v>
      </c>
      <c r="G276" s="39">
        <f t="shared" si="20"/>
        <v>0</v>
      </c>
      <c r="H276" s="39">
        <f t="shared" si="21"/>
        <v>4109252.8898401428</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30173.688612186241</v>
      </c>
      <c r="D279" s="39">
        <f t="shared" si="20"/>
        <v>0</v>
      </c>
      <c r="E279" s="39">
        <f t="shared" si="20"/>
        <v>0</v>
      </c>
      <c r="F279" s="39">
        <f t="shared" si="20"/>
        <v>0</v>
      </c>
      <c r="G279" s="39">
        <f t="shared" si="20"/>
        <v>0</v>
      </c>
      <c r="H279" s="39">
        <f t="shared" si="21"/>
        <v>30173.688612186241</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1173175.589707403</v>
      </c>
      <c r="D281" s="39">
        <f t="shared" si="20"/>
        <v>3029850.6053621266</v>
      </c>
      <c r="E281" s="39">
        <f t="shared" si="20"/>
        <v>2353381.7579649491</v>
      </c>
      <c r="F281" s="39">
        <f t="shared" si="20"/>
        <v>0</v>
      </c>
      <c r="G281" s="39">
        <f t="shared" si="20"/>
        <v>0</v>
      </c>
      <c r="H281" s="39">
        <f t="shared" si="21"/>
        <v>6556407.9530344782</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3518841.0421338924</v>
      </c>
      <c r="D283" s="39">
        <f t="shared" si="20"/>
        <v>11255856.736168589</v>
      </c>
      <c r="E283" s="39">
        <f t="shared" si="20"/>
        <v>2196262.5038556103</v>
      </c>
      <c r="F283" s="39">
        <f t="shared" si="20"/>
        <v>0</v>
      </c>
      <c r="G283" s="39">
        <f t="shared" si="20"/>
        <v>0</v>
      </c>
      <c r="H283" s="39">
        <f t="shared" si="21"/>
        <v>16970960.282158092</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1471149.4521014038</v>
      </c>
      <c r="E285" s="39">
        <f t="shared" si="22"/>
        <v>0</v>
      </c>
      <c r="F285" s="39">
        <f t="shared" si="22"/>
        <v>0</v>
      </c>
      <c r="G285" s="39">
        <f t="shared" si="22"/>
        <v>0</v>
      </c>
      <c r="H285" s="39">
        <f t="shared" si="21"/>
        <v>1471149.4521014038</v>
      </c>
      <c r="I285" s="1"/>
    </row>
    <row r="286" spans="2:10" x14ac:dyDescent="0.2">
      <c r="B286" s="9" t="str">
        <f>$B$50</f>
        <v>Technology</v>
      </c>
      <c r="C286" s="39">
        <f t="shared" si="22"/>
        <v>267308.03352855373</v>
      </c>
      <c r="D286" s="39">
        <f t="shared" si="22"/>
        <v>389783.1379018533</v>
      </c>
      <c r="E286" s="39">
        <f t="shared" si="22"/>
        <v>0</v>
      </c>
      <c r="F286" s="39">
        <f t="shared" si="22"/>
        <v>0</v>
      </c>
      <c r="G286" s="39">
        <f t="shared" si="22"/>
        <v>0</v>
      </c>
      <c r="H286" s="39">
        <f t="shared" si="21"/>
        <v>657091.17143040709</v>
      </c>
      <c r="I286" s="1"/>
    </row>
    <row r="287" spans="2:10" x14ac:dyDescent="0.2">
      <c r="B287" s="9" t="str">
        <f>$B$51</f>
        <v>Nursing</v>
      </c>
      <c r="C287" s="39">
        <f t="shared" si="22"/>
        <v>130761.48180835551</v>
      </c>
      <c r="D287" s="39">
        <f t="shared" si="22"/>
        <v>6175997.0863275444</v>
      </c>
      <c r="E287" s="39">
        <f t="shared" si="22"/>
        <v>872901.4417169739</v>
      </c>
      <c r="F287" s="39">
        <f t="shared" si="22"/>
        <v>0</v>
      </c>
      <c r="G287" s="39">
        <f t="shared" si="22"/>
        <v>0</v>
      </c>
      <c r="H287" s="39">
        <f t="shared" si="21"/>
        <v>7179660.0098528732</v>
      </c>
      <c r="I287" s="1"/>
    </row>
    <row r="288" spans="2:10" x14ac:dyDescent="0.2">
      <c r="B288" s="35" t="str">
        <f>$B$52</f>
        <v>Totals</v>
      </c>
      <c r="C288" s="38">
        <f>SUM(C268:C287)</f>
        <v>57826805.930769719</v>
      </c>
      <c r="D288" s="38">
        <f>SUM(D268:D287)</f>
        <v>59424341.653825827</v>
      </c>
      <c r="E288" s="38">
        <f>SUM(E268:E287)</f>
        <v>23521173.109871585</v>
      </c>
      <c r="F288" s="38">
        <f>SUM(F268:F287)</f>
        <v>1514349.2447528774</v>
      </c>
      <c r="G288" s="38">
        <f>SUM(G268:G287)</f>
        <v>0</v>
      </c>
      <c r="H288" s="38">
        <f t="shared" si="21"/>
        <v>142286669.93922001</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323.47891975386642</v>
      </c>
      <c r="D293" s="36">
        <f t="shared" si="23"/>
        <v>552.8353941830477</v>
      </c>
      <c r="E293" s="36">
        <f t="shared" si="23"/>
        <v>1058.7849540286318</v>
      </c>
      <c r="F293" s="36">
        <f t="shared" si="23"/>
        <v>1194.3503833082029</v>
      </c>
      <c r="G293" s="37">
        <f t="shared" si="23"/>
        <v>0</v>
      </c>
      <c r="H293" s="38">
        <f t="shared" si="23"/>
        <v>388.9421040932375</v>
      </c>
      <c r="I293" s="1"/>
    </row>
    <row r="294" spans="2:10" x14ac:dyDescent="0.2">
      <c r="B294" s="9" t="str">
        <f>$B$33</f>
        <v>Science</v>
      </c>
      <c r="C294" s="69">
        <f t="shared" si="23"/>
        <v>414.19228769321364</v>
      </c>
      <c r="D294" s="69">
        <f t="shared" si="23"/>
        <v>742.22160699815447</v>
      </c>
      <c r="E294" s="69">
        <f t="shared" si="23"/>
        <v>1504.2613080295398</v>
      </c>
      <c r="F294" s="69">
        <f t="shared" si="23"/>
        <v>0</v>
      </c>
      <c r="G294" s="88">
        <f t="shared" si="23"/>
        <v>0</v>
      </c>
      <c r="H294" s="39">
        <f t="shared" si="23"/>
        <v>549.83059129109347</v>
      </c>
      <c r="I294" s="1"/>
    </row>
    <row r="295" spans="2:10" x14ac:dyDescent="0.2">
      <c r="B295" s="9" t="str">
        <f>$B$34</f>
        <v>Fine Arts</v>
      </c>
      <c r="C295" s="69">
        <f t="shared" si="23"/>
        <v>447.61642286499193</v>
      </c>
      <c r="D295" s="69">
        <f t="shared" si="23"/>
        <v>660.18380456479838</v>
      </c>
      <c r="E295" s="69">
        <f t="shared" si="23"/>
        <v>1482.32683352033</v>
      </c>
      <c r="F295" s="69">
        <f t="shared" si="23"/>
        <v>0</v>
      </c>
      <c r="G295" s="88">
        <f t="shared" si="23"/>
        <v>0</v>
      </c>
      <c r="H295" s="39">
        <f t="shared" si="23"/>
        <v>567.52587131608357</v>
      </c>
      <c r="I295" s="1"/>
    </row>
    <row r="296" spans="2:10" x14ac:dyDescent="0.2">
      <c r="B296" s="9" t="str">
        <f>$B$35</f>
        <v>Teacher Education</v>
      </c>
      <c r="C296" s="69">
        <f t="shared" si="23"/>
        <v>297.44016107242902</v>
      </c>
      <c r="D296" s="69">
        <f t="shared" si="23"/>
        <v>490.96909744034389</v>
      </c>
      <c r="E296" s="69">
        <f t="shared" si="23"/>
        <v>685.05232155314525</v>
      </c>
      <c r="F296" s="69">
        <f t="shared" si="23"/>
        <v>1138.5086062424484</v>
      </c>
      <c r="G296" s="88">
        <f t="shared" si="23"/>
        <v>0</v>
      </c>
      <c r="H296" s="39">
        <f t="shared" si="23"/>
        <v>518.78917227066586</v>
      </c>
      <c r="I296" s="1"/>
    </row>
    <row r="297" spans="2:10" x14ac:dyDescent="0.2">
      <c r="B297" s="9" t="str">
        <f>$B$36</f>
        <v>Agriculture</v>
      </c>
      <c r="C297" s="69">
        <f t="shared" si="23"/>
        <v>454.94709042726993</v>
      </c>
      <c r="D297" s="69">
        <f t="shared" si="23"/>
        <v>644.25778224862256</v>
      </c>
      <c r="E297" s="69">
        <f t="shared" si="23"/>
        <v>1664.0560948551361</v>
      </c>
      <c r="F297" s="69">
        <f t="shared" si="23"/>
        <v>1587.811659754793</v>
      </c>
      <c r="G297" s="88">
        <f t="shared" si="23"/>
        <v>0</v>
      </c>
      <c r="H297" s="39">
        <f t="shared" si="23"/>
        <v>618.83529599697022</v>
      </c>
      <c r="I297" s="1"/>
    </row>
    <row r="298" spans="2:10" x14ac:dyDescent="0.2">
      <c r="B298" s="9" t="str">
        <f>$B$37</f>
        <v>Engineering</v>
      </c>
      <c r="C298" s="69">
        <f t="shared" si="23"/>
        <v>425.80011515977003</v>
      </c>
      <c r="D298" s="69">
        <f t="shared" si="23"/>
        <v>568.94900784925005</v>
      </c>
      <c r="E298" s="69">
        <f t="shared" si="23"/>
        <v>2670.6275022013378</v>
      </c>
      <c r="F298" s="69">
        <f t="shared" si="23"/>
        <v>0</v>
      </c>
      <c r="G298" s="88">
        <f t="shared" si="23"/>
        <v>0</v>
      </c>
      <c r="H298" s="39">
        <f t="shared" si="23"/>
        <v>496.23229441503491</v>
      </c>
      <c r="I298" s="1"/>
    </row>
    <row r="299" spans="2:10" x14ac:dyDescent="0.2">
      <c r="B299" s="9" t="str">
        <f>$B$38</f>
        <v>Home Economics</v>
      </c>
      <c r="C299" s="69">
        <f t="shared" si="23"/>
        <v>278.74833374404813</v>
      </c>
      <c r="D299" s="69">
        <f t="shared" si="23"/>
        <v>363.96234073718682</v>
      </c>
      <c r="E299" s="69">
        <f t="shared" si="23"/>
        <v>841.89728800787293</v>
      </c>
      <c r="F299" s="69">
        <f t="shared" si="23"/>
        <v>0</v>
      </c>
      <c r="G299" s="88">
        <f t="shared" si="23"/>
        <v>0</v>
      </c>
      <c r="H299" s="39">
        <f t="shared" si="23"/>
        <v>344.13223656292439</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289.72717726170691</v>
      </c>
      <c r="D301" s="69">
        <f t="shared" si="23"/>
        <v>480.99400900356329</v>
      </c>
      <c r="E301" s="69">
        <f t="shared" si="23"/>
        <v>588.60984848282578</v>
      </c>
      <c r="F301" s="69">
        <f t="shared" si="23"/>
        <v>0</v>
      </c>
      <c r="G301" s="88">
        <f t="shared" si="23"/>
        <v>0</v>
      </c>
      <c r="H301" s="39">
        <f t="shared" si="23"/>
        <v>500.09162587807509</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478.94743828867047</v>
      </c>
      <c r="D304" s="69">
        <f t="shared" si="23"/>
        <v>0</v>
      </c>
      <c r="E304" s="69">
        <f t="shared" si="23"/>
        <v>0</v>
      </c>
      <c r="F304" s="69">
        <f t="shared" si="23"/>
        <v>0</v>
      </c>
      <c r="G304" s="88">
        <f t="shared" si="23"/>
        <v>0</v>
      </c>
      <c r="H304" s="39">
        <f t="shared" si="23"/>
        <v>478.94743828867047</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285.86149846671611</v>
      </c>
      <c r="D306" s="69">
        <f t="shared" si="23"/>
        <v>417.39228617745238</v>
      </c>
      <c r="E306" s="69">
        <f t="shared" si="23"/>
        <v>657.36920613546067</v>
      </c>
      <c r="F306" s="69">
        <f t="shared" si="23"/>
        <v>0</v>
      </c>
      <c r="G306" s="88">
        <f t="shared" si="23"/>
        <v>0</v>
      </c>
      <c r="H306" s="39">
        <f t="shared" si="23"/>
        <v>438.76115592815887</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281.84549796827332</v>
      </c>
      <c r="D308" s="69">
        <f t="shared" si="23"/>
        <v>491.69389901138345</v>
      </c>
      <c r="E308" s="69">
        <f t="shared" si="23"/>
        <v>773.05966344794444</v>
      </c>
      <c r="F308" s="69">
        <f t="shared" si="23"/>
        <v>0</v>
      </c>
      <c r="G308" s="88">
        <f t="shared" si="23"/>
        <v>0</v>
      </c>
      <c r="H308" s="39">
        <f t="shared" si="23"/>
        <v>444.05673457946756</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497.85091441671875</v>
      </c>
      <c r="E310" s="69">
        <f t="shared" si="24"/>
        <v>0</v>
      </c>
      <c r="F310" s="69">
        <f t="shared" si="24"/>
        <v>0</v>
      </c>
      <c r="G310" s="88">
        <f t="shared" si="24"/>
        <v>0</v>
      </c>
      <c r="H310" s="39">
        <f t="shared" si="24"/>
        <v>497.85091441671875</v>
      </c>
      <c r="I310" s="1"/>
    </row>
    <row r="311" spans="2:10" x14ac:dyDescent="0.2">
      <c r="B311" s="9" t="str">
        <f>$B$50</f>
        <v>Technology</v>
      </c>
      <c r="C311" s="69">
        <f t="shared" si="24"/>
        <v>373.85738955042478</v>
      </c>
      <c r="D311" s="69">
        <f t="shared" si="24"/>
        <v>531.03969741396907</v>
      </c>
      <c r="E311" s="69">
        <f t="shared" si="24"/>
        <v>0</v>
      </c>
      <c r="F311" s="69">
        <f t="shared" si="24"/>
        <v>0</v>
      </c>
      <c r="G311" s="88">
        <f t="shared" si="24"/>
        <v>0</v>
      </c>
      <c r="H311" s="39">
        <f t="shared" si="24"/>
        <v>453.47906931014984</v>
      </c>
      <c r="I311" s="1"/>
    </row>
    <row r="312" spans="2:10" x14ac:dyDescent="0.2">
      <c r="B312" s="9" t="str">
        <f>$B$51</f>
        <v>Nursing</v>
      </c>
      <c r="C312" s="69">
        <f t="shared" si="24"/>
        <v>279.40487565887929</v>
      </c>
      <c r="D312" s="69">
        <f t="shared" si="24"/>
        <v>703.25632957498794</v>
      </c>
      <c r="E312" s="69">
        <f t="shared" si="24"/>
        <v>1678.6566186864882</v>
      </c>
      <c r="F312" s="69">
        <f t="shared" si="24"/>
        <v>0</v>
      </c>
      <c r="G312" s="88">
        <f t="shared" si="24"/>
        <v>0</v>
      </c>
      <c r="H312" s="39">
        <f t="shared" si="24"/>
        <v>734.86796416099014</v>
      </c>
      <c r="I312" s="1"/>
    </row>
    <row r="313" spans="2:10" x14ac:dyDescent="0.2">
      <c r="B313" s="35" t="str">
        <f>$B$52</f>
        <v>Totals</v>
      </c>
      <c r="C313" s="38">
        <f t="shared" si="24"/>
        <v>348.98494828466937</v>
      </c>
      <c r="D313" s="38">
        <f t="shared" si="24"/>
        <v>546.64687328162699</v>
      </c>
      <c r="E313" s="38">
        <f t="shared" si="24"/>
        <v>862.84567534378516</v>
      </c>
      <c r="F313" s="38">
        <f t="shared" si="24"/>
        <v>1219.2828057591605</v>
      </c>
      <c r="G313" s="38">
        <f t="shared" si="24"/>
        <v>0</v>
      </c>
      <c r="H313" s="38">
        <f t="shared" si="24"/>
        <v>469.73404533777477</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1.7090306676048552</v>
      </c>
      <c r="E318" s="55">
        <f t="shared" si="25"/>
        <v>3.2731188629981087</v>
      </c>
      <c r="F318" s="55">
        <f t="shared" si="25"/>
        <v>3.6922046859096058</v>
      </c>
      <c r="G318" s="55">
        <f t="shared" si="25"/>
        <v>0</v>
      </c>
      <c r="H318" s="55">
        <f t="shared" si="25"/>
        <v>1.2023723350788413</v>
      </c>
      <c r="I318" s="1"/>
    </row>
    <row r="319" spans="2:10" x14ac:dyDescent="0.2">
      <c r="B319" s="9" t="str">
        <f>$B$33</f>
        <v>Science</v>
      </c>
      <c r="C319" s="55">
        <f t="shared" ref="C319:H334" si="26">IF($C$293=0,"",C294/$C$293)</f>
        <v>1.2804305393636488</v>
      </c>
      <c r="D319" s="55">
        <f t="shared" si="26"/>
        <v>2.2944976060971989</v>
      </c>
      <c r="E319" s="55">
        <f t="shared" si="26"/>
        <v>4.6502607006791203</v>
      </c>
      <c r="F319" s="55">
        <f t="shared" si="26"/>
        <v>0</v>
      </c>
      <c r="G319" s="55">
        <f t="shared" si="26"/>
        <v>0</v>
      </c>
      <c r="H319" s="55">
        <f t="shared" si="26"/>
        <v>1.699741645327173</v>
      </c>
      <c r="I319" s="1"/>
    </row>
    <row r="320" spans="2:10" x14ac:dyDescent="0.2">
      <c r="B320" s="9" t="str">
        <f>$B$34</f>
        <v>Fine Arts</v>
      </c>
      <c r="C320" s="55">
        <f t="shared" si="26"/>
        <v>1.3837576284896127</v>
      </c>
      <c r="D320" s="55">
        <f t="shared" si="26"/>
        <v>2.0408866366535694</v>
      </c>
      <c r="E320" s="55">
        <f t="shared" si="26"/>
        <v>4.5824526514686816</v>
      </c>
      <c r="F320" s="55">
        <f t="shared" si="26"/>
        <v>0</v>
      </c>
      <c r="G320" s="55">
        <f t="shared" si="26"/>
        <v>0</v>
      </c>
      <c r="H320" s="55">
        <f t="shared" si="26"/>
        <v>1.7544446845188901</v>
      </c>
      <c r="I320" s="1"/>
    </row>
    <row r="321" spans="2:9" x14ac:dyDescent="0.2">
      <c r="B321" s="9" t="str">
        <f>$B$35</f>
        <v>Teacher Education</v>
      </c>
      <c r="C321" s="55">
        <f t="shared" si="26"/>
        <v>0.91950400136970234</v>
      </c>
      <c r="D321" s="55">
        <f t="shared" si="26"/>
        <v>1.517777720458322</v>
      </c>
      <c r="E321" s="55">
        <f t="shared" si="26"/>
        <v>2.117764959999243</v>
      </c>
      <c r="F321" s="55">
        <f t="shared" si="26"/>
        <v>3.5195758880014014</v>
      </c>
      <c r="G321" s="55">
        <f t="shared" si="26"/>
        <v>0</v>
      </c>
      <c r="H321" s="55">
        <f t="shared" si="26"/>
        <v>1.6037804647839498</v>
      </c>
      <c r="I321" s="1"/>
    </row>
    <row r="322" spans="2:9" x14ac:dyDescent="0.2">
      <c r="B322" s="9" t="str">
        <f>$B$36</f>
        <v>Agriculture</v>
      </c>
      <c r="C322" s="55">
        <f t="shared" si="26"/>
        <v>1.4064195922672087</v>
      </c>
      <c r="D322" s="55">
        <f t="shared" si="26"/>
        <v>1.9916530657974103</v>
      </c>
      <c r="E322" s="55">
        <f t="shared" si="26"/>
        <v>5.1442489548354757</v>
      </c>
      <c r="F322" s="55">
        <f t="shared" si="26"/>
        <v>4.9085475522267457</v>
      </c>
      <c r="G322" s="55">
        <f t="shared" si="26"/>
        <v>0</v>
      </c>
      <c r="H322" s="55">
        <f t="shared" si="26"/>
        <v>1.9130622065507052</v>
      </c>
      <c r="I322" s="1"/>
    </row>
    <row r="323" spans="2:9" x14ac:dyDescent="0.2">
      <c r="B323" s="9" t="str">
        <f>$B$37</f>
        <v>Engineering</v>
      </c>
      <c r="C323" s="55">
        <f t="shared" si="26"/>
        <v>1.3163148791388302</v>
      </c>
      <c r="D323" s="55">
        <f t="shared" si="26"/>
        <v>1.7588441567758439</v>
      </c>
      <c r="E323" s="55">
        <f t="shared" si="26"/>
        <v>8.2559553006835991</v>
      </c>
      <c r="F323" s="55">
        <f t="shared" si="26"/>
        <v>0</v>
      </c>
      <c r="G323" s="55">
        <f t="shared" si="26"/>
        <v>0</v>
      </c>
      <c r="H323" s="55">
        <f t="shared" si="26"/>
        <v>1.5340483231260191</v>
      </c>
      <c r="I323" s="1"/>
    </row>
    <row r="324" spans="2:9" x14ac:dyDescent="0.2">
      <c r="B324" s="9" t="str">
        <f>$B$38</f>
        <v>Home Economics</v>
      </c>
      <c r="C324" s="55">
        <f t="shared" si="26"/>
        <v>0.86172024426242799</v>
      </c>
      <c r="D324" s="55">
        <f t="shared" si="26"/>
        <v>1.1251501056517812</v>
      </c>
      <c r="E324" s="55">
        <f t="shared" si="26"/>
        <v>2.602634164379146</v>
      </c>
      <c r="F324" s="55">
        <f t="shared" si="26"/>
        <v>0</v>
      </c>
      <c r="G324" s="55">
        <f t="shared" si="26"/>
        <v>0</v>
      </c>
      <c r="H324" s="55">
        <f t="shared" si="26"/>
        <v>1.0638474891185274</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0.89566014837121055</v>
      </c>
      <c r="D326" s="55">
        <f t="shared" si="26"/>
        <v>1.4869408163275348</v>
      </c>
      <c r="E326" s="55">
        <f t="shared" si="26"/>
        <v>1.8196235134292404</v>
      </c>
      <c r="F326" s="55">
        <f t="shared" si="26"/>
        <v>0</v>
      </c>
      <c r="G326" s="55">
        <f t="shared" si="26"/>
        <v>0</v>
      </c>
      <c r="H326" s="55">
        <f t="shared" si="26"/>
        <v>1.5459790278098877</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1.480614064907535</v>
      </c>
      <c r="D329" s="55">
        <f t="shared" si="26"/>
        <v>0</v>
      </c>
      <c r="E329" s="55">
        <f t="shared" si="26"/>
        <v>0</v>
      </c>
      <c r="F329" s="55">
        <f t="shared" si="26"/>
        <v>0</v>
      </c>
      <c r="G329" s="55">
        <f t="shared" si="26"/>
        <v>0</v>
      </c>
      <c r="H329" s="55">
        <f t="shared" si="26"/>
        <v>1.480614064907535</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0.88370982159896783</v>
      </c>
      <c r="D331" s="55">
        <f t="shared" si="26"/>
        <v>1.2903229876464413</v>
      </c>
      <c r="E331" s="55">
        <f t="shared" si="26"/>
        <v>2.0321856108449037</v>
      </c>
      <c r="F331" s="55">
        <f t="shared" si="26"/>
        <v>0</v>
      </c>
      <c r="G331" s="55">
        <f t="shared" si="26"/>
        <v>0</v>
      </c>
      <c r="H331" s="55">
        <f t="shared" si="26"/>
        <v>1.3563825310842825</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0.87129479158248779</v>
      </c>
      <c r="D333" s="55">
        <f t="shared" si="26"/>
        <v>1.5200183659124094</v>
      </c>
      <c r="E333" s="55">
        <f t="shared" si="26"/>
        <v>2.3898301133074202</v>
      </c>
      <c r="F333" s="55">
        <f t="shared" si="26"/>
        <v>0</v>
      </c>
      <c r="G333" s="55">
        <f t="shared" si="26"/>
        <v>0</v>
      </c>
      <c r="H333" s="55">
        <f t="shared" si="26"/>
        <v>1.3727532381935375</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1.5390521113262376</v>
      </c>
      <c r="E335" s="55">
        <f t="shared" si="27"/>
        <v>0</v>
      </c>
      <c r="F335" s="55">
        <f t="shared" si="27"/>
        <v>0</v>
      </c>
      <c r="G335" s="55">
        <f t="shared" si="27"/>
        <v>0</v>
      </c>
      <c r="H335" s="55">
        <f t="shared" si="27"/>
        <v>1.5390521113262376</v>
      </c>
      <c r="I335" s="1"/>
    </row>
    <row r="336" spans="2:9" x14ac:dyDescent="0.2">
      <c r="B336" s="9" t="str">
        <f>$B$50</f>
        <v>Technology</v>
      </c>
      <c r="C336" s="55">
        <f t="shared" si="27"/>
        <v>1.1557395759664681</v>
      </c>
      <c r="D336" s="55">
        <f t="shared" si="27"/>
        <v>1.6416516347279591</v>
      </c>
      <c r="E336" s="55">
        <f t="shared" si="27"/>
        <v>0</v>
      </c>
      <c r="F336" s="55">
        <f t="shared" si="27"/>
        <v>0</v>
      </c>
      <c r="G336" s="55">
        <f t="shared" si="27"/>
        <v>0</v>
      </c>
      <c r="H336" s="55">
        <f t="shared" si="27"/>
        <v>1.4018813641865748</v>
      </c>
      <c r="I336" s="1"/>
    </row>
    <row r="337" spans="2:10" x14ac:dyDescent="0.2">
      <c r="B337" s="9" t="str">
        <f>$B$51</f>
        <v>Nursing</v>
      </c>
      <c r="C337" s="55">
        <f t="shared" si="27"/>
        <v>0.86374987239192325</v>
      </c>
      <c r="D337" s="55">
        <f t="shared" si="27"/>
        <v>2.1740406766230467</v>
      </c>
      <c r="E337" s="55">
        <f t="shared" si="27"/>
        <v>5.1893848908725495</v>
      </c>
      <c r="F337" s="55">
        <f t="shared" si="27"/>
        <v>0</v>
      </c>
      <c r="G337" s="55">
        <f t="shared" si="27"/>
        <v>0</v>
      </c>
      <c r="H337" s="55">
        <f t="shared" si="27"/>
        <v>2.2717646167488987</v>
      </c>
      <c r="I337" s="1"/>
    </row>
    <row r="338" spans="2:10" x14ac:dyDescent="0.2">
      <c r="B338" s="35" t="str">
        <f>$B$52</f>
        <v>Totals</v>
      </c>
      <c r="C338" s="55">
        <f t="shared" si="27"/>
        <v>1.0788491211427638</v>
      </c>
      <c r="D338" s="55">
        <f t="shared" si="27"/>
        <v>1.689899526366565</v>
      </c>
      <c r="E338" s="55">
        <f t="shared" si="27"/>
        <v>2.6673938320318378</v>
      </c>
      <c r="F338" s="55">
        <f t="shared" si="27"/>
        <v>3.7692805660625646</v>
      </c>
      <c r="G338" s="55">
        <f t="shared" si="27"/>
        <v>0</v>
      </c>
      <c r="H338" s="55">
        <f t="shared" si="27"/>
        <v>1.4521318597675335</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9704.3675926159922</v>
      </c>
      <c r="D343" s="38">
        <f t="shared" si="28"/>
        <v>16585.06182549143</v>
      </c>
      <c r="E343" s="38">
        <f>E293*24</f>
        <v>25410.838896687164</v>
      </c>
      <c r="F343" s="38">
        <f>F293*18</f>
        <v>21498.306899547653</v>
      </c>
      <c r="G343" s="38">
        <f>G293*24</f>
        <v>0</v>
      </c>
      <c r="H343" s="38">
        <f>IF((C32/30+D32/30+E32/24+F32/18+G32/24)=0,0,H268/(C32/30+D32/30+E32/24+F32/18+G32/24))</f>
        <v>11529.811308345301</v>
      </c>
      <c r="I343" s="1"/>
    </row>
    <row r="344" spans="2:10" x14ac:dyDescent="0.2">
      <c r="B344" s="9" t="str">
        <f>$B$33</f>
        <v>Science</v>
      </c>
      <c r="C344" s="39">
        <f t="shared" si="28"/>
        <v>12425.768630796409</v>
      </c>
      <c r="D344" s="39">
        <f t="shared" si="28"/>
        <v>22266.648209944633</v>
      </c>
      <c r="E344" s="39">
        <f>E294*24</f>
        <v>36102.271392708957</v>
      </c>
      <c r="F344" s="39">
        <f>F294*18</f>
        <v>0</v>
      </c>
      <c r="G344" s="39">
        <f>G294*24</f>
        <v>0</v>
      </c>
      <c r="H344" s="39">
        <f t="shared" ref="H344:H363" si="29">IF((C33/30+D33/30+E33/24+F33/18+G33/24)=0,0,H269/(C33/30+D33/30+E33/24+F33/18+G33/24))</f>
        <v>16272.664692570777</v>
      </c>
      <c r="I344" s="1"/>
    </row>
    <row r="345" spans="2:10" x14ac:dyDescent="0.2">
      <c r="B345" s="9" t="str">
        <f>$B$34</f>
        <v>Fine Arts</v>
      </c>
      <c r="C345" s="39">
        <f t="shared" si="28"/>
        <v>13428.492685949757</v>
      </c>
      <c r="D345" s="39">
        <f t="shared" si="28"/>
        <v>19805.514136943952</v>
      </c>
      <c r="E345" s="39">
        <f t="shared" ref="E345:E363" si="30">E295*24</f>
        <v>35575.844004487917</v>
      </c>
      <c r="F345" s="39">
        <f t="shared" ref="F345:F363" si="31">F295*18</f>
        <v>0</v>
      </c>
      <c r="G345" s="39">
        <f t="shared" ref="G345:G363" si="32">G295*24</f>
        <v>0</v>
      </c>
      <c r="H345" s="39">
        <f t="shared" si="29"/>
        <v>16821.684095449295</v>
      </c>
      <c r="I345" s="1"/>
    </row>
    <row r="346" spans="2:10" x14ac:dyDescent="0.2">
      <c r="B346" s="9" t="str">
        <f>$B$35</f>
        <v>Teacher Education</v>
      </c>
      <c r="C346" s="39">
        <f t="shared" si="28"/>
        <v>8923.2048321728707</v>
      </c>
      <c r="D346" s="39">
        <f t="shared" si="28"/>
        <v>14729.072923210317</v>
      </c>
      <c r="E346" s="39">
        <f t="shared" si="30"/>
        <v>16441.255717275486</v>
      </c>
      <c r="F346" s="39">
        <f t="shared" si="31"/>
        <v>20493.154912364073</v>
      </c>
      <c r="G346" s="39">
        <f t="shared" si="32"/>
        <v>0</v>
      </c>
      <c r="H346" s="39">
        <f t="shared" si="29"/>
        <v>14356.956594204372</v>
      </c>
      <c r="I346" s="1"/>
    </row>
    <row r="347" spans="2:10" x14ac:dyDescent="0.2">
      <c r="B347" s="9" t="str">
        <f>$B$36</f>
        <v>Agriculture</v>
      </c>
      <c r="C347" s="39">
        <f t="shared" si="28"/>
        <v>13648.412712818097</v>
      </c>
      <c r="D347" s="39">
        <f t="shared" si="28"/>
        <v>19327.733467458678</v>
      </c>
      <c r="E347" s="39">
        <f t="shared" si="30"/>
        <v>39937.346276523269</v>
      </c>
      <c r="F347" s="39">
        <f t="shared" si="31"/>
        <v>28580.609875586273</v>
      </c>
      <c r="G347" s="39">
        <f t="shared" si="32"/>
        <v>0</v>
      </c>
      <c r="H347" s="39">
        <f t="shared" si="29"/>
        <v>18179.692229235301</v>
      </c>
      <c r="I347" s="1"/>
    </row>
    <row r="348" spans="2:10" x14ac:dyDescent="0.2">
      <c r="B348" s="9" t="str">
        <f>$B$37</f>
        <v>Engineering</v>
      </c>
      <c r="C348" s="39">
        <f t="shared" si="28"/>
        <v>12774.003454793101</v>
      </c>
      <c r="D348" s="39">
        <f t="shared" si="28"/>
        <v>17068.4702354775</v>
      </c>
      <c r="E348" s="39">
        <f t="shared" si="30"/>
        <v>64095.060052832108</v>
      </c>
      <c r="F348" s="39">
        <f t="shared" si="31"/>
        <v>0</v>
      </c>
      <c r="G348" s="39">
        <f t="shared" si="32"/>
        <v>0</v>
      </c>
      <c r="H348" s="39">
        <f t="shared" si="29"/>
        <v>14860.589088506953</v>
      </c>
      <c r="I348" s="1"/>
    </row>
    <row r="349" spans="2:10" x14ac:dyDescent="0.2">
      <c r="B349" s="9" t="str">
        <f>$B$38</f>
        <v>Home Economics</v>
      </c>
      <c r="C349" s="39">
        <f t="shared" si="28"/>
        <v>8362.4500123214439</v>
      </c>
      <c r="D349" s="39">
        <f t="shared" si="28"/>
        <v>10918.870222115605</v>
      </c>
      <c r="E349" s="39">
        <f t="shared" si="30"/>
        <v>20205.534912188952</v>
      </c>
      <c r="F349" s="39">
        <f t="shared" si="31"/>
        <v>0</v>
      </c>
      <c r="G349" s="39">
        <f t="shared" si="32"/>
        <v>0</v>
      </c>
      <c r="H349" s="39">
        <f t="shared" si="29"/>
        <v>10195.846989879386</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8691.8153178512075</v>
      </c>
      <c r="D351" s="39">
        <f t="shared" si="28"/>
        <v>14429.820270106899</v>
      </c>
      <c r="E351" s="39">
        <f t="shared" si="30"/>
        <v>14126.636363587819</v>
      </c>
      <c r="F351" s="39">
        <f t="shared" si="31"/>
        <v>0</v>
      </c>
      <c r="G351" s="39">
        <f t="shared" si="32"/>
        <v>0</v>
      </c>
      <c r="H351" s="39">
        <f t="shared" si="29"/>
        <v>13566.741320626659</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14368.423148660115</v>
      </c>
      <c r="D354" s="39">
        <f t="shared" si="28"/>
        <v>0</v>
      </c>
      <c r="E354" s="39">
        <f t="shared" si="30"/>
        <v>0</v>
      </c>
      <c r="F354" s="39">
        <f t="shared" si="31"/>
        <v>0</v>
      </c>
      <c r="G354" s="39">
        <f t="shared" si="32"/>
        <v>0</v>
      </c>
      <c r="H354" s="39">
        <f t="shared" si="29"/>
        <v>14368.423148660115</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8575.8449540014826</v>
      </c>
      <c r="D356" s="39">
        <f t="shared" si="28"/>
        <v>12521.768585323571</v>
      </c>
      <c r="E356" s="39">
        <f t="shared" si="30"/>
        <v>15776.860947251056</v>
      </c>
      <c r="F356" s="39">
        <f t="shared" si="31"/>
        <v>0</v>
      </c>
      <c r="G356" s="39">
        <f t="shared" si="32"/>
        <v>0</v>
      </c>
      <c r="H356" s="39">
        <f t="shared" si="29"/>
        <v>12419.007361474578</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8455.3649390481987</v>
      </c>
      <c r="D358" s="39">
        <f t="shared" si="28"/>
        <v>14750.816970341504</v>
      </c>
      <c r="E358" s="39">
        <f t="shared" si="30"/>
        <v>18553.431922750668</v>
      </c>
      <c r="F358" s="39">
        <f t="shared" si="31"/>
        <v>0</v>
      </c>
      <c r="G358" s="39">
        <f t="shared" si="32"/>
        <v>0</v>
      </c>
      <c r="H358" s="39">
        <f t="shared" si="29"/>
        <v>13078.646187916043</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14935.527432501563</v>
      </c>
      <c r="E360" s="39">
        <f t="shared" si="30"/>
        <v>0</v>
      </c>
      <c r="F360" s="39">
        <f t="shared" si="31"/>
        <v>0</v>
      </c>
      <c r="G360" s="39">
        <f t="shared" si="32"/>
        <v>0</v>
      </c>
      <c r="H360" s="39">
        <f t="shared" si="29"/>
        <v>14935.527432501562</v>
      </c>
      <c r="I360" s="1"/>
    </row>
    <row r="361" spans="2:9" x14ac:dyDescent="0.2">
      <c r="B361" s="9" t="str">
        <f>$B$50</f>
        <v>Technology</v>
      </c>
      <c r="C361" s="39">
        <f t="shared" si="33"/>
        <v>11215.721686512743</v>
      </c>
      <c r="D361" s="39">
        <f t="shared" si="33"/>
        <v>15931.190922419071</v>
      </c>
      <c r="E361" s="39">
        <f t="shared" si="30"/>
        <v>0</v>
      </c>
      <c r="F361" s="39">
        <f t="shared" si="31"/>
        <v>0</v>
      </c>
      <c r="G361" s="39">
        <f t="shared" si="32"/>
        <v>0</v>
      </c>
      <c r="H361" s="39">
        <f t="shared" si="29"/>
        <v>13604.372079304496</v>
      </c>
      <c r="I361" s="1"/>
    </row>
    <row r="362" spans="2:9" x14ac:dyDescent="0.2">
      <c r="B362" s="9" t="str">
        <f>$B$51</f>
        <v>Nursing</v>
      </c>
      <c r="C362" s="39">
        <f t="shared" si="33"/>
        <v>8382.1462697663792</v>
      </c>
      <c r="D362" s="39">
        <f t="shared" si="33"/>
        <v>21097.689887249639</v>
      </c>
      <c r="E362" s="39">
        <f t="shared" si="30"/>
        <v>40287.758848475714</v>
      </c>
      <c r="F362" s="39">
        <f t="shared" si="31"/>
        <v>0</v>
      </c>
      <c r="G362" s="39">
        <f t="shared" si="32"/>
        <v>0</v>
      </c>
      <c r="H362" s="39">
        <f t="shared" si="29"/>
        <v>21756.545484402643</v>
      </c>
      <c r="I362" s="1"/>
    </row>
    <row r="363" spans="2:9" x14ac:dyDescent="0.2">
      <c r="B363" s="35" t="str">
        <f>$B$52</f>
        <v>Totals</v>
      </c>
      <c r="C363" s="38">
        <f t="shared" si="33"/>
        <v>10469.548448540081</v>
      </c>
      <c r="D363" s="38">
        <f t="shared" si="33"/>
        <v>16399.406198448811</v>
      </c>
      <c r="E363" s="38">
        <f t="shared" si="30"/>
        <v>20708.296208250846</v>
      </c>
      <c r="F363" s="38">
        <f t="shared" si="31"/>
        <v>21947.090503664891</v>
      </c>
      <c r="G363" s="38">
        <f t="shared" si="32"/>
        <v>0</v>
      </c>
      <c r="H363" s="38">
        <f t="shared" si="29"/>
        <v>13745.202407894974</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105" priority="6" stopIfTrue="1">
      <formula>C32=0</formula>
    </cfRule>
  </conditionalFormatting>
  <conditionalFormatting sqref="C91:G110">
    <cfRule type="expression" dxfId="104" priority="5" stopIfTrue="1">
      <formula>C32=0</formula>
    </cfRule>
  </conditionalFormatting>
  <conditionalFormatting sqref="C143:H162">
    <cfRule type="expression" dxfId="103" priority="3" stopIfTrue="1">
      <formula>C32=0</formula>
    </cfRule>
  </conditionalFormatting>
  <conditionalFormatting sqref="H143:H162">
    <cfRule type="expression" dxfId="102" priority="4" stopIfTrue="1">
      <formula>OR(AND(#REF!&gt;0,H143&gt;0,H61=0),AND(#REF!&gt;0,H143&gt;0,H32=0))</formula>
    </cfRule>
  </conditionalFormatting>
  <conditionalFormatting sqref="H143:H162">
    <cfRule type="expression" dxfId="101" priority="2" stopIfTrue="1">
      <formula>OR(AND(#REF!&gt;0,H143&gt;0,H61=0),AND(#REF!&gt;0,H143&gt;0,H32=0))</formula>
    </cfRule>
  </conditionalFormatting>
  <conditionalFormatting sqref="H143:H162">
    <cfRule type="expression" dxfId="10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112</v>
      </c>
      <c r="C3" s="6"/>
      <c r="D3" s="6"/>
      <c r="E3" s="6"/>
      <c r="F3" s="6"/>
      <c r="G3" s="6"/>
      <c r="H3" s="6"/>
    </row>
    <row r="4" spans="2:8" x14ac:dyDescent="0.2">
      <c r="B4" s="83" t="s">
        <v>159</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Data!$G30</f>
        <v>78968378</v>
      </c>
    </row>
    <row r="14" spans="2:8" x14ac:dyDescent="0.2">
      <c r="B14" s="371" t="s">
        <v>14</v>
      </c>
      <c r="C14" s="371"/>
      <c r="D14" s="371"/>
      <c r="E14" s="371"/>
      <c r="F14" s="335"/>
      <c r="G14" s="333"/>
      <c r="H14" s="339">
        <f>Data!$H30</f>
        <v>5270462</v>
      </c>
    </row>
    <row r="15" spans="2:8" x14ac:dyDescent="0.2">
      <c r="B15" s="371" t="s">
        <v>15</v>
      </c>
      <c r="C15" s="371"/>
      <c r="D15" s="371"/>
      <c r="E15" s="371"/>
      <c r="F15" s="335"/>
      <c r="G15" s="333"/>
      <c r="H15" s="339">
        <f>Data!$I30</f>
        <v>16720842</v>
      </c>
    </row>
    <row r="16" spans="2:8" x14ac:dyDescent="0.2">
      <c r="B16" s="371" t="s">
        <v>19</v>
      </c>
      <c r="C16" s="371"/>
      <c r="D16" s="371"/>
      <c r="E16" s="371"/>
      <c r="F16" s="335"/>
      <c r="G16" s="333"/>
      <c r="H16" s="339">
        <f>Data!$J30</f>
        <v>15490084</v>
      </c>
    </row>
    <row r="17" spans="2:23" x14ac:dyDescent="0.2">
      <c r="B17" s="371" t="s">
        <v>16</v>
      </c>
      <c r="C17" s="371"/>
      <c r="D17" s="371"/>
      <c r="E17" s="371"/>
      <c r="F17" s="335"/>
      <c r="G17" s="333"/>
      <c r="H17" s="339">
        <f>Data!$K30</f>
        <v>58132006</v>
      </c>
    </row>
    <row r="18" spans="2:23" x14ac:dyDescent="0.2">
      <c r="B18" s="371" t="s">
        <v>1</v>
      </c>
      <c r="C18" s="371"/>
      <c r="D18" s="371"/>
      <c r="E18" s="371"/>
      <c r="F18" s="336"/>
      <c r="G18" s="333"/>
      <c r="H18" s="337">
        <f>SUM(H13:H17)</f>
        <v>174581772</v>
      </c>
    </row>
    <row r="19" spans="2:23" ht="13.5" customHeight="1" x14ac:dyDescent="0.2">
      <c r="B19" s="27"/>
      <c r="D19" s="27"/>
      <c r="E19" s="27"/>
      <c r="F19" s="27"/>
      <c r="G19" s="27"/>
      <c r="H19" s="254"/>
      <c r="I19" s="54"/>
    </row>
    <row r="20" spans="2:23" ht="13.5" customHeight="1" x14ac:dyDescent="0.2">
      <c r="B20" s="27"/>
      <c r="D20" s="373" t="s">
        <v>23</v>
      </c>
      <c r="E20" s="373"/>
      <c r="F20" s="373"/>
      <c r="G20" s="31" t="s">
        <v>24</v>
      </c>
      <c r="H20" s="31" t="s">
        <v>25</v>
      </c>
    </row>
    <row r="21" spans="2:23" ht="28.5" x14ac:dyDescent="0.2">
      <c r="B21" s="385" t="s">
        <v>22</v>
      </c>
      <c r="C21" s="386"/>
      <c r="D21" s="384" t="str">
        <f>Data!L30</f>
        <v>Bobbie Phelps</v>
      </c>
      <c r="E21" s="384"/>
      <c r="F21" s="384"/>
      <c r="G21" s="87" t="str">
        <f>Data!M30</f>
        <v>(713)- 313-6890</v>
      </c>
      <c r="H21" s="78" t="str">
        <f>Data!N30</f>
        <v>Bobbie.Phelps@tsu.edu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Data!O30</f>
        <v>2593</v>
      </c>
      <c r="D25" s="80">
        <f>Data!P30</f>
        <v>2742</v>
      </c>
      <c r="E25" s="80">
        <f>Data!Q30</f>
        <v>700</v>
      </c>
      <c r="F25" s="80">
        <f>Data!R30</f>
        <v>159</v>
      </c>
      <c r="G25" s="80">
        <f>Data!S30</f>
        <v>821</v>
      </c>
      <c r="H25" s="68">
        <f>SUM(C25:G25)</f>
        <v>7015</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ht="28.5" x14ac:dyDescent="0.2">
      <c r="B28" s="385" t="s">
        <v>39</v>
      </c>
      <c r="C28" s="386"/>
      <c r="D28" s="384" t="str">
        <f>Data!T30</f>
        <v>Cockrem, Raijanel</v>
      </c>
      <c r="E28" s="384"/>
      <c r="F28" s="384"/>
      <c r="G28" s="87" t="str">
        <f>Data!U30</f>
        <v>(713) 313-1066</v>
      </c>
      <c r="H28" s="78" t="str">
        <f>Data!V30</f>
        <v>raijanel.crockem@tsu.edu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Data!W30</f>
        <v>54465</v>
      </c>
      <c r="D32" s="81">
        <f>Data!AQ30</f>
        <v>14537</v>
      </c>
      <c r="E32" s="81">
        <f>Data!BK30</f>
        <v>5613</v>
      </c>
      <c r="F32" s="81">
        <f>Data!CE30</f>
        <v>414</v>
      </c>
      <c r="G32" s="81">
        <f>Data!CY30</f>
        <v>0</v>
      </c>
      <c r="H32" s="22">
        <f>SUM(C32:G32)</f>
        <v>75029</v>
      </c>
      <c r="I32" s="1"/>
      <c r="W32" s="18"/>
    </row>
    <row r="33" spans="2:23" x14ac:dyDescent="0.2">
      <c r="B33" s="7" t="s">
        <v>46</v>
      </c>
      <c r="C33" s="81">
        <f>Data!X30</f>
        <v>16530</v>
      </c>
      <c r="D33" s="81">
        <f>Data!AR30</f>
        <v>5118</v>
      </c>
      <c r="E33" s="81">
        <f>Data!BL30</f>
        <v>459</v>
      </c>
      <c r="F33" s="81">
        <f>Data!CF30</f>
        <v>348</v>
      </c>
      <c r="G33" s="81">
        <f>Data!CZ30</f>
        <v>0</v>
      </c>
      <c r="H33" s="22">
        <f t="shared" ref="H33:H52" si="0">SUM(C33:G33)</f>
        <v>22455</v>
      </c>
      <c r="I33" s="1"/>
      <c r="W33" s="18"/>
    </row>
    <row r="34" spans="2:23" x14ac:dyDescent="0.2">
      <c r="B34" s="7" t="s">
        <v>47</v>
      </c>
      <c r="C34" s="81">
        <f>Data!Y30</f>
        <v>5918</v>
      </c>
      <c r="D34" s="81">
        <f>Data!AS30</f>
        <v>1062</v>
      </c>
      <c r="E34" s="81">
        <f>Data!BM30</f>
        <v>0</v>
      </c>
      <c r="F34" s="81">
        <f>Data!CG30</f>
        <v>0</v>
      </c>
      <c r="G34" s="81">
        <f>Data!DA30</f>
        <v>0</v>
      </c>
      <c r="H34" s="22">
        <f t="shared" si="0"/>
        <v>6980</v>
      </c>
      <c r="I34" s="1"/>
      <c r="W34" s="18"/>
    </row>
    <row r="35" spans="2:23" x14ac:dyDescent="0.2">
      <c r="B35" s="7" t="s">
        <v>48</v>
      </c>
      <c r="C35" s="81">
        <f>Data!Z30</f>
        <v>1412</v>
      </c>
      <c r="D35" s="81">
        <f>Data!AT30</f>
        <v>3117</v>
      </c>
      <c r="E35" s="81">
        <f>Data!BN30</f>
        <v>1719</v>
      </c>
      <c r="F35" s="81">
        <f>Data!CH30</f>
        <v>1089</v>
      </c>
      <c r="G35" s="81">
        <f>Data!DB30</f>
        <v>0</v>
      </c>
      <c r="H35" s="22">
        <f t="shared" si="0"/>
        <v>7337</v>
      </c>
      <c r="I35" s="1"/>
      <c r="W35" s="18"/>
    </row>
    <row r="36" spans="2:23" x14ac:dyDescent="0.2">
      <c r="B36" s="7" t="s">
        <v>49</v>
      </c>
      <c r="C36" s="81">
        <f>Data!AA30</f>
        <v>0</v>
      </c>
      <c r="D36" s="81">
        <f>Data!AU30</f>
        <v>0</v>
      </c>
      <c r="E36" s="81">
        <f>Data!BO30</f>
        <v>0</v>
      </c>
      <c r="F36" s="81">
        <f>Data!CI30</f>
        <v>0</v>
      </c>
      <c r="G36" s="81">
        <f>Data!DC30</f>
        <v>0</v>
      </c>
      <c r="H36" s="22">
        <f t="shared" si="0"/>
        <v>0</v>
      </c>
      <c r="I36" s="1"/>
      <c r="W36" s="18"/>
    </row>
    <row r="37" spans="2:23" x14ac:dyDescent="0.2">
      <c r="B37" s="7" t="s">
        <v>50</v>
      </c>
      <c r="C37" s="81">
        <f>Data!AB30</f>
        <v>4806</v>
      </c>
      <c r="D37" s="81">
        <f>Data!AV30</f>
        <v>3194</v>
      </c>
      <c r="E37" s="81">
        <f>Data!BP30</f>
        <v>361</v>
      </c>
      <c r="F37" s="81">
        <f>Data!CJ30</f>
        <v>201</v>
      </c>
      <c r="G37" s="81">
        <f>Data!DD30</f>
        <v>0</v>
      </c>
      <c r="H37" s="22">
        <f t="shared" si="0"/>
        <v>8562</v>
      </c>
      <c r="I37" s="1"/>
      <c r="W37" s="18"/>
    </row>
    <row r="38" spans="2:23" x14ac:dyDescent="0.2">
      <c r="B38" s="7" t="s">
        <v>51</v>
      </c>
      <c r="C38" s="81">
        <f>Data!AC30</f>
        <v>690</v>
      </c>
      <c r="D38" s="81">
        <f>Data!AW30</f>
        <v>714</v>
      </c>
      <c r="E38" s="81">
        <f>Data!BQ30</f>
        <v>111</v>
      </c>
      <c r="F38" s="81">
        <f>Data!CK30</f>
        <v>12</v>
      </c>
      <c r="G38" s="81">
        <f>Data!DE30</f>
        <v>0</v>
      </c>
      <c r="H38" s="22">
        <f t="shared" si="0"/>
        <v>1527</v>
      </c>
      <c r="I38" s="1"/>
      <c r="W38" s="18"/>
    </row>
    <row r="39" spans="2:23" x14ac:dyDescent="0.2">
      <c r="B39" s="7" t="s">
        <v>52</v>
      </c>
      <c r="C39" s="81">
        <f>Data!AD30</f>
        <v>0</v>
      </c>
      <c r="D39" s="81">
        <f>Data!AX30</f>
        <v>0</v>
      </c>
      <c r="E39" s="81">
        <f>Data!BR30</f>
        <v>0</v>
      </c>
      <c r="F39" s="81">
        <f>Data!CL30</f>
        <v>0</v>
      </c>
      <c r="G39" s="81">
        <f>Data!DF30</f>
        <v>16799</v>
      </c>
      <c r="H39" s="22">
        <f t="shared" si="0"/>
        <v>16799</v>
      </c>
      <c r="I39" s="1"/>
      <c r="W39" s="18"/>
    </row>
    <row r="40" spans="2:23" x14ac:dyDescent="0.2">
      <c r="B40" s="7" t="s">
        <v>53</v>
      </c>
      <c r="C40" s="81">
        <f>Data!AE30</f>
        <v>729</v>
      </c>
      <c r="D40" s="81">
        <f>Data!AY30</f>
        <v>1708</v>
      </c>
      <c r="E40" s="81">
        <f>Data!BS30</f>
        <v>0</v>
      </c>
      <c r="F40" s="81">
        <f>Data!CM30</f>
        <v>0</v>
      </c>
      <c r="G40" s="81">
        <f>Data!DG30</f>
        <v>0</v>
      </c>
      <c r="H40" s="22">
        <f t="shared" si="0"/>
        <v>2437</v>
      </c>
      <c r="I40" s="1"/>
      <c r="W40" s="18"/>
    </row>
    <row r="41" spans="2:23" x14ac:dyDescent="0.2">
      <c r="B41" s="7" t="s">
        <v>54</v>
      </c>
      <c r="C41" s="81">
        <f>Data!AF30</f>
        <v>0</v>
      </c>
      <c r="D41" s="81">
        <f>Data!AZ30</f>
        <v>0</v>
      </c>
      <c r="E41" s="81">
        <f>Data!BT30</f>
        <v>0</v>
      </c>
      <c r="F41" s="81">
        <f>Data!CN30</f>
        <v>0</v>
      </c>
      <c r="G41" s="81">
        <f>Data!DH30</f>
        <v>0</v>
      </c>
      <c r="H41" s="22">
        <f t="shared" si="0"/>
        <v>0</v>
      </c>
      <c r="I41" s="1"/>
      <c r="W41" s="18"/>
    </row>
    <row r="42" spans="2:23" x14ac:dyDescent="0.2">
      <c r="B42" s="7" t="s">
        <v>55</v>
      </c>
      <c r="C42" s="81">
        <f>Data!AG30</f>
        <v>0</v>
      </c>
      <c r="D42" s="81">
        <f>Data!BA30</f>
        <v>0</v>
      </c>
      <c r="E42" s="81">
        <f>Data!BU30</f>
        <v>0</v>
      </c>
      <c r="F42" s="81">
        <f>Data!CO30</f>
        <v>0</v>
      </c>
      <c r="G42" s="81">
        <f>Data!DI30</f>
        <v>0</v>
      </c>
      <c r="H42" s="22">
        <f t="shared" si="0"/>
        <v>0</v>
      </c>
      <c r="I42" s="1"/>
      <c r="W42" s="18"/>
    </row>
    <row r="43" spans="2:23" x14ac:dyDescent="0.2">
      <c r="B43" s="7" t="s">
        <v>56</v>
      </c>
      <c r="C43" s="81">
        <f>Data!AH30</f>
        <v>75</v>
      </c>
      <c r="D43" s="81">
        <f>Data!BB30</f>
        <v>21</v>
      </c>
      <c r="E43" s="81">
        <f>Data!BV30</f>
        <v>0</v>
      </c>
      <c r="F43" s="81">
        <f>Data!CP30</f>
        <v>0</v>
      </c>
      <c r="G43" s="81">
        <f>Data!DJ30</f>
        <v>0</v>
      </c>
      <c r="H43" s="22">
        <f t="shared" si="0"/>
        <v>96</v>
      </c>
      <c r="I43" s="1"/>
      <c r="W43" s="18"/>
    </row>
    <row r="44" spans="2:23" x14ac:dyDescent="0.2">
      <c r="B44" s="7" t="s">
        <v>57</v>
      </c>
      <c r="C44" s="81">
        <f>Data!AI30</f>
        <v>0</v>
      </c>
      <c r="D44" s="81">
        <f>Data!BC30</f>
        <v>0</v>
      </c>
      <c r="E44" s="81">
        <f>Data!BW30</f>
        <v>0</v>
      </c>
      <c r="F44" s="81">
        <f>Data!CQ30</f>
        <v>0</v>
      </c>
      <c r="G44" s="81">
        <f>Data!DK30</f>
        <v>0</v>
      </c>
      <c r="H44" s="22">
        <f t="shared" si="0"/>
        <v>0</v>
      </c>
      <c r="I44" s="1"/>
      <c r="W44" s="18"/>
    </row>
    <row r="45" spans="2:23" x14ac:dyDescent="0.2">
      <c r="B45" s="7" t="s">
        <v>58</v>
      </c>
      <c r="C45" s="81">
        <f>Data!AJ30</f>
        <v>1701</v>
      </c>
      <c r="D45" s="81">
        <f>Data!BD30</f>
        <v>5794</v>
      </c>
      <c r="E45" s="81">
        <f>Data!BX30</f>
        <v>651</v>
      </c>
      <c r="F45" s="81">
        <f>Data!CR30</f>
        <v>0</v>
      </c>
      <c r="G45" s="81">
        <f>Data!DL30</f>
        <v>0</v>
      </c>
      <c r="H45" s="22">
        <f t="shared" si="0"/>
        <v>8146</v>
      </c>
      <c r="I45" s="1"/>
      <c r="W45" s="18"/>
    </row>
    <row r="46" spans="2:23" x14ac:dyDescent="0.2">
      <c r="B46" s="7" t="s">
        <v>59</v>
      </c>
      <c r="C46" s="81">
        <f>Data!AK30</f>
        <v>7</v>
      </c>
      <c r="D46" s="81">
        <f>Data!BE30</f>
        <v>523</v>
      </c>
      <c r="E46" s="81">
        <f>Data!BY30</f>
        <v>88</v>
      </c>
      <c r="F46" s="81">
        <f>Data!CS30</f>
        <v>131</v>
      </c>
      <c r="G46" s="81">
        <f>Data!DM30</f>
        <v>10017</v>
      </c>
      <c r="H46" s="22">
        <f t="shared" si="0"/>
        <v>10766</v>
      </c>
      <c r="I46" s="1"/>
      <c r="W46" s="18"/>
    </row>
    <row r="47" spans="2:23" x14ac:dyDescent="0.2">
      <c r="B47" s="7" t="s">
        <v>60</v>
      </c>
      <c r="C47" s="81">
        <f>Data!AL30</f>
        <v>6520</v>
      </c>
      <c r="D47" s="81">
        <f>Data!BF30</f>
        <v>10394</v>
      </c>
      <c r="E47" s="81">
        <f>Data!BZ30</f>
        <v>3156</v>
      </c>
      <c r="F47" s="81">
        <f>Data!CT30</f>
        <v>0</v>
      </c>
      <c r="G47" s="81">
        <f>Data!DN30</f>
        <v>0</v>
      </c>
      <c r="H47" s="22">
        <f t="shared" si="0"/>
        <v>20070</v>
      </c>
      <c r="I47" s="1"/>
      <c r="W47" s="18"/>
    </row>
    <row r="48" spans="2:23" x14ac:dyDescent="0.2">
      <c r="B48" s="7" t="s">
        <v>61</v>
      </c>
      <c r="C48" s="81">
        <f>Data!AM30</f>
        <v>0</v>
      </c>
      <c r="D48" s="81">
        <f>Data!BG30</f>
        <v>0</v>
      </c>
      <c r="E48" s="81">
        <f>Data!CA30</f>
        <v>0</v>
      </c>
      <c r="F48" s="81">
        <f>Data!CU30</f>
        <v>0</v>
      </c>
      <c r="G48" s="81">
        <f>Data!DO30</f>
        <v>0</v>
      </c>
      <c r="H48" s="22">
        <f t="shared" si="0"/>
        <v>0</v>
      </c>
      <c r="I48" s="1"/>
      <c r="W48" s="18"/>
    </row>
    <row r="49" spans="2:23" x14ac:dyDescent="0.2">
      <c r="B49" s="7" t="s">
        <v>62</v>
      </c>
      <c r="C49" s="81">
        <f>Data!AN30</f>
        <v>0</v>
      </c>
      <c r="D49" s="81">
        <f>Data!BH30</f>
        <v>78</v>
      </c>
      <c r="E49" s="81">
        <f>Data!CB30</f>
        <v>0</v>
      </c>
      <c r="F49" s="81">
        <f>Data!CV30</f>
        <v>0</v>
      </c>
      <c r="G49" s="81">
        <f>Data!DP30</f>
        <v>0</v>
      </c>
      <c r="H49" s="22">
        <f t="shared" si="0"/>
        <v>78</v>
      </c>
      <c r="I49" s="1"/>
      <c r="W49" s="18"/>
    </row>
    <row r="50" spans="2:23" x14ac:dyDescent="0.2">
      <c r="B50" s="7" t="s">
        <v>63</v>
      </c>
      <c r="C50" s="81">
        <f>Data!AO30</f>
        <v>820</v>
      </c>
      <c r="D50" s="81">
        <f>Data!BI30</f>
        <v>1008</v>
      </c>
      <c r="E50" s="81">
        <f>Data!CC30</f>
        <v>42</v>
      </c>
      <c r="F50" s="81">
        <f>Data!CW30</f>
        <v>0</v>
      </c>
      <c r="G50" s="81">
        <f>Data!DQ30</f>
        <v>0</v>
      </c>
      <c r="H50" s="22">
        <f t="shared" si="0"/>
        <v>1870</v>
      </c>
      <c r="I50" s="1"/>
      <c r="W50" s="18"/>
    </row>
    <row r="51" spans="2:23" x14ac:dyDescent="0.2">
      <c r="B51" s="7" t="s">
        <v>0</v>
      </c>
      <c r="C51" s="81">
        <f>Data!AP30</f>
        <v>0</v>
      </c>
      <c r="D51" s="81">
        <f>Data!BJ30</f>
        <v>0</v>
      </c>
      <c r="E51" s="81">
        <f>Data!CD30</f>
        <v>0</v>
      </c>
      <c r="F51" s="81">
        <f>Data!CX30</f>
        <v>0</v>
      </c>
      <c r="G51" s="81">
        <f>Data!DR30</f>
        <v>0</v>
      </c>
      <c r="H51" s="22">
        <f t="shared" si="0"/>
        <v>0</v>
      </c>
      <c r="I51" s="1"/>
      <c r="W51" s="18"/>
    </row>
    <row r="52" spans="2:23" x14ac:dyDescent="0.2">
      <c r="B52" s="8" t="s">
        <v>34</v>
      </c>
      <c r="C52" s="22">
        <f>SUM(C32:C51)</f>
        <v>93673</v>
      </c>
      <c r="D52" s="22">
        <f>SUM(D32:D51)</f>
        <v>47268</v>
      </c>
      <c r="E52" s="22">
        <f>SUM(E32:E51)</f>
        <v>12200</v>
      </c>
      <c r="F52" s="22">
        <f>SUM(F32:F51)</f>
        <v>2195</v>
      </c>
      <c r="G52" s="22">
        <f>SUM(G32:G51)</f>
        <v>26816</v>
      </c>
      <c r="H52" s="22">
        <f t="shared" si="0"/>
        <v>182152</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ht="28.5" x14ac:dyDescent="0.2">
      <c r="B55" s="385" t="s">
        <v>40</v>
      </c>
      <c r="C55" s="386"/>
      <c r="D55" s="384" t="str">
        <f>Data!T30</f>
        <v>Cockrem, Raijanel</v>
      </c>
      <c r="E55" s="384"/>
      <c r="F55" s="384"/>
      <c r="G55" s="87" t="str">
        <f>Data!U30</f>
        <v>(713) 313-1066</v>
      </c>
      <c r="H55" s="78" t="str">
        <f>Data!V30</f>
        <v>raijanel.crockem@tsu.edu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Data!DS30</f>
        <v>4535753.9102548501</v>
      </c>
      <c r="D61" s="82">
        <f>Data!EM30</f>
        <v>2001397.4701566999</v>
      </c>
      <c r="E61" s="82">
        <f>Data!FG30</f>
        <v>2155450.1645797598</v>
      </c>
      <c r="F61" s="82">
        <f>Data!GA30</f>
        <v>77594.547619047604</v>
      </c>
      <c r="G61" s="82">
        <f>Data!GU30</f>
        <v>0</v>
      </c>
      <c r="H61" s="21">
        <f>SUM(C61:G61)</f>
        <v>8770196.0926103592</v>
      </c>
      <c r="I61" s="1"/>
    </row>
    <row r="62" spans="2:23" x14ac:dyDescent="0.2">
      <c r="B62" s="9" t="str">
        <f>$B$33</f>
        <v>Science</v>
      </c>
      <c r="C62" s="82">
        <f>Data!DT30</f>
        <v>1261005.8974689399</v>
      </c>
      <c r="D62" s="82">
        <f>Data!EN30</f>
        <v>896571.69460076001</v>
      </c>
      <c r="E62" s="82">
        <f>Data!FH30</f>
        <v>522932.26291648601</v>
      </c>
      <c r="F62" s="82">
        <f>Data!GB30</f>
        <v>354144.54264961201</v>
      </c>
      <c r="G62" s="82">
        <f>Data!GV30</f>
        <v>0</v>
      </c>
      <c r="H62" s="22">
        <f t="shared" ref="H62:H81" si="1">SUM(C62:G62)</f>
        <v>3034654.397635798</v>
      </c>
      <c r="I62" s="1"/>
    </row>
    <row r="63" spans="2:23" x14ac:dyDescent="0.2">
      <c r="B63" s="9" t="str">
        <f>$B$34</f>
        <v>Fine Arts</v>
      </c>
      <c r="C63" s="82">
        <f>Data!DU30</f>
        <v>912404.87691859796</v>
      </c>
      <c r="D63" s="82">
        <f>Data!EO30</f>
        <v>609609.07571298105</v>
      </c>
      <c r="E63" s="82">
        <f>Data!FI30</f>
        <v>0</v>
      </c>
      <c r="F63" s="82">
        <f>Data!GC30</f>
        <v>0</v>
      </c>
      <c r="G63" s="82">
        <f>Data!GW30</f>
        <v>0</v>
      </c>
      <c r="H63" s="22">
        <f t="shared" si="1"/>
        <v>1522013.952631579</v>
      </c>
      <c r="I63" s="1"/>
    </row>
    <row r="64" spans="2:23" x14ac:dyDescent="0.2">
      <c r="B64" s="9" t="str">
        <f>$B$35</f>
        <v>Teacher Education</v>
      </c>
      <c r="C64" s="82">
        <f>Data!DV30</f>
        <v>137294.25368015</v>
      </c>
      <c r="D64" s="82">
        <f>Data!EP30</f>
        <v>419778.46934695001</v>
      </c>
      <c r="E64" s="82">
        <f>Data!FJ30</f>
        <v>586756.33934794005</v>
      </c>
      <c r="F64" s="82">
        <f>Data!GD30</f>
        <v>907931.52585448895</v>
      </c>
      <c r="G64" s="82">
        <f>Data!GX30</f>
        <v>0</v>
      </c>
      <c r="H64" s="22">
        <f t="shared" si="1"/>
        <v>2051760.5882295291</v>
      </c>
      <c r="I64" s="1"/>
    </row>
    <row r="65" spans="2:9" x14ac:dyDescent="0.2">
      <c r="B65" s="9" t="str">
        <f>$B$36</f>
        <v>Agriculture</v>
      </c>
      <c r="C65" s="82">
        <f>Data!DW30</f>
        <v>0</v>
      </c>
      <c r="D65" s="82">
        <f>Data!EQ30</f>
        <v>0</v>
      </c>
      <c r="E65" s="82">
        <f>Data!FK30</f>
        <v>0</v>
      </c>
      <c r="F65" s="82">
        <f>Data!GE30</f>
        <v>0</v>
      </c>
      <c r="G65" s="82">
        <f>Data!GY30</f>
        <v>0</v>
      </c>
      <c r="H65" s="22">
        <f t="shared" si="1"/>
        <v>0</v>
      </c>
      <c r="I65" s="1"/>
    </row>
    <row r="66" spans="2:9" x14ac:dyDescent="0.2">
      <c r="B66" s="9" t="str">
        <f>$B$37</f>
        <v>Engineering</v>
      </c>
      <c r="C66" s="82">
        <f>Data!DX30</f>
        <v>679063.71474698</v>
      </c>
      <c r="D66" s="82">
        <f>Data!ER30</f>
        <v>736912.28612571699</v>
      </c>
      <c r="E66" s="82">
        <f>Data!FL30</f>
        <v>518772.78464922798</v>
      </c>
      <c r="F66" s="82">
        <f>Data!GF30</f>
        <v>272072.57272256701</v>
      </c>
      <c r="G66" s="82">
        <f>Data!GZ30</f>
        <v>0</v>
      </c>
      <c r="H66" s="22">
        <f t="shared" si="1"/>
        <v>2206821.3582444917</v>
      </c>
      <c r="I66" s="1"/>
    </row>
    <row r="67" spans="2:9" x14ac:dyDescent="0.2">
      <c r="B67" s="9" t="str">
        <f>$B$38</f>
        <v>Home Economics</v>
      </c>
      <c r="C67" s="82">
        <f>Data!DY30</f>
        <v>65753.244254101199</v>
      </c>
      <c r="D67" s="82">
        <f>Data!ES30</f>
        <v>84824.422412565502</v>
      </c>
      <c r="E67" s="82">
        <f>Data!FM30</f>
        <v>137702.33333333299</v>
      </c>
      <c r="F67" s="82">
        <f>Data!GG30</f>
        <v>13530.333333333299</v>
      </c>
      <c r="G67" s="82">
        <f>Data!HA30</f>
        <v>0</v>
      </c>
      <c r="H67" s="22">
        <f t="shared" si="1"/>
        <v>301810.33333333296</v>
      </c>
      <c r="I67" s="1"/>
    </row>
    <row r="68" spans="2:9" x14ac:dyDescent="0.2">
      <c r="B68" s="9" t="str">
        <f>$B$39</f>
        <v>Law</v>
      </c>
      <c r="C68" s="82">
        <f>Data!DZ30</f>
        <v>0</v>
      </c>
      <c r="D68" s="82">
        <f>Data!ET30</f>
        <v>0</v>
      </c>
      <c r="E68" s="82">
        <f>Data!FN30</f>
        <v>0</v>
      </c>
      <c r="F68" s="82">
        <f>Data!GH30</f>
        <v>0</v>
      </c>
      <c r="G68" s="82">
        <f>Data!HB30</f>
        <v>4602084.75</v>
      </c>
      <c r="H68" s="22">
        <f t="shared" si="1"/>
        <v>4602084.75</v>
      </c>
      <c r="I68" s="1"/>
    </row>
    <row r="69" spans="2:9" x14ac:dyDescent="0.2">
      <c r="B69" s="9" t="str">
        <f>$B$40</f>
        <v>Social Service</v>
      </c>
      <c r="C69" s="82">
        <f>Data!EA30</f>
        <v>49670.308489755902</v>
      </c>
      <c r="D69" s="82">
        <f>Data!EU30</f>
        <v>335324.69151024398</v>
      </c>
      <c r="E69" s="82">
        <f>Data!FO30</f>
        <v>0</v>
      </c>
      <c r="F69" s="82">
        <f>Data!GI30</f>
        <v>0</v>
      </c>
      <c r="G69" s="82">
        <f>Data!HC30</f>
        <v>0</v>
      </c>
      <c r="H69" s="22">
        <f t="shared" si="1"/>
        <v>384994.99999999988</v>
      </c>
      <c r="I69" s="1"/>
    </row>
    <row r="70" spans="2:9" x14ac:dyDescent="0.2">
      <c r="B70" s="9" t="str">
        <f>$B$41</f>
        <v>Library Science</v>
      </c>
      <c r="C70" s="82">
        <f>Data!EB30</f>
        <v>0</v>
      </c>
      <c r="D70" s="82">
        <f>Data!EV30</f>
        <v>0</v>
      </c>
      <c r="E70" s="82">
        <f>Data!FP30</f>
        <v>0</v>
      </c>
      <c r="F70" s="82">
        <f>Data!GJ30</f>
        <v>0</v>
      </c>
      <c r="G70" s="82">
        <f>Data!HD30</f>
        <v>0</v>
      </c>
      <c r="H70" s="22">
        <f t="shared" si="1"/>
        <v>0</v>
      </c>
      <c r="I70" s="1"/>
    </row>
    <row r="71" spans="2:9" x14ac:dyDescent="0.2">
      <c r="B71" s="9" t="str">
        <f>$B$42</f>
        <v>Veterinary Science</v>
      </c>
      <c r="C71" s="82">
        <f>Data!EC30</f>
        <v>0</v>
      </c>
      <c r="D71" s="82">
        <f>Data!EW30</f>
        <v>0</v>
      </c>
      <c r="E71" s="82">
        <f>Data!FQ30</f>
        <v>0</v>
      </c>
      <c r="F71" s="82">
        <f>Data!GK30</f>
        <v>0</v>
      </c>
      <c r="G71" s="82">
        <f>Data!HE30</f>
        <v>0</v>
      </c>
      <c r="H71" s="22">
        <f t="shared" si="1"/>
        <v>0</v>
      </c>
      <c r="I71" s="1"/>
    </row>
    <row r="72" spans="2:9" x14ac:dyDescent="0.2">
      <c r="B72" s="9" t="str">
        <f>$B$43</f>
        <v>Vocational Training</v>
      </c>
      <c r="C72" s="82">
        <f>Data!ED30</f>
        <v>24931</v>
      </c>
      <c r="D72" s="82">
        <f>Data!EX30</f>
        <v>7217.25</v>
      </c>
      <c r="E72" s="82">
        <f>Data!FR30</f>
        <v>0</v>
      </c>
      <c r="F72" s="82">
        <f>Data!GL30</f>
        <v>0</v>
      </c>
      <c r="G72" s="82">
        <f>Data!HF30</f>
        <v>0</v>
      </c>
      <c r="H72" s="22">
        <f t="shared" si="1"/>
        <v>32148.25</v>
      </c>
      <c r="I72" s="1"/>
    </row>
    <row r="73" spans="2:9" x14ac:dyDescent="0.2">
      <c r="B73" s="9" t="str">
        <f>$B$44</f>
        <v>Physical Training</v>
      </c>
      <c r="C73" s="82">
        <f>Data!EE30</f>
        <v>0</v>
      </c>
      <c r="D73" s="82">
        <f>Data!EY30</f>
        <v>0</v>
      </c>
      <c r="E73" s="82">
        <f>Data!FS30</f>
        <v>0</v>
      </c>
      <c r="F73" s="82">
        <f>Data!GM30</f>
        <v>0</v>
      </c>
      <c r="G73" s="82">
        <f>Data!HG30</f>
        <v>0</v>
      </c>
      <c r="H73" s="22">
        <f t="shared" si="1"/>
        <v>0</v>
      </c>
      <c r="I73" s="1"/>
    </row>
    <row r="74" spans="2:9" x14ac:dyDescent="0.2">
      <c r="B74" s="9" t="str">
        <f>$B$45</f>
        <v>Health Services</v>
      </c>
      <c r="C74" s="82">
        <f>Data!EF30</f>
        <v>295355.82524292701</v>
      </c>
      <c r="D74" s="82">
        <f>Data!EZ30</f>
        <v>746595.64765432896</v>
      </c>
      <c r="E74" s="82">
        <f>Data!FT30</f>
        <v>195940.645535624</v>
      </c>
      <c r="F74" s="82">
        <f>Data!GN30</f>
        <v>0</v>
      </c>
      <c r="G74" s="82">
        <f>Data!HH30</f>
        <v>0</v>
      </c>
      <c r="H74" s="22">
        <f t="shared" si="1"/>
        <v>1237892.1184328799</v>
      </c>
      <c r="I74" s="1"/>
    </row>
    <row r="75" spans="2:9" x14ac:dyDescent="0.2">
      <c r="B75" s="9" t="str">
        <f>$B$46</f>
        <v>Pharmacy</v>
      </c>
      <c r="C75" s="82">
        <f>Data!EG30</f>
        <v>52704.428571428602</v>
      </c>
      <c r="D75" s="82">
        <f>Data!FA30</f>
        <v>94656.666666666701</v>
      </c>
      <c r="E75" s="82">
        <f>Data!FU30</f>
        <v>252690.63095238101</v>
      </c>
      <c r="F75" s="82">
        <f>Data!GO30</f>
        <v>326534.054112554</v>
      </c>
      <c r="G75" s="82">
        <f>Data!HI30</f>
        <v>1975495.8191919201</v>
      </c>
      <c r="H75" s="22">
        <f t="shared" si="1"/>
        <v>2702081.5994949504</v>
      </c>
      <c r="I75" s="1"/>
    </row>
    <row r="76" spans="2:9" x14ac:dyDescent="0.2">
      <c r="B76" s="9" t="str">
        <f>$B$47</f>
        <v>Business Administration</v>
      </c>
      <c r="C76" s="82">
        <f>Data!EH30</f>
        <v>771810.25430030504</v>
      </c>
      <c r="D76" s="82">
        <f>Data!FB30</f>
        <v>1890934.3614449999</v>
      </c>
      <c r="E76" s="82">
        <f>Data!FV30</f>
        <v>1246898.83268001</v>
      </c>
      <c r="F76" s="82">
        <f>Data!GP30</f>
        <v>0</v>
      </c>
      <c r="G76" s="82">
        <f>Data!HJ30</f>
        <v>0</v>
      </c>
      <c r="H76" s="22">
        <f t="shared" si="1"/>
        <v>3909643.4484253153</v>
      </c>
      <c r="I76" s="1"/>
    </row>
    <row r="77" spans="2:9" x14ac:dyDescent="0.2">
      <c r="B77" s="9" t="str">
        <f>$B$48</f>
        <v>Optometry</v>
      </c>
      <c r="C77" s="82">
        <f>Data!EI30</f>
        <v>0</v>
      </c>
      <c r="D77" s="82">
        <f>Data!FC30</f>
        <v>0</v>
      </c>
      <c r="E77" s="82">
        <f>Data!FW30</f>
        <v>0</v>
      </c>
      <c r="F77" s="82">
        <f>Data!GQ30</f>
        <v>0</v>
      </c>
      <c r="G77" s="82">
        <f>Data!HK30</f>
        <v>0</v>
      </c>
      <c r="H77" s="22">
        <f t="shared" si="1"/>
        <v>0</v>
      </c>
      <c r="I77" s="1"/>
    </row>
    <row r="78" spans="2:9" x14ac:dyDescent="0.2">
      <c r="B78" s="9" t="str">
        <f>$B$49</f>
        <v>Teacher Ed-Practice Teaching</v>
      </c>
      <c r="C78" s="82">
        <f>Data!EJ30</f>
        <v>0</v>
      </c>
      <c r="D78" s="82">
        <f>Data!FD30</f>
        <v>58393.214999999997</v>
      </c>
      <c r="E78" s="82">
        <f>Data!FX30</f>
        <v>0</v>
      </c>
      <c r="F78" s="82">
        <f>Data!GR30</f>
        <v>0</v>
      </c>
      <c r="G78" s="82">
        <f>Data!HL30</f>
        <v>0</v>
      </c>
      <c r="H78" s="22">
        <f t="shared" si="1"/>
        <v>58393.214999999997</v>
      </c>
      <c r="I78" s="1"/>
    </row>
    <row r="79" spans="2:9" x14ac:dyDescent="0.2">
      <c r="B79" s="9" t="str">
        <f>$B$50</f>
        <v>Technology</v>
      </c>
      <c r="C79" s="82">
        <f>Data!EK30</f>
        <v>228538.06541020799</v>
      </c>
      <c r="D79" s="82">
        <f>Data!FE30</f>
        <v>494956.63484263601</v>
      </c>
      <c r="E79" s="82">
        <f>Data!FY30</f>
        <v>22760.833333333299</v>
      </c>
      <c r="F79" s="82">
        <f>Data!GS30</f>
        <v>0</v>
      </c>
      <c r="G79" s="82">
        <f>Data!HM30</f>
        <v>0</v>
      </c>
      <c r="H79" s="22">
        <f t="shared" si="1"/>
        <v>746255.53358617728</v>
      </c>
      <c r="I79" s="1"/>
    </row>
    <row r="80" spans="2:9" x14ac:dyDescent="0.2">
      <c r="B80" s="9" t="str">
        <f>$B$51</f>
        <v>Nursing</v>
      </c>
      <c r="C80" s="82">
        <f>Data!EL30</f>
        <v>0</v>
      </c>
      <c r="D80" s="82">
        <f>Data!FF30</f>
        <v>0</v>
      </c>
      <c r="E80" s="82">
        <f>Data!FZ30</f>
        <v>0</v>
      </c>
      <c r="F80" s="82">
        <f>Data!GT30</f>
        <v>0</v>
      </c>
      <c r="G80" s="82">
        <f>Data!HN30</f>
        <v>0</v>
      </c>
      <c r="H80" s="22">
        <f t="shared" si="1"/>
        <v>0</v>
      </c>
      <c r="I80" s="1"/>
    </row>
    <row r="81" spans="2:9" x14ac:dyDescent="0.2">
      <c r="B81" s="35" t="str">
        <f>$B$52</f>
        <v>Totals</v>
      </c>
      <c r="C81" s="21">
        <f>SUM(C61:C80)</f>
        <v>9014285.7793382443</v>
      </c>
      <c r="D81" s="21">
        <f>SUM(D61:D80)</f>
        <v>8377171.8854745496</v>
      </c>
      <c r="E81" s="21">
        <f>SUM(E61:E80)</f>
        <v>5639904.8273280952</v>
      </c>
      <c r="F81" s="21">
        <f>SUM(F61:F80)</f>
        <v>1951807.576291603</v>
      </c>
      <c r="G81" s="21">
        <f>SUM(G61:G80)</f>
        <v>6577580.5691919196</v>
      </c>
      <c r="H81" s="21">
        <f t="shared" si="1"/>
        <v>31560750.637624413</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28.5" x14ac:dyDescent="0.2">
      <c r="B84" s="385" t="s">
        <v>41</v>
      </c>
      <c r="C84" s="386"/>
      <c r="D84" s="384" t="str">
        <f>Data!T30</f>
        <v>Cockrem, Raijanel</v>
      </c>
      <c r="E84" s="384"/>
      <c r="F84" s="384"/>
      <c r="G84" s="87" t="str">
        <f>Data!U30</f>
        <v>(713) 313-1066</v>
      </c>
      <c r="H84" s="78" t="str">
        <f>Data!V30</f>
        <v>raijanel.crockem@tsu.edu</v>
      </c>
    </row>
    <row r="85" spans="2:9" ht="13.5" customHeight="1" x14ac:dyDescent="0.2">
      <c r="B85" s="27"/>
      <c r="C85" s="27"/>
      <c r="D85" s="27"/>
      <c r="E85" s="27"/>
      <c r="F85" s="27"/>
      <c r="G85" s="27"/>
      <c r="H85" s="5"/>
    </row>
    <row r="86" spans="2:9" x14ac:dyDescent="0.2">
      <c r="B86" s="28" t="s">
        <v>33</v>
      </c>
      <c r="C86" s="13"/>
      <c r="D86" s="13"/>
      <c r="E86" s="13"/>
      <c r="F86" s="13"/>
      <c r="G86" s="13"/>
      <c r="H86" s="17">
        <f>H13+H14</f>
        <v>84238840</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Data!HR30</f>
        <v>50921.290698330624</v>
      </c>
      <c r="D91" s="159">
        <f>Data!IL30</f>
        <v>22468.975256866743</v>
      </c>
      <c r="E91" s="159">
        <f>Data!JF30</f>
        <v>24198.4698879229</v>
      </c>
      <c r="F91" s="159">
        <f>Data!JZ30</f>
        <v>871.12629875745949</v>
      </c>
      <c r="G91" s="159">
        <f>Data!KT30</f>
        <v>0</v>
      </c>
      <c r="H91" s="36">
        <f t="shared" ref="H91:H111" si="2">SUM(C91:G91)</f>
        <v>98459.862141877718</v>
      </c>
    </row>
    <row r="92" spans="2:9" x14ac:dyDescent="0.2">
      <c r="B92" s="9" t="str">
        <f>$B$33</f>
        <v>Science</v>
      </c>
      <c r="C92" s="159">
        <f>Data!HS30</f>
        <v>76758.113701345341</v>
      </c>
      <c r="D92" s="159">
        <f>Data!IM30</f>
        <v>54574.805886082788</v>
      </c>
      <c r="E92" s="159">
        <f>Data!JG30</f>
        <v>31831.170794373011</v>
      </c>
      <c r="F92" s="159">
        <f>Data!KA30</f>
        <v>21556.970610503766</v>
      </c>
      <c r="G92" s="159">
        <f>Data!KU30</f>
        <v>0</v>
      </c>
      <c r="H92" s="69">
        <f t="shared" si="2"/>
        <v>184721.06099230491</v>
      </c>
    </row>
    <row r="93" spans="2:9" x14ac:dyDescent="0.2">
      <c r="B93" s="9" t="str">
        <f>$B$34</f>
        <v>Fine Arts</v>
      </c>
      <c r="C93" s="159">
        <f>Data!HT30</f>
        <v>0</v>
      </c>
      <c r="D93" s="159">
        <f>Data!IN30</f>
        <v>0</v>
      </c>
      <c r="E93" s="159">
        <f>Data!JH30</f>
        <v>0</v>
      </c>
      <c r="F93" s="159">
        <f>Data!KB30</f>
        <v>0</v>
      </c>
      <c r="G93" s="159">
        <f>Data!KV30</f>
        <v>0</v>
      </c>
      <c r="H93" s="69">
        <f t="shared" si="2"/>
        <v>0</v>
      </c>
    </row>
    <row r="94" spans="2:9" x14ac:dyDescent="0.2">
      <c r="B94" s="9" t="str">
        <f>$B$35</f>
        <v>Teacher Education</v>
      </c>
      <c r="C94" s="159">
        <f>Data!HU30</f>
        <v>6245.9915115319991</v>
      </c>
      <c r="D94" s="159">
        <f>Data!IO30</f>
        <v>19097.177674844115</v>
      </c>
      <c r="E94" s="159">
        <f>Data!JI30</f>
        <v>26693.579786979029</v>
      </c>
      <c r="F94" s="159">
        <f>Data!KC30</f>
        <v>41304.952330713146</v>
      </c>
      <c r="G94" s="159">
        <f>Data!KW30</f>
        <v>0</v>
      </c>
      <c r="H94" s="69">
        <f t="shared" si="2"/>
        <v>93341.701304068294</v>
      </c>
    </row>
    <row r="95" spans="2:9" x14ac:dyDescent="0.2">
      <c r="B95" s="9" t="str">
        <f>$B$36</f>
        <v>Agriculture</v>
      </c>
      <c r="C95" s="159">
        <f>Data!HV30</f>
        <v>0</v>
      </c>
      <c r="D95" s="159">
        <f>Data!IP30</f>
        <v>0</v>
      </c>
      <c r="E95" s="159">
        <f>Data!JJ30</f>
        <v>0</v>
      </c>
      <c r="F95" s="159">
        <f>Data!KD30</f>
        <v>0</v>
      </c>
      <c r="G95" s="159">
        <f>Data!KX30</f>
        <v>0</v>
      </c>
      <c r="H95" s="69">
        <f t="shared" si="2"/>
        <v>0</v>
      </c>
    </row>
    <row r="96" spans="2:9" x14ac:dyDescent="0.2">
      <c r="B96" s="9" t="str">
        <f>$B$37</f>
        <v>Engineering</v>
      </c>
      <c r="C96" s="159">
        <f>Data!HW30</f>
        <v>0</v>
      </c>
      <c r="D96" s="159">
        <f>Data!IQ30</f>
        <v>0</v>
      </c>
      <c r="E96" s="159">
        <f>Data!JK30</f>
        <v>0</v>
      </c>
      <c r="F96" s="159">
        <f>Data!KE30</f>
        <v>0</v>
      </c>
      <c r="G96" s="159">
        <f>Data!KY30</f>
        <v>0</v>
      </c>
      <c r="H96" s="69">
        <f t="shared" si="2"/>
        <v>0</v>
      </c>
    </row>
    <row r="97" spans="2:8" x14ac:dyDescent="0.2">
      <c r="B97" s="9" t="str">
        <f>$B$38</f>
        <v>Home Economics</v>
      </c>
      <c r="C97" s="159">
        <f>Data!HX30</f>
        <v>0</v>
      </c>
      <c r="D97" s="159">
        <f>Data!IR30</f>
        <v>0</v>
      </c>
      <c r="E97" s="159">
        <f>Data!JL30</f>
        <v>0</v>
      </c>
      <c r="F97" s="159">
        <f>Data!KF30</f>
        <v>0</v>
      </c>
      <c r="G97" s="159">
        <f>Data!KZ30</f>
        <v>0</v>
      </c>
      <c r="H97" s="69">
        <f t="shared" si="2"/>
        <v>0</v>
      </c>
    </row>
    <row r="98" spans="2:8" x14ac:dyDescent="0.2">
      <c r="B98" s="9" t="str">
        <f>$B$39</f>
        <v>Law</v>
      </c>
      <c r="C98" s="159">
        <f>Data!HY30</f>
        <v>0</v>
      </c>
      <c r="D98" s="159">
        <f>Data!IS30</f>
        <v>0</v>
      </c>
      <c r="E98" s="159">
        <f>Data!JM30</f>
        <v>0</v>
      </c>
      <c r="F98" s="159">
        <f>Data!KG30</f>
        <v>0</v>
      </c>
      <c r="G98" s="159">
        <f>Data!LA30</f>
        <v>168245.79228288814</v>
      </c>
      <c r="H98" s="69">
        <f t="shared" si="2"/>
        <v>168245.79228288814</v>
      </c>
    </row>
    <row r="99" spans="2:8" x14ac:dyDescent="0.2">
      <c r="B99" s="9" t="str">
        <f>$B$40</f>
        <v>Social Service</v>
      </c>
      <c r="C99" s="159">
        <f>Data!HZ30</f>
        <v>5580.6595937575376</v>
      </c>
      <c r="D99" s="159">
        <f>Data!IT30</f>
        <v>37675.082229182786</v>
      </c>
      <c r="E99" s="159">
        <f>Data!JN30</f>
        <v>0</v>
      </c>
      <c r="F99" s="159">
        <f>Data!KH30</f>
        <v>0</v>
      </c>
      <c r="G99" s="159">
        <f>Data!LB30</f>
        <v>0</v>
      </c>
      <c r="H99" s="69">
        <f t="shared" si="2"/>
        <v>43255.741822940327</v>
      </c>
    </row>
    <row r="100" spans="2:8" x14ac:dyDescent="0.2">
      <c r="B100" s="9" t="str">
        <f>$B$41</f>
        <v>Library Science</v>
      </c>
      <c r="C100" s="159">
        <f>Data!IA30</f>
        <v>0</v>
      </c>
      <c r="D100" s="159">
        <f>Data!IU30</f>
        <v>0</v>
      </c>
      <c r="E100" s="159">
        <f>Data!JO30</f>
        <v>0</v>
      </c>
      <c r="F100" s="159">
        <f>Data!KI30</f>
        <v>0</v>
      </c>
      <c r="G100" s="159">
        <f>Data!LC30</f>
        <v>0</v>
      </c>
      <c r="H100" s="69">
        <f t="shared" si="2"/>
        <v>0</v>
      </c>
    </row>
    <row r="101" spans="2:8" x14ac:dyDescent="0.2">
      <c r="B101" s="9" t="str">
        <f>$B$42</f>
        <v>Veterinary Science</v>
      </c>
      <c r="C101" s="159">
        <f>Data!IB30</f>
        <v>0</v>
      </c>
      <c r="D101" s="159">
        <f>Data!IV30</f>
        <v>0</v>
      </c>
      <c r="E101" s="159">
        <f>Data!JP30</f>
        <v>0</v>
      </c>
      <c r="F101" s="159">
        <f>Data!KJ30</f>
        <v>0</v>
      </c>
      <c r="G101" s="159">
        <f>Data!LD30</f>
        <v>0</v>
      </c>
      <c r="H101" s="69">
        <f t="shared" si="2"/>
        <v>0</v>
      </c>
    </row>
    <row r="102" spans="2:8" x14ac:dyDescent="0.2">
      <c r="B102" s="9" t="str">
        <f>$B$43</f>
        <v>Vocational Training</v>
      </c>
      <c r="C102" s="159">
        <f>Data!IC30</f>
        <v>0</v>
      </c>
      <c r="D102" s="159">
        <f>Data!IW30</f>
        <v>0</v>
      </c>
      <c r="E102" s="159">
        <f>Data!JQ30</f>
        <v>0</v>
      </c>
      <c r="F102" s="159">
        <f>Data!KK30</f>
        <v>0</v>
      </c>
      <c r="G102" s="159">
        <f>Data!LE30</f>
        <v>0</v>
      </c>
      <c r="H102" s="69">
        <f t="shared" si="2"/>
        <v>0</v>
      </c>
    </row>
    <row r="103" spans="2:8" x14ac:dyDescent="0.2">
      <c r="B103" s="9" t="str">
        <f>$B$44</f>
        <v>Physical Training</v>
      </c>
      <c r="C103" s="159">
        <f>Data!ID30</f>
        <v>0</v>
      </c>
      <c r="D103" s="159">
        <f>Data!IX30</f>
        <v>0</v>
      </c>
      <c r="E103" s="159">
        <f>Data!JR30</f>
        <v>0</v>
      </c>
      <c r="F103" s="159">
        <f>Data!KL30</f>
        <v>0</v>
      </c>
      <c r="G103" s="159">
        <f>Data!LF30</f>
        <v>0</v>
      </c>
      <c r="H103" s="69">
        <f t="shared" si="2"/>
        <v>0</v>
      </c>
    </row>
    <row r="104" spans="2:8" x14ac:dyDescent="0.2">
      <c r="B104" s="9" t="str">
        <f>$B$45</f>
        <v>Health Services</v>
      </c>
      <c r="C104" s="159">
        <f>Data!IE30</f>
        <v>0</v>
      </c>
      <c r="D104" s="159">
        <f>Data!IY30</f>
        <v>0</v>
      </c>
      <c r="E104" s="159">
        <f>Data!JS30</f>
        <v>0</v>
      </c>
      <c r="F104" s="159">
        <f>Data!KM30</f>
        <v>0</v>
      </c>
      <c r="G104" s="159">
        <f>Data!LG30</f>
        <v>0</v>
      </c>
      <c r="H104" s="69">
        <f t="shared" si="2"/>
        <v>0</v>
      </c>
    </row>
    <row r="105" spans="2:8" x14ac:dyDescent="0.2">
      <c r="B105" s="9" t="str">
        <f>$B$46</f>
        <v>Pharmacy</v>
      </c>
      <c r="C105" s="159">
        <f>Data!IF30</f>
        <v>2259.2040299738592</v>
      </c>
      <c r="D105" s="159">
        <f>Data!IZ30</f>
        <v>4057.5095602716465</v>
      </c>
      <c r="E105" s="159">
        <f>Data!JT30</f>
        <v>10831.721493964431</v>
      </c>
      <c r="F105" s="159">
        <f>Data!KN30</f>
        <v>13997.060037848503</v>
      </c>
      <c r="G105" s="159">
        <f>Data!LH30</f>
        <v>84680.704010788613</v>
      </c>
      <c r="H105" s="69">
        <f t="shared" si="2"/>
        <v>115826.19913284705</v>
      </c>
    </row>
    <row r="106" spans="2:8" x14ac:dyDescent="0.2">
      <c r="B106" s="9" t="str">
        <f>$B$47</f>
        <v>Business Administration</v>
      </c>
      <c r="C106" s="159">
        <f>Data!IG30</f>
        <v>20409.22368816398</v>
      </c>
      <c r="D106" s="159">
        <f>Data!JA30</f>
        <v>50002.577897015733</v>
      </c>
      <c r="E106" s="159">
        <f>Data!JU30</f>
        <v>32972.141858554751</v>
      </c>
      <c r="F106" s="159">
        <f>Data!KO30</f>
        <v>0</v>
      </c>
      <c r="G106" s="159">
        <f>Data!LI30</f>
        <v>0</v>
      </c>
      <c r="H106" s="69">
        <f t="shared" si="2"/>
        <v>103383.94344373446</v>
      </c>
    </row>
    <row r="107" spans="2:8" x14ac:dyDescent="0.2">
      <c r="B107" s="9" t="str">
        <f>$B$48</f>
        <v>Optometry</v>
      </c>
      <c r="C107" s="159">
        <f>Data!IH30</f>
        <v>0</v>
      </c>
      <c r="D107" s="159">
        <f>Data!JB30</f>
        <v>0</v>
      </c>
      <c r="E107" s="159">
        <f>Data!JV30</f>
        <v>0</v>
      </c>
      <c r="F107" s="159">
        <f>Data!KP30</f>
        <v>0</v>
      </c>
      <c r="G107" s="159">
        <f>Data!LJ30</f>
        <v>0</v>
      </c>
      <c r="H107" s="69">
        <f t="shared" si="2"/>
        <v>0</v>
      </c>
    </row>
    <row r="108" spans="2:8" x14ac:dyDescent="0.2">
      <c r="B108" s="9" t="str">
        <f>$B$49</f>
        <v>Teacher Ed-Practice Teaching</v>
      </c>
      <c r="C108" s="159">
        <f>Data!II30</f>
        <v>0</v>
      </c>
      <c r="D108" s="159">
        <f>Data!JC30</f>
        <v>0</v>
      </c>
      <c r="E108" s="159">
        <f>Data!JW30</f>
        <v>0</v>
      </c>
      <c r="F108" s="159">
        <f>Data!KQ30</f>
        <v>0</v>
      </c>
      <c r="G108" s="159">
        <f>Data!LK30</f>
        <v>0</v>
      </c>
      <c r="H108" s="69">
        <f t="shared" si="2"/>
        <v>0</v>
      </c>
    </row>
    <row r="109" spans="2:8" x14ac:dyDescent="0.2">
      <c r="B109" s="9" t="str">
        <f>$B$50</f>
        <v>Technology</v>
      </c>
      <c r="C109" s="159">
        <f>Data!IJ30</f>
        <v>61699.797323694824</v>
      </c>
      <c r="D109" s="159">
        <f>Data!JD30</f>
        <v>133626.42235985523</v>
      </c>
      <c r="E109" s="159">
        <f>Data!JX30</f>
        <v>6144.8791957890408</v>
      </c>
      <c r="F109" s="159">
        <f>Data!KR30</f>
        <v>0</v>
      </c>
      <c r="G109" s="159">
        <f>Data!LL30</f>
        <v>0</v>
      </c>
      <c r="H109" s="69">
        <f t="shared" si="2"/>
        <v>201471.09887933912</v>
      </c>
    </row>
    <row r="110" spans="2:8" x14ac:dyDescent="0.2">
      <c r="B110" s="9" t="str">
        <f>$B$51</f>
        <v>Nursing</v>
      </c>
      <c r="C110" s="159">
        <f>Data!IK30</f>
        <v>0</v>
      </c>
      <c r="D110" s="159">
        <f>Data!JE30</f>
        <v>0</v>
      </c>
      <c r="E110" s="159">
        <f>Data!JY30</f>
        <v>0</v>
      </c>
      <c r="F110" s="159">
        <f>Data!KS30</f>
        <v>0</v>
      </c>
      <c r="G110" s="159">
        <f>Data!HPM30</f>
        <v>0</v>
      </c>
      <c r="H110" s="69">
        <f t="shared" si="2"/>
        <v>0</v>
      </c>
    </row>
    <row r="111" spans="2:8" x14ac:dyDescent="0.2">
      <c r="B111" s="35" t="str">
        <f>$B$52</f>
        <v>Totals</v>
      </c>
      <c r="C111" s="36">
        <f>SUM(C91:C110)</f>
        <v>223874.28054679814</v>
      </c>
      <c r="D111" s="36">
        <f>SUM(D91:D110)</f>
        <v>321502.55086411908</v>
      </c>
      <c r="E111" s="36">
        <f>SUM(E91:E110)</f>
        <v>132671.96301758316</v>
      </c>
      <c r="F111" s="36">
        <f>SUM(F91:F110)</f>
        <v>77730.109277822863</v>
      </c>
      <c r="G111" s="36">
        <f>SUM(G91:G110)</f>
        <v>252926.49629367676</v>
      </c>
      <c r="H111" s="36">
        <f t="shared" si="2"/>
        <v>1008705.4</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4586675.2009531809</v>
      </c>
      <c r="D116" s="21">
        <f t="shared" si="3"/>
        <v>2023866.4454135667</v>
      </c>
      <c r="E116" s="21">
        <f t="shared" si="3"/>
        <v>2179648.6344676828</v>
      </c>
      <c r="F116" s="21">
        <f t="shared" si="3"/>
        <v>78465.673917805063</v>
      </c>
      <c r="G116" s="21">
        <f t="shared" si="3"/>
        <v>0</v>
      </c>
      <c r="H116" s="36">
        <f t="shared" ref="H116:H136" si="4">SUM(C116:G116)</f>
        <v>8868655.9547522347</v>
      </c>
      <c r="I116" s="1"/>
    </row>
    <row r="117" spans="2:9" x14ac:dyDescent="0.2">
      <c r="B117" s="9" t="str">
        <f>$B$33</f>
        <v>Science</v>
      </c>
      <c r="C117" s="22">
        <f t="shared" si="3"/>
        <v>1337764.0111702853</v>
      </c>
      <c r="D117" s="22">
        <f t="shared" si="3"/>
        <v>951146.50048684282</v>
      </c>
      <c r="E117" s="22">
        <f t="shared" si="3"/>
        <v>554763.43371085904</v>
      </c>
      <c r="F117" s="22">
        <f t="shared" si="3"/>
        <v>375701.51326011575</v>
      </c>
      <c r="G117" s="22">
        <f t="shared" si="3"/>
        <v>0</v>
      </c>
      <c r="H117" s="69">
        <f t="shared" si="4"/>
        <v>3219375.4586281031</v>
      </c>
      <c r="I117" s="1"/>
    </row>
    <row r="118" spans="2:9" x14ac:dyDescent="0.2">
      <c r="B118" s="9" t="str">
        <f>$B$34</f>
        <v>Fine Arts</v>
      </c>
      <c r="C118" s="22">
        <f t="shared" si="3"/>
        <v>912404.87691859796</v>
      </c>
      <c r="D118" s="22">
        <f t="shared" si="3"/>
        <v>609609.07571298105</v>
      </c>
      <c r="E118" s="22">
        <f t="shared" si="3"/>
        <v>0</v>
      </c>
      <c r="F118" s="22">
        <f t="shared" si="3"/>
        <v>0</v>
      </c>
      <c r="G118" s="22">
        <f t="shared" si="3"/>
        <v>0</v>
      </c>
      <c r="H118" s="69">
        <f t="shared" si="4"/>
        <v>1522013.952631579</v>
      </c>
      <c r="I118" s="1"/>
    </row>
    <row r="119" spans="2:9" x14ac:dyDescent="0.2">
      <c r="B119" s="9" t="str">
        <f>$B$35</f>
        <v>Teacher Education</v>
      </c>
      <c r="C119" s="22">
        <f t="shared" si="3"/>
        <v>143540.24519168198</v>
      </c>
      <c r="D119" s="22">
        <f t="shared" si="3"/>
        <v>438875.64702179411</v>
      </c>
      <c r="E119" s="22">
        <f t="shared" si="3"/>
        <v>613449.91913491907</v>
      </c>
      <c r="F119" s="22">
        <f t="shared" si="3"/>
        <v>949236.47818520211</v>
      </c>
      <c r="G119" s="22">
        <f t="shared" si="3"/>
        <v>0</v>
      </c>
      <c r="H119" s="69">
        <f t="shared" si="4"/>
        <v>2145102.2895335974</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679063.71474698</v>
      </c>
      <c r="D121" s="22">
        <f t="shared" si="3"/>
        <v>736912.28612571699</v>
      </c>
      <c r="E121" s="22">
        <f t="shared" si="3"/>
        <v>518772.78464922798</v>
      </c>
      <c r="F121" s="22">
        <f t="shared" si="3"/>
        <v>272072.57272256701</v>
      </c>
      <c r="G121" s="22">
        <f t="shared" si="3"/>
        <v>0</v>
      </c>
      <c r="H121" s="69">
        <f t="shared" si="4"/>
        <v>2206821.3582444917</v>
      </c>
      <c r="I121" s="1"/>
    </row>
    <row r="122" spans="2:9" x14ac:dyDescent="0.2">
      <c r="B122" s="9" t="str">
        <f>$B$38</f>
        <v>Home Economics</v>
      </c>
      <c r="C122" s="22">
        <f t="shared" si="3"/>
        <v>65753.244254101199</v>
      </c>
      <c r="D122" s="22">
        <f t="shared" si="3"/>
        <v>84824.422412565502</v>
      </c>
      <c r="E122" s="22">
        <f t="shared" si="3"/>
        <v>137702.33333333299</v>
      </c>
      <c r="F122" s="22">
        <f t="shared" si="3"/>
        <v>13530.333333333299</v>
      </c>
      <c r="G122" s="22">
        <f t="shared" si="3"/>
        <v>0</v>
      </c>
      <c r="H122" s="69">
        <f t="shared" si="4"/>
        <v>301810.33333333296</v>
      </c>
      <c r="I122" s="1"/>
    </row>
    <row r="123" spans="2:9" x14ac:dyDescent="0.2">
      <c r="B123" s="9" t="str">
        <f>$B$39</f>
        <v>Law</v>
      </c>
      <c r="C123" s="22">
        <f t="shared" si="3"/>
        <v>0</v>
      </c>
      <c r="D123" s="22">
        <f t="shared" si="3"/>
        <v>0</v>
      </c>
      <c r="E123" s="22">
        <f t="shared" si="3"/>
        <v>0</v>
      </c>
      <c r="F123" s="22">
        <f t="shared" si="3"/>
        <v>0</v>
      </c>
      <c r="G123" s="22">
        <f t="shared" si="3"/>
        <v>4770330.5422828877</v>
      </c>
      <c r="H123" s="69">
        <f t="shared" si="4"/>
        <v>4770330.5422828877</v>
      </c>
      <c r="I123" s="1"/>
    </row>
    <row r="124" spans="2:9" x14ac:dyDescent="0.2">
      <c r="B124" s="9" t="str">
        <f>$B$40</f>
        <v>Social Service</v>
      </c>
      <c r="C124" s="22">
        <f t="shared" si="3"/>
        <v>55250.968083513442</v>
      </c>
      <c r="D124" s="22">
        <f t="shared" si="3"/>
        <v>372999.77373942675</v>
      </c>
      <c r="E124" s="22">
        <f t="shared" si="3"/>
        <v>0</v>
      </c>
      <c r="F124" s="22">
        <f t="shared" si="3"/>
        <v>0</v>
      </c>
      <c r="G124" s="22">
        <f t="shared" si="3"/>
        <v>0</v>
      </c>
      <c r="H124" s="69">
        <f t="shared" si="4"/>
        <v>428250.74182294018</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24931</v>
      </c>
      <c r="D127" s="22">
        <f t="shared" si="3"/>
        <v>7217.25</v>
      </c>
      <c r="E127" s="22">
        <f t="shared" si="3"/>
        <v>0</v>
      </c>
      <c r="F127" s="22">
        <f t="shared" si="3"/>
        <v>0</v>
      </c>
      <c r="G127" s="22">
        <f t="shared" si="3"/>
        <v>0</v>
      </c>
      <c r="H127" s="69">
        <f t="shared" si="4"/>
        <v>32148.25</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295355.82524292701</v>
      </c>
      <c r="D129" s="22">
        <f t="shared" si="3"/>
        <v>746595.64765432896</v>
      </c>
      <c r="E129" s="22">
        <f t="shared" si="3"/>
        <v>195940.645535624</v>
      </c>
      <c r="F129" s="22">
        <f t="shared" si="3"/>
        <v>0</v>
      </c>
      <c r="G129" s="22">
        <f t="shared" si="3"/>
        <v>0</v>
      </c>
      <c r="H129" s="69">
        <f t="shared" si="4"/>
        <v>1237892.1184328799</v>
      </c>
      <c r="I129" s="1"/>
    </row>
    <row r="130" spans="2:12" x14ac:dyDescent="0.2">
      <c r="B130" s="9" t="str">
        <f>$B$46</f>
        <v>Pharmacy</v>
      </c>
      <c r="C130" s="22">
        <f t="shared" si="3"/>
        <v>54963.63260140246</v>
      </c>
      <c r="D130" s="22">
        <f t="shared" si="3"/>
        <v>98714.176226938347</v>
      </c>
      <c r="E130" s="22">
        <f t="shared" si="3"/>
        <v>263522.35244634544</v>
      </c>
      <c r="F130" s="22">
        <f t="shared" si="3"/>
        <v>340531.11415040249</v>
      </c>
      <c r="G130" s="22">
        <f t="shared" si="3"/>
        <v>2060176.5232027087</v>
      </c>
      <c r="H130" s="69">
        <f t="shared" si="4"/>
        <v>2817907.7986277975</v>
      </c>
      <c r="I130" s="1"/>
    </row>
    <row r="131" spans="2:12" x14ac:dyDescent="0.2">
      <c r="B131" s="9" t="str">
        <f>$B$47</f>
        <v>Business Administration</v>
      </c>
      <c r="C131" s="22">
        <f t="shared" si="3"/>
        <v>792219.47798846907</v>
      </c>
      <c r="D131" s="22">
        <f t="shared" si="3"/>
        <v>1940936.9393420157</v>
      </c>
      <c r="E131" s="22">
        <f t="shared" si="3"/>
        <v>1279870.9745385647</v>
      </c>
      <c r="F131" s="22">
        <f t="shared" si="3"/>
        <v>0</v>
      </c>
      <c r="G131" s="22">
        <f t="shared" si="3"/>
        <v>0</v>
      </c>
      <c r="H131" s="69">
        <f t="shared" si="4"/>
        <v>4013027.3918690495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58393.214999999997</v>
      </c>
      <c r="E133" s="22">
        <f t="shared" si="5"/>
        <v>0</v>
      </c>
      <c r="F133" s="22">
        <f t="shared" si="5"/>
        <v>0</v>
      </c>
      <c r="G133" s="22">
        <f t="shared" si="5"/>
        <v>0</v>
      </c>
      <c r="H133" s="69">
        <f t="shared" si="4"/>
        <v>58393.214999999997</v>
      </c>
      <c r="I133" s="1"/>
    </row>
    <row r="134" spans="2:12" x14ac:dyDescent="0.2">
      <c r="B134" s="9" t="str">
        <f>$B$50</f>
        <v>Technology</v>
      </c>
      <c r="C134" s="22">
        <f t="shared" si="5"/>
        <v>290237.86273390282</v>
      </c>
      <c r="D134" s="22">
        <f t="shared" si="5"/>
        <v>628583.05720249121</v>
      </c>
      <c r="E134" s="22">
        <f t="shared" si="5"/>
        <v>28905.712529122342</v>
      </c>
      <c r="F134" s="22">
        <f t="shared" si="5"/>
        <v>0</v>
      </c>
      <c r="G134" s="22">
        <f t="shared" si="5"/>
        <v>0</v>
      </c>
      <c r="H134" s="69">
        <f t="shared" si="4"/>
        <v>947726.63246551645</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9238160.0598850437</v>
      </c>
      <c r="D136" s="36">
        <f>SUM(D116:D135)</f>
        <v>8698674.4363386668</v>
      </c>
      <c r="E136" s="36">
        <f>SUM(E116:E135)</f>
        <v>5772576.7903456781</v>
      </c>
      <c r="F136" s="36">
        <f>SUM(F116:F135)</f>
        <v>2029537.6855694256</v>
      </c>
      <c r="G136" s="36">
        <f>SUM(G116:G135)</f>
        <v>6830507.0654855967</v>
      </c>
      <c r="H136" s="36">
        <f t="shared" si="4"/>
        <v>32569456.037624408</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51669383.962375589</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Data!LN30</f>
        <v>0</v>
      </c>
      <c r="D143" s="159">
        <f>Data!MH30</f>
        <v>0</v>
      </c>
      <c r="E143" s="159">
        <f>Data!NB30</f>
        <v>0</v>
      </c>
      <c r="F143" s="159">
        <f>Data!NV30</f>
        <v>0</v>
      </c>
      <c r="G143" s="159">
        <f>Data!OP30</f>
        <v>0</v>
      </c>
      <c r="H143" s="160">
        <f>Data!PJ30</f>
        <v>9548794.2651958726</v>
      </c>
      <c r="I143" s="70">
        <f t="shared" ref="I143:I162" si="6">SUM(C143:H143)</f>
        <v>9548794.2651958726</v>
      </c>
    </row>
    <row r="144" spans="2:12" x14ac:dyDescent="0.2">
      <c r="B144" s="9" t="str">
        <f>$B$33</f>
        <v>Science</v>
      </c>
      <c r="C144" s="159">
        <f>Data!LO30</f>
        <v>0</v>
      </c>
      <c r="D144" s="159">
        <f>Data!MI30</f>
        <v>0</v>
      </c>
      <c r="E144" s="159">
        <f>Data!NC30</f>
        <v>0</v>
      </c>
      <c r="F144" s="159">
        <f>Data!NW30</f>
        <v>0</v>
      </c>
      <c r="G144" s="159">
        <f>Data!OQ30</f>
        <v>0</v>
      </c>
      <c r="H144" s="160">
        <f>Data!PK30</f>
        <v>5141418.0421254076</v>
      </c>
      <c r="I144" s="70">
        <f t="shared" si="6"/>
        <v>5141418.0421254076</v>
      </c>
    </row>
    <row r="145" spans="2:9" x14ac:dyDescent="0.2">
      <c r="B145" s="9" t="str">
        <f>$B$34</f>
        <v>Fine Arts</v>
      </c>
      <c r="C145" s="159">
        <f>Data!LP30</f>
        <v>0</v>
      </c>
      <c r="D145" s="159">
        <f>Data!MJ30</f>
        <v>0</v>
      </c>
      <c r="E145" s="159">
        <f>Data!ND30</f>
        <v>0</v>
      </c>
      <c r="F145" s="159">
        <f>Data!NX30</f>
        <v>0</v>
      </c>
      <c r="G145" s="159">
        <f>Data!OR30</f>
        <v>0</v>
      </c>
      <c r="H145" s="160">
        <f>Data!PL30</f>
        <v>470036.80197632517</v>
      </c>
      <c r="I145" s="70">
        <f t="shared" si="6"/>
        <v>470036.80197632517</v>
      </c>
    </row>
    <row r="146" spans="2:9" x14ac:dyDescent="0.2">
      <c r="B146" s="9" t="str">
        <f>$B$35</f>
        <v>Teacher Education</v>
      </c>
      <c r="C146" s="159">
        <f>Data!LQ30</f>
        <v>0</v>
      </c>
      <c r="D146" s="159">
        <f>Data!MK30</f>
        <v>0</v>
      </c>
      <c r="E146" s="159">
        <f>Data!NE30</f>
        <v>0</v>
      </c>
      <c r="F146" s="159">
        <f>Data!NY30</f>
        <v>0</v>
      </c>
      <c r="G146" s="159">
        <f>Data!OS30</f>
        <v>0</v>
      </c>
      <c r="H146" s="160">
        <f>Data!PN30</f>
        <v>5472522.7894425131</v>
      </c>
      <c r="I146" s="70">
        <f t="shared" si="6"/>
        <v>5472522.7894425131</v>
      </c>
    </row>
    <row r="147" spans="2:9" x14ac:dyDescent="0.2">
      <c r="B147" s="9" t="str">
        <f>$B$36</f>
        <v>Agriculture</v>
      </c>
      <c r="C147" s="159">
        <f>Data!LR30</f>
        <v>0</v>
      </c>
      <c r="D147" s="159">
        <f>Data!ML30</f>
        <v>0</v>
      </c>
      <c r="E147" s="159">
        <f>Data!NF30</f>
        <v>0</v>
      </c>
      <c r="F147" s="159">
        <f>Data!NZ30</f>
        <v>0</v>
      </c>
      <c r="G147" s="159">
        <f>Data!OT30</f>
        <v>0</v>
      </c>
      <c r="H147" s="160">
        <f>Data!PM30</f>
        <v>0</v>
      </c>
      <c r="I147" s="70">
        <f t="shared" si="6"/>
        <v>0</v>
      </c>
    </row>
    <row r="148" spans="2:9" x14ac:dyDescent="0.2">
      <c r="B148" s="9" t="str">
        <f>$B$37</f>
        <v>Engineering</v>
      </c>
      <c r="C148" s="159">
        <f>Data!LS30</f>
        <v>0</v>
      </c>
      <c r="D148" s="159">
        <f>Data!MM30</f>
        <v>0</v>
      </c>
      <c r="E148" s="159">
        <f>Data!NG30</f>
        <v>0</v>
      </c>
      <c r="F148" s="159">
        <f>Data!OA30</f>
        <v>0</v>
      </c>
      <c r="G148" s="159">
        <f>Data!OU30</f>
        <v>0</v>
      </c>
      <c r="H148" s="160">
        <f>Data!PO30</f>
        <v>0</v>
      </c>
      <c r="I148" s="70">
        <f t="shared" si="6"/>
        <v>0</v>
      </c>
    </row>
    <row r="149" spans="2:9" x14ac:dyDescent="0.2">
      <c r="B149" s="9" t="str">
        <f>$B$38</f>
        <v>Home Economics</v>
      </c>
      <c r="C149" s="159">
        <f>Data!LT30</f>
        <v>0</v>
      </c>
      <c r="D149" s="159">
        <f>Data!MN30</f>
        <v>0</v>
      </c>
      <c r="E149" s="159">
        <f>Data!NH30</f>
        <v>0</v>
      </c>
      <c r="F149" s="159">
        <f>Data!OB30</f>
        <v>0</v>
      </c>
      <c r="G149" s="159">
        <f>Data!OV30</f>
        <v>0</v>
      </c>
      <c r="H149" s="160">
        <f>Data!PP30</f>
        <v>462630.26809761429</v>
      </c>
      <c r="I149" s="70">
        <f t="shared" si="6"/>
        <v>462630.26809761429</v>
      </c>
    </row>
    <row r="150" spans="2:9" x14ac:dyDescent="0.2">
      <c r="B150" s="9" t="str">
        <f>$B$39</f>
        <v>Law</v>
      </c>
      <c r="C150" s="159">
        <f>Data!LU30</f>
        <v>0</v>
      </c>
      <c r="D150" s="159">
        <f>Data!MO30</f>
        <v>0</v>
      </c>
      <c r="E150" s="159">
        <f>Data!NI30</f>
        <v>0</v>
      </c>
      <c r="F150" s="159">
        <f>Data!OC30</f>
        <v>0</v>
      </c>
      <c r="G150" s="159">
        <f>Data!OW30</f>
        <v>0</v>
      </c>
      <c r="H150" s="160">
        <f>Data!PQ30</f>
        <v>9670856.4072742499</v>
      </c>
      <c r="I150" s="70">
        <f t="shared" si="6"/>
        <v>9670856.4072742499</v>
      </c>
    </row>
    <row r="151" spans="2:9" x14ac:dyDescent="0.2">
      <c r="B151" s="9" t="str">
        <f>$B$40</f>
        <v>Social Service</v>
      </c>
      <c r="C151" s="159">
        <f>Data!LV30</f>
        <v>0</v>
      </c>
      <c r="D151" s="159">
        <f>Data!MP30</f>
        <v>0</v>
      </c>
      <c r="E151" s="159">
        <f>Data!NJ30</f>
        <v>0</v>
      </c>
      <c r="F151" s="159">
        <f>Data!OD30</f>
        <v>0</v>
      </c>
      <c r="G151" s="159">
        <f>Data!OX30</f>
        <v>0</v>
      </c>
      <c r="H151" s="160">
        <f>Data!PR30</f>
        <v>245848.67437734472</v>
      </c>
      <c r="I151" s="70">
        <f t="shared" si="6"/>
        <v>245848.67437734472</v>
      </c>
    </row>
    <row r="152" spans="2:9" x14ac:dyDescent="0.2">
      <c r="B152" s="9" t="str">
        <f>$B$41</f>
        <v>Library Science</v>
      </c>
      <c r="C152" s="159">
        <f>Data!LW30</f>
        <v>0</v>
      </c>
      <c r="D152" s="159">
        <f>Data!MQ30</f>
        <v>0</v>
      </c>
      <c r="E152" s="159">
        <f>Data!NK30</f>
        <v>0</v>
      </c>
      <c r="F152" s="159">
        <f>Data!OE30</f>
        <v>0</v>
      </c>
      <c r="G152" s="159">
        <f>Data!OY30</f>
        <v>0</v>
      </c>
      <c r="H152" s="160">
        <f>Data!PS30</f>
        <v>0</v>
      </c>
      <c r="I152" s="70">
        <f t="shared" si="6"/>
        <v>0</v>
      </c>
    </row>
    <row r="153" spans="2:9" x14ac:dyDescent="0.2">
      <c r="B153" s="9" t="str">
        <f>$B$42</f>
        <v>Veterinary Science</v>
      </c>
      <c r="C153" s="159">
        <f>Data!LX30</f>
        <v>0</v>
      </c>
      <c r="D153" s="159">
        <f>Data!MR30</f>
        <v>0</v>
      </c>
      <c r="E153" s="159">
        <f>Data!NL30</f>
        <v>0</v>
      </c>
      <c r="F153" s="159">
        <f>Data!OF30</f>
        <v>0</v>
      </c>
      <c r="G153" s="159">
        <f>Data!OZ30</f>
        <v>0</v>
      </c>
      <c r="H153" s="160">
        <f>Data!PT30</f>
        <v>0</v>
      </c>
      <c r="I153" s="70">
        <f t="shared" si="6"/>
        <v>0</v>
      </c>
    </row>
    <row r="154" spans="2:9" x14ac:dyDescent="0.2">
      <c r="B154" s="9" t="str">
        <f>$B$43</f>
        <v>Vocational Training</v>
      </c>
      <c r="C154" s="159">
        <f>Data!LY30</f>
        <v>0</v>
      </c>
      <c r="D154" s="159">
        <f>Data!MS30</f>
        <v>0</v>
      </c>
      <c r="E154" s="159">
        <f>Data!NM30</f>
        <v>0</v>
      </c>
      <c r="F154" s="159">
        <f>Data!OG30</f>
        <v>0</v>
      </c>
      <c r="G154" s="159">
        <f>Data!PA30</f>
        <v>0</v>
      </c>
      <c r="H154" s="160">
        <f>Data!PU30</f>
        <v>0</v>
      </c>
      <c r="I154" s="70">
        <f t="shared" si="6"/>
        <v>0</v>
      </c>
    </row>
    <row r="155" spans="2:9" x14ac:dyDescent="0.2">
      <c r="B155" s="9" t="str">
        <f>$B$44</f>
        <v>Physical Training</v>
      </c>
      <c r="C155" s="159">
        <f>Data!LZ30</f>
        <v>0</v>
      </c>
      <c r="D155" s="159">
        <f>Data!MT30</f>
        <v>0</v>
      </c>
      <c r="E155" s="159">
        <f>Data!NN30</f>
        <v>0</v>
      </c>
      <c r="F155" s="159">
        <f>Data!OH30</f>
        <v>0</v>
      </c>
      <c r="G155" s="159">
        <f>Data!PB30</f>
        <v>0</v>
      </c>
      <c r="H155" s="160">
        <f>Data!PV30</f>
        <v>0</v>
      </c>
      <c r="I155" s="70">
        <f t="shared" si="6"/>
        <v>0</v>
      </c>
    </row>
    <row r="156" spans="2:9" x14ac:dyDescent="0.2">
      <c r="B156" s="9" t="str">
        <f>$B$45</f>
        <v>Health Services</v>
      </c>
      <c r="C156" s="159">
        <f>Data!MA30</f>
        <v>0</v>
      </c>
      <c r="D156" s="159">
        <f>Data!MU30</f>
        <v>0</v>
      </c>
      <c r="E156" s="159">
        <f>Data!NO30</f>
        <v>0</v>
      </c>
      <c r="F156" s="159">
        <f>Data!OI30</f>
        <v>0</v>
      </c>
      <c r="G156" s="159">
        <f>Data!PC30</f>
        <v>0</v>
      </c>
      <c r="H156" s="160">
        <f>Data!PW30</f>
        <v>672117.67962912563</v>
      </c>
      <c r="I156" s="70">
        <f t="shared" si="6"/>
        <v>672117.67962912563</v>
      </c>
    </row>
    <row r="157" spans="2:9" x14ac:dyDescent="0.2">
      <c r="B157" s="9" t="str">
        <f>$B$46</f>
        <v>Pharmacy</v>
      </c>
      <c r="C157" s="159">
        <f>Data!MB30</f>
        <v>0</v>
      </c>
      <c r="D157" s="159">
        <f>Data!MV30</f>
        <v>0</v>
      </c>
      <c r="E157" s="159">
        <f>Data!NP30</f>
        <v>0</v>
      </c>
      <c r="F157" s="159">
        <f>Data!OJ30</f>
        <v>0</v>
      </c>
      <c r="G157" s="159">
        <f>Data!PD30</f>
        <v>0</v>
      </c>
      <c r="H157" s="160">
        <f>Data!PX30</f>
        <v>8595278.5980687495</v>
      </c>
      <c r="I157" s="70">
        <f t="shared" si="6"/>
        <v>8595278.5980687495</v>
      </c>
    </row>
    <row r="158" spans="2:9" x14ac:dyDescent="0.2">
      <c r="B158" s="9" t="str">
        <f>$B$47</f>
        <v>Business Administration</v>
      </c>
      <c r="C158" s="159">
        <f>Data!MC30</f>
        <v>0</v>
      </c>
      <c r="D158" s="159">
        <f>Data!MW30</f>
        <v>0</v>
      </c>
      <c r="E158" s="159">
        <f>Data!NQ30</f>
        <v>0</v>
      </c>
      <c r="F158" s="159">
        <f>Data!OK30</f>
        <v>0</v>
      </c>
      <c r="G158" s="159">
        <f>Data!PE30</f>
        <v>0</v>
      </c>
      <c r="H158" s="160">
        <f>Data!PY30</f>
        <v>2731067.9035132043</v>
      </c>
      <c r="I158" s="70">
        <f t="shared" si="6"/>
        <v>2731067.9035132043</v>
      </c>
    </row>
    <row r="159" spans="2:9" x14ac:dyDescent="0.2">
      <c r="B159" s="9" t="str">
        <f>$B$48</f>
        <v>Optometry</v>
      </c>
      <c r="C159" s="159">
        <f>Data!MD30</f>
        <v>0</v>
      </c>
      <c r="D159" s="159">
        <f>Data!MX30</f>
        <v>0</v>
      </c>
      <c r="E159" s="159">
        <f>Data!NR30</f>
        <v>0</v>
      </c>
      <c r="F159" s="159">
        <f>Data!OL30</f>
        <v>0</v>
      </c>
      <c r="G159" s="159">
        <f>Data!PF30</f>
        <v>0</v>
      </c>
      <c r="H159" s="160">
        <f>Data!PZ30</f>
        <v>0</v>
      </c>
      <c r="I159" s="70">
        <f t="shared" si="6"/>
        <v>0</v>
      </c>
    </row>
    <row r="160" spans="2:9" x14ac:dyDescent="0.2">
      <c r="B160" s="9" t="str">
        <f>$B$49</f>
        <v>Teacher Ed-Practice Teaching</v>
      </c>
      <c r="C160" s="159">
        <f>Data!ME30</f>
        <v>0</v>
      </c>
      <c r="D160" s="159">
        <f>Data!MY30</f>
        <v>0</v>
      </c>
      <c r="E160" s="159">
        <f>Data!NS30</f>
        <v>0</v>
      </c>
      <c r="F160" s="159">
        <f>Data!OM30</f>
        <v>0</v>
      </c>
      <c r="G160" s="159">
        <f>Data!PG30</f>
        <v>0</v>
      </c>
      <c r="H160" s="160">
        <f>Data!QA30</f>
        <v>0</v>
      </c>
      <c r="I160" s="70">
        <f t="shared" si="6"/>
        <v>0</v>
      </c>
    </row>
    <row r="161" spans="2:10" x14ac:dyDescent="0.2">
      <c r="B161" s="9" t="str">
        <f>$B$50</f>
        <v>Technology</v>
      </c>
      <c r="C161" s="159">
        <f>Data!MF30</f>
        <v>0</v>
      </c>
      <c r="D161" s="159">
        <f>Data!MZ30</f>
        <v>0</v>
      </c>
      <c r="E161" s="159">
        <f>Data!NT30</f>
        <v>0</v>
      </c>
      <c r="F161" s="159">
        <f>Data!ON30</f>
        <v>0</v>
      </c>
      <c r="G161" s="159">
        <f>Data!PH30</f>
        <v>0</v>
      </c>
      <c r="H161" s="160">
        <f>Data!QB30</f>
        <v>8658812.5302995909</v>
      </c>
      <c r="I161" s="70">
        <f t="shared" si="6"/>
        <v>8658812.5302995909</v>
      </c>
    </row>
    <row r="162" spans="2:10" x14ac:dyDescent="0.2">
      <c r="B162" s="9" t="str">
        <f>$B$51</f>
        <v>Nursing</v>
      </c>
      <c r="C162" s="159">
        <f>Data!MG30</f>
        <v>0</v>
      </c>
      <c r="D162" s="159">
        <f>Data!NA30</f>
        <v>0</v>
      </c>
      <c r="E162" s="159">
        <f>Data!NU30</f>
        <v>0</v>
      </c>
      <c r="F162" s="159">
        <f>Data!OO30</f>
        <v>0</v>
      </c>
      <c r="G162" s="159">
        <f>Data!PI30</f>
        <v>0</v>
      </c>
      <c r="H162" s="160">
        <f>Data!QC30</f>
        <v>0</v>
      </c>
      <c r="I162" s="70">
        <f t="shared" si="6"/>
        <v>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51669383.959999993</v>
      </c>
      <c r="I163" s="70">
        <f>SUM(I143:I162)</f>
        <v>51669383.959999993</v>
      </c>
      <c r="J163" s="255">
        <f>H138-I163</f>
        <v>2.3755952715873718E-3</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4938427.8833941342</v>
      </c>
      <c r="D168" s="21">
        <f t="shared" si="8"/>
        <v>2179077.0107765808</v>
      </c>
      <c r="E168" s="21">
        <f t="shared" si="8"/>
        <v>2346806.1549726087</v>
      </c>
      <c r="F168" s="21">
        <f t="shared" si="8"/>
        <v>84483.216052549906</v>
      </c>
      <c r="G168" s="21">
        <f t="shared" si="8"/>
        <v>0</v>
      </c>
      <c r="H168" s="36">
        <f t="shared" ref="H168:H188" si="9">SUM(C168:G168)</f>
        <v>9548794.2651958745</v>
      </c>
      <c r="I168" s="52"/>
      <c r="J168" s="53"/>
    </row>
    <row r="169" spans="2:10" x14ac:dyDescent="0.2">
      <c r="B169" s="9" t="str">
        <f>$B$33</f>
        <v>Science</v>
      </c>
      <c r="C169" s="22">
        <f t="shared" si="8"/>
        <v>2136440.4716149312</v>
      </c>
      <c r="D169" s="22">
        <f t="shared" si="8"/>
        <v>1519003.2480372488</v>
      </c>
      <c r="E169" s="22">
        <f t="shared" si="8"/>
        <v>885970.20255845296</v>
      </c>
      <c r="F169" s="22">
        <f t="shared" si="8"/>
        <v>600004.11991477408</v>
      </c>
      <c r="G169" s="22">
        <f t="shared" si="8"/>
        <v>0</v>
      </c>
      <c r="H169" s="69">
        <f t="shared" si="9"/>
        <v>5141418.0421254067</v>
      </c>
      <c r="I169" s="52"/>
      <c r="J169" s="53"/>
    </row>
    <row r="170" spans="2:10" x14ac:dyDescent="0.2">
      <c r="B170" s="9" t="str">
        <f>$B$34</f>
        <v>Fine Arts</v>
      </c>
      <c r="C170" s="22">
        <f t="shared" si="8"/>
        <v>281773.94150225096</v>
      </c>
      <c r="D170" s="22">
        <f t="shared" si="8"/>
        <v>188262.86047407417</v>
      </c>
      <c r="E170" s="22">
        <f t="shared" si="8"/>
        <v>0</v>
      </c>
      <c r="F170" s="22">
        <f t="shared" si="8"/>
        <v>0</v>
      </c>
      <c r="G170" s="22">
        <f t="shared" si="8"/>
        <v>0</v>
      </c>
      <c r="H170" s="69">
        <f t="shared" si="9"/>
        <v>470036.80197632511</v>
      </c>
      <c r="I170" s="52"/>
      <c r="J170" s="53"/>
    </row>
    <row r="171" spans="2:10" x14ac:dyDescent="0.2">
      <c r="B171" s="9" t="str">
        <f>$B$35</f>
        <v>Teacher Education</v>
      </c>
      <c r="C171" s="22">
        <f t="shared" si="8"/>
        <v>366195.71329833433</v>
      </c>
      <c r="D171" s="22">
        <f t="shared" si="8"/>
        <v>1119646.8307254023</v>
      </c>
      <c r="E171" s="22">
        <f t="shared" si="8"/>
        <v>1565015.6540448421</v>
      </c>
      <c r="F171" s="22">
        <f t="shared" si="8"/>
        <v>2421664.5913739344</v>
      </c>
      <c r="G171" s="22">
        <f t="shared" si="8"/>
        <v>0</v>
      </c>
      <c r="H171" s="69">
        <f t="shared" si="9"/>
        <v>5472522.7894425131</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0</v>
      </c>
      <c r="D173" s="22">
        <f t="shared" si="8"/>
        <v>0</v>
      </c>
      <c r="E173" s="22">
        <f t="shared" si="8"/>
        <v>0</v>
      </c>
      <c r="F173" s="22">
        <f t="shared" si="8"/>
        <v>0</v>
      </c>
      <c r="G173" s="22">
        <f t="shared" si="8"/>
        <v>0</v>
      </c>
      <c r="H173" s="69">
        <f t="shared" si="9"/>
        <v>0</v>
      </c>
      <c r="I173" s="52"/>
      <c r="J173" s="53"/>
    </row>
    <row r="174" spans="2:10" x14ac:dyDescent="0.2">
      <c r="B174" s="9" t="str">
        <f>$B$38</f>
        <v>Home Economics</v>
      </c>
      <c r="C174" s="22">
        <f t="shared" si="8"/>
        <v>100789.92551910458</v>
      </c>
      <c r="D174" s="22">
        <f t="shared" si="8"/>
        <v>130023.19983063484</v>
      </c>
      <c r="E174" s="22">
        <f t="shared" si="8"/>
        <v>211077.15790932818</v>
      </c>
      <c r="F174" s="22">
        <f t="shared" si="8"/>
        <v>20739.984838546767</v>
      </c>
      <c r="G174" s="22">
        <f t="shared" si="8"/>
        <v>0</v>
      </c>
      <c r="H174" s="69">
        <f t="shared" si="9"/>
        <v>462630.26809761435</v>
      </c>
      <c r="I174" s="52"/>
      <c r="J174" s="53"/>
    </row>
    <row r="175" spans="2:10" x14ac:dyDescent="0.2">
      <c r="B175" s="9" t="str">
        <f>$B$39</f>
        <v>Law</v>
      </c>
      <c r="C175" s="22">
        <f t="shared" si="8"/>
        <v>0</v>
      </c>
      <c r="D175" s="22">
        <f t="shared" si="8"/>
        <v>0</v>
      </c>
      <c r="E175" s="22">
        <f t="shared" si="8"/>
        <v>0</v>
      </c>
      <c r="F175" s="22">
        <f t="shared" si="8"/>
        <v>0</v>
      </c>
      <c r="G175" s="22">
        <f t="shared" si="8"/>
        <v>9670856.4072742499</v>
      </c>
      <c r="H175" s="69">
        <f t="shared" si="9"/>
        <v>9670856.4072742499</v>
      </c>
      <c r="I175" s="52"/>
      <c r="J175" s="53"/>
    </row>
    <row r="176" spans="2:10" x14ac:dyDescent="0.2">
      <c r="B176" s="9" t="str">
        <f>$B$40</f>
        <v>Social Service</v>
      </c>
      <c r="C176" s="22">
        <f t="shared" si="8"/>
        <v>31718.280752010458</v>
      </c>
      <c r="D176" s="22">
        <f t="shared" si="8"/>
        <v>214130.39362533428</v>
      </c>
      <c r="E176" s="22">
        <f t="shared" si="8"/>
        <v>0</v>
      </c>
      <c r="F176" s="22">
        <f t="shared" si="8"/>
        <v>0</v>
      </c>
      <c r="G176" s="22">
        <f t="shared" si="8"/>
        <v>0</v>
      </c>
      <c r="H176" s="69">
        <f t="shared" si="9"/>
        <v>245848.67437734475</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160364.43642482508</v>
      </c>
      <c r="D181" s="22">
        <f t="shared" si="8"/>
        <v>405366.61220356583</v>
      </c>
      <c r="E181" s="22">
        <f t="shared" si="8"/>
        <v>106386.63100073472</v>
      </c>
      <c r="F181" s="22">
        <f t="shared" si="8"/>
        <v>0</v>
      </c>
      <c r="G181" s="22">
        <f t="shared" si="8"/>
        <v>0</v>
      </c>
      <c r="H181" s="69">
        <f t="shared" si="9"/>
        <v>672117.67962912563</v>
      </c>
      <c r="I181" s="52"/>
      <c r="J181" s="53"/>
    </row>
    <row r="182" spans="2:10" x14ac:dyDescent="0.2">
      <c r="B182" s="9" t="str">
        <f>$B$46</f>
        <v>Pharmacy</v>
      </c>
      <c r="C182" s="22">
        <f t="shared" si="8"/>
        <v>167651.94915213363</v>
      </c>
      <c r="D182" s="22">
        <f t="shared" si="8"/>
        <v>301101.35138650105</v>
      </c>
      <c r="E182" s="22">
        <f t="shared" si="8"/>
        <v>803804.87864002713</v>
      </c>
      <c r="F182" s="22">
        <f t="shared" si="8"/>
        <v>1038699.6334155316</v>
      </c>
      <c r="G182" s="22">
        <f t="shared" si="8"/>
        <v>6284020.7854745565</v>
      </c>
      <c r="H182" s="69">
        <f t="shared" si="9"/>
        <v>8595278.5980687495</v>
      </c>
      <c r="I182" s="52"/>
      <c r="J182" s="53"/>
    </row>
    <row r="183" spans="2:10" x14ac:dyDescent="0.2">
      <c r="B183" s="9" t="str">
        <f>$B$47</f>
        <v>Business Administration</v>
      </c>
      <c r="C183" s="22">
        <f t="shared" si="8"/>
        <v>539145.3826744511</v>
      </c>
      <c r="D183" s="22">
        <f t="shared" si="8"/>
        <v>1320905.6555458237</v>
      </c>
      <c r="E183" s="22">
        <f t="shared" si="8"/>
        <v>871016.86529292935</v>
      </c>
      <c r="F183" s="22">
        <f t="shared" si="8"/>
        <v>0</v>
      </c>
      <c r="G183" s="22">
        <f t="shared" si="8"/>
        <v>0</v>
      </c>
      <c r="H183" s="69">
        <f t="shared" si="9"/>
        <v>2731067.9035132043</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c r="J185" s="53"/>
    </row>
    <row r="186" spans="2:10" x14ac:dyDescent="0.2">
      <c r="B186" s="9" t="str">
        <f>$B$50</f>
        <v>Technology</v>
      </c>
      <c r="C186" s="22">
        <f t="shared" si="10"/>
        <v>2651730.1049879817</v>
      </c>
      <c r="D186" s="22">
        <f t="shared" si="10"/>
        <v>5742988.1841344098</v>
      </c>
      <c r="E186" s="22">
        <f t="shared" si="10"/>
        <v>264094.24117719865</v>
      </c>
      <c r="F186" s="22">
        <f t="shared" si="10"/>
        <v>0</v>
      </c>
      <c r="G186" s="22">
        <f t="shared" si="10"/>
        <v>0</v>
      </c>
      <c r="H186" s="69">
        <f t="shared" si="9"/>
        <v>8658812.5302995909</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11374238.089320157</v>
      </c>
      <c r="D188" s="36">
        <f>SUM(D168:D187)</f>
        <v>13120505.346739575</v>
      </c>
      <c r="E188" s="36">
        <f>SUM(E168:E187)</f>
        <v>7054171.7855961211</v>
      </c>
      <c r="F188" s="36">
        <f>SUM(F168:F187)</f>
        <v>4165591.5455953367</v>
      </c>
      <c r="G188" s="36">
        <f>SUM(G168:G187)</f>
        <v>15954877.192748807</v>
      </c>
      <c r="H188" s="36">
        <f t="shared" si="9"/>
        <v>51669383.960000001</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16720842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2354754.4439139585</v>
      </c>
      <c r="D193" s="38">
        <f t="shared" si="11"/>
        <v>1039033.3514864006</v>
      </c>
      <c r="E193" s="38">
        <f t="shared" si="11"/>
        <v>1119010.412404425</v>
      </c>
      <c r="F193" s="38">
        <f t="shared" si="11"/>
        <v>40283.513930582572</v>
      </c>
      <c r="G193" s="38">
        <f t="shared" si="11"/>
        <v>0</v>
      </c>
      <c r="H193" s="38">
        <f>SUM(C193:G193)</f>
        <v>4553081.7217353666</v>
      </c>
      <c r="I193" s="1"/>
    </row>
    <row r="194" spans="2:9" x14ac:dyDescent="0.2">
      <c r="B194" s="9" t="str">
        <f>$B$33</f>
        <v>Science</v>
      </c>
      <c r="C194" s="39">
        <f t="shared" si="11"/>
        <v>686795.03391841485</v>
      </c>
      <c r="D194" s="39">
        <f t="shared" si="11"/>
        <v>488309.36369097081</v>
      </c>
      <c r="E194" s="39">
        <f t="shared" si="11"/>
        <v>284810.15193317732</v>
      </c>
      <c r="F194" s="39">
        <f t="shared" si="11"/>
        <v>192881.50330562008</v>
      </c>
      <c r="G194" s="39">
        <f t="shared" si="11"/>
        <v>0</v>
      </c>
      <c r="H194" s="39">
        <f t="shared" ref="H194:H213" si="12">SUM(C194:G194)</f>
        <v>1652796.0528481831</v>
      </c>
      <c r="I194" s="1"/>
    </row>
    <row r="195" spans="2:9" x14ac:dyDescent="0.2">
      <c r="B195" s="9" t="str">
        <f>$B$34</f>
        <v>Fine Arts</v>
      </c>
      <c r="C195" s="39">
        <f t="shared" si="11"/>
        <v>468419.79090351728</v>
      </c>
      <c r="D195" s="39">
        <f t="shared" si="11"/>
        <v>312967.3711770802</v>
      </c>
      <c r="E195" s="39">
        <f t="shared" si="11"/>
        <v>0</v>
      </c>
      <c r="F195" s="39">
        <f t="shared" si="11"/>
        <v>0</v>
      </c>
      <c r="G195" s="39">
        <f t="shared" si="11"/>
        <v>0</v>
      </c>
      <c r="H195" s="39">
        <f t="shared" si="12"/>
        <v>781387.16208059748</v>
      </c>
      <c r="I195" s="1"/>
    </row>
    <row r="196" spans="2:9" x14ac:dyDescent="0.2">
      <c r="B196" s="9" t="str">
        <f>$B$35</f>
        <v>Teacher Education</v>
      </c>
      <c r="C196" s="39">
        <f t="shared" si="11"/>
        <v>73692.165988856243</v>
      </c>
      <c r="D196" s="39">
        <f t="shared" si="11"/>
        <v>225314.48922640481</v>
      </c>
      <c r="E196" s="39">
        <f t="shared" si="11"/>
        <v>314939.22283867304</v>
      </c>
      <c r="F196" s="39">
        <f t="shared" si="11"/>
        <v>487328.77681579191</v>
      </c>
      <c r="G196" s="39">
        <f t="shared" si="11"/>
        <v>0</v>
      </c>
      <c r="H196" s="39">
        <f t="shared" si="12"/>
        <v>1101274.6548697259</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348624.70742835023</v>
      </c>
      <c r="D198" s="39">
        <f t="shared" si="11"/>
        <v>378323.601411479</v>
      </c>
      <c r="E198" s="39">
        <f t="shared" si="11"/>
        <v>266332.90270488855</v>
      </c>
      <c r="F198" s="39">
        <f t="shared" si="11"/>
        <v>139679.41299885997</v>
      </c>
      <c r="G198" s="39">
        <f t="shared" si="11"/>
        <v>0</v>
      </c>
      <c r="H198" s="39">
        <f t="shared" si="12"/>
        <v>1132960.6245435777</v>
      </c>
      <c r="I198" s="1"/>
    </row>
    <row r="199" spans="2:9" x14ac:dyDescent="0.2">
      <c r="B199" s="9" t="str">
        <f>$B$38</f>
        <v>Home Economics</v>
      </c>
      <c r="C199" s="39">
        <f t="shared" si="11"/>
        <v>33757.076166397863</v>
      </c>
      <c r="D199" s="39">
        <f t="shared" si="11"/>
        <v>43548.033570572923</v>
      </c>
      <c r="E199" s="39">
        <f t="shared" si="11"/>
        <v>70695.038812995088</v>
      </c>
      <c r="F199" s="39">
        <f t="shared" si="11"/>
        <v>6946.3415542662869</v>
      </c>
      <c r="G199" s="39">
        <f t="shared" si="11"/>
        <v>0</v>
      </c>
      <c r="H199" s="39">
        <f t="shared" si="12"/>
        <v>154946.49010423216</v>
      </c>
      <c r="I199" s="1"/>
    </row>
    <row r="200" spans="2:9" x14ac:dyDescent="0.2">
      <c r="B200" s="9" t="str">
        <f>$B$39</f>
        <v>Law</v>
      </c>
      <c r="C200" s="39">
        <f t="shared" si="11"/>
        <v>0</v>
      </c>
      <c r="D200" s="39">
        <f t="shared" si="11"/>
        <v>0</v>
      </c>
      <c r="E200" s="39">
        <f t="shared" si="11"/>
        <v>0</v>
      </c>
      <c r="F200" s="39">
        <f t="shared" si="11"/>
        <v>0</v>
      </c>
      <c r="G200" s="39">
        <f t="shared" si="11"/>
        <v>2449041.3101509204</v>
      </c>
      <c r="H200" s="39">
        <f t="shared" si="12"/>
        <v>2449041.3101509204</v>
      </c>
      <c r="I200" s="1"/>
    </row>
    <row r="201" spans="2:9" x14ac:dyDescent="0.2">
      <c r="B201" s="9" t="str">
        <f>$B$40</f>
        <v>Social Service</v>
      </c>
      <c r="C201" s="39">
        <f t="shared" si="11"/>
        <v>28365.309712395661</v>
      </c>
      <c r="D201" s="39">
        <f t="shared" si="11"/>
        <v>191494.45650943136</v>
      </c>
      <c r="E201" s="39">
        <f t="shared" si="11"/>
        <v>0</v>
      </c>
      <c r="F201" s="39">
        <f t="shared" si="11"/>
        <v>0</v>
      </c>
      <c r="G201" s="39">
        <f t="shared" si="11"/>
        <v>0</v>
      </c>
      <c r="H201" s="39">
        <f t="shared" si="12"/>
        <v>219859.76622182701</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12799.33295233524</v>
      </c>
      <c r="D204" s="39">
        <f t="shared" si="11"/>
        <v>3705.2659640704951</v>
      </c>
      <c r="E204" s="39">
        <f t="shared" si="11"/>
        <v>0</v>
      </c>
      <c r="F204" s="39">
        <f t="shared" si="11"/>
        <v>0</v>
      </c>
      <c r="G204" s="39">
        <f t="shared" si="11"/>
        <v>0</v>
      </c>
      <c r="H204" s="39">
        <f t="shared" si="12"/>
        <v>16504.598916405736</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151632.80841907521</v>
      </c>
      <c r="D206" s="39">
        <f t="shared" si="11"/>
        <v>383294.94505202852</v>
      </c>
      <c r="E206" s="39">
        <f t="shared" si="11"/>
        <v>100594.0219448057</v>
      </c>
      <c r="F206" s="39">
        <f t="shared" si="11"/>
        <v>0</v>
      </c>
      <c r="G206" s="39">
        <f t="shared" si="11"/>
        <v>0</v>
      </c>
      <c r="H206" s="39">
        <f t="shared" si="12"/>
        <v>635521.77541590948</v>
      </c>
      <c r="I206" s="1"/>
    </row>
    <row r="207" spans="2:9" x14ac:dyDescent="0.2">
      <c r="B207" s="9" t="str">
        <f>$B$46</f>
        <v>Pharmacy</v>
      </c>
      <c r="C207" s="39">
        <f t="shared" si="11"/>
        <v>28217.79447014472</v>
      </c>
      <c r="D207" s="39">
        <f t="shared" si="11"/>
        <v>50678.898104531705</v>
      </c>
      <c r="E207" s="39">
        <f t="shared" si="11"/>
        <v>135289.81305777587</v>
      </c>
      <c r="F207" s="39">
        <f t="shared" si="11"/>
        <v>174825.36242592274</v>
      </c>
      <c r="G207" s="39">
        <f t="shared" si="11"/>
        <v>1057674.5923170301</v>
      </c>
      <c r="H207" s="39">
        <f t="shared" si="12"/>
        <v>1446686.4603754051</v>
      </c>
      <c r="I207" s="1"/>
    </row>
    <row r="208" spans="2:9" x14ac:dyDescent="0.2">
      <c r="B208" s="9" t="str">
        <f>$B$47</f>
        <v>Business Administration</v>
      </c>
      <c r="C208" s="39">
        <f t="shared" si="11"/>
        <v>406717.77586537378</v>
      </c>
      <c r="D208" s="39">
        <f t="shared" si="11"/>
        <v>996458.14953772281</v>
      </c>
      <c r="E208" s="39">
        <f t="shared" si="11"/>
        <v>657073.31190681749</v>
      </c>
      <c r="F208" s="39">
        <f t="shared" si="11"/>
        <v>0</v>
      </c>
      <c r="G208" s="39">
        <f t="shared" si="11"/>
        <v>0</v>
      </c>
      <c r="H208" s="39">
        <f t="shared" si="12"/>
        <v>2060249.2373099141</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29978.508721763923</v>
      </c>
      <c r="E210" s="39">
        <f t="shared" si="13"/>
        <v>0</v>
      </c>
      <c r="F210" s="39">
        <f t="shared" si="13"/>
        <v>0</v>
      </c>
      <c r="G210" s="39">
        <f t="shared" si="13"/>
        <v>0</v>
      </c>
      <c r="H210" s="39">
        <f t="shared" si="12"/>
        <v>29978.508721763923</v>
      </c>
      <c r="I210" s="1"/>
    </row>
    <row r="211" spans="2:9" x14ac:dyDescent="0.2">
      <c r="B211" s="9" t="str">
        <f>$B$50</f>
        <v>Technology</v>
      </c>
      <c r="C211" s="39">
        <f t="shared" si="13"/>
        <v>149005.2962378322</v>
      </c>
      <c r="D211" s="39">
        <f t="shared" si="13"/>
        <v>322708.4287566272</v>
      </c>
      <c r="E211" s="39">
        <f t="shared" si="13"/>
        <v>14839.911711713336</v>
      </c>
      <c r="F211" s="39">
        <f t="shared" si="13"/>
        <v>0</v>
      </c>
      <c r="G211" s="39">
        <f t="shared" si="13"/>
        <v>0</v>
      </c>
      <c r="H211" s="39">
        <f t="shared" si="12"/>
        <v>486553.63670617278</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4742781.5359766511</v>
      </c>
      <c r="D213" s="38">
        <f>SUM(D193:D212)</f>
        <v>4465814.8632090837</v>
      </c>
      <c r="E213" s="38">
        <f>SUM(E193:E212)</f>
        <v>2963584.7873152713</v>
      </c>
      <c r="F213" s="38">
        <f>SUM(F193:F212)</f>
        <v>1041944.9110310436</v>
      </c>
      <c r="G213" s="38">
        <f>SUM(G193:G212)</f>
        <v>3506715.9024679502</v>
      </c>
      <c r="H213" s="38">
        <f t="shared" si="12"/>
        <v>16720842</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58132006</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12493762.034099119</v>
      </c>
      <c r="D218" s="38">
        <f t="shared" si="14"/>
        <v>6988156.9170124875</v>
      </c>
      <c r="E218" s="38">
        <f t="shared" si="14"/>
        <v>2668829.8467522752</v>
      </c>
      <c r="F218" s="38">
        <f t="shared" si="14"/>
        <v>248513.83721871616</v>
      </c>
      <c r="G218" s="38">
        <f t="shared" si="14"/>
        <v>0</v>
      </c>
      <c r="H218" s="38">
        <f>SUM(C218:G218)</f>
        <v>22399262.635082599</v>
      </c>
      <c r="I218" s="1"/>
    </row>
    <row r="219" spans="2:9" x14ac:dyDescent="0.2">
      <c r="B219" s="9" t="str">
        <f>$B$33</f>
        <v>Science</v>
      </c>
      <c r="C219" s="39">
        <f t="shared" si="14"/>
        <v>3791827.5300405477</v>
      </c>
      <c r="D219" s="39">
        <f t="shared" si="14"/>
        <v>2460300.4128272622</v>
      </c>
      <c r="E219" s="39">
        <f t="shared" si="14"/>
        <v>218242.09863874834</v>
      </c>
      <c r="F219" s="39">
        <f t="shared" si="14"/>
        <v>208895.68925631215</v>
      </c>
      <c r="G219" s="39">
        <f t="shared" si="14"/>
        <v>0</v>
      </c>
      <c r="H219" s="39">
        <f t="shared" ref="H219:H238" si="15">SUM(C219:G219)</f>
        <v>6679265.730762871</v>
      </c>
      <c r="I219" s="1"/>
    </row>
    <row r="220" spans="2:9" x14ac:dyDescent="0.2">
      <c r="B220" s="9" t="str">
        <f>$B$34</f>
        <v>Fine Arts</v>
      </c>
      <c r="C220" s="39">
        <f t="shared" si="14"/>
        <v>1357533.8973248615</v>
      </c>
      <c r="D220" s="39">
        <f t="shared" si="14"/>
        <v>510519.5463897133</v>
      </c>
      <c r="E220" s="39">
        <f t="shared" si="14"/>
        <v>0</v>
      </c>
      <c r="F220" s="39">
        <f t="shared" si="14"/>
        <v>0</v>
      </c>
      <c r="G220" s="39">
        <f t="shared" si="14"/>
        <v>0</v>
      </c>
      <c r="H220" s="39">
        <f t="shared" si="15"/>
        <v>1868053.4437145749</v>
      </c>
      <c r="I220" s="1"/>
    </row>
    <row r="221" spans="2:9" x14ac:dyDescent="0.2">
      <c r="B221" s="9" t="str">
        <f>$B$35</f>
        <v>Teacher Education</v>
      </c>
      <c r="C221" s="39">
        <f t="shared" si="14"/>
        <v>323899.60510691185</v>
      </c>
      <c r="D221" s="39">
        <f t="shared" si="14"/>
        <v>1498389.2901099212</v>
      </c>
      <c r="E221" s="39">
        <f t="shared" si="14"/>
        <v>817338.05568629294</v>
      </c>
      <c r="F221" s="39">
        <f t="shared" si="14"/>
        <v>653699.44137966644</v>
      </c>
      <c r="G221" s="39">
        <f t="shared" si="14"/>
        <v>0</v>
      </c>
      <c r="H221" s="39">
        <f t="shared" si="15"/>
        <v>3293326.3922827924</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1102451.4887704097</v>
      </c>
      <c r="D223" s="39">
        <f t="shared" si="14"/>
        <v>1535404.3607991941</v>
      </c>
      <c r="E223" s="39">
        <f t="shared" si="14"/>
        <v>171645.74642393933</v>
      </c>
      <c r="F223" s="39">
        <f t="shared" si="14"/>
        <v>120655.26879459409</v>
      </c>
      <c r="G223" s="39">
        <f t="shared" si="14"/>
        <v>0</v>
      </c>
      <c r="H223" s="39">
        <f t="shared" si="15"/>
        <v>2930156.8647881369</v>
      </c>
      <c r="I223" s="1"/>
    </row>
    <row r="224" spans="2:9" x14ac:dyDescent="0.2">
      <c r="B224" s="9" t="str">
        <f>$B$38</f>
        <v>Home Economics</v>
      </c>
      <c r="C224" s="39">
        <f t="shared" si="14"/>
        <v>158279.55207065807</v>
      </c>
      <c r="D224" s="39">
        <f t="shared" si="14"/>
        <v>343230.65548234957</v>
      </c>
      <c r="E224" s="39">
        <f t="shared" si="14"/>
        <v>52777.500977997966</v>
      </c>
      <c r="F224" s="39">
        <f t="shared" si="14"/>
        <v>7203.2996295280045</v>
      </c>
      <c r="G224" s="39">
        <f t="shared" si="14"/>
        <v>0</v>
      </c>
      <c r="H224" s="39">
        <f t="shared" si="15"/>
        <v>561491.00816053362</v>
      </c>
      <c r="I224" s="1"/>
    </row>
    <row r="225" spans="2:10" x14ac:dyDescent="0.2">
      <c r="B225" s="9" t="str">
        <f>$B$39</f>
        <v>Law</v>
      </c>
      <c r="C225" s="39">
        <f t="shared" si="14"/>
        <v>0</v>
      </c>
      <c r="D225" s="39">
        <f t="shared" si="14"/>
        <v>0</v>
      </c>
      <c r="E225" s="39">
        <f t="shared" si="14"/>
        <v>0</v>
      </c>
      <c r="F225" s="39">
        <f t="shared" si="14"/>
        <v>0</v>
      </c>
      <c r="G225" s="39">
        <f t="shared" si="14"/>
        <v>4262066.5292530423</v>
      </c>
      <c r="H225" s="39">
        <f t="shared" si="15"/>
        <v>4262066.5292530423</v>
      </c>
      <c r="I225" s="1"/>
    </row>
    <row r="226" spans="2:10" x14ac:dyDescent="0.2">
      <c r="B226" s="9" t="str">
        <f>$B$40</f>
        <v>Social Service</v>
      </c>
      <c r="C226" s="39">
        <f t="shared" si="14"/>
        <v>167225.78762247789</v>
      </c>
      <c r="D226" s="39">
        <f t="shared" si="14"/>
        <v>821061.56801660091</v>
      </c>
      <c r="E226" s="39">
        <f t="shared" si="14"/>
        <v>0</v>
      </c>
      <c r="F226" s="39">
        <f t="shared" si="14"/>
        <v>0</v>
      </c>
      <c r="G226" s="39">
        <f t="shared" si="14"/>
        <v>0</v>
      </c>
      <c r="H226" s="39">
        <f t="shared" si="15"/>
        <v>988287.35563907877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17204.29913811501</v>
      </c>
      <c r="D229" s="39">
        <f t="shared" si="14"/>
        <v>10095.019278892636</v>
      </c>
      <c r="E229" s="39">
        <f t="shared" si="14"/>
        <v>0</v>
      </c>
      <c r="F229" s="39">
        <f t="shared" si="14"/>
        <v>0</v>
      </c>
      <c r="G229" s="39">
        <f t="shared" si="14"/>
        <v>0</v>
      </c>
      <c r="H229" s="39">
        <f t="shared" si="15"/>
        <v>27299.318417007646</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390193.5044524484</v>
      </c>
      <c r="D231" s="39">
        <f t="shared" si="14"/>
        <v>2785263.8905668538</v>
      </c>
      <c r="E231" s="39">
        <f t="shared" si="14"/>
        <v>309532.91114123131</v>
      </c>
      <c r="F231" s="39">
        <f t="shared" si="14"/>
        <v>0</v>
      </c>
      <c r="G231" s="39">
        <f t="shared" si="14"/>
        <v>0</v>
      </c>
      <c r="H231" s="39">
        <f t="shared" si="15"/>
        <v>3484990.3061605333</v>
      </c>
      <c r="I231" s="1"/>
    </row>
    <row r="232" spans="2:10" x14ac:dyDescent="0.2">
      <c r="B232" s="9" t="str">
        <f>$B$46</f>
        <v>Pharmacy</v>
      </c>
      <c r="C232" s="39">
        <f t="shared" si="14"/>
        <v>1605.7345862240675</v>
      </c>
      <c r="D232" s="39">
        <f t="shared" si="14"/>
        <v>251414.05156480233</v>
      </c>
      <c r="E232" s="39">
        <f t="shared" si="14"/>
        <v>41841.622396971361</v>
      </c>
      <c r="F232" s="39">
        <f t="shared" si="14"/>
        <v>78636.020955680724</v>
      </c>
      <c r="G232" s="39">
        <f t="shared" si="14"/>
        <v>2541408.4423791734</v>
      </c>
      <c r="H232" s="39">
        <f t="shared" si="15"/>
        <v>2914905.8718828517</v>
      </c>
      <c r="I232" s="1"/>
    </row>
    <row r="233" spans="2:10" x14ac:dyDescent="0.2">
      <c r="B233" s="9" t="str">
        <f>$B$47</f>
        <v>Business Administration</v>
      </c>
      <c r="C233" s="39">
        <f t="shared" si="14"/>
        <v>1495627.0717401314</v>
      </c>
      <c r="D233" s="39">
        <f t="shared" si="14"/>
        <v>4996553.8278480982</v>
      </c>
      <c r="E233" s="39">
        <f t="shared" si="14"/>
        <v>1500592.7305095638</v>
      </c>
      <c r="F233" s="39">
        <f t="shared" si="14"/>
        <v>0</v>
      </c>
      <c r="G233" s="39">
        <f t="shared" si="14"/>
        <v>0</v>
      </c>
      <c r="H233" s="39">
        <f t="shared" si="15"/>
        <v>7992773.6300977934</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37495.785893029788</v>
      </c>
      <c r="E235" s="39">
        <f t="shared" si="16"/>
        <v>0</v>
      </c>
      <c r="F235" s="39">
        <f t="shared" si="16"/>
        <v>0</v>
      </c>
      <c r="G235" s="39">
        <f t="shared" si="16"/>
        <v>0</v>
      </c>
      <c r="H235" s="39">
        <f t="shared" si="15"/>
        <v>37495.785893029788</v>
      </c>
      <c r="I235" s="1"/>
    </row>
    <row r="236" spans="2:10" x14ac:dyDescent="0.2">
      <c r="B236" s="9" t="str">
        <f>$B$50</f>
        <v>Technology</v>
      </c>
      <c r="C236" s="39">
        <f t="shared" si="16"/>
        <v>188100.33724339074</v>
      </c>
      <c r="D236" s="39">
        <f t="shared" si="16"/>
        <v>484560.92538684647</v>
      </c>
      <c r="E236" s="39">
        <f t="shared" si="16"/>
        <v>19969.86523491815</v>
      </c>
      <c r="F236" s="39">
        <f t="shared" si="16"/>
        <v>0</v>
      </c>
      <c r="G236" s="39">
        <f t="shared" si="16"/>
        <v>0</v>
      </c>
      <c r="H236" s="39">
        <f t="shared" si="15"/>
        <v>692631.12786515546</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21487710.842195295</v>
      </c>
      <c r="D238" s="38">
        <f>SUM(D218:D237)</f>
        <v>22722446.251176056</v>
      </c>
      <c r="E238" s="38">
        <f>SUM(E218:E237)</f>
        <v>5800770.3777619386</v>
      </c>
      <c r="F238" s="38">
        <f>SUM(F218:F237)</f>
        <v>1317603.5572344975</v>
      </c>
      <c r="G238" s="38">
        <f>SUM(G218:G237)</f>
        <v>6803474.9716322161</v>
      </c>
      <c r="H238" s="38">
        <f t="shared" si="15"/>
        <v>58132006</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15490084</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3329137.1948218374</v>
      </c>
      <c r="D243" s="38">
        <f t="shared" si="17"/>
        <v>1862091.9025175986</v>
      </c>
      <c r="E243" s="38">
        <f t="shared" si="17"/>
        <v>711146.94558966148</v>
      </c>
      <c r="F243" s="38">
        <f t="shared" si="17"/>
        <v>66219.978950670295</v>
      </c>
      <c r="G243" s="38">
        <f t="shared" si="17"/>
        <v>0</v>
      </c>
      <c r="H243" s="38">
        <f>SUM(C243:G243)</f>
        <v>5968596.021879768</v>
      </c>
      <c r="I243" s="1"/>
    </row>
    <row r="244" spans="2:9" x14ac:dyDescent="0.2">
      <c r="B244" s="9" t="str">
        <f>$B$33</f>
        <v>Science</v>
      </c>
      <c r="C244" s="39">
        <f t="shared" si="17"/>
        <v>1010385.3452750385</v>
      </c>
      <c r="D244" s="39">
        <f t="shared" si="17"/>
        <v>655581.36872016708</v>
      </c>
      <c r="E244" s="39">
        <f t="shared" si="17"/>
        <v>58153.65188413587</v>
      </c>
      <c r="F244" s="39">
        <f t="shared" si="17"/>
        <v>55663.170712157647</v>
      </c>
      <c r="G244" s="39">
        <f t="shared" si="17"/>
        <v>0</v>
      </c>
      <c r="H244" s="39">
        <f t="shared" ref="H244:H263" si="18">SUM(C244:G244)</f>
        <v>1779783.5365914991</v>
      </c>
      <c r="I244" s="1"/>
    </row>
    <row r="245" spans="2:9" x14ac:dyDescent="0.2">
      <c r="B245" s="9" t="str">
        <f>$B$34</f>
        <v>Fine Arts</v>
      </c>
      <c r="C245" s="39">
        <f t="shared" si="17"/>
        <v>361733.8459369436</v>
      </c>
      <c r="D245" s="39">
        <f t="shared" si="17"/>
        <v>136035.05540852237</v>
      </c>
      <c r="E245" s="39">
        <f t="shared" si="17"/>
        <v>0</v>
      </c>
      <c r="F245" s="39">
        <f t="shared" si="17"/>
        <v>0</v>
      </c>
      <c r="G245" s="39">
        <f t="shared" si="17"/>
        <v>0</v>
      </c>
      <c r="H245" s="39">
        <f t="shared" si="18"/>
        <v>497768.90134546597</v>
      </c>
      <c r="I245" s="1"/>
    </row>
    <row r="246" spans="2:9" x14ac:dyDescent="0.2">
      <c r="B246" s="9" t="str">
        <f>$B$35</f>
        <v>Teacher Education</v>
      </c>
      <c r="C246" s="39">
        <f t="shared" si="17"/>
        <v>86307.568513512058</v>
      </c>
      <c r="D246" s="39">
        <f t="shared" si="17"/>
        <v>399266.73042218859</v>
      </c>
      <c r="E246" s="39">
        <f t="shared" si="17"/>
        <v>217791.12764450887</v>
      </c>
      <c r="F246" s="39">
        <f t="shared" si="17"/>
        <v>174187.33593545883</v>
      </c>
      <c r="G246" s="39">
        <f t="shared" si="17"/>
        <v>0</v>
      </c>
      <c r="H246" s="39">
        <f t="shared" si="18"/>
        <v>877552.76251566829</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293763.57951553754</v>
      </c>
      <c r="D248" s="39">
        <f t="shared" si="17"/>
        <v>409129.91240566893</v>
      </c>
      <c r="E248" s="39">
        <f t="shared" si="17"/>
        <v>45737.4037694402</v>
      </c>
      <c r="F248" s="39">
        <f t="shared" si="17"/>
        <v>32150.279635470364</v>
      </c>
      <c r="G248" s="39">
        <f t="shared" si="17"/>
        <v>0</v>
      </c>
      <c r="H248" s="39">
        <f t="shared" si="18"/>
        <v>780781.17532611708</v>
      </c>
      <c r="I248" s="1"/>
    </row>
    <row r="249" spans="2:9" x14ac:dyDescent="0.2">
      <c r="B249" s="9" t="str">
        <f>$B$38</f>
        <v>Home Economics</v>
      </c>
      <c r="C249" s="39">
        <f t="shared" si="17"/>
        <v>42175.794811843713</v>
      </c>
      <c r="D249" s="39">
        <f t="shared" si="17"/>
        <v>91458.596574091309</v>
      </c>
      <c r="E249" s="39">
        <f t="shared" si="17"/>
        <v>14063.301436032858</v>
      </c>
      <c r="F249" s="39">
        <f t="shared" si="17"/>
        <v>1919.419679729574</v>
      </c>
      <c r="G249" s="39">
        <f t="shared" si="17"/>
        <v>0</v>
      </c>
      <c r="H249" s="39">
        <f t="shared" si="18"/>
        <v>149617.11250169747</v>
      </c>
      <c r="I249" s="1"/>
    </row>
    <row r="250" spans="2:9" x14ac:dyDescent="0.2">
      <c r="B250" s="9" t="str">
        <f>$B$39</f>
        <v>Law</v>
      </c>
      <c r="C250" s="39">
        <f t="shared" si="17"/>
        <v>0</v>
      </c>
      <c r="D250" s="39">
        <f t="shared" si="17"/>
        <v>0</v>
      </c>
      <c r="E250" s="39">
        <f t="shared" si="17"/>
        <v>0</v>
      </c>
      <c r="F250" s="39">
        <f t="shared" si="17"/>
        <v>0</v>
      </c>
      <c r="G250" s="39">
        <f t="shared" si="17"/>
        <v>1135687.0869331104</v>
      </c>
      <c r="H250" s="39">
        <f t="shared" si="18"/>
        <v>1135687.0869331104</v>
      </c>
      <c r="I250" s="1"/>
    </row>
    <row r="251" spans="2:9" x14ac:dyDescent="0.2">
      <c r="B251" s="9" t="str">
        <f>$B$40</f>
        <v>Social Service</v>
      </c>
      <c r="C251" s="39">
        <f t="shared" si="17"/>
        <v>44559.644083817489</v>
      </c>
      <c r="D251" s="39">
        <f t="shared" si="17"/>
        <v>218783.30945174783</v>
      </c>
      <c r="E251" s="39">
        <f t="shared" si="17"/>
        <v>0</v>
      </c>
      <c r="F251" s="39">
        <f t="shared" si="17"/>
        <v>0</v>
      </c>
      <c r="G251" s="39">
        <f t="shared" si="17"/>
        <v>0</v>
      </c>
      <c r="H251" s="39">
        <f t="shared" si="18"/>
        <v>263342.95353556529</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4584.3255230264904</v>
      </c>
      <c r="D254" s="39">
        <f t="shared" si="17"/>
        <v>2689.9587227673915</v>
      </c>
      <c r="E254" s="39">
        <f t="shared" si="17"/>
        <v>0</v>
      </c>
      <c r="F254" s="39">
        <f t="shared" si="17"/>
        <v>0</v>
      </c>
      <c r="G254" s="39">
        <f t="shared" si="17"/>
        <v>0</v>
      </c>
      <c r="H254" s="39">
        <f t="shared" si="18"/>
        <v>7274.2842457938823</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103972.50286224081</v>
      </c>
      <c r="D256" s="39">
        <f t="shared" si="17"/>
        <v>742172.42093877459</v>
      </c>
      <c r="E256" s="39">
        <f t="shared" si="17"/>
        <v>82479.362476192706</v>
      </c>
      <c r="F256" s="39">
        <f t="shared" si="17"/>
        <v>0</v>
      </c>
      <c r="G256" s="39">
        <f t="shared" si="17"/>
        <v>0</v>
      </c>
      <c r="H256" s="39">
        <f t="shared" si="18"/>
        <v>928624.28627720801</v>
      </c>
      <c r="I256" s="1"/>
    </row>
    <row r="257" spans="2:10" x14ac:dyDescent="0.2">
      <c r="B257" s="9" t="str">
        <f>$B$46</f>
        <v>Pharmacy</v>
      </c>
      <c r="C257" s="39">
        <f t="shared" si="17"/>
        <v>427.87038214913912</v>
      </c>
      <c r="D257" s="39">
        <f t="shared" si="17"/>
        <v>66992.78152415932</v>
      </c>
      <c r="E257" s="39">
        <f t="shared" si="17"/>
        <v>11149.284021359383</v>
      </c>
      <c r="F257" s="39">
        <f t="shared" si="17"/>
        <v>20953.664837047851</v>
      </c>
      <c r="G257" s="39">
        <f t="shared" si="17"/>
        <v>677193.73473474418</v>
      </c>
      <c r="H257" s="39">
        <f t="shared" si="18"/>
        <v>776717.33549945988</v>
      </c>
      <c r="I257" s="1"/>
    </row>
    <row r="258" spans="2:10" x14ac:dyDescent="0.2">
      <c r="B258" s="9" t="str">
        <f>$B$47</f>
        <v>Business Administration</v>
      </c>
      <c r="C258" s="39">
        <f t="shared" si="17"/>
        <v>398530.69880176958</v>
      </c>
      <c r="D258" s="39">
        <f t="shared" si="17"/>
        <v>1331401.474497346</v>
      </c>
      <c r="E258" s="39">
        <f t="shared" si="17"/>
        <v>399853.86785693426</v>
      </c>
      <c r="F258" s="39">
        <f t="shared" si="17"/>
        <v>0</v>
      </c>
      <c r="G258" s="39">
        <f t="shared" si="17"/>
        <v>0</v>
      </c>
      <c r="H258" s="39">
        <f t="shared" si="18"/>
        <v>2129786.0411560498</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9991.2752559931687</v>
      </c>
      <c r="E260" s="39">
        <f t="shared" si="19"/>
        <v>0</v>
      </c>
      <c r="F260" s="39">
        <f t="shared" si="19"/>
        <v>0</v>
      </c>
      <c r="G260" s="39">
        <f t="shared" si="19"/>
        <v>0</v>
      </c>
      <c r="H260" s="39">
        <f t="shared" si="18"/>
        <v>9991.2752559931687</v>
      </c>
      <c r="I260" s="1"/>
    </row>
    <row r="261" spans="2:10" x14ac:dyDescent="0.2">
      <c r="B261" s="9" t="str">
        <f>$B$50</f>
        <v>Technology</v>
      </c>
      <c r="C261" s="39">
        <f t="shared" si="19"/>
        <v>50121.95905175629</v>
      </c>
      <c r="D261" s="39">
        <f t="shared" si="19"/>
        <v>129118.01869283478</v>
      </c>
      <c r="E261" s="39">
        <f t="shared" si="19"/>
        <v>5321.249192012433</v>
      </c>
      <c r="F261" s="39">
        <f t="shared" si="19"/>
        <v>0</v>
      </c>
      <c r="G261" s="39">
        <f t="shared" si="19"/>
        <v>0</v>
      </c>
      <c r="H261" s="39">
        <f t="shared" si="18"/>
        <v>184561.22693660352</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5725700.3295794725</v>
      </c>
      <c r="D263" s="38">
        <f>SUM(D243:D262)</f>
        <v>6054712.8051318601</v>
      </c>
      <c r="E263" s="38">
        <f>SUM(E243:E262)</f>
        <v>1545696.1938702781</v>
      </c>
      <c r="F263" s="38">
        <f>SUM(F243:F262)</f>
        <v>351093.84975053457</v>
      </c>
      <c r="G263" s="38">
        <f>SUM(G243:G262)</f>
        <v>1812880.8216678547</v>
      </c>
      <c r="H263" s="38">
        <f t="shared" si="18"/>
        <v>15490084</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27702756.757182229</v>
      </c>
      <c r="D268" s="38">
        <f t="shared" si="20"/>
        <v>14092225.627206635</v>
      </c>
      <c r="E268" s="38">
        <f t="shared" si="20"/>
        <v>9025441.9941866547</v>
      </c>
      <c r="F268" s="38">
        <f t="shared" si="20"/>
        <v>517966.22007032397</v>
      </c>
      <c r="G268" s="38">
        <f t="shared" si="20"/>
        <v>0</v>
      </c>
      <c r="H268" s="38">
        <f>SUM(C268:G268)</f>
        <v>51338390.598645844</v>
      </c>
      <c r="I268" s="1"/>
    </row>
    <row r="269" spans="2:10" x14ac:dyDescent="0.2">
      <c r="B269" s="9" t="str">
        <f>$B$33</f>
        <v>Science</v>
      </c>
      <c r="C269" s="39">
        <f t="shared" si="20"/>
        <v>8963212.3920192178</v>
      </c>
      <c r="D269" s="39">
        <f t="shared" si="20"/>
        <v>6074340.8937624916</v>
      </c>
      <c r="E269" s="39">
        <f t="shared" si="20"/>
        <v>2001939.5387253733</v>
      </c>
      <c r="F269" s="39">
        <f t="shared" si="20"/>
        <v>1433145.9964489797</v>
      </c>
      <c r="G269" s="39">
        <f t="shared" si="20"/>
        <v>0</v>
      </c>
      <c r="H269" s="39">
        <f t="shared" ref="H269:H288" si="21">SUM(C269:G269)</f>
        <v>18472638.820956063</v>
      </c>
      <c r="I269" s="1"/>
    </row>
    <row r="270" spans="2:10" x14ac:dyDescent="0.2">
      <c r="B270" s="9" t="str">
        <f>$B$34</f>
        <v>Fine Arts</v>
      </c>
      <c r="C270" s="39">
        <f t="shared" si="20"/>
        <v>3381866.3525861716</v>
      </c>
      <c r="D270" s="39">
        <f t="shared" si="20"/>
        <v>1757393.909162371</v>
      </c>
      <c r="E270" s="39">
        <f t="shared" si="20"/>
        <v>0</v>
      </c>
      <c r="F270" s="39">
        <f t="shared" si="20"/>
        <v>0</v>
      </c>
      <c r="G270" s="39">
        <f t="shared" si="20"/>
        <v>0</v>
      </c>
      <c r="H270" s="39">
        <f t="shared" si="21"/>
        <v>5139260.261748543</v>
      </c>
      <c r="I270" s="1"/>
    </row>
    <row r="271" spans="2:10" x14ac:dyDescent="0.2">
      <c r="B271" s="9" t="str">
        <f>$B$35</f>
        <v>Teacher Education</v>
      </c>
      <c r="C271" s="39">
        <f t="shared" si="20"/>
        <v>993635.29809929652</v>
      </c>
      <c r="D271" s="39">
        <f t="shared" si="20"/>
        <v>3681492.9875057111</v>
      </c>
      <c r="E271" s="39">
        <f t="shared" si="20"/>
        <v>3528533.979349236</v>
      </c>
      <c r="F271" s="39">
        <f t="shared" si="20"/>
        <v>4686116.6236900538</v>
      </c>
      <c r="G271" s="39">
        <f t="shared" si="20"/>
        <v>0</v>
      </c>
      <c r="H271" s="39">
        <f t="shared" si="21"/>
        <v>12889778.888644297</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2423903.4904612773</v>
      </c>
      <c r="D273" s="39">
        <f t="shared" si="20"/>
        <v>3059770.1607420594</v>
      </c>
      <c r="E273" s="39">
        <f t="shared" si="20"/>
        <v>1002488.8375474961</v>
      </c>
      <c r="F273" s="39">
        <f t="shared" si="20"/>
        <v>564557.53415149148</v>
      </c>
      <c r="G273" s="39">
        <f t="shared" si="20"/>
        <v>0</v>
      </c>
      <c r="H273" s="39">
        <f t="shared" si="21"/>
        <v>7050720.0229023239</v>
      </c>
      <c r="I273" s="1"/>
    </row>
    <row r="274" spans="2:10" x14ac:dyDescent="0.2">
      <c r="B274" s="9" t="str">
        <f>$B$38</f>
        <v>Home Economics</v>
      </c>
      <c r="C274" s="39">
        <f t="shared" si="20"/>
        <v>400755.59282210539</v>
      </c>
      <c r="D274" s="39">
        <f t="shared" si="20"/>
        <v>693084.9078702142</v>
      </c>
      <c r="E274" s="39">
        <f t="shared" si="20"/>
        <v>486315.3324696871</v>
      </c>
      <c r="F274" s="39">
        <f t="shared" si="20"/>
        <v>50339.37903540393</v>
      </c>
      <c r="G274" s="39">
        <f t="shared" si="20"/>
        <v>0</v>
      </c>
      <c r="H274" s="39">
        <f t="shared" si="21"/>
        <v>1630495.2121974106</v>
      </c>
      <c r="I274" s="1"/>
    </row>
    <row r="275" spans="2:10" x14ac:dyDescent="0.2">
      <c r="B275" s="9" t="str">
        <f>$B$39</f>
        <v>Law</v>
      </c>
      <c r="C275" s="39">
        <f t="shared" si="20"/>
        <v>0</v>
      </c>
      <c r="D275" s="39">
        <f t="shared" si="20"/>
        <v>0</v>
      </c>
      <c r="E275" s="39">
        <f t="shared" si="20"/>
        <v>0</v>
      </c>
      <c r="F275" s="39">
        <f t="shared" si="20"/>
        <v>0</v>
      </c>
      <c r="G275" s="39">
        <f t="shared" si="20"/>
        <v>22287981.875894211</v>
      </c>
      <c r="H275" s="39">
        <f t="shared" si="21"/>
        <v>22287981.875894211</v>
      </c>
      <c r="I275" s="1"/>
    </row>
    <row r="276" spans="2:10" x14ac:dyDescent="0.2">
      <c r="B276" s="9" t="str">
        <f>$B$40</f>
        <v>Social Service</v>
      </c>
      <c r="C276" s="39">
        <f t="shared" si="20"/>
        <v>327119.99025421491</v>
      </c>
      <c r="D276" s="39">
        <f t="shared" si="20"/>
        <v>1818469.5013425411</v>
      </c>
      <c r="E276" s="39">
        <f t="shared" si="20"/>
        <v>0</v>
      </c>
      <c r="F276" s="39">
        <f t="shared" si="20"/>
        <v>0</v>
      </c>
      <c r="G276" s="39">
        <f t="shared" si="20"/>
        <v>0</v>
      </c>
      <c r="H276" s="39">
        <f t="shared" si="21"/>
        <v>2145589.491596756</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59518.957613476741</v>
      </c>
      <c r="D279" s="39">
        <f t="shared" si="20"/>
        <v>23707.493965730522</v>
      </c>
      <c r="E279" s="39">
        <f t="shared" si="20"/>
        <v>0</v>
      </c>
      <c r="F279" s="39">
        <f t="shared" si="20"/>
        <v>0</v>
      </c>
      <c r="G279" s="39">
        <f t="shared" si="20"/>
        <v>0</v>
      </c>
      <c r="H279" s="39">
        <f t="shared" si="21"/>
        <v>83226.451579207263</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1101519.0774015165</v>
      </c>
      <c r="D281" s="39">
        <f t="shared" si="20"/>
        <v>5062693.5164155513</v>
      </c>
      <c r="E281" s="39">
        <f t="shared" si="20"/>
        <v>794933.57209858845</v>
      </c>
      <c r="F281" s="39">
        <f t="shared" si="20"/>
        <v>0</v>
      </c>
      <c r="G281" s="39">
        <f t="shared" si="20"/>
        <v>0</v>
      </c>
      <c r="H281" s="39">
        <f t="shared" si="21"/>
        <v>6959146.1659156568</v>
      </c>
      <c r="I281" s="1"/>
    </row>
    <row r="282" spans="2:10" x14ac:dyDescent="0.2">
      <c r="B282" s="9" t="str">
        <f>$B$46</f>
        <v>Pharmacy</v>
      </c>
      <c r="C282" s="39">
        <f t="shared" si="20"/>
        <v>252866.98119205402</v>
      </c>
      <c r="D282" s="39">
        <f t="shared" si="20"/>
        <v>768901.25880693272</v>
      </c>
      <c r="E282" s="39">
        <f t="shared" si="20"/>
        <v>1255607.9505624792</v>
      </c>
      <c r="F282" s="39">
        <f t="shared" si="20"/>
        <v>1653645.7957845856</v>
      </c>
      <c r="G282" s="39">
        <f t="shared" si="20"/>
        <v>12620474.078108212</v>
      </c>
      <c r="H282" s="39">
        <f t="shared" si="21"/>
        <v>16551496.064454263</v>
      </c>
      <c r="I282" s="1"/>
    </row>
    <row r="283" spans="2:10" x14ac:dyDescent="0.2">
      <c r="B283" s="9" t="str">
        <f>$B$47</f>
        <v>Business Administration</v>
      </c>
      <c r="C283" s="39">
        <f t="shared" si="20"/>
        <v>3632240.4070701948</v>
      </c>
      <c r="D283" s="39">
        <f t="shared" si="20"/>
        <v>10586256.046771007</v>
      </c>
      <c r="E283" s="39">
        <f t="shared" si="20"/>
        <v>4708407.7501048092</v>
      </c>
      <c r="F283" s="39">
        <f t="shared" si="20"/>
        <v>0</v>
      </c>
      <c r="G283" s="39">
        <f t="shared" si="20"/>
        <v>0</v>
      </c>
      <c r="H283" s="39">
        <f t="shared" si="21"/>
        <v>18926904.203946009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135858.78487078688</v>
      </c>
      <c r="E285" s="39">
        <f t="shared" si="22"/>
        <v>0</v>
      </c>
      <c r="F285" s="39">
        <f t="shared" si="22"/>
        <v>0</v>
      </c>
      <c r="G285" s="39">
        <f t="shared" si="22"/>
        <v>0</v>
      </c>
      <c r="H285" s="39">
        <f t="shared" si="21"/>
        <v>135858.78487078688</v>
      </c>
      <c r="I285" s="1"/>
    </row>
    <row r="286" spans="2:10" x14ac:dyDescent="0.2">
      <c r="B286" s="9" t="str">
        <f>$B$50</f>
        <v>Technology</v>
      </c>
      <c r="C286" s="39">
        <f t="shared" si="22"/>
        <v>3329195.5602548639</v>
      </c>
      <c r="D286" s="39">
        <f t="shared" si="22"/>
        <v>7307958.6141732093</v>
      </c>
      <c r="E286" s="39">
        <f t="shared" si="22"/>
        <v>333130.97984496492</v>
      </c>
      <c r="F286" s="39">
        <f t="shared" si="22"/>
        <v>0</v>
      </c>
      <c r="G286" s="39">
        <f t="shared" si="22"/>
        <v>0</v>
      </c>
      <c r="H286" s="39">
        <f t="shared" si="21"/>
        <v>10970285.154273039</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52568590.856956616</v>
      </c>
      <c r="D288" s="38">
        <f>SUM(D268:D287)</f>
        <v>55062153.702595241</v>
      </c>
      <c r="E288" s="38">
        <f>SUM(E268:E287)</f>
        <v>23136799.934889287</v>
      </c>
      <c r="F288" s="38">
        <f>SUM(F268:F287)</f>
        <v>8905771.5491808392</v>
      </c>
      <c r="G288" s="38">
        <f>SUM(G268:G287)</f>
        <v>34908455.954002425</v>
      </c>
      <c r="H288" s="38">
        <f t="shared" si="21"/>
        <v>174581771.9976244</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508.63410919273349</v>
      </c>
      <c r="D293" s="36">
        <f t="shared" si="23"/>
        <v>969.40397793262946</v>
      </c>
      <c r="E293" s="36">
        <f t="shared" si="23"/>
        <v>1607.9533216081693</v>
      </c>
      <c r="F293" s="36">
        <f t="shared" si="23"/>
        <v>1251.1261354355652</v>
      </c>
      <c r="G293" s="37">
        <f t="shared" si="23"/>
        <v>0</v>
      </c>
      <c r="H293" s="38">
        <f t="shared" si="23"/>
        <v>684.24729902632112</v>
      </c>
      <c r="I293" s="1"/>
    </row>
    <row r="294" spans="2:10" x14ac:dyDescent="0.2">
      <c r="B294" s="9" t="str">
        <f>$B$33</f>
        <v>Science</v>
      </c>
      <c r="C294" s="69">
        <f t="shared" si="23"/>
        <v>542.23910417539128</v>
      </c>
      <c r="D294" s="69">
        <f t="shared" si="23"/>
        <v>1186.8583223451528</v>
      </c>
      <c r="E294" s="69">
        <f t="shared" si="23"/>
        <v>4361.5240495106173</v>
      </c>
      <c r="F294" s="69">
        <f t="shared" si="23"/>
        <v>4118.2356219798266</v>
      </c>
      <c r="G294" s="88">
        <f t="shared" si="23"/>
        <v>0</v>
      </c>
      <c r="H294" s="39">
        <f t="shared" si="23"/>
        <v>822.65147276580103</v>
      </c>
      <c r="I294" s="1"/>
    </row>
    <row r="295" spans="2:10" x14ac:dyDescent="0.2">
      <c r="B295" s="9" t="str">
        <f>$B$34</f>
        <v>Fine Arts</v>
      </c>
      <c r="C295" s="69">
        <f t="shared" si="23"/>
        <v>571.45426708113746</v>
      </c>
      <c r="D295" s="69">
        <f t="shared" si="23"/>
        <v>1654.7965246350009</v>
      </c>
      <c r="E295" s="69">
        <f t="shared" si="23"/>
        <v>0</v>
      </c>
      <c r="F295" s="69">
        <f t="shared" si="23"/>
        <v>0</v>
      </c>
      <c r="G295" s="88">
        <f t="shared" si="23"/>
        <v>0</v>
      </c>
      <c r="H295" s="39">
        <f t="shared" si="23"/>
        <v>736.28370512156778</v>
      </c>
      <c r="I295" s="1"/>
    </row>
    <row r="296" spans="2:10" x14ac:dyDescent="0.2">
      <c r="B296" s="9" t="str">
        <f>$B$35</f>
        <v>Teacher Education</v>
      </c>
      <c r="C296" s="69">
        <f t="shared" si="23"/>
        <v>703.70771820063487</v>
      </c>
      <c r="D296" s="69">
        <f t="shared" si="23"/>
        <v>1181.1013755231668</v>
      </c>
      <c r="E296" s="69">
        <f t="shared" si="23"/>
        <v>2052.6666546534243</v>
      </c>
      <c r="F296" s="69">
        <f t="shared" si="23"/>
        <v>4303.1373954913261</v>
      </c>
      <c r="G296" s="88">
        <f t="shared" si="23"/>
        <v>0</v>
      </c>
      <c r="H296" s="39">
        <f t="shared" si="23"/>
        <v>1756.8187118228564</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504.34945702481843</v>
      </c>
      <c r="D298" s="69">
        <f t="shared" si="23"/>
        <v>957.97437718912317</v>
      </c>
      <c r="E298" s="69">
        <f t="shared" si="23"/>
        <v>2776.977389328244</v>
      </c>
      <c r="F298" s="69">
        <f t="shared" si="23"/>
        <v>2808.7439510024451</v>
      </c>
      <c r="G298" s="88">
        <f t="shared" si="23"/>
        <v>0</v>
      </c>
      <c r="H298" s="39">
        <f t="shared" si="23"/>
        <v>823.48984149758508</v>
      </c>
      <c r="I298" s="1"/>
    </row>
    <row r="299" spans="2:10" x14ac:dyDescent="0.2">
      <c r="B299" s="9" t="str">
        <f>$B$38</f>
        <v>Home Economics</v>
      </c>
      <c r="C299" s="69">
        <f t="shared" si="23"/>
        <v>580.80520698855855</v>
      </c>
      <c r="D299" s="69">
        <f t="shared" si="23"/>
        <v>970.70715387985183</v>
      </c>
      <c r="E299" s="69">
        <f t="shared" si="23"/>
        <v>4381.2192114386226</v>
      </c>
      <c r="F299" s="69">
        <f t="shared" si="23"/>
        <v>4194.9482529503275</v>
      </c>
      <c r="G299" s="88">
        <f t="shared" si="23"/>
        <v>0</v>
      </c>
      <c r="H299" s="39">
        <f t="shared" si="23"/>
        <v>1067.7768252766277</v>
      </c>
      <c r="I299" s="1"/>
    </row>
    <row r="300" spans="2:10" x14ac:dyDescent="0.2">
      <c r="B300" s="9" t="str">
        <f>$B$39</f>
        <v>Law</v>
      </c>
      <c r="C300" s="69">
        <f t="shared" si="23"/>
        <v>0</v>
      </c>
      <c r="D300" s="69">
        <f t="shared" si="23"/>
        <v>0</v>
      </c>
      <c r="E300" s="69">
        <f t="shared" si="23"/>
        <v>0</v>
      </c>
      <c r="F300" s="69">
        <f t="shared" si="23"/>
        <v>0</v>
      </c>
      <c r="G300" s="88">
        <f t="shared" si="23"/>
        <v>1326.7445607413663</v>
      </c>
      <c r="H300" s="39">
        <f t="shared" si="23"/>
        <v>1326.7445607413663</v>
      </c>
      <c r="I300" s="1"/>
    </row>
    <row r="301" spans="2:10" x14ac:dyDescent="0.2">
      <c r="B301" s="9" t="str">
        <f>$B$40</f>
        <v>Social Service</v>
      </c>
      <c r="C301" s="69">
        <f t="shared" si="23"/>
        <v>448.72426646668714</v>
      </c>
      <c r="D301" s="69">
        <f t="shared" si="23"/>
        <v>1064.6776939944621</v>
      </c>
      <c r="E301" s="69">
        <f t="shared" si="23"/>
        <v>0</v>
      </c>
      <c r="F301" s="69">
        <f t="shared" si="23"/>
        <v>0</v>
      </c>
      <c r="G301" s="88">
        <f t="shared" si="23"/>
        <v>0</v>
      </c>
      <c r="H301" s="39">
        <f t="shared" si="23"/>
        <v>880.42244218168082</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793.58610151302321</v>
      </c>
      <c r="D304" s="69">
        <f t="shared" si="23"/>
        <v>1128.9282840824058</v>
      </c>
      <c r="E304" s="69">
        <f t="shared" si="23"/>
        <v>0</v>
      </c>
      <c r="F304" s="69">
        <f t="shared" si="23"/>
        <v>0</v>
      </c>
      <c r="G304" s="88">
        <f t="shared" si="23"/>
        <v>0</v>
      </c>
      <c r="H304" s="39">
        <f t="shared" si="23"/>
        <v>866.94220395007562</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647.57147407496564</v>
      </c>
      <c r="D306" s="69">
        <f t="shared" si="23"/>
        <v>873.78210500786179</v>
      </c>
      <c r="E306" s="69">
        <f t="shared" si="23"/>
        <v>1221.0961168949132</v>
      </c>
      <c r="F306" s="69">
        <f t="shared" si="23"/>
        <v>0</v>
      </c>
      <c r="G306" s="88">
        <f t="shared" si="23"/>
        <v>0</v>
      </c>
      <c r="H306" s="39">
        <f t="shared" si="23"/>
        <v>854.30225459313249</v>
      </c>
      <c r="I306" s="1"/>
    </row>
    <row r="307" spans="2:10" x14ac:dyDescent="0.2">
      <c r="B307" s="9" t="str">
        <f>$B$46</f>
        <v>Pharmacy</v>
      </c>
      <c r="C307" s="69">
        <f t="shared" si="23"/>
        <v>36123.854456007721</v>
      </c>
      <c r="D307" s="69">
        <f t="shared" si="23"/>
        <v>1470.17449102664</v>
      </c>
      <c r="E307" s="69">
        <f t="shared" si="23"/>
        <v>14268.272165482718</v>
      </c>
      <c r="F307" s="69">
        <f t="shared" si="23"/>
        <v>12623.250349500653</v>
      </c>
      <c r="G307" s="88">
        <f t="shared" si="23"/>
        <v>1259.9055683446354</v>
      </c>
      <c r="H307" s="39">
        <f t="shared" si="23"/>
        <v>1537.3858503115607</v>
      </c>
      <c r="I307" s="1"/>
    </row>
    <row r="308" spans="2:10" x14ac:dyDescent="0.2">
      <c r="B308" s="9" t="str">
        <f>$B$47</f>
        <v>Business Administration</v>
      </c>
      <c r="C308" s="69">
        <f t="shared" si="23"/>
        <v>557.09208697395627</v>
      </c>
      <c r="D308" s="69">
        <f t="shared" si="23"/>
        <v>1018.4968295912071</v>
      </c>
      <c r="E308" s="69">
        <f t="shared" si="23"/>
        <v>1491.8909220864414</v>
      </c>
      <c r="F308" s="69">
        <f t="shared" si="23"/>
        <v>0</v>
      </c>
      <c r="G308" s="88">
        <f t="shared" si="23"/>
        <v>0</v>
      </c>
      <c r="H308" s="39">
        <f t="shared" si="23"/>
        <v>943.04455425739957</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1741.7792932152165</v>
      </c>
      <c r="E310" s="69">
        <f t="shared" si="24"/>
        <v>0</v>
      </c>
      <c r="F310" s="69">
        <f t="shared" si="24"/>
        <v>0</v>
      </c>
      <c r="G310" s="88">
        <f t="shared" si="24"/>
        <v>0</v>
      </c>
      <c r="H310" s="39">
        <f t="shared" si="24"/>
        <v>1741.7792932152165</v>
      </c>
      <c r="I310" s="1"/>
    </row>
    <row r="311" spans="2:10" x14ac:dyDescent="0.2">
      <c r="B311" s="9" t="str">
        <f>$B$50</f>
        <v>Technology</v>
      </c>
      <c r="C311" s="69">
        <f t="shared" si="24"/>
        <v>4059.9945856766635</v>
      </c>
      <c r="D311" s="69">
        <f t="shared" si="24"/>
        <v>7249.9589426321518</v>
      </c>
      <c r="E311" s="69">
        <f t="shared" si="24"/>
        <v>7931.6899963086889</v>
      </c>
      <c r="F311" s="69">
        <f t="shared" si="24"/>
        <v>0</v>
      </c>
      <c r="G311" s="88">
        <f t="shared" si="24"/>
        <v>0</v>
      </c>
      <c r="H311" s="39">
        <f t="shared" si="24"/>
        <v>5866.4626493438709</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561.19256196509787</v>
      </c>
      <c r="D313" s="38">
        <f t="shared" si="24"/>
        <v>1164.8928176058907</v>
      </c>
      <c r="E313" s="38">
        <f t="shared" si="24"/>
        <v>1896.4590110564989</v>
      </c>
      <c r="F313" s="38">
        <f t="shared" si="24"/>
        <v>4057.2991112441182</v>
      </c>
      <c r="G313" s="38">
        <f t="shared" si="24"/>
        <v>1301.777146256057</v>
      </c>
      <c r="H313" s="38">
        <f t="shared" si="24"/>
        <v>958.44005005503311</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1.9058965185626184</v>
      </c>
      <c r="E318" s="55">
        <f t="shared" si="25"/>
        <v>3.1613163422331114</v>
      </c>
      <c r="F318" s="55">
        <f t="shared" si="25"/>
        <v>2.4597763162625097</v>
      </c>
      <c r="G318" s="55">
        <f t="shared" si="25"/>
        <v>0</v>
      </c>
      <c r="H318" s="55">
        <f t="shared" si="25"/>
        <v>1.3452642806679007</v>
      </c>
      <c r="I318" s="1"/>
    </row>
    <row r="319" spans="2:10" x14ac:dyDescent="0.2">
      <c r="B319" s="9" t="str">
        <f>$B$33</f>
        <v>Science</v>
      </c>
      <c r="C319" s="55">
        <f t="shared" ref="C319:H334" si="26">IF($C$293=0,"",C294/$C$293)</f>
        <v>1.0660690944144371</v>
      </c>
      <c r="D319" s="55">
        <f t="shared" si="26"/>
        <v>2.3334225937557487</v>
      </c>
      <c r="E319" s="55">
        <f t="shared" si="26"/>
        <v>8.5749735825481821</v>
      </c>
      <c r="F319" s="55">
        <f t="shared" si="26"/>
        <v>8.0966564128308001</v>
      </c>
      <c r="G319" s="55">
        <f t="shared" si="26"/>
        <v>0</v>
      </c>
      <c r="H319" s="55">
        <f t="shared" si="26"/>
        <v>1.6173737818555911</v>
      </c>
      <c r="I319" s="1"/>
    </row>
    <row r="320" spans="2:10" x14ac:dyDescent="0.2">
      <c r="B320" s="9" t="str">
        <f>$B$34</f>
        <v>Fine Arts</v>
      </c>
      <c r="C320" s="55">
        <f t="shared" si="26"/>
        <v>1.1235075602540843</v>
      </c>
      <c r="D320" s="55">
        <f t="shared" si="26"/>
        <v>3.2534124132205209</v>
      </c>
      <c r="E320" s="55">
        <f t="shared" si="26"/>
        <v>0</v>
      </c>
      <c r="F320" s="55">
        <f t="shared" si="26"/>
        <v>0</v>
      </c>
      <c r="G320" s="55">
        <f t="shared" si="26"/>
        <v>0</v>
      </c>
      <c r="H320" s="55">
        <f t="shared" si="26"/>
        <v>1.4475704476251954</v>
      </c>
      <c r="I320" s="1"/>
    </row>
    <row r="321" spans="2:9" x14ac:dyDescent="0.2">
      <c r="B321" s="9" t="str">
        <f>$B$35</f>
        <v>Teacher Education</v>
      </c>
      <c r="C321" s="55">
        <f t="shared" si="26"/>
        <v>1.3835244343276698</v>
      </c>
      <c r="D321" s="55">
        <f t="shared" si="26"/>
        <v>2.3221041494793253</v>
      </c>
      <c r="E321" s="55">
        <f t="shared" si="26"/>
        <v>4.0356449116463411</v>
      </c>
      <c r="F321" s="55">
        <f t="shared" si="26"/>
        <v>8.4601825117881848</v>
      </c>
      <c r="G321" s="55">
        <f t="shared" si="26"/>
        <v>0</v>
      </c>
      <c r="H321" s="55">
        <f t="shared" si="26"/>
        <v>3.4539931162130464</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0.99157616036660357</v>
      </c>
      <c r="D323" s="55">
        <f t="shared" si="26"/>
        <v>1.8834253540517552</v>
      </c>
      <c r="E323" s="55">
        <f t="shared" si="26"/>
        <v>5.4596759028521653</v>
      </c>
      <c r="F323" s="55">
        <f t="shared" si="26"/>
        <v>5.5221305457871797</v>
      </c>
      <c r="G323" s="55">
        <f t="shared" si="26"/>
        <v>0</v>
      </c>
      <c r="H323" s="55">
        <f t="shared" si="26"/>
        <v>1.6190220565517468</v>
      </c>
      <c r="I323" s="1"/>
    </row>
    <row r="324" spans="2:9" x14ac:dyDescent="0.2">
      <c r="B324" s="9" t="str">
        <f>$B$38</f>
        <v>Home Economics</v>
      </c>
      <c r="C324" s="55">
        <f t="shared" si="26"/>
        <v>1.141891973997516</v>
      </c>
      <c r="D324" s="55">
        <f t="shared" si="26"/>
        <v>1.9084586274020958</v>
      </c>
      <c r="E324" s="55">
        <f t="shared" si="26"/>
        <v>8.6136952521571359</v>
      </c>
      <c r="F324" s="55">
        <f t="shared" si="26"/>
        <v>8.2474772673194092</v>
      </c>
      <c r="G324" s="55">
        <f t="shared" si="26"/>
        <v>0</v>
      </c>
      <c r="H324" s="55">
        <f t="shared" si="26"/>
        <v>2.0993024376035736</v>
      </c>
      <c r="I324" s="1"/>
    </row>
    <row r="325" spans="2:9" x14ac:dyDescent="0.2">
      <c r="B325" s="9" t="str">
        <f>$B$39</f>
        <v>Law</v>
      </c>
      <c r="C325" s="55">
        <f t="shared" si="26"/>
        <v>0</v>
      </c>
      <c r="D325" s="55">
        <f t="shared" si="26"/>
        <v>0</v>
      </c>
      <c r="E325" s="55">
        <f t="shared" si="26"/>
        <v>0</v>
      </c>
      <c r="F325" s="55">
        <f t="shared" si="26"/>
        <v>0</v>
      </c>
      <c r="G325" s="55">
        <f t="shared" si="26"/>
        <v>2.6084459078984641</v>
      </c>
      <c r="H325" s="55">
        <f t="shared" si="26"/>
        <v>2.6084459078984641</v>
      </c>
      <c r="I325" s="1"/>
    </row>
    <row r="326" spans="2:9" x14ac:dyDescent="0.2">
      <c r="B326" s="9" t="str">
        <f>$B$40</f>
        <v>Social Service</v>
      </c>
      <c r="C326" s="55">
        <f t="shared" si="26"/>
        <v>0.88221426435373984</v>
      </c>
      <c r="D326" s="55">
        <f t="shared" si="26"/>
        <v>2.0932093910969516</v>
      </c>
      <c r="E326" s="55">
        <f t="shared" si="26"/>
        <v>0</v>
      </c>
      <c r="F326" s="55">
        <f t="shared" si="26"/>
        <v>0</v>
      </c>
      <c r="G326" s="55">
        <f t="shared" si="26"/>
        <v>0</v>
      </c>
      <c r="H326" s="55">
        <f t="shared" si="26"/>
        <v>1.7309543860104513</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1.5602298138686461</v>
      </c>
      <c r="D329" s="55">
        <f t="shared" si="26"/>
        <v>2.2195292523227699</v>
      </c>
      <c r="E329" s="55">
        <f t="shared" si="26"/>
        <v>0</v>
      </c>
      <c r="F329" s="55">
        <f t="shared" si="26"/>
        <v>0</v>
      </c>
      <c r="G329" s="55">
        <f t="shared" si="26"/>
        <v>0</v>
      </c>
      <c r="H329" s="55">
        <f t="shared" si="26"/>
        <v>1.7044515660304855</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1.2731577815391564</v>
      </c>
      <c r="D331" s="55">
        <f t="shared" si="26"/>
        <v>1.7178991522897751</v>
      </c>
      <c r="E331" s="55">
        <f t="shared" si="26"/>
        <v>2.4007358036466466</v>
      </c>
      <c r="F331" s="55">
        <f t="shared" si="26"/>
        <v>0</v>
      </c>
      <c r="G331" s="55">
        <f t="shared" si="26"/>
        <v>0</v>
      </c>
      <c r="H331" s="55">
        <f t="shared" si="26"/>
        <v>1.6796007958432397</v>
      </c>
      <c r="I331" s="1"/>
    </row>
    <row r="332" spans="2:9" x14ac:dyDescent="0.2">
      <c r="B332" s="9" t="str">
        <f>$B$46</f>
        <v>Pharmacy</v>
      </c>
      <c r="C332" s="55">
        <f t="shared" si="26"/>
        <v>71.021297634444608</v>
      </c>
      <c r="D332" s="55">
        <f t="shared" si="26"/>
        <v>2.8904362968499937</v>
      </c>
      <c r="E332" s="55">
        <f t="shared" si="26"/>
        <v>28.052133955641054</v>
      </c>
      <c r="F332" s="55">
        <f t="shared" si="26"/>
        <v>24.817939106630785</v>
      </c>
      <c r="G332" s="55">
        <f t="shared" si="26"/>
        <v>2.4770371187733842</v>
      </c>
      <c r="H332" s="55">
        <f t="shared" si="26"/>
        <v>3.0225771778294344</v>
      </c>
      <c r="I332" s="1"/>
    </row>
    <row r="333" spans="2:9" x14ac:dyDescent="0.2">
      <c r="B333" s="9" t="str">
        <f>$B$47</f>
        <v>Business Administration</v>
      </c>
      <c r="C333" s="55">
        <f t="shared" si="26"/>
        <v>1.0952707986063532</v>
      </c>
      <c r="D333" s="55">
        <f t="shared" si="26"/>
        <v>2.0024155108427353</v>
      </c>
      <c r="E333" s="55">
        <f t="shared" si="26"/>
        <v>2.9331318822763586</v>
      </c>
      <c r="F333" s="55">
        <f t="shared" si="26"/>
        <v>0</v>
      </c>
      <c r="G333" s="55">
        <f t="shared" si="26"/>
        <v>0</v>
      </c>
      <c r="H333" s="55">
        <f t="shared" si="26"/>
        <v>1.8540725783296961</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3.4244248699318258</v>
      </c>
      <c r="E335" s="55">
        <f t="shared" si="27"/>
        <v>0</v>
      </c>
      <c r="F335" s="55">
        <f t="shared" si="27"/>
        <v>0</v>
      </c>
      <c r="G335" s="55">
        <f t="shared" si="27"/>
        <v>0</v>
      </c>
      <c r="H335" s="55">
        <f t="shared" si="27"/>
        <v>3.4244248699318258</v>
      </c>
      <c r="I335" s="1"/>
    </row>
    <row r="336" spans="2:9" x14ac:dyDescent="0.2">
      <c r="B336" s="9" t="str">
        <f>$B$50</f>
        <v>Technology</v>
      </c>
      <c r="C336" s="55">
        <f t="shared" si="27"/>
        <v>7.9821516337557208</v>
      </c>
      <c r="D336" s="55">
        <f t="shared" si="27"/>
        <v>14.253780490928442</v>
      </c>
      <c r="E336" s="55">
        <f t="shared" si="27"/>
        <v>15.594097707873509</v>
      </c>
      <c r="F336" s="55">
        <f t="shared" si="27"/>
        <v>0</v>
      </c>
      <c r="G336" s="55">
        <f t="shared" si="27"/>
        <v>0</v>
      </c>
      <c r="H336" s="55">
        <f t="shared" si="27"/>
        <v>11.53375784934024</v>
      </c>
      <c r="I336" s="1"/>
    </row>
    <row r="337" spans="2:10"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10" x14ac:dyDescent="0.2">
      <c r="B338" s="35" t="str">
        <f>$B$52</f>
        <v>Totals</v>
      </c>
      <c r="C338" s="55">
        <f t="shared" si="27"/>
        <v>1.1033325367340803</v>
      </c>
      <c r="D338" s="55">
        <f t="shared" si="27"/>
        <v>2.2902373170661376</v>
      </c>
      <c r="E338" s="55">
        <f t="shared" si="27"/>
        <v>3.7285329017088897</v>
      </c>
      <c r="F338" s="55">
        <f t="shared" si="27"/>
        <v>7.9768521967265702</v>
      </c>
      <c r="G338" s="55">
        <f t="shared" si="27"/>
        <v>2.5593587270860416</v>
      </c>
      <c r="H338" s="55">
        <f t="shared" si="27"/>
        <v>1.8843408901070327</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15259.023275782005</v>
      </c>
      <c r="D343" s="38">
        <f t="shared" si="28"/>
        <v>29082.119337978882</v>
      </c>
      <c r="E343" s="38">
        <f>E293*24</f>
        <v>38590.879718596065</v>
      </c>
      <c r="F343" s="38">
        <f>F293*18</f>
        <v>22520.270437840172</v>
      </c>
      <c r="G343" s="38">
        <f>G293*24</f>
        <v>0</v>
      </c>
      <c r="H343" s="38">
        <f>IF((C32/30+D32/30+E32/24+F32/18+G32/24)=0,0,H268/(C32/30+D32/30+E32/24+F32/18+G32/24))</f>
        <v>20078.045294468004</v>
      </c>
      <c r="I343" s="1"/>
    </row>
    <row r="344" spans="2:10" x14ac:dyDescent="0.2">
      <c r="B344" s="9" t="str">
        <f>$B$33</f>
        <v>Science</v>
      </c>
      <c r="C344" s="39">
        <f t="shared" si="28"/>
        <v>16267.173125261739</v>
      </c>
      <c r="D344" s="39">
        <f t="shared" si="28"/>
        <v>35605.749670354584</v>
      </c>
      <c r="E344" s="39">
        <f>E294*24</f>
        <v>104676.57718825481</v>
      </c>
      <c r="F344" s="39">
        <f>F294*18</f>
        <v>74128.241195636874</v>
      </c>
      <c r="G344" s="39">
        <f>G294*24</f>
        <v>0</v>
      </c>
      <c r="H344" s="39">
        <f t="shared" ref="H344:H363" si="29">IF((C33/30+D33/30+E33/24+F33/18+G33/24)=0,0,H269/(C33/30+D33/30+E33/24+F33/18+G33/24))</f>
        <v>24304.238254900691</v>
      </c>
      <c r="I344" s="1"/>
    </row>
    <row r="345" spans="2:10" x14ac:dyDescent="0.2">
      <c r="B345" s="9" t="str">
        <f>$B$34</f>
        <v>Fine Arts</v>
      </c>
      <c r="C345" s="39">
        <f t="shared" si="28"/>
        <v>17143.628012434125</v>
      </c>
      <c r="D345" s="39">
        <f t="shared" si="28"/>
        <v>49643.895739050029</v>
      </c>
      <c r="E345" s="39">
        <f t="shared" ref="E345:E363" si="30">E295*24</f>
        <v>0</v>
      </c>
      <c r="F345" s="39">
        <f t="shared" ref="F345:F363" si="31">F295*18</f>
        <v>0</v>
      </c>
      <c r="G345" s="39">
        <f t="shared" ref="G345:G363" si="32">G295*24</f>
        <v>0</v>
      </c>
      <c r="H345" s="39">
        <f t="shared" si="29"/>
        <v>22088.511153647032</v>
      </c>
      <c r="I345" s="1"/>
    </row>
    <row r="346" spans="2:10" x14ac:dyDescent="0.2">
      <c r="B346" s="9" t="str">
        <f>$B$35</f>
        <v>Teacher Education</v>
      </c>
      <c r="C346" s="39">
        <f t="shared" si="28"/>
        <v>21111.231546019048</v>
      </c>
      <c r="D346" s="39">
        <f t="shared" si="28"/>
        <v>35433.041265695007</v>
      </c>
      <c r="E346" s="39">
        <f t="shared" si="30"/>
        <v>49263.999711682183</v>
      </c>
      <c r="F346" s="39">
        <f t="shared" si="31"/>
        <v>77456.473118843875</v>
      </c>
      <c r="G346" s="39">
        <f t="shared" si="32"/>
        <v>0</v>
      </c>
      <c r="H346" s="39">
        <f t="shared" si="29"/>
        <v>45532.173519687836</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15130.483710744553</v>
      </c>
      <c r="D348" s="39">
        <f t="shared" si="28"/>
        <v>28739.231315673696</v>
      </c>
      <c r="E348" s="39">
        <f t="shared" si="30"/>
        <v>66647.457343877861</v>
      </c>
      <c r="F348" s="39">
        <f t="shared" si="31"/>
        <v>50557.391118044012</v>
      </c>
      <c r="G348" s="39">
        <f t="shared" si="32"/>
        <v>0</v>
      </c>
      <c r="H348" s="39">
        <f t="shared" si="29"/>
        <v>24074.16140982441</v>
      </c>
      <c r="I348" s="1"/>
    </row>
    <row r="349" spans="2:10" x14ac:dyDescent="0.2">
      <c r="B349" s="9" t="str">
        <f>$B$38</f>
        <v>Home Economics</v>
      </c>
      <c r="C349" s="39">
        <f t="shared" si="28"/>
        <v>17424.156209656758</v>
      </c>
      <c r="D349" s="39">
        <f t="shared" si="28"/>
        <v>29121.214616395555</v>
      </c>
      <c r="E349" s="39">
        <f t="shared" si="30"/>
        <v>105149.26107452693</v>
      </c>
      <c r="F349" s="39">
        <f t="shared" si="31"/>
        <v>75509.068553105899</v>
      </c>
      <c r="G349" s="39">
        <f t="shared" si="32"/>
        <v>0</v>
      </c>
      <c r="H349" s="39">
        <f t="shared" si="29"/>
        <v>31300.499994191217</v>
      </c>
      <c r="I349" s="1"/>
    </row>
    <row r="350" spans="2:10" x14ac:dyDescent="0.2">
      <c r="B350" s="9" t="str">
        <f>$B$39</f>
        <v>Law</v>
      </c>
      <c r="C350" s="39">
        <f t="shared" si="28"/>
        <v>0</v>
      </c>
      <c r="D350" s="39">
        <f t="shared" si="28"/>
        <v>0</v>
      </c>
      <c r="E350" s="39">
        <f t="shared" si="30"/>
        <v>0</v>
      </c>
      <c r="F350" s="39">
        <f t="shared" si="31"/>
        <v>0</v>
      </c>
      <c r="G350" s="39">
        <f t="shared" si="32"/>
        <v>31841.869457792789</v>
      </c>
      <c r="H350" s="39">
        <f t="shared" si="29"/>
        <v>31841.869457792789</v>
      </c>
      <c r="I350" s="1"/>
    </row>
    <row r="351" spans="2:10" x14ac:dyDescent="0.2">
      <c r="B351" s="9" t="str">
        <f>$B$40</f>
        <v>Social Service</v>
      </c>
      <c r="C351" s="39">
        <f t="shared" si="28"/>
        <v>13461.727994000614</v>
      </c>
      <c r="D351" s="39">
        <f t="shared" si="28"/>
        <v>31940.330819833864</v>
      </c>
      <c r="E351" s="39">
        <f t="shared" si="30"/>
        <v>0</v>
      </c>
      <c r="F351" s="39">
        <f t="shared" si="31"/>
        <v>0</v>
      </c>
      <c r="G351" s="39">
        <f t="shared" si="32"/>
        <v>0</v>
      </c>
      <c r="H351" s="39">
        <f t="shared" si="29"/>
        <v>26412.673265450423</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23807.583045390696</v>
      </c>
      <c r="D354" s="39">
        <f t="shared" si="28"/>
        <v>33867.848522472173</v>
      </c>
      <c r="E354" s="39">
        <f t="shared" si="30"/>
        <v>0</v>
      </c>
      <c r="F354" s="39">
        <f t="shared" si="31"/>
        <v>0</v>
      </c>
      <c r="G354" s="39">
        <f t="shared" si="32"/>
        <v>0</v>
      </c>
      <c r="H354" s="39">
        <f t="shared" si="29"/>
        <v>26008.26611850227</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19427.144222248968</v>
      </c>
      <c r="D356" s="39">
        <f t="shared" si="28"/>
        <v>26213.463150235853</v>
      </c>
      <c r="E356" s="39">
        <f t="shared" si="30"/>
        <v>29306.306805477914</v>
      </c>
      <c r="F356" s="39">
        <f t="shared" si="31"/>
        <v>0</v>
      </c>
      <c r="G356" s="39">
        <f t="shared" si="32"/>
        <v>0</v>
      </c>
      <c r="H356" s="39">
        <f t="shared" si="29"/>
        <v>25127.050997739698</v>
      </c>
      <c r="I356" s="1"/>
    </row>
    <row r="357" spans="2:9" x14ac:dyDescent="0.2">
      <c r="B357" s="9" t="str">
        <f>$B$46</f>
        <v>Pharmacy</v>
      </c>
      <c r="C357" s="39">
        <f t="shared" si="28"/>
        <v>1083715.6336802316</v>
      </c>
      <c r="D357" s="39">
        <f t="shared" si="28"/>
        <v>44105.234730799202</v>
      </c>
      <c r="E357" s="39">
        <f t="shared" si="30"/>
        <v>342438.53197158524</v>
      </c>
      <c r="F357" s="39">
        <f t="shared" si="31"/>
        <v>227218.50629101176</v>
      </c>
      <c r="G357" s="39">
        <f t="shared" si="32"/>
        <v>30237.73364027125</v>
      </c>
      <c r="H357" s="39">
        <f t="shared" si="29"/>
        <v>37112.133432179224</v>
      </c>
      <c r="I357" s="1"/>
    </row>
    <row r="358" spans="2:9" x14ac:dyDescent="0.2">
      <c r="B358" s="9" t="str">
        <f>$B$47</f>
        <v>Business Administration</v>
      </c>
      <c r="C358" s="39">
        <f t="shared" si="28"/>
        <v>16712.762609218687</v>
      </c>
      <c r="D358" s="39">
        <f t="shared" si="28"/>
        <v>30554.904887736211</v>
      </c>
      <c r="E358" s="39">
        <f t="shared" si="30"/>
        <v>35805.382130074591</v>
      </c>
      <c r="F358" s="39">
        <f t="shared" si="31"/>
        <v>0</v>
      </c>
      <c r="G358" s="39">
        <f t="shared" si="32"/>
        <v>0</v>
      </c>
      <c r="H358" s="39">
        <f t="shared" si="29"/>
        <v>27221.205528471179</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52253.378796456498</v>
      </c>
      <c r="E360" s="39">
        <f t="shared" si="30"/>
        <v>0</v>
      </c>
      <c r="F360" s="39">
        <f t="shared" si="31"/>
        <v>0</v>
      </c>
      <c r="G360" s="39">
        <f t="shared" si="32"/>
        <v>0</v>
      </c>
      <c r="H360" s="39">
        <f t="shared" si="29"/>
        <v>52253.378796456491</v>
      </c>
      <c r="I360" s="1"/>
    </row>
    <row r="361" spans="2:9" x14ac:dyDescent="0.2">
      <c r="B361" s="9" t="str">
        <f>$B$50</f>
        <v>Technology</v>
      </c>
      <c r="C361" s="39">
        <f t="shared" si="33"/>
        <v>121799.8375702999</v>
      </c>
      <c r="D361" s="39">
        <f t="shared" si="33"/>
        <v>217498.76827896456</v>
      </c>
      <c r="E361" s="39">
        <f t="shared" si="30"/>
        <v>190360.55991140852</v>
      </c>
      <c r="F361" s="39">
        <f t="shared" si="31"/>
        <v>0</v>
      </c>
      <c r="G361" s="39">
        <f t="shared" si="32"/>
        <v>0</v>
      </c>
      <c r="H361" s="39">
        <f t="shared" si="29"/>
        <v>175011.19629257705</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16835.776858952937</v>
      </c>
      <c r="D363" s="38">
        <f t="shared" si="33"/>
        <v>34946.784528176722</v>
      </c>
      <c r="E363" s="38">
        <f t="shared" si="30"/>
        <v>45515.016265355975</v>
      </c>
      <c r="F363" s="38">
        <f t="shared" si="31"/>
        <v>73031.38400239413</v>
      </c>
      <c r="G363" s="38">
        <f t="shared" si="32"/>
        <v>31242.65151014537</v>
      </c>
      <c r="H363" s="38">
        <f t="shared" si="29"/>
        <v>27085.231508247081</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99" priority="6" stopIfTrue="1">
      <formula>C32=0</formula>
    </cfRule>
  </conditionalFormatting>
  <conditionalFormatting sqref="C91:G110">
    <cfRule type="expression" dxfId="98" priority="5" stopIfTrue="1">
      <formula>C32=0</formula>
    </cfRule>
  </conditionalFormatting>
  <conditionalFormatting sqref="C143:H162">
    <cfRule type="expression" dxfId="97" priority="3" stopIfTrue="1">
      <formula>C32=0</formula>
    </cfRule>
  </conditionalFormatting>
  <conditionalFormatting sqref="H143:H162">
    <cfRule type="expression" dxfId="96" priority="4" stopIfTrue="1">
      <formula>OR(AND(#REF!&gt;0,H143&gt;0,H61=0),AND(#REF!&gt;0,H143&gt;0,H32=0))</formula>
    </cfRule>
  </conditionalFormatting>
  <conditionalFormatting sqref="H143:H162">
    <cfRule type="expression" dxfId="95" priority="2" stopIfTrue="1">
      <formula>OR(AND(#REF!&gt;0,H143&gt;0,H61=0),AND(#REF!&gt;0,H143&gt;0,H32=0))</formula>
    </cfRule>
  </conditionalFormatting>
  <conditionalFormatting sqref="H143:H162">
    <cfRule type="expression" dxfId="9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C000"/>
    <pageSetUpPr fitToPage="1"/>
  </sheetPr>
  <dimension ref="B1:J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114</v>
      </c>
      <c r="C3" s="6"/>
      <c r="D3" s="6"/>
      <c r="E3" s="6"/>
      <c r="F3" s="6"/>
      <c r="G3" s="6"/>
      <c r="H3" s="6"/>
    </row>
    <row r="4" spans="2:8" x14ac:dyDescent="0.2">
      <c r="B4" s="83" t="s">
        <v>160</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ht="14.25" customHeight="1"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ht="15" customHeight="1" x14ac:dyDescent="0.2">
      <c r="B10" s="382" t="s">
        <v>21</v>
      </c>
      <c r="C10" s="382"/>
      <c r="D10" s="382"/>
      <c r="E10" s="382"/>
      <c r="F10" s="382"/>
      <c r="G10" s="382"/>
      <c r="H10" s="5"/>
    </row>
    <row r="11" spans="2:8" ht="21" customHeight="1" thickBot="1" x14ac:dyDescent="0.25">
      <c r="B11" s="366" t="s">
        <v>907</v>
      </c>
      <c r="C11" s="366"/>
      <c r="D11" s="366"/>
      <c r="E11" s="366"/>
      <c r="F11" s="366"/>
      <c r="G11" s="366"/>
      <c r="H11" s="366"/>
    </row>
    <row r="12" spans="2:8" ht="29.25" customHeight="1" thickBot="1" x14ac:dyDescent="0.25">
      <c r="B12" s="407" t="s">
        <v>17</v>
      </c>
      <c r="C12" s="408"/>
      <c r="D12" s="408"/>
      <c r="E12" s="409"/>
      <c r="F12" s="302"/>
      <c r="G12" s="332"/>
      <c r="H12" s="58" t="s">
        <v>18</v>
      </c>
    </row>
    <row r="13" spans="2:8" ht="14.25" customHeight="1" x14ac:dyDescent="0.2">
      <c r="B13" s="410" t="s">
        <v>13</v>
      </c>
      <c r="C13" s="411"/>
      <c r="D13" s="411"/>
      <c r="E13" s="412"/>
      <c r="F13" s="334"/>
      <c r="G13" s="333"/>
      <c r="H13" s="338">
        <f>Data!$G31</f>
        <v>207997533</v>
      </c>
    </row>
    <row r="14" spans="2:8" ht="14.25" customHeight="1" x14ac:dyDescent="0.2">
      <c r="B14" s="372" t="s">
        <v>14</v>
      </c>
      <c r="C14" s="405"/>
      <c r="D14" s="405"/>
      <c r="E14" s="406"/>
      <c r="F14" s="335"/>
      <c r="G14" s="333"/>
      <c r="H14" s="339">
        <f>Data!$H31</f>
        <v>181762815</v>
      </c>
    </row>
    <row r="15" spans="2:8" ht="14.25" customHeight="1" x14ac:dyDescent="0.2">
      <c r="B15" s="372" t="s">
        <v>15</v>
      </c>
      <c r="C15" s="405"/>
      <c r="D15" s="405"/>
      <c r="E15" s="406"/>
      <c r="F15" s="335"/>
      <c r="G15" s="333"/>
      <c r="H15" s="339">
        <f>Data!$I31</f>
        <v>89324474</v>
      </c>
    </row>
    <row r="16" spans="2:8" ht="14.25" customHeight="1" x14ac:dyDescent="0.2">
      <c r="B16" s="372" t="s">
        <v>19</v>
      </c>
      <c r="C16" s="405"/>
      <c r="D16" s="405"/>
      <c r="E16" s="406"/>
      <c r="F16" s="335"/>
      <c r="G16" s="333"/>
      <c r="H16" s="339">
        <f>Data!$J31</f>
        <v>50841156</v>
      </c>
    </row>
    <row r="17" spans="2:9" x14ac:dyDescent="0.2">
      <c r="B17" s="372" t="s">
        <v>16</v>
      </c>
      <c r="C17" s="405"/>
      <c r="D17" s="405"/>
      <c r="E17" s="406"/>
      <c r="F17" s="335"/>
      <c r="G17" s="333"/>
      <c r="H17" s="339">
        <f>Data!$K31</f>
        <v>48722908</v>
      </c>
    </row>
    <row r="18" spans="2:9" x14ac:dyDescent="0.2">
      <c r="B18" s="372" t="s">
        <v>1</v>
      </c>
      <c r="C18" s="405"/>
      <c r="D18" s="405"/>
      <c r="E18" s="406"/>
      <c r="F18" s="336"/>
      <c r="G18" s="333"/>
      <c r="H18" s="337">
        <f>SUM(H13:H17)</f>
        <v>578648886</v>
      </c>
    </row>
    <row r="19" spans="2:9" ht="13.5" customHeight="1" x14ac:dyDescent="0.2">
      <c r="B19" s="27"/>
      <c r="D19" s="27"/>
      <c r="E19" s="27"/>
      <c r="F19" s="27"/>
      <c r="G19" s="27"/>
      <c r="H19" s="5"/>
    </row>
    <row r="20" spans="2:9" ht="13.5" customHeight="1" x14ac:dyDescent="0.2">
      <c r="B20" s="27"/>
      <c r="D20" s="398" t="s">
        <v>23</v>
      </c>
      <c r="E20" s="399"/>
      <c r="F20" s="400"/>
      <c r="G20" s="303" t="s">
        <v>24</v>
      </c>
      <c r="H20" s="303" t="s">
        <v>25</v>
      </c>
    </row>
    <row r="21" spans="2:9" ht="14.25" customHeight="1" x14ac:dyDescent="0.2">
      <c r="B21" s="385" t="s">
        <v>22</v>
      </c>
      <c r="C21" s="401"/>
      <c r="D21" s="402" t="str">
        <f>Data!L31</f>
        <v>Eppler, Lori</v>
      </c>
      <c r="E21" s="403"/>
      <c r="F21" s="404"/>
      <c r="G21" s="305" t="str">
        <f>Data!M31</f>
        <v>806-834-1428</v>
      </c>
      <c r="H21" s="78" t="str">
        <f>Data!N31</f>
        <v>lori.eppler@ttu.edu</v>
      </c>
    </row>
    <row r="22" spans="2:9" ht="13.5" customHeight="1" x14ac:dyDescent="0.2">
      <c r="B22" s="27"/>
      <c r="C22" s="27"/>
      <c r="D22" s="27"/>
      <c r="E22" s="27"/>
      <c r="F22" s="27"/>
      <c r="G22" s="27"/>
      <c r="H22" s="5"/>
    </row>
    <row r="23" spans="2:9" ht="13.5" customHeight="1" thickBot="1" x14ac:dyDescent="0.25">
      <c r="B23" s="3" t="s">
        <v>66</v>
      </c>
      <c r="C23" s="27"/>
      <c r="D23" s="27"/>
      <c r="E23" s="27"/>
      <c r="F23" s="27"/>
      <c r="G23" s="27"/>
      <c r="H23" s="5"/>
    </row>
    <row r="24" spans="2:9" s="33" customFormat="1" x14ac:dyDescent="0.2">
      <c r="B24" s="57"/>
      <c r="C24" s="59" t="s">
        <v>26</v>
      </c>
      <c r="D24" s="60" t="s">
        <v>27</v>
      </c>
      <c r="E24" s="60" t="s">
        <v>28</v>
      </c>
      <c r="F24" s="60" t="s">
        <v>29</v>
      </c>
      <c r="G24" s="60" t="s">
        <v>30</v>
      </c>
      <c r="H24" s="61" t="s">
        <v>31</v>
      </c>
    </row>
    <row r="25" spans="2:9" s="33" customFormat="1" ht="15" thickBot="1" x14ac:dyDescent="0.25">
      <c r="B25" s="56" t="s">
        <v>684</v>
      </c>
      <c r="C25" s="79">
        <f>Data!O31</f>
        <v>15046</v>
      </c>
      <c r="D25" s="80">
        <f>Data!P31</f>
        <v>17957</v>
      </c>
      <c r="E25" s="80">
        <f>Data!Q31</f>
        <v>3594</v>
      </c>
      <c r="F25" s="80">
        <f>Data!R31</f>
        <v>2557</v>
      </c>
      <c r="G25" s="80">
        <f>Data!S31</f>
        <v>420</v>
      </c>
      <c r="H25" s="68">
        <f>SUM(C25:G25)</f>
        <v>39574</v>
      </c>
    </row>
    <row r="26" spans="2:9" x14ac:dyDescent="0.2">
      <c r="C26" s="2"/>
      <c r="D26" s="2"/>
      <c r="E26" s="2"/>
      <c r="F26" s="2"/>
      <c r="G26" s="2"/>
      <c r="H26" s="2"/>
      <c r="I26" s="2"/>
    </row>
    <row r="27" spans="2:9" ht="13.5" customHeight="1" x14ac:dyDescent="0.2">
      <c r="B27" s="27"/>
      <c r="D27" s="398" t="s">
        <v>23</v>
      </c>
      <c r="E27" s="399"/>
      <c r="F27" s="400"/>
      <c r="G27" s="303" t="s">
        <v>24</v>
      </c>
      <c r="H27" s="303" t="s">
        <v>25</v>
      </c>
    </row>
    <row r="28" spans="2:9" ht="14.25" customHeight="1" x14ac:dyDescent="0.2">
      <c r="B28" s="385" t="s">
        <v>39</v>
      </c>
      <c r="C28" s="401"/>
      <c r="D28" s="402" t="str">
        <f>Data!T31</f>
        <v>Valcik, Nicolas</v>
      </c>
      <c r="E28" s="403"/>
      <c r="F28" s="404"/>
      <c r="G28" s="305" t="str">
        <f>Data!U31</f>
        <v>(806) 742-2166</v>
      </c>
      <c r="H28" s="78" t="str">
        <f>Data!V31</f>
        <v>nicolas.valcik@ttu.edu</v>
      </c>
    </row>
    <row r="29" spans="2:9" ht="13.5" customHeight="1" x14ac:dyDescent="0.2">
      <c r="B29" s="27"/>
      <c r="C29" s="27"/>
      <c r="D29" s="27"/>
      <c r="E29" s="27"/>
      <c r="F29" s="27"/>
      <c r="G29" s="27"/>
      <c r="H29" s="5"/>
    </row>
    <row r="30" spans="2:9" ht="15" thickBot="1" x14ac:dyDescent="0.25">
      <c r="B30" s="3" t="s">
        <v>9</v>
      </c>
      <c r="C30" s="1"/>
      <c r="D30" s="1"/>
      <c r="E30" s="1"/>
      <c r="F30" s="1"/>
      <c r="G30" s="1"/>
      <c r="H30" s="1"/>
      <c r="I30" s="1"/>
    </row>
    <row r="31" spans="2:9" ht="15" thickBot="1" x14ac:dyDescent="0.25">
      <c r="B31" s="62" t="s">
        <v>32</v>
      </c>
      <c r="C31" s="63" t="s">
        <v>26</v>
      </c>
      <c r="D31" s="63" t="s">
        <v>27</v>
      </c>
      <c r="E31" s="63" t="s">
        <v>28</v>
      </c>
      <c r="F31" s="63" t="s">
        <v>29</v>
      </c>
      <c r="G31" s="63" t="s">
        <v>30</v>
      </c>
      <c r="H31" s="64" t="s">
        <v>31</v>
      </c>
      <c r="I31" s="1"/>
    </row>
    <row r="32" spans="2:9" x14ac:dyDescent="0.2">
      <c r="B32" s="9" t="s">
        <v>45</v>
      </c>
      <c r="C32" s="81">
        <f>Data!W31</f>
        <v>285154</v>
      </c>
      <c r="D32" s="81">
        <f>Data!AQ31</f>
        <v>88659</v>
      </c>
      <c r="E32" s="81">
        <f>Data!BK31</f>
        <v>13360</v>
      </c>
      <c r="F32" s="81">
        <f>Data!CE31</f>
        <v>9683</v>
      </c>
      <c r="G32" s="81">
        <f>Data!CY31</f>
        <v>0</v>
      </c>
      <c r="H32" s="22">
        <f>SUM(C32:G32)</f>
        <v>396856</v>
      </c>
      <c r="I32" s="1"/>
    </row>
    <row r="33" spans="2:9" x14ac:dyDescent="0.2">
      <c r="B33" s="7" t="s">
        <v>46</v>
      </c>
      <c r="C33" s="81">
        <f>Data!X31</f>
        <v>117009</v>
      </c>
      <c r="D33" s="81">
        <f>Data!AR31</f>
        <v>56708</v>
      </c>
      <c r="E33" s="81">
        <f>Data!BL31</f>
        <v>8746</v>
      </c>
      <c r="F33" s="81">
        <f>Data!CF31</f>
        <v>11434</v>
      </c>
      <c r="G33" s="81">
        <f>Data!CZ31</f>
        <v>0</v>
      </c>
      <c r="H33" s="22">
        <f t="shared" ref="H33:H52" si="0">SUM(C33:G33)</f>
        <v>193897</v>
      </c>
      <c r="I33" s="1"/>
    </row>
    <row r="34" spans="2:9" x14ac:dyDescent="0.2">
      <c r="B34" s="7" t="s">
        <v>47</v>
      </c>
      <c r="C34" s="81">
        <f>Data!Y31</f>
        <v>31269</v>
      </c>
      <c r="D34" s="81">
        <f>Data!AS31</f>
        <v>8552</v>
      </c>
      <c r="E34" s="81">
        <f>Data!BM31</f>
        <v>3501</v>
      </c>
      <c r="F34" s="81">
        <f>Data!CG31</f>
        <v>2421</v>
      </c>
      <c r="G34" s="81">
        <f>Data!DA31</f>
        <v>0</v>
      </c>
      <c r="H34" s="22">
        <f t="shared" si="0"/>
        <v>45743</v>
      </c>
      <c r="I34" s="1"/>
    </row>
    <row r="35" spans="2:9" x14ac:dyDescent="0.2">
      <c r="B35" s="7" t="s">
        <v>48</v>
      </c>
      <c r="C35" s="81">
        <f>Data!Z31</f>
        <v>2736</v>
      </c>
      <c r="D35" s="81">
        <f>Data!AT31</f>
        <v>9252</v>
      </c>
      <c r="E35" s="81">
        <f>Data!BN31</f>
        <v>10300</v>
      </c>
      <c r="F35" s="81">
        <f>Data!CH31</f>
        <v>7140</v>
      </c>
      <c r="G35" s="81">
        <f>Data!DB31</f>
        <v>0</v>
      </c>
      <c r="H35" s="22">
        <f t="shared" si="0"/>
        <v>29428</v>
      </c>
      <c r="I35" s="1"/>
    </row>
    <row r="36" spans="2:9" x14ac:dyDescent="0.2">
      <c r="B36" s="7" t="s">
        <v>49</v>
      </c>
      <c r="C36" s="81">
        <f>Data!AA31</f>
        <v>19301</v>
      </c>
      <c r="D36" s="81">
        <f>Data!AU31</f>
        <v>14398</v>
      </c>
      <c r="E36" s="81">
        <f>Data!BO31</f>
        <v>2629</v>
      </c>
      <c r="F36" s="81">
        <f>Data!CI31</f>
        <v>1583</v>
      </c>
      <c r="G36" s="81">
        <f>Data!DC31</f>
        <v>0</v>
      </c>
      <c r="H36" s="22">
        <f t="shared" si="0"/>
        <v>37911</v>
      </c>
      <c r="I36" s="1"/>
    </row>
    <row r="37" spans="2:9" x14ac:dyDescent="0.2">
      <c r="B37" s="7" t="s">
        <v>50</v>
      </c>
      <c r="C37" s="81">
        <f>Data!AB31</f>
        <v>43254</v>
      </c>
      <c r="D37" s="81">
        <f>Data!AV31</f>
        <v>58608</v>
      </c>
      <c r="E37" s="81">
        <f>Data!BP31</f>
        <v>10891</v>
      </c>
      <c r="F37" s="81">
        <f>Data!CJ31</f>
        <v>10822</v>
      </c>
      <c r="G37" s="81">
        <f>Data!DD31</f>
        <v>0</v>
      </c>
      <c r="H37" s="22">
        <f t="shared" si="0"/>
        <v>123575</v>
      </c>
      <c r="I37" s="1"/>
    </row>
    <row r="38" spans="2:9" x14ac:dyDescent="0.2">
      <c r="B38" s="7" t="s">
        <v>51</v>
      </c>
      <c r="C38" s="81">
        <f>Data!AC31</f>
        <v>7959</v>
      </c>
      <c r="D38" s="81">
        <f>Data!AW31</f>
        <v>2286</v>
      </c>
      <c r="E38" s="81">
        <f>Data!BQ31</f>
        <v>181</v>
      </c>
      <c r="F38" s="81">
        <f>Data!CK31</f>
        <v>263</v>
      </c>
      <c r="G38" s="81">
        <f>Data!DE31</f>
        <v>0</v>
      </c>
      <c r="H38" s="22">
        <f t="shared" si="0"/>
        <v>10689</v>
      </c>
      <c r="I38" s="1"/>
    </row>
    <row r="39" spans="2:9" x14ac:dyDescent="0.2">
      <c r="B39" s="7" t="s">
        <v>52</v>
      </c>
      <c r="C39" s="81">
        <f>Data!AD31</f>
        <v>0</v>
      </c>
      <c r="D39" s="81">
        <f>Data!AX31</f>
        <v>0</v>
      </c>
      <c r="E39" s="81">
        <f>Data!BR31</f>
        <v>0</v>
      </c>
      <c r="F39" s="81">
        <f>Data!CL31</f>
        <v>0</v>
      </c>
      <c r="G39" s="81">
        <f>Data!DF31</f>
        <v>12562</v>
      </c>
      <c r="H39" s="22">
        <f t="shared" si="0"/>
        <v>12562</v>
      </c>
      <c r="I39" s="1"/>
    </row>
    <row r="40" spans="2:9" x14ac:dyDescent="0.2">
      <c r="B40" s="7" t="s">
        <v>53</v>
      </c>
      <c r="C40" s="81">
        <f>Data!AE31</f>
        <v>756</v>
      </c>
      <c r="D40" s="81">
        <f>Data!AY31</f>
        <v>627</v>
      </c>
      <c r="E40" s="81">
        <f>Data!BS31</f>
        <v>442</v>
      </c>
      <c r="F40" s="81">
        <f>Data!CM31</f>
        <v>6</v>
      </c>
      <c r="G40" s="81">
        <f>Data!DG31</f>
        <v>0</v>
      </c>
      <c r="H40" s="22">
        <f t="shared" si="0"/>
        <v>1831</v>
      </c>
      <c r="I40" s="1"/>
    </row>
    <row r="41" spans="2:9" x14ac:dyDescent="0.2">
      <c r="B41" s="7" t="s">
        <v>54</v>
      </c>
      <c r="C41" s="81">
        <f>Data!AF31</f>
        <v>128</v>
      </c>
      <c r="D41" s="81">
        <f>Data!AZ31</f>
        <v>0</v>
      </c>
      <c r="E41" s="81">
        <f>Data!BT31</f>
        <v>636</v>
      </c>
      <c r="F41" s="81">
        <f>Data!CN31</f>
        <v>3</v>
      </c>
      <c r="G41" s="81">
        <f>Data!DH31</f>
        <v>0</v>
      </c>
      <c r="H41" s="22">
        <f t="shared" si="0"/>
        <v>767</v>
      </c>
      <c r="I41" s="1"/>
    </row>
    <row r="42" spans="2:9" x14ac:dyDescent="0.2">
      <c r="B42" s="7" t="s">
        <v>55</v>
      </c>
      <c r="C42" s="81">
        <f>Data!AG31</f>
        <v>0</v>
      </c>
      <c r="D42" s="81">
        <f>Data!BA31</f>
        <v>0</v>
      </c>
      <c r="E42" s="81">
        <f>Data!BU31</f>
        <v>0</v>
      </c>
      <c r="F42" s="81">
        <f>Data!CO31</f>
        <v>0</v>
      </c>
      <c r="G42" s="81">
        <f>Data!DI31</f>
        <v>0</v>
      </c>
      <c r="H42" s="22">
        <f t="shared" si="0"/>
        <v>0</v>
      </c>
      <c r="I42" s="1"/>
    </row>
    <row r="43" spans="2:9" x14ac:dyDescent="0.2">
      <c r="B43" s="7" t="s">
        <v>56</v>
      </c>
      <c r="C43" s="81">
        <f>Data!AH31</f>
        <v>0</v>
      </c>
      <c r="D43" s="81">
        <f>Data!BB31</f>
        <v>0</v>
      </c>
      <c r="E43" s="81">
        <f>Data!BV31</f>
        <v>0</v>
      </c>
      <c r="F43" s="81">
        <f>Data!CP31</f>
        <v>0</v>
      </c>
      <c r="G43" s="81">
        <f>Data!DJ31</f>
        <v>0</v>
      </c>
      <c r="H43" s="22">
        <f t="shared" si="0"/>
        <v>0</v>
      </c>
      <c r="I43" s="1"/>
    </row>
    <row r="44" spans="2:9" x14ac:dyDescent="0.2">
      <c r="B44" s="7" t="s">
        <v>57</v>
      </c>
      <c r="C44" s="81">
        <f>Data!AI31</f>
        <v>0</v>
      </c>
      <c r="D44" s="81">
        <f>Data!BC31</f>
        <v>0</v>
      </c>
      <c r="E44" s="81">
        <f>Data!BW31</f>
        <v>0</v>
      </c>
      <c r="F44" s="81">
        <f>Data!CQ31</f>
        <v>0</v>
      </c>
      <c r="G44" s="81">
        <f>Data!DK31</f>
        <v>0</v>
      </c>
      <c r="H44" s="22">
        <f t="shared" si="0"/>
        <v>0</v>
      </c>
      <c r="I44" s="1"/>
    </row>
    <row r="45" spans="2:9" x14ac:dyDescent="0.2">
      <c r="B45" s="7" t="s">
        <v>58</v>
      </c>
      <c r="C45" s="81">
        <f>Data!AJ31</f>
        <v>10805</v>
      </c>
      <c r="D45" s="81">
        <f>Data!BD31</f>
        <v>5725</v>
      </c>
      <c r="E45" s="81">
        <f>Data!BX31</f>
        <v>1125</v>
      </c>
      <c r="F45" s="81">
        <f>Data!CR31</f>
        <v>969</v>
      </c>
      <c r="G45" s="81">
        <f>Data!DL31</f>
        <v>0</v>
      </c>
      <c r="H45" s="22">
        <f t="shared" si="0"/>
        <v>18624</v>
      </c>
      <c r="I45" s="1"/>
    </row>
    <row r="46" spans="2:9" x14ac:dyDescent="0.2">
      <c r="B46" s="7" t="s">
        <v>59</v>
      </c>
      <c r="C46" s="81">
        <f>Data!AK31</f>
        <v>0</v>
      </c>
      <c r="D46" s="81">
        <f>Data!BE31</f>
        <v>0</v>
      </c>
      <c r="E46" s="81">
        <f>Data!BY31</f>
        <v>0</v>
      </c>
      <c r="F46" s="81">
        <f>Data!CS31</f>
        <v>0</v>
      </c>
      <c r="G46" s="81">
        <f>Data!DM31</f>
        <v>0</v>
      </c>
      <c r="H46" s="22">
        <f t="shared" si="0"/>
        <v>0</v>
      </c>
      <c r="I46" s="1"/>
    </row>
    <row r="47" spans="2:9" x14ac:dyDescent="0.2">
      <c r="B47" s="7" t="s">
        <v>60</v>
      </c>
      <c r="C47" s="81">
        <f>Data!AL31</f>
        <v>34845</v>
      </c>
      <c r="D47" s="81">
        <f>Data!BF31</f>
        <v>89699</v>
      </c>
      <c r="E47" s="81">
        <f>Data!BZ31</f>
        <v>22606</v>
      </c>
      <c r="F47" s="81">
        <f>Data!CT31</f>
        <v>2519</v>
      </c>
      <c r="G47" s="81">
        <f>Data!DN31</f>
        <v>0</v>
      </c>
      <c r="H47" s="22">
        <f t="shared" si="0"/>
        <v>149669</v>
      </c>
      <c r="I47" s="1"/>
    </row>
    <row r="48" spans="2:9" x14ac:dyDescent="0.2">
      <c r="B48" s="7" t="s">
        <v>61</v>
      </c>
      <c r="C48" s="81">
        <f>Data!AM31</f>
        <v>0</v>
      </c>
      <c r="D48" s="81">
        <f>Data!BG31</f>
        <v>0</v>
      </c>
      <c r="E48" s="81">
        <f>Data!CA31</f>
        <v>0</v>
      </c>
      <c r="F48" s="81">
        <f>Data!CU31</f>
        <v>0</v>
      </c>
      <c r="G48" s="81">
        <f>Data!DO31</f>
        <v>0</v>
      </c>
      <c r="H48" s="22">
        <f t="shared" si="0"/>
        <v>0</v>
      </c>
      <c r="I48" s="1"/>
    </row>
    <row r="49" spans="2:9" x14ac:dyDescent="0.2">
      <c r="B49" s="7" t="s">
        <v>62</v>
      </c>
      <c r="C49" s="81">
        <f>Data!AN31</f>
        <v>1</v>
      </c>
      <c r="D49" s="81">
        <f>Data!BH31</f>
        <v>2995</v>
      </c>
      <c r="E49" s="81">
        <f>Data!CB31</f>
        <v>0</v>
      </c>
      <c r="F49" s="81">
        <f>Data!CV31</f>
        <v>0</v>
      </c>
      <c r="G49" s="81">
        <f>Data!DP31</f>
        <v>0</v>
      </c>
      <c r="H49" s="22">
        <f t="shared" si="0"/>
        <v>2996</v>
      </c>
      <c r="I49" s="1"/>
    </row>
    <row r="50" spans="2:9" x14ac:dyDescent="0.2">
      <c r="B50" s="7" t="s">
        <v>63</v>
      </c>
      <c r="C50" s="81">
        <f>Data!AO31</f>
        <v>2173</v>
      </c>
      <c r="D50" s="81">
        <f>Data!BI31</f>
        <v>925</v>
      </c>
      <c r="E50" s="81">
        <f>Data!CC31</f>
        <v>344</v>
      </c>
      <c r="F50" s="81">
        <f>Data!CW31</f>
        <v>6</v>
      </c>
      <c r="G50" s="81">
        <f>Data!DQ31</f>
        <v>0</v>
      </c>
      <c r="H50" s="22">
        <f t="shared" si="0"/>
        <v>3448</v>
      </c>
      <c r="I50" s="1"/>
    </row>
    <row r="51" spans="2:9" x14ac:dyDescent="0.2">
      <c r="B51" s="7" t="s">
        <v>0</v>
      </c>
      <c r="C51" s="81">
        <f>Data!AP31</f>
        <v>0</v>
      </c>
      <c r="D51" s="81">
        <f>Data!BJ31</f>
        <v>0</v>
      </c>
      <c r="E51" s="81">
        <f>Data!CD31</f>
        <v>0</v>
      </c>
      <c r="F51" s="81">
        <f>Data!CX31</f>
        <v>0</v>
      </c>
      <c r="G51" s="81">
        <f>Data!DR31</f>
        <v>0</v>
      </c>
      <c r="H51" s="22">
        <f t="shared" si="0"/>
        <v>0</v>
      </c>
      <c r="I51" s="1"/>
    </row>
    <row r="52" spans="2:9" x14ac:dyDescent="0.2">
      <c r="B52" s="8" t="s">
        <v>34</v>
      </c>
      <c r="C52" s="22">
        <f>SUM(C32:C51)</f>
        <v>555390</v>
      </c>
      <c r="D52" s="22">
        <f>SUM(D32:D51)</f>
        <v>338434</v>
      </c>
      <c r="E52" s="22">
        <f>SUM(E32:E51)</f>
        <v>74761</v>
      </c>
      <c r="F52" s="22">
        <f>SUM(F32:F51)</f>
        <v>46849</v>
      </c>
      <c r="G52" s="22">
        <f>SUM(G32:G51)</f>
        <v>12562</v>
      </c>
      <c r="H52" s="22">
        <f t="shared" si="0"/>
        <v>1027996</v>
      </c>
      <c r="I52" s="1"/>
    </row>
    <row r="53" spans="2:9" x14ac:dyDescent="0.2">
      <c r="B53" s="14"/>
      <c r="C53" s="18"/>
      <c r="D53" s="18"/>
      <c r="E53" s="18"/>
      <c r="F53" s="18"/>
      <c r="G53" s="18"/>
      <c r="H53" s="18"/>
      <c r="I53" s="1"/>
    </row>
    <row r="54" spans="2:9" ht="13.5" customHeight="1" x14ac:dyDescent="0.2">
      <c r="B54" s="27"/>
      <c r="D54" s="398" t="s">
        <v>23</v>
      </c>
      <c r="E54" s="399"/>
      <c r="F54" s="400"/>
      <c r="G54" s="303" t="s">
        <v>24</v>
      </c>
      <c r="H54" s="303" t="s">
        <v>25</v>
      </c>
    </row>
    <row r="55" spans="2:9" ht="14.25" customHeight="1" x14ac:dyDescent="0.2">
      <c r="B55" s="385" t="s">
        <v>40</v>
      </c>
      <c r="C55" s="401"/>
      <c r="D55" s="402" t="str">
        <f>Data!T31</f>
        <v>Valcik, Nicolas</v>
      </c>
      <c r="E55" s="403"/>
      <c r="F55" s="404"/>
      <c r="G55" s="305" t="str">
        <f>Data!U31</f>
        <v>(806) 742-2166</v>
      </c>
      <c r="H55" s="78" t="str">
        <f>Data!V31</f>
        <v>nicolas.valcik@ttu.edu</v>
      </c>
    </row>
    <row r="56" spans="2:9" ht="13.5" customHeight="1" x14ac:dyDescent="0.2">
      <c r="B56" s="27"/>
      <c r="C56" s="27"/>
      <c r="D56" s="27"/>
      <c r="E56" s="27"/>
      <c r="F56" s="27"/>
      <c r="G56" s="27"/>
      <c r="H56" s="5"/>
    </row>
    <row r="57" spans="2:9" ht="14.25" customHeight="1" x14ac:dyDescent="0.2">
      <c r="B57" s="3" t="s">
        <v>10</v>
      </c>
      <c r="C57" s="1"/>
      <c r="D57" s="1"/>
      <c r="E57" s="1"/>
      <c r="F57" s="1"/>
      <c r="G57" s="1"/>
      <c r="H57" s="1"/>
      <c r="I57" s="1"/>
    </row>
    <row r="58" spans="2:9" ht="31.5" customHeight="1" x14ac:dyDescent="0.2">
      <c r="B58" s="391" t="s">
        <v>42</v>
      </c>
      <c r="C58" s="391"/>
      <c r="D58" s="391"/>
      <c r="E58" s="391"/>
      <c r="F58" s="391"/>
      <c r="G58" s="391"/>
      <c r="H58" s="34"/>
    </row>
    <row r="59" spans="2:9" ht="8.25" customHeight="1" thickBot="1" x14ac:dyDescent="0.25">
      <c r="B59" s="32"/>
      <c r="C59" s="1"/>
      <c r="D59" s="1"/>
      <c r="E59" s="1"/>
      <c r="F59" s="1"/>
      <c r="G59" s="1"/>
      <c r="H59" s="1"/>
      <c r="I59" s="1"/>
    </row>
    <row r="60" spans="2:9" ht="15" thickBot="1" x14ac:dyDescent="0.25">
      <c r="B60" s="62" t="s">
        <v>32</v>
      </c>
      <c r="C60" s="63" t="s">
        <v>26</v>
      </c>
      <c r="D60" s="63" t="s">
        <v>27</v>
      </c>
      <c r="E60" s="63" t="s">
        <v>28</v>
      </c>
      <c r="F60" s="63" t="s">
        <v>29</v>
      </c>
      <c r="G60" s="63" t="s">
        <v>30</v>
      </c>
      <c r="H60" s="64" t="s">
        <v>31</v>
      </c>
      <c r="I60" s="1"/>
    </row>
    <row r="61" spans="2:9" x14ac:dyDescent="0.2">
      <c r="B61" s="9" t="str">
        <f>$B$32</f>
        <v>Liberal Arts</v>
      </c>
      <c r="C61" s="82">
        <f>Data!DS31</f>
        <v>10988143.637499999</v>
      </c>
      <c r="D61" s="82">
        <f>Data!EM31</f>
        <v>8859607.7437011693</v>
      </c>
      <c r="E61" s="82">
        <f>Data!FG31</f>
        <v>7384824.3144174796</v>
      </c>
      <c r="F61" s="82">
        <f>Data!GA31</f>
        <v>10849977.069130201</v>
      </c>
      <c r="G61" s="82">
        <f>Data!GU31</f>
        <v>0</v>
      </c>
      <c r="H61" s="21">
        <f>SUM(C61:G61)</f>
        <v>38082552.764748856</v>
      </c>
      <c r="I61" s="1"/>
    </row>
    <row r="62" spans="2:9" x14ac:dyDescent="0.2">
      <c r="B62" s="9" t="str">
        <f>$B$33</f>
        <v>Science</v>
      </c>
      <c r="C62" s="82">
        <f>Data!DT31</f>
        <v>5779107.6691972502</v>
      </c>
      <c r="D62" s="82">
        <f>Data!EN31</f>
        <v>5881997.8125530602</v>
      </c>
      <c r="E62" s="82">
        <f>Data!FH31</f>
        <v>6262400.2379800202</v>
      </c>
      <c r="F62" s="82">
        <f>Data!GB31</f>
        <v>12969319.0276668</v>
      </c>
      <c r="G62" s="82">
        <f>Data!GV31</f>
        <v>0</v>
      </c>
      <c r="H62" s="22">
        <f t="shared" ref="H62:H81" si="1">SUM(C62:G62)</f>
        <v>30892824.747397128</v>
      </c>
      <c r="I62" s="1"/>
    </row>
    <row r="63" spans="2:9" x14ac:dyDescent="0.2">
      <c r="B63" s="9" t="str">
        <f>$B$34</f>
        <v>Fine Arts</v>
      </c>
      <c r="C63" s="82">
        <f>Data!DU31</f>
        <v>2833003.4673266499</v>
      </c>
      <c r="D63" s="82">
        <f>Data!EO31</f>
        <v>2668950.86431708</v>
      </c>
      <c r="E63" s="82">
        <f>Data!FI31</f>
        <v>2192653.37290688</v>
      </c>
      <c r="F63" s="82">
        <f>Data!GC31</f>
        <v>1956265.8843112399</v>
      </c>
      <c r="G63" s="82">
        <f>Data!GW31</f>
        <v>0</v>
      </c>
      <c r="H63" s="22">
        <f t="shared" si="1"/>
        <v>9650873.588861851</v>
      </c>
      <c r="I63" s="1"/>
    </row>
    <row r="64" spans="2:9" x14ac:dyDescent="0.2">
      <c r="B64" s="9" t="str">
        <f>$B$35</f>
        <v>Teacher Education</v>
      </c>
      <c r="C64" s="82">
        <f>Data!DV31</f>
        <v>223321.98703700499</v>
      </c>
      <c r="D64" s="82">
        <f>Data!EP31</f>
        <v>880988.85487110598</v>
      </c>
      <c r="E64" s="82">
        <f>Data!FJ31</f>
        <v>1437773.59418534</v>
      </c>
      <c r="F64" s="82">
        <f>Data!GD31</f>
        <v>4389031.38403387</v>
      </c>
      <c r="G64" s="82">
        <f>Data!GX31</f>
        <v>0</v>
      </c>
      <c r="H64" s="22">
        <f t="shared" si="1"/>
        <v>6931115.8201273214</v>
      </c>
      <c r="I64" s="1"/>
    </row>
    <row r="65" spans="2:9" x14ac:dyDescent="0.2">
      <c r="B65" s="9" t="str">
        <f>$B$36</f>
        <v>Agriculture</v>
      </c>
      <c r="C65" s="82">
        <f>Data!DW31</f>
        <v>1093058.5460500999</v>
      </c>
      <c r="D65" s="82">
        <f>Data!EQ31</f>
        <v>1829911.9755486499</v>
      </c>
      <c r="E65" s="82">
        <f>Data!FK31</f>
        <v>1936969.0458490599</v>
      </c>
      <c r="F65" s="82">
        <f>Data!GE31</f>
        <v>1585640.8280412301</v>
      </c>
      <c r="G65" s="82">
        <f>Data!GY31</f>
        <v>0</v>
      </c>
      <c r="H65" s="22">
        <f t="shared" si="1"/>
        <v>6445580.3954890398</v>
      </c>
      <c r="I65" s="1"/>
    </row>
    <row r="66" spans="2:9" x14ac:dyDescent="0.2">
      <c r="B66" s="9" t="str">
        <f>$B$37</f>
        <v>Engineering</v>
      </c>
      <c r="C66" s="82">
        <f>Data!DX31</f>
        <v>3122158.1599962902</v>
      </c>
      <c r="D66" s="82">
        <f>Data!ER31</f>
        <v>7382550.2998947604</v>
      </c>
      <c r="E66" s="82">
        <f>Data!FL31</f>
        <v>5519814.7018969003</v>
      </c>
      <c r="F66" s="82">
        <f>Data!GF31</f>
        <v>14508587.0046714</v>
      </c>
      <c r="G66" s="82">
        <f>Data!GZ31</f>
        <v>0</v>
      </c>
      <c r="H66" s="22">
        <f t="shared" si="1"/>
        <v>30533110.166459352</v>
      </c>
      <c r="I66" s="1"/>
    </row>
    <row r="67" spans="2:9" x14ac:dyDescent="0.2">
      <c r="B67" s="9" t="str">
        <f>$B$38</f>
        <v>Home Economics</v>
      </c>
      <c r="C67" s="82">
        <f>Data!DY31</f>
        <v>359992.708764988</v>
      </c>
      <c r="D67" s="82">
        <f>Data!ES31</f>
        <v>162044.48582346801</v>
      </c>
      <c r="E67" s="82">
        <f>Data!FM31</f>
        <v>75626.048467828907</v>
      </c>
      <c r="F67" s="82">
        <f>Data!GG31</f>
        <v>151417.232988031</v>
      </c>
      <c r="G67" s="82">
        <f>Data!HA31</f>
        <v>0</v>
      </c>
      <c r="H67" s="22">
        <f t="shared" si="1"/>
        <v>749080.47604431596</v>
      </c>
      <c r="I67" s="1"/>
    </row>
    <row r="68" spans="2:9" x14ac:dyDescent="0.2">
      <c r="B68" s="9" t="str">
        <f>$B$39</f>
        <v>Law</v>
      </c>
      <c r="C68" s="82">
        <f>Data!DZ31</f>
        <v>0</v>
      </c>
      <c r="D68" s="82">
        <f>Data!ET31</f>
        <v>0</v>
      </c>
      <c r="E68" s="82">
        <f>Data!FN31</f>
        <v>0</v>
      </c>
      <c r="F68" s="82">
        <f>Data!GH31</f>
        <v>0</v>
      </c>
      <c r="G68" s="82">
        <f>Data!HB31</f>
        <v>5167717.5865384601</v>
      </c>
      <c r="H68" s="22">
        <f t="shared" si="1"/>
        <v>5167717.5865384601</v>
      </c>
      <c r="I68" s="1"/>
    </row>
    <row r="69" spans="2:9" x14ac:dyDescent="0.2">
      <c r="B69" s="9" t="str">
        <f>$B$40</f>
        <v>Social Service</v>
      </c>
      <c r="C69" s="82">
        <f>Data!EA31</f>
        <v>78316.151667046404</v>
      </c>
      <c r="D69" s="82">
        <f>Data!EU31</f>
        <v>103977.57560568101</v>
      </c>
      <c r="E69" s="82">
        <f>Data!FO31</f>
        <v>280410.272727273</v>
      </c>
      <c r="F69" s="82">
        <f>Data!GI31</f>
        <v>4078</v>
      </c>
      <c r="G69" s="82">
        <f>Data!HC31</f>
        <v>0</v>
      </c>
      <c r="H69" s="22">
        <f t="shared" si="1"/>
        <v>466782.00000000041</v>
      </c>
      <c r="I69" s="1"/>
    </row>
    <row r="70" spans="2:9" x14ac:dyDescent="0.2">
      <c r="B70" s="9" t="str">
        <f>$B$41</f>
        <v>Library Science</v>
      </c>
      <c r="C70" s="82">
        <f>Data!EB31</f>
        <v>305647.5</v>
      </c>
      <c r="D70" s="82">
        <f>Data!EV31</f>
        <v>0</v>
      </c>
      <c r="E70" s="82">
        <f>Data!FP31</f>
        <v>330286.02069870901</v>
      </c>
      <c r="F70" s="82">
        <f>Data!GJ31</f>
        <v>200</v>
      </c>
      <c r="G70" s="82">
        <f>Data!HD31</f>
        <v>0</v>
      </c>
      <c r="H70" s="22">
        <f t="shared" si="1"/>
        <v>636133.52069870895</v>
      </c>
      <c r="I70" s="1"/>
    </row>
    <row r="71" spans="2:9" x14ac:dyDescent="0.2">
      <c r="B71" s="9" t="str">
        <f>$B$42</f>
        <v>Veterinary Science</v>
      </c>
      <c r="C71" s="82">
        <f>Data!EC31</f>
        <v>0</v>
      </c>
      <c r="D71" s="82">
        <f>Data!EW31</f>
        <v>0</v>
      </c>
      <c r="E71" s="82">
        <f>Data!FQ31</f>
        <v>0</v>
      </c>
      <c r="F71" s="82">
        <f>Data!GK31</f>
        <v>0</v>
      </c>
      <c r="G71" s="82">
        <f>Data!HE31</f>
        <v>0</v>
      </c>
      <c r="H71" s="22">
        <f t="shared" si="1"/>
        <v>0</v>
      </c>
      <c r="I71" s="1"/>
    </row>
    <row r="72" spans="2:9" x14ac:dyDescent="0.2">
      <c r="B72" s="9" t="str">
        <f>$B$43</f>
        <v>Vocational Training</v>
      </c>
      <c r="C72" s="82">
        <f>Data!ED31</f>
        <v>0</v>
      </c>
      <c r="D72" s="82">
        <f>Data!EX31</f>
        <v>0</v>
      </c>
      <c r="E72" s="82">
        <f>Data!FR31</f>
        <v>0</v>
      </c>
      <c r="F72" s="82">
        <f>Data!GL31</f>
        <v>0</v>
      </c>
      <c r="G72" s="82">
        <f>Data!HF31</f>
        <v>0</v>
      </c>
      <c r="H72" s="22">
        <f t="shared" si="1"/>
        <v>0</v>
      </c>
      <c r="I72" s="1"/>
    </row>
    <row r="73" spans="2:9" x14ac:dyDescent="0.2">
      <c r="B73" s="9" t="str">
        <f>$B$44</f>
        <v>Physical Training</v>
      </c>
      <c r="C73" s="82">
        <f>Data!EE31</f>
        <v>0</v>
      </c>
      <c r="D73" s="82">
        <f>Data!EY31</f>
        <v>0</v>
      </c>
      <c r="E73" s="82">
        <f>Data!FS31</f>
        <v>0</v>
      </c>
      <c r="F73" s="82">
        <f>Data!GM31</f>
        <v>0</v>
      </c>
      <c r="G73" s="82">
        <f>Data!HG31</f>
        <v>0</v>
      </c>
      <c r="H73" s="22">
        <f t="shared" si="1"/>
        <v>0</v>
      </c>
      <c r="I73" s="1"/>
    </row>
    <row r="74" spans="2:9" x14ac:dyDescent="0.2">
      <c r="B74" s="9" t="str">
        <f>$B$45</f>
        <v>Health Services</v>
      </c>
      <c r="C74" s="82">
        <f>Data!EF31</f>
        <v>482559.01627787901</v>
      </c>
      <c r="D74" s="82">
        <f>Data!EZ31</f>
        <v>487197.37055465102</v>
      </c>
      <c r="E74" s="82">
        <f>Data!FT31</f>
        <v>320560.02071875799</v>
      </c>
      <c r="F74" s="82">
        <f>Data!GN31</f>
        <v>861261.58347748895</v>
      </c>
      <c r="G74" s="82">
        <f>Data!HH31</f>
        <v>0</v>
      </c>
      <c r="H74" s="22">
        <f t="shared" si="1"/>
        <v>2151577.9910287773</v>
      </c>
      <c r="I74" s="1"/>
    </row>
    <row r="75" spans="2:9" x14ac:dyDescent="0.2">
      <c r="B75" s="9" t="str">
        <f>$B$46</f>
        <v>Pharmacy</v>
      </c>
      <c r="C75" s="82">
        <f>Data!EG31</f>
        <v>0</v>
      </c>
      <c r="D75" s="82">
        <f>Data!FA31</f>
        <v>0</v>
      </c>
      <c r="E75" s="82">
        <f>Data!FU31</f>
        <v>0</v>
      </c>
      <c r="F75" s="82">
        <f>Data!GO31</f>
        <v>0</v>
      </c>
      <c r="G75" s="82">
        <f>Data!HI31</f>
        <v>0</v>
      </c>
      <c r="H75" s="22">
        <f t="shared" si="1"/>
        <v>0</v>
      </c>
      <c r="I75" s="1"/>
    </row>
    <row r="76" spans="2:9" x14ac:dyDescent="0.2">
      <c r="B76" s="9" t="str">
        <f>$B$47</f>
        <v>Business Administration</v>
      </c>
      <c r="C76" s="82">
        <f>Data!EH31</f>
        <v>1644725.3334381401</v>
      </c>
      <c r="D76" s="82">
        <f>Data!FB31</f>
        <v>10356237.5351726</v>
      </c>
      <c r="E76" s="82">
        <f>Data!FV31</f>
        <v>6686020.3675052002</v>
      </c>
      <c r="F76" s="82">
        <f>Data!GP31</f>
        <v>5886912.9770166101</v>
      </c>
      <c r="G76" s="82">
        <f>Data!HJ31</f>
        <v>0</v>
      </c>
      <c r="H76" s="22">
        <f t="shared" si="1"/>
        <v>24573896.213132549</v>
      </c>
      <c r="I76" s="1"/>
    </row>
    <row r="77" spans="2:9" x14ac:dyDescent="0.2">
      <c r="B77" s="9" t="str">
        <f>$B$48</f>
        <v>Optometry</v>
      </c>
      <c r="C77" s="82">
        <f>Data!EI31</f>
        <v>0</v>
      </c>
      <c r="D77" s="82">
        <f>Data!FC31</f>
        <v>0</v>
      </c>
      <c r="E77" s="82">
        <f>Data!FW31</f>
        <v>0</v>
      </c>
      <c r="F77" s="82">
        <f>Data!GQ31</f>
        <v>0</v>
      </c>
      <c r="G77" s="82">
        <f>Data!HK31</f>
        <v>0</v>
      </c>
      <c r="H77" s="22">
        <f t="shared" si="1"/>
        <v>0</v>
      </c>
      <c r="I77" s="1"/>
    </row>
    <row r="78" spans="2:9" x14ac:dyDescent="0.2">
      <c r="B78" s="9" t="str">
        <f>$B$49</f>
        <v>Teacher Ed-Practice Teaching</v>
      </c>
      <c r="C78" s="82">
        <f>Data!EJ31</f>
        <v>2460.9375</v>
      </c>
      <c r="D78" s="82">
        <f>Data!FD31</f>
        <v>1504536.69806273</v>
      </c>
      <c r="E78" s="82">
        <f>Data!FX31</f>
        <v>0</v>
      </c>
      <c r="F78" s="82">
        <f>Data!GR31</f>
        <v>0</v>
      </c>
      <c r="G78" s="82">
        <f>Data!HL31</f>
        <v>0</v>
      </c>
      <c r="H78" s="22">
        <f t="shared" si="1"/>
        <v>1506997.63556273</v>
      </c>
      <c r="I78" s="1"/>
    </row>
    <row r="79" spans="2:9" x14ac:dyDescent="0.2">
      <c r="B79" s="9" t="str">
        <f>$B$50</f>
        <v>Technology</v>
      </c>
      <c r="C79" s="82">
        <f>Data!EK31</f>
        <v>197595.62870207799</v>
      </c>
      <c r="D79" s="82">
        <f>Data!FE31</f>
        <v>225532.65645510799</v>
      </c>
      <c r="E79" s="82">
        <f>Data!FY31</f>
        <v>270483.32143472502</v>
      </c>
      <c r="F79" s="82">
        <f>Data!GS31</f>
        <v>7339.2066210045696</v>
      </c>
      <c r="G79" s="82">
        <f>Data!HM31</f>
        <v>0</v>
      </c>
      <c r="H79" s="22">
        <f t="shared" si="1"/>
        <v>700950.81321291567</v>
      </c>
      <c r="I79" s="1"/>
    </row>
    <row r="80" spans="2:9" x14ac:dyDescent="0.2">
      <c r="B80" s="9" t="str">
        <f>$B$51</f>
        <v>Nursing</v>
      </c>
      <c r="C80" s="82">
        <f>Data!EL31</f>
        <v>0</v>
      </c>
      <c r="D80" s="82">
        <f>Data!FF31</f>
        <v>0</v>
      </c>
      <c r="E80" s="82">
        <f>Data!FZ31</f>
        <v>0</v>
      </c>
      <c r="F80" s="82">
        <f>Data!GT31</f>
        <v>0</v>
      </c>
      <c r="G80" s="82">
        <f>Data!HN31</f>
        <v>0</v>
      </c>
      <c r="H80" s="22">
        <f t="shared" si="1"/>
        <v>0</v>
      </c>
      <c r="I80" s="1"/>
    </row>
    <row r="81" spans="2:9" x14ac:dyDescent="0.2">
      <c r="B81" s="35" t="str">
        <f>$B$52</f>
        <v>Totals</v>
      </c>
      <c r="C81" s="21">
        <f>SUM(C61:C80)</f>
        <v>27110090.743457429</v>
      </c>
      <c r="D81" s="21">
        <f>SUM(D61:D80)</f>
        <v>40343533.872560069</v>
      </c>
      <c r="E81" s="21">
        <f>SUM(E61:E80)</f>
        <v>32697821.318788175</v>
      </c>
      <c r="F81" s="21">
        <f>SUM(F61:F80)</f>
        <v>53170030.197957881</v>
      </c>
      <c r="G81" s="21">
        <f>SUM(G61:G80)</f>
        <v>5167717.5865384601</v>
      </c>
      <c r="H81" s="21">
        <f t="shared" si="1"/>
        <v>158489193.719302</v>
      </c>
      <c r="I81" s="1"/>
    </row>
    <row r="82" spans="2:9" x14ac:dyDescent="0.2">
      <c r="B82" s="14"/>
      <c r="C82" s="15"/>
      <c r="D82" s="15"/>
      <c r="E82" s="15"/>
      <c r="F82" s="15"/>
      <c r="G82" s="15"/>
      <c r="H82" s="16"/>
      <c r="I82" s="1"/>
    </row>
    <row r="83" spans="2:9" ht="13.5" customHeight="1" x14ac:dyDescent="0.2">
      <c r="B83" s="27"/>
      <c r="D83" s="398" t="s">
        <v>23</v>
      </c>
      <c r="E83" s="399"/>
      <c r="F83" s="400"/>
      <c r="G83" s="303" t="s">
        <v>24</v>
      </c>
      <c r="H83" s="303" t="s">
        <v>25</v>
      </c>
    </row>
    <row r="84" spans="2:9" ht="14.25" customHeight="1" x14ac:dyDescent="0.2">
      <c r="B84" s="385" t="s">
        <v>41</v>
      </c>
      <c r="C84" s="401"/>
      <c r="D84" s="402" t="str">
        <f>Data!T31</f>
        <v>Valcik, Nicolas</v>
      </c>
      <c r="E84" s="403"/>
      <c r="F84" s="404"/>
      <c r="G84" s="305" t="str">
        <f>Data!U31</f>
        <v>(806) 742-2166</v>
      </c>
      <c r="H84" s="78" t="str">
        <f>Data!V31</f>
        <v>nicolas.valcik@ttu.edu</v>
      </c>
    </row>
    <row r="85" spans="2:9" ht="13.5" customHeight="1" x14ac:dyDescent="0.2">
      <c r="B85" s="27"/>
      <c r="C85" s="27"/>
      <c r="D85" s="27"/>
      <c r="E85" s="27"/>
      <c r="F85" s="27"/>
      <c r="G85" s="27"/>
      <c r="H85" s="5"/>
    </row>
    <row r="86" spans="2:9" ht="14.25" customHeight="1" x14ac:dyDescent="0.2">
      <c r="B86" s="304" t="s">
        <v>33</v>
      </c>
      <c r="C86" s="13"/>
      <c r="D86" s="13"/>
      <c r="E86" s="13"/>
      <c r="F86" s="13"/>
      <c r="G86" s="13"/>
      <c r="H86" s="17">
        <f>H13+H14</f>
        <v>389760348</v>
      </c>
    </row>
    <row r="87" spans="2:9" ht="42.75" customHeight="1" x14ac:dyDescent="0.2">
      <c r="B87" s="364" t="s">
        <v>8</v>
      </c>
      <c r="C87" s="364"/>
      <c r="D87" s="364"/>
      <c r="E87" s="364"/>
      <c r="F87" s="364"/>
      <c r="G87" s="364"/>
      <c r="H87" s="34"/>
    </row>
    <row r="88" spans="2:9" ht="15" customHeight="1" x14ac:dyDescent="0.2">
      <c r="B88" s="304"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Data!HR31</f>
        <v>2378065.77</v>
      </c>
      <c r="D91" s="159">
        <f>Data!IL31</f>
        <v>739379.19</v>
      </c>
      <c r="E91" s="159">
        <f>Data!JF31</f>
        <v>111416.84</v>
      </c>
      <c r="F91" s="159">
        <f>Data!JZ31</f>
        <v>80752</v>
      </c>
      <c r="G91" s="159">
        <f>Data!KT31</f>
        <v>0</v>
      </c>
      <c r="H91" s="36">
        <f t="shared" ref="H91:H111" si="2">SUM(C91:G91)</f>
        <v>3309613.8</v>
      </c>
    </row>
    <row r="92" spans="2:9" x14ac:dyDescent="0.2">
      <c r="B92" s="9" t="str">
        <f>$B$33</f>
        <v>Science</v>
      </c>
      <c r="C92" s="159">
        <f>Data!HS31</f>
        <v>291276</v>
      </c>
      <c r="D92" s="159">
        <f>Data!IM31</f>
        <v>141166</v>
      </c>
      <c r="E92" s="159">
        <f>Data!JG31</f>
        <v>21772</v>
      </c>
      <c r="F92" s="159">
        <f>Data!KA31</f>
        <v>28463</v>
      </c>
      <c r="G92" s="159">
        <f>Data!KU31</f>
        <v>0</v>
      </c>
      <c r="H92" s="69">
        <f t="shared" si="2"/>
        <v>482677</v>
      </c>
    </row>
    <row r="93" spans="2:9" x14ac:dyDescent="0.2">
      <c r="B93" s="9" t="str">
        <f>$B$34</f>
        <v>Fine Arts</v>
      </c>
      <c r="C93" s="159">
        <f>Data!HT31</f>
        <v>150947</v>
      </c>
      <c r="D93" s="159">
        <f>Data!IN31</f>
        <v>41284</v>
      </c>
      <c r="E93" s="159">
        <f>Data!JH31</f>
        <v>16901</v>
      </c>
      <c r="F93" s="159">
        <f>Data!KB31</f>
        <v>11687</v>
      </c>
      <c r="G93" s="159">
        <f>Data!KV31</f>
        <v>0</v>
      </c>
      <c r="H93" s="69">
        <f t="shared" si="2"/>
        <v>220819</v>
      </c>
    </row>
    <row r="94" spans="2:9" x14ac:dyDescent="0.2">
      <c r="B94" s="9" t="str">
        <f>$B$35</f>
        <v>Teacher Education</v>
      </c>
      <c r="C94" s="159">
        <f>Data!HU31</f>
        <v>3646</v>
      </c>
      <c r="D94" s="159">
        <f>Data!IO31</f>
        <v>12328</v>
      </c>
      <c r="E94" s="159">
        <f>Data!JI31</f>
        <v>13724</v>
      </c>
      <c r="F94" s="159">
        <f>Data!KC31</f>
        <v>9514</v>
      </c>
      <c r="G94" s="159">
        <f>Data!KW31</f>
        <v>0</v>
      </c>
      <c r="H94" s="69">
        <f t="shared" si="2"/>
        <v>39212</v>
      </c>
    </row>
    <row r="95" spans="2:9" x14ac:dyDescent="0.2">
      <c r="B95" s="9" t="str">
        <f>$B$36</f>
        <v>Agriculture</v>
      </c>
      <c r="C95" s="159">
        <f>Data!HV31</f>
        <v>404707</v>
      </c>
      <c r="D95" s="159">
        <f>Data!IP31</f>
        <v>301900</v>
      </c>
      <c r="E95" s="159">
        <f>Data!JJ31</f>
        <v>55125</v>
      </c>
      <c r="F95" s="159">
        <f>Data!KD31</f>
        <v>33193</v>
      </c>
      <c r="G95" s="159">
        <f>Data!KX31</f>
        <v>0</v>
      </c>
      <c r="H95" s="69">
        <f t="shared" si="2"/>
        <v>794925</v>
      </c>
    </row>
    <row r="96" spans="2:9" x14ac:dyDescent="0.2">
      <c r="B96" s="9" t="str">
        <f>$B$37</f>
        <v>Engineering</v>
      </c>
      <c r="C96" s="159">
        <f>Data!HW31</f>
        <v>313907</v>
      </c>
      <c r="D96" s="159">
        <f>Data!IQ31</f>
        <v>425336</v>
      </c>
      <c r="E96" s="159">
        <f>Data!JK31</f>
        <v>79039</v>
      </c>
      <c r="F96" s="159">
        <f>Data!KE31</f>
        <v>78539</v>
      </c>
      <c r="G96" s="159">
        <f>Data!KY31</f>
        <v>0</v>
      </c>
      <c r="H96" s="69">
        <f t="shared" si="2"/>
        <v>896821</v>
      </c>
    </row>
    <row r="97" spans="2:9" x14ac:dyDescent="0.2">
      <c r="B97" s="9" t="str">
        <f>$B$38</f>
        <v>Home Economics</v>
      </c>
      <c r="C97" s="159">
        <f>Data!HX31</f>
        <v>80221</v>
      </c>
      <c r="D97" s="159">
        <f>Data!IR31</f>
        <v>23041</v>
      </c>
      <c r="E97" s="159">
        <f>Data!JL31</f>
        <v>1824</v>
      </c>
      <c r="F97" s="159">
        <f>Data!KF31</f>
        <v>2651</v>
      </c>
      <c r="G97" s="159">
        <f>Data!KZ31</f>
        <v>0</v>
      </c>
      <c r="H97" s="69">
        <f t="shared" si="2"/>
        <v>107737</v>
      </c>
    </row>
    <row r="98" spans="2:9" x14ac:dyDescent="0.2">
      <c r="B98" s="9" t="str">
        <f>$B$39</f>
        <v>Law</v>
      </c>
      <c r="C98" s="159">
        <f>Data!HY31</f>
        <v>0</v>
      </c>
      <c r="D98" s="159">
        <f>Data!IS31</f>
        <v>0</v>
      </c>
      <c r="E98" s="159">
        <f>Data!JM31</f>
        <v>0</v>
      </c>
      <c r="F98" s="159">
        <f>Data!KG31</f>
        <v>0</v>
      </c>
      <c r="G98" s="159">
        <f>Data!LA31</f>
        <v>383224</v>
      </c>
      <c r="H98" s="69">
        <f t="shared" si="2"/>
        <v>383224</v>
      </c>
    </row>
    <row r="99" spans="2:9" x14ac:dyDescent="0.2">
      <c r="B99" s="9" t="str">
        <f>$B$40</f>
        <v>Social Service</v>
      </c>
      <c r="C99" s="159">
        <f>Data!HZ31</f>
        <v>0</v>
      </c>
      <c r="D99" s="159">
        <f>Data!IT31</f>
        <v>0</v>
      </c>
      <c r="E99" s="159">
        <f>Data!JN31</f>
        <v>0</v>
      </c>
      <c r="F99" s="159">
        <f>Data!KH31</f>
        <v>0</v>
      </c>
      <c r="G99" s="159">
        <f>Data!LB31</f>
        <v>0</v>
      </c>
      <c r="H99" s="69">
        <f t="shared" si="2"/>
        <v>0</v>
      </c>
    </row>
    <row r="100" spans="2:9" x14ac:dyDescent="0.2">
      <c r="B100" s="9" t="str">
        <f>$B$41</f>
        <v>Library Science</v>
      </c>
      <c r="C100" s="159">
        <f>Data!IA31</f>
        <v>0</v>
      </c>
      <c r="D100" s="159">
        <f>Data!IU31</f>
        <v>0</v>
      </c>
      <c r="E100" s="159">
        <f>Data!JO31</f>
        <v>0</v>
      </c>
      <c r="F100" s="159">
        <f>Data!KI31</f>
        <v>0</v>
      </c>
      <c r="G100" s="159">
        <f>Data!LC31</f>
        <v>0</v>
      </c>
      <c r="H100" s="69">
        <f t="shared" si="2"/>
        <v>0</v>
      </c>
    </row>
    <row r="101" spans="2:9" x14ac:dyDescent="0.2">
      <c r="B101" s="9" t="str">
        <f>$B$42</f>
        <v>Veterinary Science</v>
      </c>
      <c r="C101" s="159">
        <f>Data!IB31</f>
        <v>0</v>
      </c>
      <c r="D101" s="159">
        <f>Data!IV31</f>
        <v>0</v>
      </c>
      <c r="E101" s="159">
        <f>Data!JP31</f>
        <v>0</v>
      </c>
      <c r="F101" s="159">
        <f>Data!KJ31</f>
        <v>0</v>
      </c>
      <c r="G101" s="159">
        <f>Data!LD31</f>
        <v>0</v>
      </c>
      <c r="H101" s="69">
        <f t="shared" si="2"/>
        <v>0</v>
      </c>
      <c r="I101" s="1" t="s">
        <v>930</v>
      </c>
    </row>
    <row r="102" spans="2:9" x14ac:dyDescent="0.2">
      <c r="B102" s="9" t="str">
        <f>$B$43</f>
        <v>Vocational Training</v>
      </c>
      <c r="C102" s="159">
        <f>Data!IC31</f>
        <v>0</v>
      </c>
      <c r="D102" s="159">
        <f>Data!IW31</f>
        <v>0</v>
      </c>
      <c r="E102" s="159">
        <f>Data!JQ31</f>
        <v>0</v>
      </c>
      <c r="F102" s="159">
        <f>Data!KK31</f>
        <v>0</v>
      </c>
      <c r="G102" s="159">
        <f>Data!LE31</f>
        <v>0</v>
      </c>
      <c r="H102" s="69">
        <f t="shared" si="2"/>
        <v>0</v>
      </c>
      <c r="I102" s="1" t="s">
        <v>929</v>
      </c>
    </row>
    <row r="103" spans="2:9" x14ac:dyDescent="0.2">
      <c r="B103" s="9" t="str">
        <f>$B$44</f>
        <v>Physical Training</v>
      </c>
      <c r="C103" s="159">
        <f>Data!ID31</f>
        <v>0</v>
      </c>
      <c r="D103" s="159">
        <f>Data!IX31</f>
        <v>0</v>
      </c>
      <c r="E103" s="159">
        <f>Data!JR31</f>
        <v>0</v>
      </c>
      <c r="F103" s="159">
        <f>Data!KL31</f>
        <v>0</v>
      </c>
      <c r="G103" s="159">
        <f>Data!LF31</f>
        <v>0</v>
      </c>
      <c r="H103" s="69">
        <f t="shared" si="2"/>
        <v>0</v>
      </c>
    </row>
    <row r="104" spans="2:9" x14ac:dyDescent="0.2">
      <c r="B104" s="9" t="str">
        <f>$B$45</f>
        <v>Health Services</v>
      </c>
      <c r="C104" s="159">
        <f>Data!IE31</f>
        <v>0</v>
      </c>
      <c r="D104" s="159">
        <f>Data!IY31</f>
        <v>0</v>
      </c>
      <c r="E104" s="159">
        <f>Data!JS31</f>
        <v>0</v>
      </c>
      <c r="F104" s="159">
        <f>Data!KM31</f>
        <v>0</v>
      </c>
      <c r="G104" s="159">
        <f>Data!LG31</f>
        <v>0</v>
      </c>
      <c r="H104" s="69">
        <f t="shared" si="2"/>
        <v>0</v>
      </c>
    </row>
    <row r="105" spans="2:9" x14ac:dyDescent="0.2">
      <c r="B105" s="9" t="str">
        <f>$B$46</f>
        <v>Pharmacy</v>
      </c>
      <c r="C105" s="159">
        <f>Data!IF31</f>
        <v>0</v>
      </c>
      <c r="D105" s="159">
        <f>Data!IZ31</f>
        <v>0</v>
      </c>
      <c r="E105" s="159">
        <f>Data!JT31</f>
        <v>0</v>
      </c>
      <c r="F105" s="159">
        <f>Data!KN31</f>
        <v>0</v>
      </c>
      <c r="G105" s="159">
        <f>Data!LH31</f>
        <v>0</v>
      </c>
      <c r="H105" s="69">
        <f t="shared" si="2"/>
        <v>0</v>
      </c>
    </row>
    <row r="106" spans="2:9" x14ac:dyDescent="0.2">
      <c r="B106" s="9" t="str">
        <f>$B$47</f>
        <v>Business Administration</v>
      </c>
      <c r="C106" s="159">
        <f>Data!IG31</f>
        <v>45922</v>
      </c>
      <c r="D106" s="159">
        <f>Data!JA31</f>
        <v>118214</v>
      </c>
      <c r="E106" s="159">
        <f>Data!JU31</f>
        <v>29792</v>
      </c>
      <c r="F106" s="159">
        <f>Data!KO31</f>
        <v>3320</v>
      </c>
      <c r="G106" s="159">
        <f>Data!LI31</f>
        <v>0</v>
      </c>
      <c r="H106" s="69">
        <f t="shared" si="2"/>
        <v>197248</v>
      </c>
    </row>
    <row r="107" spans="2:9" x14ac:dyDescent="0.2">
      <c r="B107" s="9" t="str">
        <f>$B$48</f>
        <v>Optometry</v>
      </c>
      <c r="C107" s="159">
        <f>Data!IH31</f>
        <v>0</v>
      </c>
      <c r="D107" s="159">
        <f>Data!JB31</f>
        <v>0</v>
      </c>
      <c r="E107" s="159">
        <f>Data!JV31</f>
        <v>0</v>
      </c>
      <c r="F107" s="159">
        <f>Data!KP31</f>
        <v>0</v>
      </c>
      <c r="G107" s="159">
        <f>Data!LJ31</f>
        <v>0</v>
      </c>
      <c r="H107" s="69">
        <f t="shared" si="2"/>
        <v>0</v>
      </c>
    </row>
    <row r="108" spans="2:9" x14ac:dyDescent="0.2">
      <c r="B108" s="9" t="str">
        <f>$B$49</f>
        <v>Teacher Ed-Practice Teaching</v>
      </c>
      <c r="C108" s="159">
        <f>Data!II31</f>
        <v>0</v>
      </c>
      <c r="D108" s="159">
        <f>Data!JC31</f>
        <v>0</v>
      </c>
      <c r="E108" s="159">
        <f>Data!JW31</f>
        <v>0</v>
      </c>
      <c r="F108" s="159">
        <f>Data!KQ31</f>
        <v>0</v>
      </c>
      <c r="G108" s="159">
        <f>Data!LK31</f>
        <v>0</v>
      </c>
      <c r="H108" s="69">
        <f t="shared" si="2"/>
        <v>0</v>
      </c>
    </row>
    <row r="109" spans="2:9" x14ac:dyDescent="0.2">
      <c r="B109" s="9" t="str">
        <f>$B$50</f>
        <v>Technology</v>
      </c>
      <c r="C109" s="159">
        <f>Data!IJ31</f>
        <v>1134222</v>
      </c>
      <c r="D109" s="159">
        <f>Data!JD31</f>
        <v>482814</v>
      </c>
      <c r="E109" s="159">
        <f>Data!JX31</f>
        <v>179555</v>
      </c>
      <c r="F109" s="159">
        <f>Data!KR31</f>
        <v>3132</v>
      </c>
      <c r="G109" s="159">
        <f>Data!LL31</f>
        <v>0</v>
      </c>
      <c r="H109" s="69">
        <f t="shared" si="2"/>
        <v>1799723</v>
      </c>
    </row>
    <row r="110" spans="2:9" x14ac:dyDescent="0.2">
      <c r="B110" s="9" t="str">
        <f>$B$51</f>
        <v>Nursing</v>
      </c>
      <c r="C110" s="159">
        <f>Data!IK31</f>
        <v>0</v>
      </c>
      <c r="D110" s="159">
        <f>Data!JE31</f>
        <v>0</v>
      </c>
      <c r="E110" s="159">
        <f>Data!JY31</f>
        <v>0</v>
      </c>
      <c r="F110" s="159">
        <f>Data!KS31</f>
        <v>0</v>
      </c>
      <c r="G110" s="159">
        <f>Data!HPM31</f>
        <v>0</v>
      </c>
      <c r="H110" s="69">
        <f t="shared" si="2"/>
        <v>0</v>
      </c>
    </row>
    <row r="111" spans="2:9" x14ac:dyDescent="0.2">
      <c r="B111" s="35" t="str">
        <f>$B$52</f>
        <v>Totals</v>
      </c>
      <c r="C111" s="36">
        <f>SUM(C91:C110)</f>
        <v>4802913.7699999996</v>
      </c>
      <c r="D111" s="36">
        <f>SUM(D91:D110)</f>
        <v>2285462.19</v>
      </c>
      <c r="E111" s="36">
        <f>SUM(E91:E110)</f>
        <v>509148.83999999997</v>
      </c>
      <c r="F111" s="36">
        <f>SUM(F91:F110)</f>
        <v>251251</v>
      </c>
      <c r="G111" s="36">
        <f>SUM(G91:G110)</f>
        <v>383224</v>
      </c>
      <c r="H111" s="36">
        <f t="shared" si="2"/>
        <v>8231999.7999999989</v>
      </c>
    </row>
    <row r="112" spans="2:9" ht="14.25" customHeight="1"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13366209.407499999</v>
      </c>
      <c r="D116" s="21">
        <f t="shared" si="3"/>
        <v>9598986.9337011687</v>
      </c>
      <c r="E116" s="21">
        <f t="shared" si="3"/>
        <v>7496241.1544174794</v>
      </c>
      <c r="F116" s="21">
        <f t="shared" si="3"/>
        <v>10930729.069130201</v>
      </c>
      <c r="G116" s="21">
        <f t="shared" si="3"/>
        <v>0</v>
      </c>
      <c r="H116" s="36">
        <f t="shared" ref="H116:H136" si="4">SUM(C116:G116)</f>
        <v>41392166.564748853</v>
      </c>
      <c r="I116" s="1"/>
    </row>
    <row r="117" spans="2:9" x14ac:dyDescent="0.2">
      <c r="B117" s="9" t="str">
        <f>$B$33</f>
        <v>Science</v>
      </c>
      <c r="C117" s="22">
        <f t="shared" si="3"/>
        <v>6070383.6691972502</v>
      </c>
      <c r="D117" s="22">
        <f t="shared" si="3"/>
        <v>6023163.8125530602</v>
      </c>
      <c r="E117" s="22">
        <f t="shared" si="3"/>
        <v>6284172.2379800202</v>
      </c>
      <c r="F117" s="22">
        <f t="shared" si="3"/>
        <v>12997782.0276668</v>
      </c>
      <c r="G117" s="22">
        <f t="shared" si="3"/>
        <v>0</v>
      </c>
      <c r="H117" s="69">
        <f t="shared" si="4"/>
        <v>31375501.747397128</v>
      </c>
      <c r="I117" s="1"/>
    </row>
    <row r="118" spans="2:9" x14ac:dyDescent="0.2">
      <c r="B118" s="9" t="str">
        <f>$B$34</f>
        <v>Fine Arts</v>
      </c>
      <c r="C118" s="22">
        <f t="shared" si="3"/>
        <v>2983950.4673266499</v>
      </c>
      <c r="D118" s="22">
        <f t="shared" si="3"/>
        <v>2710234.86431708</v>
      </c>
      <c r="E118" s="22">
        <f t="shared" si="3"/>
        <v>2209554.37290688</v>
      </c>
      <c r="F118" s="22">
        <f t="shared" si="3"/>
        <v>1967952.8843112399</v>
      </c>
      <c r="G118" s="22">
        <f t="shared" si="3"/>
        <v>0</v>
      </c>
      <c r="H118" s="69">
        <f t="shared" si="4"/>
        <v>9871692.588861851</v>
      </c>
      <c r="I118" s="1"/>
    </row>
    <row r="119" spans="2:9" x14ac:dyDescent="0.2">
      <c r="B119" s="9" t="str">
        <f>$B$35</f>
        <v>Teacher Education</v>
      </c>
      <c r="C119" s="22">
        <f t="shared" si="3"/>
        <v>226967.98703700499</v>
      </c>
      <c r="D119" s="22">
        <f t="shared" si="3"/>
        <v>893316.85487110598</v>
      </c>
      <c r="E119" s="22">
        <f t="shared" si="3"/>
        <v>1451497.59418534</v>
      </c>
      <c r="F119" s="22">
        <f t="shared" si="3"/>
        <v>4398545.38403387</v>
      </c>
      <c r="G119" s="22">
        <f t="shared" si="3"/>
        <v>0</v>
      </c>
      <c r="H119" s="69">
        <f t="shared" si="4"/>
        <v>6970327.8201273214</v>
      </c>
      <c r="I119" s="1"/>
    </row>
    <row r="120" spans="2:9" x14ac:dyDescent="0.2">
      <c r="B120" s="9" t="str">
        <f>$B$36</f>
        <v>Agriculture</v>
      </c>
      <c r="C120" s="22">
        <f t="shared" si="3"/>
        <v>1497765.5460500999</v>
      </c>
      <c r="D120" s="22">
        <f t="shared" si="3"/>
        <v>2131811.9755486501</v>
      </c>
      <c r="E120" s="22">
        <f t="shared" si="3"/>
        <v>1992094.0458490599</v>
      </c>
      <c r="F120" s="22">
        <f t="shared" si="3"/>
        <v>1618833.8280412301</v>
      </c>
      <c r="G120" s="22">
        <f t="shared" si="3"/>
        <v>0</v>
      </c>
      <c r="H120" s="69">
        <f t="shared" si="4"/>
        <v>7240505.3954890398</v>
      </c>
      <c r="I120" s="1"/>
    </row>
    <row r="121" spans="2:9" x14ac:dyDescent="0.2">
      <c r="B121" s="9" t="str">
        <f>$B$37</f>
        <v>Engineering</v>
      </c>
      <c r="C121" s="22">
        <f t="shared" si="3"/>
        <v>3436065.1599962902</v>
      </c>
      <c r="D121" s="22">
        <f t="shared" si="3"/>
        <v>7807886.2998947604</v>
      </c>
      <c r="E121" s="22">
        <f t="shared" si="3"/>
        <v>5598853.7018969003</v>
      </c>
      <c r="F121" s="22">
        <f t="shared" si="3"/>
        <v>14587126.0046714</v>
      </c>
      <c r="G121" s="22">
        <f t="shared" si="3"/>
        <v>0</v>
      </c>
      <c r="H121" s="69">
        <f t="shared" si="4"/>
        <v>31429931.166459352</v>
      </c>
      <c r="I121" s="1"/>
    </row>
    <row r="122" spans="2:9" x14ac:dyDescent="0.2">
      <c r="B122" s="9" t="str">
        <f>$B$38</f>
        <v>Home Economics</v>
      </c>
      <c r="C122" s="22">
        <f t="shared" si="3"/>
        <v>440213.708764988</v>
      </c>
      <c r="D122" s="22">
        <f t="shared" si="3"/>
        <v>185085.48582346801</v>
      </c>
      <c r="E122" s="22">
        <f t="shared" si="3"/>
        <v>77450.048467828907</v>
      </c>
      <c r="F122" s="22">
        <f t="shared" si="3"/>
        <v>154068.232988031</v>
      </c>
      <c r="G122" s="22">
        <f t="shared" si="3"/>
        <v>0</v>
      </c>
      <c r="H122" s="69">
        <f t="shared" si="4"/>
        <v>856817.47604431596</v>
      </c>
      <c r="I122" s="1"/>
    </row>
    <row r="123" spans="2:9" x14ac:dyDescent="0.2">
      <c r="B123" s="9" t="str">
        <f>$B$39</f>
        <v>Law</v>
      </c>
      <c r="C123" s="22">
        <f t="shared" si="3"/>
        <v>0</v>
      </c>
      <c r="D123" s="22">
        <f t="shared" si="3"/>
        <v>0</v>
      </c>
      <c r="E123" s="22">
        <f t="shared" si="3"/>
        <v>0</v>
      </c>
      <c r="F123" s="22">
        <f t="shared" si="3"/>
        <v>0</v>
      </c>
      <c r="G123" s="22">
        <f t="shared" si="3"/>
        <v>5550941.5865384601</v>
      </c>
      <c r="H123" s="69">
        <f t="shared" si="4"/>
        <v>5550941.5865384601</v>
      </c>
      <c r="I123" s="1"/>
    </row>
    <row r="124" spans="2:9" x14ac:dyDescent="0.2">
      <c r="B124" s="9" t="str">
        <f>$B$40</f>
        <v>Social Service</v>
      </c>
      <c r="C124" s="22">
        <f t="shared" si="3"/>
        <v>78316.151667046404</v>
      </c>
      <c r="D124" s="22">
        <f t="shared" si="3"/>
        <v>103977.57560568101</v>
      </c>
      <c r="E124" s="22">
        <f t="shared" si="3"/>
        <v>280410.272727273</v>
      </c>
      <c r="F124" s="22">
        <f t="shared" si="3"/>
        <v>4078</v>
      </c>
      <c r="G124" s="22">
        <f t="shared" si="3"/>
        <v>0</v>
      </c>
      <c r="H124" s="69">
        <f t="shared" si="4"/>
        <v>466782.00000000041</v>
      </c>
      <c r="I124" s="1"/>
    </row>
    <row r="125" spans="2:9" x14ac:dyDescent="0.2">
      <c r="B125" s="9" t="str">
        <f>$B$41</f>
        <v>Library Science</v>
      </c>
      <c r="C125" s="22">
        <f t="shared" si="3"/>
        <v>305647.5</v>
      </c>
      <c r="D125" s="22">
        <f t="shared" si="3"/>
        <v>0</v>
      </c>
      <c r="E125" s="22">
        <f t="shared" si="3"/>
        <v>330286.02069870901</v>
      </c>
      <c r="F125" s="22">
        <f t="shared" si="3"/>
        <v>200</v>
      </c>
      <c r="G125" s="22">
        <f t="shared" si="3"/>
        <v>0</v>
      </c>
      <c r="H125" s="69">
        <f t="shared" si="4"/>
        <v>636133.52069870895</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9" x14ac:dyDescent="0.2">
      <c r="B129" s="9" t="str">
        <f>$B$45</f>
        <v>Health Services</v>
      </c>
      <c r="C129" s="22">
        <f t="shared" si="3"/>
        <v>482559.01627787901</v>
      </c>
      <c r="D129" s="22">
        <f t="shared" si="3"/>
        <v>487197.37055465102</v>
      </c>
      <c r="E129" s="22">
        <f t="shared" si="3"/>
        <v>320560.02071875799</v>
      </c>
      <c r="F129" s="22">
        <f t="shared" si="3"/>
        <v>861261.58347748895</v>
      </c>
      <c r="G129" s="22">
        <f t="shared" si="3"/>
        <v>0</v>
      </c>
      <c r="H129" s="69">
        <f t="shared" si="4"/>
        <v>2151577.9910287773</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1690647.3334381401</v>
      </c>
      <c r="D131" s="22">
        <f t="shared" si="3"/>
        <v>10474451.5351726</v>
      </c>
      <c r="E131" s="22">
        <f t="shared" si="3"/>
        <v>6715812.3675052002</v>
      </c>
      <c r="F131" s="22">
        <f t="shared" si="3"/>
        <v>5890232.9770166101</v>
      </c>
      <c r="G131" s="22">
        <f t="shared" si="3"/>
        <v>0</v>
      </c>
      <c r="H131" s="69">
        <f t="shared" si="4"/>
        <v>24771144.213132549</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2460.9375</v>
      </c>
      <c r="D133" s="22">
        <f t="shared" si="5"/>
        <v>1504536.69806273</v>
      </c>
      <c r="E133" s="22">
        <f t="shared" si="5"/>
        <v>0</v>
      </c>
      <c r="F133" s="22">
        <f t="shared" si="5"/>
        <v>0</v>
      </c>
      <c r="G133" s="22">
        <f t="shared" si="5"/>
        <v>0</v>
      </c>
      <c r="H133" s="69">
        <f t="shared" si="4"/>
        <v>1506997.63556273</v>
      </c>
      <c r="I133" s="1"/>
    </row>
    <row r="134" spans="2:9" x14ac:dyDescent="0.2">
      <c r="B134" s="9" t="str">
        <f>$B$50</f>
        <v>Technology</v>
      </c>
      <c r="C134" s="22">
        <f t="shared" si="5"/>
        <v>1331817.628702078</v>
      </c>
      <c r="D134" s="22">
        <f t="shared" si="5"/>
        <v>708346.65645510796</v>
      </c>
      <c r="E134" s="22">
        <f t="shared" si="5"/>
        <v>450038.32143472502</v>
      </c>
      <c r="F134" s="22">
        <f t="shared" si="5"/>
        <v>10471.20662100457</v>
      </c>
      <c r="G134" s="22">
        <f t="shared" si="5"/>
        <v>0</v>
      </c>
      <c r="H134" s="69">
        <f t="shared" si="4"/>
        <v>2500673.8132129158</v>
      </c>
      <c r="I134" s="1"/>
    </row>
    <row r="135" spans="2:9" x14ac:dyDescent="0.2">
      <c r="B135" s="9" t="str">
        <f>$B$51</f>
        <v>Nursing</v>
      </c>
      <c r="C135" s="22">
        <f t="shared" si="5"/>
        <v>0</v>
      </c>
      <c r="D135" s="22">
        <f t="shared" si="5"/>
        <v>0</v>
      </c>
      <c r="E135" s="22">
        <f t="shared" si="5"/>
        <v>0</v>
      </c>
      <c r="F135" s="22">
        <f t="shared" si="5"/>
        <v>0</v>
      </c>
      <c r="G135" s="22">
        <f t="shared" si="5"/>
        <v>0</v>
      </c>
      <c r="H135" s="69">
        <f t="shared" si="4"/>
        <v>0</v>
      </c>
      <c r="I135" s="1"/>
    </row>
    <row r="136" spans="2:9" x14ac:dyDescent="0.2">
      <c r="B136" s="35" t="str">
        <f>$B$52</f>
        <v>Totals</v>
      </c>
      <c r="C136" s="36">
        <f>SUM(C116:C135)</f>
        <v>31913004.513457429</v>
      </c>
      <c r="D136" s="36">
        <f>SUM(D116:D135)</f>
        <v>42628996.062560067</v>
      </c>
      <c r="E136" s="36">
        <f>SUM(E116:E135)</f>
        <v>33206970.158788171</v>
      </c>
      <c r="F136" s="36">
        <f>SUM(F116:F135)</f>
        <v>53421281.197957881</v>
      </c>
      <c r="G136" s="36">
        <f>SUM(G116:G135)</f>
        <v>5550941.5865384601</v>
      </c>
      <c r="H136" s="36">
        <f t="shared" si="4"/>
        <v>166721193.51930201</v>
      </c>
      <c r="I136" s="1"/>
    </row>
    <row r="137" spans="2:9" x14ac:dyDescent="0.2">
      <c r="B137" s="46"/>
      <c r="C137" s="47"/>
      <c r="D137" s="47"/>
      <c r="E137" s="47"/>
      <c r="F137" s="47"/>
      <c r="G137" s="47"/>
      <c r="H137" s="48"/>
      <c r="I137" s="1"/>
    </row>
    <row r="138" spans="2:9" ht="15" customHeight="1" x14ac:dyDescent="0.2">
      <c r="B138" s="304" t="s">
        <v>4</v>
      </c>
      <c r="C138" s="12"/>
      <c r="D138" s="12"/>
      <c r="E138" s="12"/>
      <c r="F138" s="12"/>
      <c r="G138" s="12"/>
      <c r="H138" s="17">
        <f>H86-H81-H111</f>
        <v>223039154.48069799</v>
      </c>
    </row>
    <row r="139" spans="2:9" ht="152.25" customHeight="1" thickBot="1" x14ac:dyDescent="0.25">
      <c r="B139" s="366" t="s">
        <v>906</v>
      </c>
      <c r="C139" s="366"/>
      <c r="D139" s="366"/>
      <c r="E139" s="366"/>
      <c r="F139" s="366"/>
      <c r="G139" s="394"/>
      <c r="H139" s="34"/>
    </row>
    <row r="140" spans="2:9" ht="36.75" customHeight="1" thickTop="1" x14ac:dyDescent="0.2">
      <c r="B140" s="395" t="s">
        <v>908</v>
      </c>
      <c r="C140" s="396"/>
      <c r="D140" s="396"/>
      <c r="E140" s="396"/>
      <c r="F140" s="397"/>
      <c r="G140" s="318" t="s">
        <v>2</v>
      </c>
      <c r="H140" s="74">
        <v>1</v>
      </c>
      <c r="I140" s="392" t="str">
        <f>IF(H140+H141=1,"","Error, the two cells on the left must equal 100%")</f>
        <v/>
      </c>
    </row>
    <row r="141" spans="2:9" ht="37.5" customHeight="1" thickBot="1" x14ac:dyDescent="0.25">
      <c r="B141" s="379"/>
      <c r="C141" s="380"/>
      <c r="D141" s="380"/>
      <c r="E141" s="380"/>
      <c r="F141" s="381"/>
      <c r="G141" s="318" t="s">
        <v>3</v>
      </c>
      <c r="H141" s="319">
        <f>1-H140</f>
        <v>0</v>
      </c>
      <c r="I141" s="393"/>
    </row>
    <row r="142" spans="2:9" ht="43.5" thickBot="1" x14ac:dyDescent="0.25">
      <c r="B142" s="65" t="s">
        <v>32</v>
      </c>
      <c r="C142" s="306" t="s">
        <v>26</v>
      </c>
      <c r="D142" s="306" t="s">
        <v>27</v>
      </c>
      <c r="E142" s="306" t="s">
        <v>28</v>
      </c>
      <c r="F142" s="306" t="s">
        <v>29</v>
      </c>
      <c r="G142" s="317" t="s">
        <v>30</v>
      </c>
      <c r="H142" s="73" t="s">
        <v>6</v>
      </c>
      <c r="I142" s="67" t="s">
        <v>7</v>
      </c>
    </row>
    <row r="143" spans="2:9" x14ac:dyDescent="0.2">
      <c r="B143" s="9" t="str">
        <f>$B$32</f>
        <v>Liberal Arts</v>
      </c>
      <c r="C143" s="159">
        <f>Data!LN31</f>
        <v>6857414.7800000003</v>
      </c>
      <c r="D143" s="159">
        <f>Data!MH31</f>
        <v>12012661.199999999</v>
      </c>
      <c r="E143" s="159">
        <f>Data!NB31</f>
        <v>7413632.8700000001</v>
      </c>
      <c r="F143" s="159">
        <f>Data!NV31</f>
        <v>8929871.2699999996</v>
      </c>
      <c r="G143" s="159">
        <f>Data!OP31</f>
        <v>0</v>
      </c>
      <c r="H143" s="160">
        <f>Data!PJ31</f>
        <v>10861590.65</v>
      </c>
      <c r="I143" s="70">
        <f t="shared" ref="I143:I162" si="6">SUM(C143:H143)</f>
        <v>46075170.770000003</v>
      </c>
    </row>
    <row r="144" spans="2:9" x14ac:dyDescent="0.2">
      <c r="B144" s="9" t="str">
        <f>$B$33</f>
        <v>Science</v>
      </c>
      <c r="C144" s="159">
        <f>Data!LO31</f>
        <v>2833255.23</v>
      </c>
      <c r="D144" s="159">
        <f>Data!MI31</f>
        <v>7071380.7699999996</v>
      </c>
      <c r="E144" s="159">
        <f>Data!NC31</f>
        <v>7783730.1200000001</v>
      </c>
      <c r="F144" s="159">
        <f>Data!NW31</f>
        <v>15571972.470000001</v>
      </c>
      <c r="G144" s="159">
        <f>Data!OQ31</f>
        <v>0</v>
      </c>
      <c r="H144" s="160">
        <f>Data!PK31</f>
        <v>10259115.41</v>
      </c>
      <c r="I144" s="70">
        <f t="shared" si="6"/>
        <v>43519454</v>
      </c>
    </row>
    <row r="145" spans="2:10" x14ac:dyDescent="0.2">
      <c r="B145" s="9" t="str">
        <f>$B$34</f>
        <v>Fine Arts</v>
      </c>
      <c r="C145" s="159">
        <f>Data!LP31</f>
        <v>1875113.71</v>
      </c>
      <c r="D145" s="159">
        <f>Data!MJ31</f>
        <v>3211625.2</v>
      </c>
      <c r="E145" s="159">
        <f>Data!ND31</f>
        <v>1977689.5</v>
      </c>
      <c r="F145" s="159">
        <f>Data!NX31</f>
        <v>2090552.03</v>
      </c>
      <c r="G145" s="159">
        <f>Data!OR31</f>
        <v>0</v>
      </c>
      <c r="H145" s="160">
        <f>Data!PL31</f>
        <v>2823843.8</v>
      </c>
      <c r="I145" s="70">
        <f t="shared" si="6"/>
        <v>11978824.239999998</v>
      </c>
    </row>
    <row r="146" spans="2:10" x14ac:dyDescent="0.2">
      <c r="B146" s="9" t="str">
        <f>$B$35</f>
        <v>Teacher Education</v>
      </c>
      <c r="C146" s="159">
        <f>Data!LQ31</f>
        <v>161715.91</v>
      </c>
      <c r="D146" s="159">
        <f>Data!MK31</f>
        <v>949587.73</v>
      </c>
      <c r="E146" s="159">
        <f>Data!NE31</f>
        <v>1460930.62</v>
      </c>
      <c r="F146" s="159">
        <f>Data!NY31</f>
        <v>4410831.92</v>
      </c>
      <c r="G146" s="159">
        <f>Data!OS31</f>
        <v>0</v>
      </c>
      <c r="H146" s="160">
        <f>Data!PN31</f>
        <v>2153919.2000000002</v>
      </c>
      <c r="I146" s="70">
        <f t="shared" si="6"/>
        <v>9136985.379999999</v>
      </c>
    </row>
    <row r="147" spans="2:10" x14ac:dyDescent="0.2">
      <c r="B147" s="9" t="str">
        <f>$B$36</f>
        <v>Agriculture</v>
      </c>
      <c r="C147" s="159">
        <f>Data!LR31</f>
        <v>748943.02</v>
      </c>
      <c r="D147" s="159">
        <f>Data!ML31</f>
        <v>2463112.7000000002</v>
      </c>
      <c r="E147" s="159">
        <f>Data!NF31</f>
        <v>6204704.5</v>
      </c>
      <c r="F147" s="159">
        <f>Data!NZ31</f>
        <v>1933230.49</v>
      </c>
      <c r="G147" s="159">
        <f>Data!OT31</f>
        <v>0</v>
      </c>
      <c r="H147" s="160">
        <f>Data!PM31</f>
        <v>3500892.34</v>
      </c>
      <c r="I147" s="70">
        <f t="shared" si="6"/>
        <v>14850883.050000001</v>
      </c>
    </row>
    <row r="148" spans="2:10" x14ac:dyDescent="0.2">
      <c r="B148" s="9" t="str">
        <f>$B$37</f>
        <v>Engineering</v>
      </c>
      <c r="C148" s="159">
        <f>Data!LS31</f>
        <v>4425094.91</v>
      </c>
      <c r="D148" s="159">
        <f>Data!MM31</f>
        <v>8765395.1899999995</v>
      </c>
      <c r="E148" s="159">
        <f>Data!NG31</f>
        <v>6868306.79</v>
      </c>
      <c r="F148" s="159">
        <f>Data!OA31</f>
        <v>15747641.83</v>
      </c>
      <c r="G148" s="159">
        <f>Data!OU31</f>
        <v>0</v>
      </c>
      <c r="H148" s="160">
        <f>Data!PO31</f>
        <v>11044456.93</v>
      </c>
      <c r="I148" s="70">
        <f t="shared" si="6"/>
        <v>46850895.649999999</v>
      </c>
    </row>
    <row r="149" spans="2:10" x14ac:dyDescent="0.2">
      <c r="B149" s="9" t="str">
        <f>$B$38</f>
        <v>Home Economics</v>
      </c>
      <c r="C149" s="159">
        <f>Data!LT31</f>
        <v>188062.79</v>
      </c>
      <c r="D149" s="159">
        <f>Data!MN31</f>
        <v>365233.13</v>
      </c>
      <c r="E149" s="159">
        <f>Data!NH31</f>
        <v>95009.76</v>
      </c>
      <c r="F149" s="159">
        <f>Data!OB31</f>
        <v>186052.32</v>
      </c>
      <c r="G149" s="159">
        <f>Data!OV31</f>
        <v>0</v>
      </c>
      <c r="H149" s="160">
        <f>Data!PP31</f>
        <v>257356.82</v>
      </c>
      <c r="I149" s="70">
        <f t="shared" si="6"/>
        <v>1091714.82</v>
      </c>
    </row>
    <row r="150" spans="2:10" x14ac:dyDescent="0.2">
      <c r="B150" s="9" t="str">
        <f>$B$39</f>
        <v>Law</v>
      </c>
      <c r="C150" s="159">
        <f>Data!LU31</f>
        <v>0</v>
      </c>
      <c r="D150" s="159">
        <f>Data!MO31</f>
        <v>0</v>
      </c>
      <c r="E150" s="159">
        <f>Data!NI31</f>
        <v>0</v>
      </c>
      <c r="F150" s="159">
        <f>Data!OC31</f>
        <v>0</v>
      </c>
      <c r="G150" s="159">
        <f>Data!OW31</f>
        <v>5370968.7800000003</v>
      </c>
      <c r="H150" s="160">
        <f>Data!PQ31</f>
        <v>1656669.5</v>
      </c>
      <c r="I150" s="70">
        <f t="shared" si="6"/>
        <v>7027638.2800000003</v>
      </c>
    </row>
    <row r="151" spans="2:10" x14ac:dyDescent="0.2">
      <c r="B151" s="9" t="str">
        <f>$B$40</f>
        <v>Social Service</v>
      </c>
      <c r="C151" s="159">
        <f>Data!LV31</f>
        <v>21103.56</v>
      </c>
      <c r="D151" s="159">
        <f>Data!MP31</f>
        <v>127465.88</v>
      </c>
      <c r="E151" s="159">
        <f>Data!NJ31</f>
        <v>234161.19</v>
      </c>
      <c r="F151" s="159">
        <f>Data!OD31</f>
        <v>4451.7299999999996</v>
      </c>
      <c r="G151" s="159">
        <f>Data!OX31</f>
        <v>0</v>
      </c>
      <c r="H151" s="160">
        <f>Data!PR31</f>
        <v>119425.98</v>
      </c>
      <c r="I151" s="70">
        <f t="shared" si="6"/>
        <v>506608.33999999997</v>
      </c>
    </row>
    <row r="152" spans="2:10" x14ac:dyDescent="0.2">
      <c r="B152" s="9" t="str">
        <f>$B$41</f>
        <v>Library Science</v>
      </c>
      <c r="C152" s="159">
        <f>Data!LW31</f>
        <v>369804.45</v>
      </c>
      <c r="D152" s="159">
        <f>Data!MQ31</f>
        <v>0</v>
      </c>
      <c r="E152" s="159">
        <f>Data!NK31</f>
        <v>479503.86</v>
      </c>
      <c r="F152" s="159">
        <f>Data!OE31</f>
        <v>2067.9</v>
      </c>
      <c r="G152" s="159">
        <f>Data!OY31</f>
        <v>0</v>
      </c>
      <c r="H152" s="160">
        <f>Data!PS31</f>
        <v>262606.07</v>
      </c>
      <c r="I152" s="70">
        <f t="shared" si="6"/>
        <v>1113982.28</v>
      </c>
    </row>
    <row r="153" spans="2:10" x14ac:dyDescent="0.2">
      <c r="B153" s="9" t="str">
        <f>$B$42</f>
        <v>Veterinary Science</v>
      </c>
      <c r="C153" s="159">
        <f>Data!LX31</f>
        <v>0</v>
      </c>
      <c r="D153" s="159">
        <f>Data!MR31</f>
        <v>0</v>
      </c>
      <c r="E153" s="159">
        <f>Data!NL31</f>
        <v>0</v>
      </c>
      <c r="F153" s="159">
        <f>Data!OF31</f>
        <v>0</v>
      </c>
      <c r="G153" s="159">
        <f>Data!OZ31</f>
        <v>0</v>
      </c>
      <c r="H153" s="160">
        <f>Data!PT31</f>
        <v>2846013</v>
      </c>
      <c r="I153" s="70">
        <f t="shared" si="6"/>
        <v>2846013</v>
      </c>
      <c r="J153" s="4" t="s">
        <v>921</v>
      </c>
    </row>
    <row r="154" spans="2:10" x14ac:dyDescent="0.2">
      <c r="B154" s="9" t="str">
        <f>$B$43</f>
        <v>Vocational Training</v>
      </c>
      <c r="C154" s="159">
        <f>Data!LY31</f>
        <v>0</v>
      </c>
      <c r="D154" s="159">
        <f>Data!MS31</f>
        <v>0</v>
      </c>
      <c r="E154" s="159">
        <f>Data!NM31</f>
        <v>0</v>
      </c>
      <c r="F154" s="159">
        <f>Data!OG31</f>
        <v>0</v>
      </c>
      <c r="G154" s="159">
        <f>Data!PA31</f>
        <v>0</v>
      </c>
      <c r="H154" s="160">
        <f>Data!PU31</f>
        <v>0</v>
      </c>
      <c r="I154" s="70">
        <f t="shared" si="6"/>
        <v>0</v>
      </c>
    </row>
    <row r="155" spans="2:10" x14ac:dyDescent="0.2">
      <c r="B155" s="9" t="str">
        <f>$B$44</f>
        <v>Physical Training</v>
      </c>
      <c r="C155" s="159">
        <f>Data!LZ31</f>
        <v>0</v>
      </c>
      <c r="D155" s="159">
        <f>Data!MT31</f>
        <v>0</v>
      </c>
      <c r="E155" s="159">
        <f>Data!NN31</f>
        <v>0</v>
      </c>
      <c r="F155" s="159">
        <f>Data!OH31</f>
        <v>0</v>
      </c>
      <c r="G155" s="159">
        <f>Data!PB31</f>
        <v>0</v>
      </c>
      <c r="H155" s="160">
        <f>Data!PV31</f>
        <v>0</v>
      </c>
      <c r="I155" s="70">
        <f t="shared" si="6"/>
        <v>0</v>
      </c>
    </row>
    <row r="156" spans="2:10" x14ac:dyDescent="0.2">
      <c r="B156" s="9" t="str">
        <f>$B$45</f>
        <v>Health Services</v>
      </c>
      <c r="C156" s="159">
        <f>Data!MA31</f>
        <v>218554.09</v>
      </c>
      <c r="D156" s="159">
        <f>Data!MU31</f>
        <v>700237.04</v>
      </c>
      <c r="E156" s="159">
        <f>Data!NO31</f>
        <v>294324.73</v>
      </c>
      <c r="F156" s="159">
        <f>Data!OI31</f>
        <v>734015.43</v>
      </c>
      <c r="G156" s="159">
        <f>Data!PC31</f>
        <v>0</v>
      </c>
      <c r="H156" s="160">
        <f>Data!PW31</f>
        <v>600590.54</v>
      </c>
      <c r="I156" s="70">
        <f t="shared" si="6"/>
        <v>2547721.83</v>
      </c>
    </row>
    <row r="157" spans="2:10" x14ac:dyDescent="0.2">
      <c r="B157" s="9" t="str">
        <f>$B$46</f>
        <v>Pharmacy</v>
      </c>
      <c r="C157" s="159">
        <f>Data!MB31</f>
        <v>0</v>
      </c>
      <c r="D157" s="159">
        <f>Data!MV31</f>
        <v>0</v>
      </c>
      <c r="E157" s="159">
        <f>Data!NP31</f>
        <v>0</v>
      </c>
      <c r="F157" s="159">
        <f>Data!OJ31</f>
        <v>0</v>
      </c>
      <c r="G157" s="159">
        <f>Data!PD31</f>
        <v>0</v>
      </c>
      <c r="H157" s="160">
        <f>Data!PX31</f>
        <v>0</v>
      </c>
      <c r="I157" s="70">
        <f t="shared" si="6"/>
        <v>0</v>
      </c>
    </row>
    <row r="158" spans="2:10" x14ac:dyDescent="0.2">
      <c r="B158" s="9" t="str">
        <f>$B$47</f>
        <v>Business Administration</v>
      </c>
      <c r="C158" s="159">
        <f>Data!MC31</f>
        <v>976858.25</v>
      </c>
      <c r="D158" s="159">
        <f>Data!MW31</f>
        <v>10749661.460000001</v>
      </c>
      <c r="E158" s="159">
        <f>Data!NQ31</f>
        <v>6692957.6500000004</v>
      </c>
      <c r="F158" s="159">
        <f>Data!OK31</f>
        <v>5879602.96</v>
      </c>
      <c r="G158" s="159">
        <f>Data!PE31</f>
        <v>0</v>
      </c>
      <c r="H158" s="160">
        <f>Data!PY31</f>
        <v>7495025</v>
      </c>
      <c r="I158" s="70">
        <f t="shared" si="6"/>
        <v>31794105.32</v>
      </c>
    </row>
    <row r="159" spans="2:10" x14ac:dyDescent="0.2">
      <c r="B159" s="9" t="str">
        <f>$B$48</f>
        <v>Optometry</v>
      </c>
      <c r="C159" s="159">
        <f>Data!MD31</f>
        <v>0</v>
      </c>
      <c r="D159" s="159">
        <f>Data!MX31</f>
        <v>0</v>
      </c>
      <c r="E159" s="159">
        <f>Data!NR31</f>
        <v>0</v>
      </c>
      <c r="F159" s="159">
        <f>Data!OL31</f>
        <v>0</v>
      </c>
      <c r="G159" s="159">
        <f>Data!PF31</f>
        <v>0</v>
      </c>
      <c r="H159" s="160">
        <f>Data!PZ31</f>
        <v>0</v>
      </c>
      <c r="I159" s="70">
        <f t="shared" si="6"/>
        <v>0</v>
      </c>
    </row>
    <row r="160" spans="2:10" x14ac:dyDescent="0.2">
      <c r="B160" s="9" t="str">
        <f>$B$49</f>
        <v>Teacher Ed-Practice Teaching</v>
      </c>
      <c r="C160" s="159">
        <f>Data!ME31</f>
        <v>2483.88</v>
      </c>
      <c r="D160" s="159">
        <f>Data!MY31</f>
        <v>1625740.04</v>
      </c>
      <c r="E160" s="159">
        <f>Data!NS31</f>
        <v>0</v>
      </c>
      <c r="F160" s="159">
        <f>Data!OM31</f>
        <v>0</v>
      </c>
      <c r="G160" s="159">
        <f>Data!PG31</f>
        <v>0</v>
      </c>
      <c r="H160" s="160">
        <f>Data!QA31</f>
        <v>502223.9</v>
      </c>
      <c r="I160" s="70">
        <f t="shared" si="6"/>
        <v>2130447.8199999998</v>
      </c>
    </row>
    <row r="161" spans="2:9" x14ac:dyDescent="0.2">
      <c r="B161" s="9" t="str">
        <f>$B$50</f>
        <v>Technology</v>
      </c>
      <c r="C161" s="159">
        <f>Data!MF31</f>
        <v>106288.87</v>
      </c>
      <c r="D161" s="159">
        <f>Data!MZ31</f>
        <v>420106.87</v>
      </c>
      <c r="E161" s="159">
        <f>Data!NT31</f>
        <v>614369.66</v>
      </c>
      <c r="F161" s="159">
        <f>Data!ON31</f>
        <v>58142.1</v>
      </c>
      <c r="G161" s="159">
        <f>Data!PH31</f>
        <v>0</v>
      </c>
      <c r="H161" s="160">
        <f>Data!QB31</f>
        <v>369801.72</v>
      </c>
      <c r="I161" s="70">
        <f t="shared" si="6"/>
        <v>1568709.22</v>
      </c>
    </row>
    <row r="162" spans="2:9" x14ac:dyDescent="0.2">
      <c r="B162" s="9" t="str">
        <f>$B$51</f>
        <v>Nursing</v>
      </c>
      <c r="C162" s="159">
        <f>Data!MG31</f>
        <v>0</v>
      </c>
      <c r="D162" s="159">
        <f>Data!NA31</f>
        <v>0</v>
      </c>
      <c r="E162" s="159">
        <f>Data!NU31</f>
        <v>0</v>
      </c>
      <c r="F162" s="159">
        <f>Data!OO31</f>
        <v>0</v>
      </c>
      <c r="G162" s="159">
        <f>Data!PI31</f>
        <v>0</v>
      </c>
      <c r="H162" s="160">
        <f>Data!QC31</f>
        <v>0</v>
      </c>
      <c r="I162" s="70">
        <f t="shared" si="6"/>
        <v>0</v>
      </c>
    </row>
    <row r="163" spans="2:9" ht="15" thickBot="1" x14ac:dyDescent="0.25">
      <c r="B163" s="35" t="str">
        <f>$B$52</f>
        <v>Totals</v>
      </c>
      <c r="C163" s="36">
        <f t="shared" ref="C163:H163" si="7">SUM(C143:C162)</f>
        <v>18784693.449999996</v>
      </c>
      <c r="D163" s="36">
        <f t="shared" si="7"/>
        <v>48462207.210000001</v>
      </c>
      <c r="E163" s="36">
        <f t="shared" si="7"/>
        <v>40119321.25</v>
      </c>
      <c r="F163" s="36">
        <f t="shared" si="7"/>
        <v>55548432.450000003</v>
      </c>
      <c r="G163" s="37">
        <f t="shared" si="7"/>
        <v>5370968.7800000003</v>
      </c>
      <c r="H163" s="71">
        <f t="shared" si="7"/>
        <v>54753530.859999992</v>
      </c>
      <c r="I163" s="70">
        <f>SUM(I143:I162)</f>
        <v>223039154</v>
      </c>
    </row>
    <row r="164" spans="2:9" ht="15" customHeight="1" thickTop="1" x14ac:dyDescent="0.2">
      <c r="B164" s="14"/>
      <c r="C164" s="42"/>
      <c r="D164" s="42"/>
      <c r="E164" s="42"/>
      <c r="F164" s="42"/>
      <c r="G164" s="42"/>
      <c r="H164" s="43"/>
      <c r="I164" s="44"/>
    </row>
    <row r="165" spans="2:9" ht="14.25" customHeight="1"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C143+$H$140*IF($H116=0,0,$H143*C116/$H116)+IF($H32=0,0,$H$141*$H143*C32/$H32)</f>
        <v>10364800.528927755</v>
      </c>
      <c r="D168" s="21">
        <f t="shared" ref="C168:G183" si="8">D143+$H$140*IF($H116=0,0,$H143*D116/$H116)+IF($H32=0,0,$H$141*$H143*D32/$H32)</f>
        <v>14531501.729052005</v>
      </c>
      <c r="E168" s="21">
        <f t="shared" si="8"/>
        <v>9380698.3703187834</v>
      </c>
      <c r="F168" s="21">
        <f t="shared" si="8"/>
        <v>11798170.141701454</v>
      </c>
      <c r="G168" s="21">
        <f t="shared" si="8"/>
        <v>0</v>
      </c>
      <c r="H168" s="36">
        <f t="shared" ref="H168:H188" si="9">SUM(C168:G168)</f>
        <v>46075170.769999996</v>
      </c>
      <c r="I168" s="52"/>
    </row>
    <row r="169" spans="2:9" x14ac:dyDescent="0.2">
      <c r="B169" s="9" t="str">
        <f>$B$33</f>
        <v>Science</v>
      </c>
      <c r="C169" s="22">
        <f t="shared" si="8"/>
        <v>4818140.3530065268</v>
      </c>
      <c r="D169" s="22">
        <f t="shared" si="8"/>
        <v>9040826.0137384105</v>
      </c>
      <c r="E169" s="22">
        <f t="shared" si="8"/>
        <v>9838519.5147577543</v>
      </c>
      <c r="F169" s="22">
        <f t="shared" si="8"/>
        <v>19821968.118497312</v>
      </c>
      <c r="G169" s="22">
        <f t="shared" si="8"/>
        <v>0</v>
      </c>
      <c r="H169" s="69">
        <f t="shared" si="9"/>
        <v>43519454</v>
      </c>
      <c r="I169" s="52"/>
    </row>
    <row r="170" spans="2:9" x14ac:dyDescent="0.2">
      <c r="B170" s="9" t="str">
        <f>$B$34</f>
        <v>Fine Arts</v>
      </c>
      <c r="C170" s="22">
        <f t="shared" si="8"/>
        <v>2728686.6865506154</v>
      </c>
      <c r="D170" s="22">
        <f t="shared" si="8"/>
        <v>3986900.5491109276</v>
      </c>
      <c r="E170" s="22">
        <f t="shared" si="8"/>
        <v>2609742.8546330123</v>
      </c>
      <c r="F170" s="22">
        <f t="shared" si="8"/>
        <v>2653494.149705444</v>
      </c>
      <c r="G170" s="22">
        <f t="shared" si="8"/>
        <v>0</v>
      </c>
      <c r="H170" s="69">
        <f t="shared" si="9"/>
        <v>11978824.239999998</v>
      </c>
      <c r="I170" s="52"/>
    </row>
    <row r="171" spans="2:9" x14ac:dyDescent="0.2">
      <c r="B171" s="9" t="str">
        <f>$B$35</f>
        <v>Teacher Education</v>
      </c>
      <c r="C171" s="22">
        <f t="shared" si="8"/>
        <v>231851.88031300408</v>
      </c>
      <c r="D171" s="22">
        <f t="shared" si="8"/>
        <v>1225633.903873547</v>
      </c>
      <c r="E171" s="22">
        <f t="shared" si="8"/>
        <v>1909461.6816011323</v>
      </c>
      <c r="F171" s="22">
        <f t="shared" si="8"/>
        <v>5770037.9142123172</v>
      </c>
      <c r="G171" s="22">
        <f t="shared" si="8"/>
        <v>0</v>
      </c>
      <c r="H171" s="69">
        <f t="shared" si="9"/>
        <v>9136985.3800000008</v>
      </c>
      <c r="I171" s="52"/>
    </row>
    <row r="172" spans="2:9" x14ac:dyDescent="0.2">
      <c r="B172" s="9" t="str">
        <f>$B$36</f>
        <v>Agriculture</v>
      </c>
      <c r="C172" s="22">
        <f t="shared" si="8"/>
        <v>1473134.9984424873</v>
      </c>
      <c r="D172" s="22">
        <f t="shared" si="8"/>
        <v>3493875.5829567984</v>
      </c>
      <c r="E172" s="22">
        <f t="shared" si="8"/>
        <v>7167911.6802636283</v>
      </c>
      <c r="F172" s="22">
        <f t="shared" si="8"/>
        <v>2715960.7883370863</v>
      </c>
      <c r="G172" s="22">
        <f t="shared" si="8"/>
        <v>0</v>
      </c>
      <c r="H172" s="69">
        <f t="shared" si="9"/>
        <v>14850883.050000001</v>
      </c>
      <c r="I172" s="52"/>
    </row>
    <row r="173" spans="2:9" x14ac:dyDescent="0.2">
      <c r="B173" s="9" t="str">
        <f>$B$37</f>
        <v>Engineering</v>
      </c>
      <c r="C173" s="22">
        <f t="shared" si="8"/>
        <v>5632525.924317671</v>
      </c>
      <c r="D173" s="22">
        <f t="shared" si="8"/>
        <v>11509081.248261232</v>
      </c>
      <c r="E173" s="22">
        <f t="shared" si="8"/>
        <v>8835740.2609953284</v>
      </c>
      <c r="F173" s="22">
        <f t="shared" si="8"/>
        <v>20873548.216425769</v>
      </c>
      <c r="G173" s="22">
        <f t="shared" si="8"/>
        <v>0</v>
      </c>
      <c r="H173" s="69">
        <f t="shared" si="9"/>
        <v>46850895.649999999</v>
      </c>
      <c r="I173" s="52"/>
    </row>
    <row r="174" spans="2:9" x14ac:dyDescent="0.2">
      <c r="B174" s="9" t="str">
        <f>$B$38</f>
        <v>Home Economics</v>
      </c>
      <c r="C174" s="22">
        <f t="shared" si="8"/>
        <v>320286.98403861903</v>
      </c>
      <c r="D174" s="22">
        <f t="shared" si="8"/>
        <v>420826.08111438551</v>
      </c>
      <c r="E174" s="22">
        <f t="shared" si="8"/>
        <v>118272.93884475011</v>
      </c>
      <c r="F174" s="22">
        <f t="shared" si="8"/>
        <v>232328.81600224538</v>
      </c>
      <c r="G174" s="22">
        <f t="shared" si="8"/>
        <v>0</v>
      </c>
      <c r="H174" s="69">
        <f t="shared" si="9"/>
        <v>1091714.82</v>
      </c>
      <c r="I174" s="52"/>
    </row>
    <row r="175" spans="2:9" x14ac:dyDescent="0.2">
      <c r="B175" s="9" t="str">
        <f>$B$39</f>
        <v>Law</v>
      </c>
      <c r="C175" s="22">
        <f t="shared" si="8"/>
        <v>0</v>
      </c>
      <c r="D175" s="22">
        <f t="shared" si="8"/>
        <v>0</v>
      </c>
      <c r="E175" s="22">
        <f t="shared" si="8"/>
        <v>0</v>
      </c>
      <c r="F175" s="22">
        <f t="shared" si="8"/>
        <v>0</v>
      </c>
      <c r="G175" s="22">
        <f t="shared" si="8"/>
        <v>7027638.2800000003</v>
      </c>
      <c r="H175" s="69">
        <f t="shared" si="9"/>
        <v>7027638.2800000003</v>
      </c>
      <c r="I175" s="52"/>
    </row>
    <row r="176" spans="2:9" x14ac:dyDescent="0.2">
      <c r="B176" s="9" t="str">
        <f>$B$40</f>
        <v>Social Service</v>
      </c>
      <c r="C176" s="22">
        <f t="shared" si="8"/>
        <v>41140.714737469825</v>
      </c>
      <c r="D176" s="22">
        <f t="shared" si="8"/>
        <v>154068.49934850217</v>
      </c>
      <c r="E176" s="22">
        <f t="shared" si="8"/>
        <v>305904.04131500749</v>
      </c>
      <c r="F176" s="22">
        <f t="shared" si="8"/>
        <v>5495.0845990205262</v>
      </c>
      <c r="G176" s="22">
        <f t="shared" si="8"/>
        <v>0</v>
      </c>
      <c r="H176" s="69">
        <f t="shared" si="9"/>
        <v>506608.34</v>
      </c>
      <c r="I176" s="52"/>
    </row>
    <row r="177" spans="2:9" x14ac:dyDescent="0.2">
      <c r="B177" s="9" t="str">
        <f>$B$41</f>
        <v>Library Science</v>
      </c>
      <c r="C177" s="22">
        <f t="shared" si="8"/>
        <v>495980.61611708277</v>
      </c>
      <c r="D177" s="22">
        <f t="shared" si="8"/>
        <v>0</v>
      </c>
      <c r="E177" s="22">
        <f t="shared" si="8"/>
        <v>615851.20069092838</v>
      </c>
      <c r="F177" s="22">
        <f t="shared" si="8"/>
        <v>2150.4631919888648</v>
      </c>
      <c r="G177" s="22">
        <f t="shared" si="8"/>
        <v>0</v>
      </c>
      <c r="H177" s="69">
        <f t="shared" si="9"/>
        <v>1113982.28</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353255.40288600069</v>
      </c>
      <c r="D181" s="22">
        <f t="shared" si="8"/>
        <v>836233.10107147822</v>
      </c>
      <c r="E181" s="22">
        <f t="shared" si="8"/>
        <v>383805.71407245466</v>
      </c>
      <c r="F181" s="22">
        <f t="shared" si="8"/>
        <v>974427.61197006633</v>
      </c>
      <c r="G181" s="22">
        <f t="shared" si="8"/>
        <v>0</v>
      </c>
      <c r="H181" s="69">
        <f t="shared" si="9"/>
        <v>2547721.83</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1488398.7715550908</v>
      </c>
      <c r="D183" s="22">
        <f t="shared" si="8"/>
        <v>13918924.67375928</v>
      </c>
      <c r="E183" s="22">
        <f t="shared" si="8"/>
        <v>8724966.3919730578</v>
      </c>
      <c r="F183" s="22">
        <f t="shared" si="8"/>
        <v>7661815.4827125734</v>
      </c>
      <c r="G183" s="22">
        <f t="shared" si="8"/>
        <v>0</v>
      </c>
      <c r="H183" s="69">
        <f t="shared" si="9"/>
        <v>31794105.32</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3304.0150816617142</v>
      </c>
      <c r="D185" s="22">
        <f t="shared" si="10"/>
        <v>2127143.8049183385</v>
      </c>
      <c r="E185" s="22">
        <f t="shared" si="10"/>
        <v>0</v>
      </c>
      <c r="F185" s="22">
        <f t="shared" si="10"/>
        <v>0</v>
      </c>
      <c r="G185" s="22">
        <f t="shared" si="10"/>
        <v>0</v>
      </c>
      <c r="H185" s="69">
        <f t="shared" si="9"/>
        <v>2130447.8200000003</v>
      </c>
      <c r="I185" s="52"/>
    </row>
    <row r="186" spans="2:9" x14ac:dyDescent="0.2">
      <c r="B186" s="9" t="str">
        <f>$B$50</f>
        <v>Technology</v>
      </c>
      <c r="C186" s="22">
        <f t="shared" si="10"/>
        <v>303239.16684321966</v>
      </c>
      <c r="D186" s="22">
        <f t="shared" si="10"/>
        <v>524857.76175136853</v>
      </c>
      <c r="E186" s="22">
        <f t="shared" si="10"/>
        <v>680921.70067524828</v>
      </c>
      <c r="F186" s="22">
        <f t="shared" si="10"/>
        <v>59690.590730163523</v>
      </c>
      <c r="G186" s="22">
        <f t="shared" si="10"/>
        <v>0</v>
      </c>
      <c r="H186" s="69">
        <f t="shared" si="9"/>
        <v>1568709.22</v>
      </c>
      <c r="I186" s="52"/>
    </row>
    <row r="187" spans="2:9" x14ac:dyDescent="0.2">
      <c r="B187" s="9" t="str">
        <f>$B$51</f>
        <v>Nursing</v>
      </c>
      <c r="C187" s="22">
        <f t="shared" si="10"/>
        <v>0</v>
      </c>
      <c r="D187" s="22">
        <f t="shared" si="10"/>
        <v>0</v>
      </c>
      <c r="E187" s="22">
        <f t="shared" si="10"/>
        <v>0</v>
      </c>
      <c r="F187" s="22">
        <f t="shared" si="10"/>
        <v>0</v>
      </c>
      <c r="G187" s="22">
        <f t="shared" si="10"/>
        <v>0</v>
      </c>
      <c r="H187" s="69">
        <f t="shared" si="9"/>
        <v>0</v>
      </c>
      <c r="I187" s="52"/>
    </row>
    <row r="188" spans="2:9" x14ac:dyDescent="0.2">
      <c r="B188" s="35" t="str">
        <f>$B$52</f>
        <v>Totals</v>
      </c>
      <c r="C188" s="36">
        <f>SUM(C168:C187)</f>
        <v>28254746.042817201</v>
      </c>
      <c r="D188" s="36">
        <f>SUM(D168:D187)</f>
        <v>61769872.948956273</v>
      </c>
      <c r="E188" s="36">
        <f>SUM(E168:E187)</f>
        <v>50571796.350141071</v>
      </c>
      <c r="F188" s="36">
        <f>SUM(F168:F187)</f>
        <v>72569087.378085434</v>
      </c>
      <c r="G188" s="36">
        <f>SUM(G168:G187)</f>
        <v>7027638.2800000003</v>
      </c>
      <c r="H188" s="36">
        <f t="shared" si="9"/>
        <v>220193140.99999997</v>
      </c>
      <c r="I188" s="52"/>
    </row>
    <row r="189" spans="2:9" x14ac:dyDescent="0.2">
      <c r="B189" s="46"/>
      <c r="C189" s="42"/>
      <c r="D189" s="42"/>
      <c r="E189" s="42"/>
      <c r="F189" s="42"/>
      <c r="G189" s="42"/>
      <c r="H189" s="43"/>
      <c r="I189" s="1"/>
    </row>
    <row r="190" spans="2:9" ht="15" customHeight="1" x14ac:dyDescent="0.2">
      <c r="B190" s="382" t="s">
        <v>35</v>
      </c>
      <c r="C190" s="382"/>
      <c r="D190" s="382"/>
      <c r="E190" s="382"/>
      <c r="F190" s="382"/>
      <c r="G190" s="382"/>
      <c r="H190" s="17">
        <f>H15</f>
        <v>89324474</v>
      </c>
    </row>
    <row r="191" spans="2:9" ht="43.5" customHeight="1" thickBot="1" x14ac:dyDescent="0.25">
      <c r="B191" s="366" t="s">
        <v>233</v>
      </c>
      <c r="C191" s="366"/>
      <c r="D191" s="366"/>
      <c r="E191" s="366"/>
      <c r="F191" s="366"/>
      <c r="G191" s="366"/>
      <c r="H191" s="366"/>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7161234.8706018757</v>
      </c>
      <c r="D193" s="38">
        <f t="shared" si="11"/>
        <v>5142864.2075217757</v>
      </c>
      <c r="E193" s="38">
        <f t="shared" si="11"/>
        <v>4016272.8202756778</v>
      </c>
      <c r="F193" s="38">
        <f t="shared" si="11"/>
        <v>5856373.7694423655</v>
      </c>
      <c r="G193" s="38">
        <f t="shared" si="11"/>
        <v>0</v>
      </c>
      <c r="H193" s="38">
        <f>SUM(C193:G193)</f>
        <v>22176745.667841695</v>
      </c>
      <c r="I193" s="1"/>
    </row>
    <row r="194" spans="2:9" x14ac:dyDescent="0.2">
      <c r="B194" s="9" t="str">
        <f>$B$33</f>
        <v>Science</v>
      </c>
      <c r="C194" s="39">
        <f t="shared" si="11"/>
        <v>3252338.9305418916</v>
      </c>
      <c r="D194" s="39">
        <f t="shared" si="11"/>
        <v>3227039.8742667846</v>
      </c>
      <c r="E194" s="39">
        <f t="shared" si="11"/>
        <v>3366880.765629719</v>
      </c>
      <c r="F194" s="39">
        <f t="shared" si="11"/>
        <v>6963841.9584224857</v>
      </c>
      <c r="G194" s="39">
        <f t="shared" si="11"/>
        <v>0</v>
      </c>
      <c r="H194" s="39">
        <f t="shared" ref="H194:H213" si="12">SUM(C194:G194)</f>
        <v>16810101.528860882</v>
      </c>
      <c r="I194" s="1"/>
    </row>
    <row r="195" spans="2:9" x14ac:dyDescent="0.2">
      <c r="B195" s="9" t="str">
        <f>$B$34</f>
        <v>Fine Arts</v>
      </c>
      <c r="C195" s="39">
        <f t="shared" si="11"/>
        <v>1598715.7979717122</v>
      </c>
      <c r="D195" s="39">
        <f t="shared" si="11"/>
        <v>1452066.7622473368</v>
      </c>
      <c r="E195" s="39">
        <f t="shared" si="11"/>
        <v>1183816.3941134268</v>
      </c>
      <c r="F195" s="39">
        <f t="shared" si="11"/>
        <v>1054373.1875787755</v>
      </c>
      <c r="G195" s="39">
        <f t="shared" si="11"/>
        <v>0</v>
      </c>
      <c r="H195" s="39">
        <f t="shared" si="12"/>
        <v>5288972.1419112515</v>
      </c>
      <c r="I195" s="1"/>
    </row>
    <row r="196" spans="2:9" x14ac:dyDescent="0.2">
      <c r="B196" s="9" t="str">
        <f>$B$35</f>
        <v>Teacher Education</v>
      </c>
      <c r="C196" s="39">
        <f t="shared" si="11"/>
        <v>121602.99257078019</v>
      </c>
      <c r="D196" s="39">
        <f t="shared" si="11"/>
        <v>478613.76524669415</v>
      </c>
      <c r="E196" s="39">
        <f t="shared" si="11"/>
        <v>777671.1309222983</v>
      </c>
      <c r="F196" s="39">
        <f t="shared" si="11"/>
        <v>2356615.5237994143</v>
      </c>
      <c r="G196" s="39">
        <f t="shared" si="11"/>
        <v>0</v>
      </c>
      <c r="H196" s="39">
        <f t="shared" si="12"/>
        <v>3734503.4125391869</v>
      </c>
      <c r="I196" s="1"/>
    </row>
    <row r="197" spans="2:9" x14ac:dyDescent="0.2">
      <c r="B197" s="9" t="str">
        <f>$B$36</f>
        <v>Agriculture</v>
      </c>
      <c r="C197" s="39">
        <f t="shared" si="11"/>
        <v>802460.1836883974</v>
      </c>
      <c r="D197" s="39">
        <f t="shared" si="11"/>
        <v>1142164.2285732436</v>
      </c>
      <c r="E197" s="39">
        <f t="shared" si="11"/>
        <v>1067307.3353652426</v>
      </c>
      <c r="F197" s="39">
        <f t="shared" si="11"/>
        <v>867325.12604312785</v>
      </c>
      <c r="G197" s="39">
        <f t="shared" si="11"/>
        <v>0</v>
      </c>
      <c r="H197" s="39">
        <f t="shared" si="12"/>
        <v>3879256.8736700118</v>
      </c>
      <c r="I197" s="1"/>
    </row>
    <row r="198" spans="2:9" x14ac:dyDescent="0.2">
      <c r="B198" s="9" t="str">
        <f>$B$37</f>
        <v>Engineering</v>
      </c>
      <c r="C198" s="39">
        <f t="shared" si="11"/>
        <v>1840945.9923333654</v>
      </c>
      <c r="D198" s="39">
        <f t="shared" si="11"/>
        <v>4183243.4261524207</v>
      </c>
      <c r="E198" s="39">
        <f t="shared" si="11"/>
        <v>2999706.5841961666</v>
      </c>
      <c r="F198" s="39">
        <f t="shared" si="11"/>
        <v>7815367.2609603899</v>
      </c>
      <c r="G198" s="39">
        <f t="shared" si="11"/>
        <v>0</v>
      </c>
      <c r="H198" s="39">
        <f t="shared" si="12"/>
        <v>16839263.263642341</v>
      </c>
      <c r="I198" s="1"/>
    </row>
    <row r="199" spans="2:9" x14ac:dyDescent="0.2">
      <c r="B199" s="9" t="str">
        <f>$B$38</f>
        <v>Home Economics</v>
      </c>
      <c r="C199" s="39">
        <f t="shared" si="11"/>
        <v>235853.98564501811</v>
      </c>
      <c r="D199" s="39">
        <f t="shared" si="11"/>
        <v>99163.539543049643</v>
      </c>
      <c r="E199" s="39">
        <f t="shared" si="11"/>
        <v>41495.533318998081</v>
      </c>
      <c r="F199" s="39">
        <f t="shared" si="11"/>
        <v>82545.377592753532</v>
      </c>
      <c r="G199" s="39">
        <f t="shared" si="11"/>
        <v>0</v>
      </c>
      <c r="H199" s="39">
        <f t="shared" si="12"/>
        <v>459058.43609981937</v>
      </c>
      <c r="I199" s="1"/>
    </row>
    <row r="200" spans="2:9" x14ac:dyDescent="0.2">
      <c r="B200" s="9" t="str">
        <f>$B$39</f>
        <v>Law</v>
      </c>
      <c r="C200" s="39">
        <f t="shared" si="11"/>
        <v>0</v>
      </c>
      <c r="D200" s="39">
        <f t="shared" si="11"/>
        <v>0</v>
      </c>
      <c r="E200" s="39">
        <f t="shared" si="11"/>
        <v>0</v>
      </c>
      <c r="F200" s="39">
        <f t="shared" si="11"/>
        <v>0</v>
      </c>
      <c r="G200" s="39">
        <f t="shared" si="11"/>
        <v>2974036.6353895408</v>
      </c>
      <c r="H200" s="39">
        <f t="shared" si="12"/>
        <v>2974036.6353895408</v>
      </c>
      <c r="I200" s="1"/>
    </row>
    <row r="201" spans="2:9" x14ac:dyDescent="0.2">
      <c r="B201" s="9" t="str">
        <f>$B$40</f>
        <v>Social Service</v>
      </c>
      <c r="C201" s="39">
        <f t="shared" si="11"/>
        <v>41959.566781491638</v>
      </c>
      <c r="D201" s="39">
        <f t="shared" si="11"/>
        <v>55708.22792662774</v>
      </c>
      <c r="E201" s="39">
        <f t="shared" si="11"/>
        <v>150235.84936524794</v>
      </c>
      <c r="F201" s="39">
        <f t="shared" si="11"/>
        <v>2184.8764232234666</v>
      </c>
      <c r="G201" s="39">
        <f t="shared" si="11"/>
        <v>0</v>
      </c>
      <c r="H201" s="39">
        <f t="shared" si="12"/>
        <v>250088.52049659079</v>
      </c>
      <c r="I201" s="1"/>
    </row>
    <row r="202" spans="2:9" x14ac:dyDescent="0.2">
      <c r="B202" s="9" t="str">
        <f>$B$41</f>
        <v>Library Science</v>
      </c>
      <c r="C202" s="39">
        <f t="shared" si="11"/>
        <v>163757.23800078334</v>
      </c>
      <c r="D202" s="39">
        <f t="shared" si="11"/>
        <v>0</v>
      </c>
      <c r="E202" s="39">
        <f t="shared" si="11"/>
        <v>176957.85668094829</v>
      </c>
      <c r="F202" s="39">
        <f t="shared" si="11"/>
        <v>107.15431207569723</v>
      </c>
      <c r="G202" s="39">
        <f t="shared" si="11"/>
        <v>0</v>
      </c>
      <c r="H202" s="39">
        <f t="shared" si="12"/>
        <v>340822.24899380736</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258541.39712590657</v>
      </c>
      <c r="D206" s="39">
        <f t="shared" si="11"/>
        <v>261026.4954343609</v>
      </c>
      <c r="E206" s="39">
        <f t="shared" si="11"/>
        <v>171746.94249544883</v>
      </c>
      <c r="F206" s="39">
        <f t="shared" si="11"/>
        <v>461439.46247378015</v>
      </c>
      <c r="G206" s="39">
        <f t="shared" si="11"/>
        <v>0</v>
      </c>
      <c r="H206" s="39">
        <f t="shared" si="12"/>
        <v>1152754.2975294965</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905800.75988587923</v>
      </c>
      <c r="D208" s="39">
        <f t="shared" si="11"/>
        <v>5611913.2431082539</v>
      </c>
      <c r="E208" s="39">
        <f t="shared" si="11"/>
        <v>3598141.271347397</v>
      </c>
      <c r="F208" s="39">
        <f t="shared" si="11"/>
        <v>3155819.3130890056</v>
      </c>
      <c r="G208" s="39">
        <f t="shared" si="11"/>
        <v>0</v>
      </c>
      <c r="H208" s="39">
        <f t="shared" si="12"/>
        <v>13271674.587430537</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1318.5003243689309</v>
      </c>
      <c r="D210" s="39">
        <f t="shared" si="13"/>
        <v>806087.9743677642</v>
      </c>
      <c r="E210" s="39">
        <f t="shared" si="13"/>
        <v>0</v>
      </c>
      <c r="F210" s="39">
        <f t="shared" si="13"/>
        <v>0</v>
      </c>
      <c r="G210" s="39">
        <f t="shared" si="13"/>
        <v>0</v>
      </c>
      <c r="H210" s="39">
        <f t="shared" si="12"/>
        <v>807406.47469213314</v>
      </c>
      <c r="I210" s="1"/>
    </row>
    <row r="211" spans="2:9" x14ac:dyDescent="0.2">
      <c r="B211" s="9" t="str">
        <f>$B$50</f>
        <v>Technology</v>
      </c>
      <c r="C211" s="39">
        <f t="shared" si="13"/>
        <v>713550.00906928768</v>
      </c>
      <c r="D211" s="39">
        <f t="shared" si="13"/>
        <v>379511.99341783673</v>
      </c>
      <c r="E211" s="39">
        <f t="shared" si="13"/>
        <v>241117.73370519737</v>
      </c>
      <c r="F211" s="39">
        <f t="shared" si="13"/>
        <v>5610.1747103811549</v>
      </c>
      <c r="G211" s="39">
        <f t="shared" si="13"/>
        <v>0</v>
      </c>
      <c r="H211" s="39">
        <f t="shared" si="12"/>
        <v>1339789.9109027029</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17098080.224540759</v>
      </c>
      <c r="D213" s="38">
        <f>SUM(D193:D212)</f>
        <v>22839403.737806153</v>
      </c>
      <c r="E213" s="38">
        <f>SUM(E193:E212)</f>
        <v>17791350.217415769</v>
      </c>
      <c r="F213" s="38">
        <f>SUM(F193:F212)</f>
        <v>28621603.184847776</v>
      </c>
      <c r="G213" s="38">
        <f>SUM(G193:G212)</f>
        <v>2974036.6353895408</v>
      </c>
      <c r="H213" s="38">
        <f t="shared" si="12"/>
        <v>89324473.999999985</v>
      </c>
      <c r="I213" s="1"/>
    </row>
    <row r="214" spans="2:9" x14ac:dyDescent="0.2">
      <c r="B214" s="14"/>
      <c r="C214" s="18"/>
      <c r="D214" s="18"/>
      <c r="E214" s="18"/>
      <c r="F214" s="18"/>
      <c r="G214" s="18"/>
      <c r="H214" s="18"/>
      <c r="I214" s="1"/>
    </row>
    <row r="215" spans="2:9" ht="15" customHeight="1" x14ac:dyDescent="0.2">
      <c r="B215" s="382" t="s">
        <v>36</v>
      </c>
      <c r="C215" s="382"/>
      <c r="D215" s="382"/>
      <c r="E215" s="382"/>
      <c r="F215" s="382"/>
      <c r="G215" s="382"/>
      <c r="H215" s="17">
        <f>H17</f>
        <v>48722908</v>
      </c>
    </row>
    <row r="216" spans="2:9" ht="60.75" customHeight="1" thickBot="1" x14ac:dyDescent="0.25">
      <c r="B216" s="366" t="s">
        <v>234</v>
      </c>
      <c r="C216" s="366"/>
      <c r="D216" s="366"/>
      <c r="E216" s="366"/>
      <c r="F216" s="366"/>
      <c r="G216" s="366"/>
      <c r="H216" s="366"/>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9510989.9168305751</v>
      </c>
      <c r="D218" s="38">
        <f t="shared" si="14"/>
        <v>5791697.5690657571</v>
      </c>
      <c r="E218" s="38">
        <f t="shared" si="14"/>
        <v>790738.12879234855</v>
      </c>
      <c r="F218" s="38">
        <f t="shared" si="14"/>
        <v>650674.19917861966</v>
      </c>
      <c r="G218" s="38">
        <f t="shared" si="14"/>
        <v>0</v>
      </c>
      <c r="H218" s="38">
        <f>SUM(C218:G218)</f>
        <v>16744099.813867301</v>
      </c>
      <c r="I218" s="1"/>
    </row>
    <row r="219" spans="2:9" x14ac:dyDescent="0.2">
      <c r="B219" s="9" t="str">
        <f>$B$33</f>
        <v>Science</v>
      </c>
      <c r="C219" s="39">
        <f t="shared" si="14"/>
        <v>3902703.1680370211</v>
      </c>
      <c r="D219" s="39">
        <f t="shared" si="14"/>
        <v>3704481.0537743592</v>
      </c>
      <c r="E219" s="39">
        <f t="shared" si="14"/>
        <v>517649.37682768563</v>
      </c>
      <c r="F219" s="39">
        <f t="shared" si="14"/>
        <v>768337.16755223973</v>
      </c>
      <c r="G219" s="39">
        <f t="shared" si="14"/>
        <v>0</v>
      </c>
      <c r="H219" s="39">
        <f t="shared" ref="H219:H238" si="15">SUM(C219:G219)</f>
        <v>8893170.7661913056</v>
      </c>
      <c r="I219" s="1"/>
    </row>
    <row r="220" spans="2:9" x14ac:dyDescent="0.2">
      <c r="B220" s="9" t="str">
        <f>$B$34</f>
        <v>Fine Arts</v>
      </c>
      <c r="C220" s="39">
        <f t="shared" si="14"/>
        <v>1042942.2126618433</v>
      </c>
      <c r="D220" s="39">
        <f t="shared" si="14"/>
        <v>558664.06806585169</v>
      </c>
      <c r="E220" s="39">
        <f t="shared" si="14"/>
        <v>207213.63689386318</v>
      </c>
      <c r="F220" s="39">
        <f t="shared" si="14"/>
        <v>162685.34919048211</v>
      </c>
      <c r="G220" s="39">
        <f t="shared" si="14"/>
        <v>0</v>
      </c>
      <c r="H220" s="39">
        <f t="shared" si="15"/>
        <v>1971505.2668120402</v>
      </c>
      <c r="I220" s="1"/>
    </row>
    <row r="221" spans="2:9" x14ac:dyDescent="0.2">
      <c r="B221" s="9" t="str">
        <f>$B$35</f>
        <v>Teacher Education</v>
      </c>
      <c r="C221" s="39">
        <f t="shared" si="14"/>
        <v>91256.19283772436</v>
      </c>
      <c r="D221" s="39">
        <f t="shared" si="14"/>
        <v>604391.9501573036</v>
      </c>
      <c r="E221" s="39">
        <f t="shared" si="14"/>
        <v>609625.95258691546</v>
      </c>
      <c r="F221" s="39">
        <f t="shared" si="14"/>
        <v>479790.74482447014</v>
      </c>
      <c r="G221" s="39">
        <f t="shared" si="14"/>
        <v>0</v>
      </c>
      <c r="H221" s="39">
        <f t="shared" si="15"/>
        <v>1785064.8404064137</v>
      </c>
      <c r="I221" s="1"/>
    </row>
    <row r="222" spans="2:9" x14ac:dyDescent="0.2">
      <c r="B222" s="9" t="str">
        <f>$B$36</f>
        <v>Agriculture</v>
      </c>
      <c r="C222" s="39">
        <f t="shared" si="14"/>
        <v>643763.07674010156</v>
      </c>
      <c r="D222" s="39">
        <f t="shared" si="14"/>
        <v>940557.20907531958</v>
      </c>
      <c r="E222" s="39">
        <f t="shared" si="14"/>
        <v>155602.58537388354</v>
      </c>
      <c r="F222" s="39">
        <f t="shared" si="14"/>
        <v>106373.77437775017</v>
      </c>
      <c r="G222" s="39">
        <f t="shared" si="14"/>
        <v>0</v>
      </c>
      <c r="H222" s="39">
        <f t="shared" si="15"/>
        <v>1846296.6455670549</v>
      </c>
      <c r="I222" s="1"/>
    </row>
    <row r="223" spans="2:9" x14ac:dyDescent="0.2">
      <c r="B223" s="9" t="str">
        <f>$B$37</f>
        <v>Engineering</v>
      </c>
      <c r="C223" s="39">
        <f t="shared" si="14"/>
        <v>1442688.3644016555</v>
      </c>
      <c r="D223" s="39">
        <f t="shared" si="14"/>
        <v>3828599.5908797286</v>
      </c>
      <c r="E223" s="39">
        <f t="shared" si="14"/>
        <v>644605.46112855303</v>
      </c>
      <c r="F223" s="39">
        <f t="shared" si="14"/>
        <v>727212.24656728515</v>
      </c>
      <c r="G223" s="39">
        <f t="shared" si="14"/>
        <v>0</v>
      </c>
      <c r="H223" s="39">
        <f t="shared" si="15"/>
        <v>6643105.6629772224</v>
      </c>
      <c r="I223" s="1"/>
    </row>
    <row r="224" spans="2:9" x14ac:dyDescent="0.2">
      <c r="B224" s="9" t="str">
        <f>$B$38</f>
        <v>Home Economics</v>
      </c>
      <c r="C224" s="39">
        <f t="shared" si="14"/>
        <v>265463.46447202057</v>
      </c>
      <c r="D224" s="39">
        <f t="shared" si="14"/>
        <v>149334.19780151275</v>
      </c>
      <c r="E224" s="39">
        <f t="shared" si="14"/>
        <v>10712.844409537058</v>
      </c>
      <c r="F224" s="39">
        <f t="shared" si="14"/>
        <v>17672.964410201072</v>
      </c>
      <c r="G224" s="39">
        <f t="shared" si="14"/>
        <v>0</v>
      </c>
      <c r="H224" s="39">
        <f t="shared" si="15"/>
        <v>443183.47109327139</v>
      </c>
      <c r="I224" s="1"/>
    </row>
    <row r="225" spans="2:9" x14ac:dyDescent="0.2">
      <c r="B225" s="9" t="str">
        <f>$B$39</f>
        <v>Law</v>
      </c>
      <c r="C225" s="39">
        <f t="shared" si="14"/>
        <v>0</v>
      </c>
      <c r="D225" s="39">
        <f t="shared" si="14"/>
        <v>0</v>
      </c>
      <c r="E225" s="39">
        <f t="shared" si="14"/>
        <v>0</v>
      </c>
      <c r="F225" s="39">
        <f t="shared" si="14"/>
        <v>0</v>
      </c>
      <c r="G225" s="39">
        <f t="shared" si="14"/>
        <v>517097.62369232322</v>
      </c>
      <c r="H225" s="39">
        <f t="shared" si="15"/>
        <v>517097.62369232322</v>
      </c>
      <c r="I225" s="1"/>
    </row>
    <row r="226" spans="2:9" x14ac:dyDescent="0.2">
      <c r="B226" s="9" t="str">
        <f>$B$40</f>
        <v>Social Service</v>
      </c>
      <c r="C226" s="39">
        <f t="shared" si="14"/>
        <v>25215.526968318572</v>
      </c>
      <c r="D226" s="39">
        <f t="shared" si="14"/>
        <v>40959.117244771871</v>
      </c>
      <c r="E226" s="39">
        <f t="shared" si="14"/>
        <v>26160.647674118118</v>
      </c>
      <c r="F226" s="39">
        <f t="shared" si="14"/>
        <v>403.18549985249587</v>
      </c>
      <c r="G226" s="39">
        <f t="shared" si="14"/>
        <v>0</v>
      </c>
      <c r="H226" s="39">
        <f t="shared" si="15"/>
        <v>92738.477387061052</v>
      </c>
      <c r="I226" s="1"/>
    </row>
    <row r="227" spans="2:9" x14ac:dyDescent="0.2">
      <c r="B227" s="9" t="str">
        <f>$B$41</f>
        <v>Library Science</v>
      </c>
      <c r="C227" s="39">
        <f t="shared" si="14"/>
        <v>4269.2955713555257</v>
      </c>
      <c r="D227" s="39">
        <f t="shared" si="14"/>
        <v>0</v>
      </c>
      <c r="E227" s="39">
        <f t="shared" si="14"/>
        <v>37642.922897599827</v>
      </c>
      <c r="F227" s="39">
        <f t="shared" si="14"/>
        <v>201.59274992624793</v>
      </c>
      <c r="G227" s="39">
        <f t="shared" si="14"/>
        <v>0</v>
      </c>
      <c r="H227" s="39">
        <f t="shared" si="15"/>
        <v>42113.811218881601</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360388.58319137857</v>
      </c>
      <c r="D231" s="39">
        <f t="shared" si="14"/>
        <v>373988.7499622312</v>
      </c>
      <c r="E231" s="39">
        <f t="shared" si="14"/>
        <v>66585.3588990563</v>
      </c>
      <c r="F231" s="39">
        <f t="shared" si="14"/>
        <v>65114.458226178089</v>
      </c>
      <c r="G231" s="39">
        <f t="shared" si="14"/>
        <v>0</v>
      </c>
      <c r="H231" s="39">
        <f t="shared" si="15"/>
        <v>866077.15027884417</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1162215.6576865881</v>
      </c>
      <c r="D233" s="39">
        <f t="shared" si="14"/>
        <v>5859636.1367444843</v>
      </c>
      <c r="E233" s="39">
        <f t="shared" si="14"/>
        <v>1337980.9984640593</v>
      </c>
      <c r="F233" s="39">
        <f t="shared" si="14"/>
        <v>169270.71235473952</v>
      </c>
      <c r="G233" s="39">
        <f t="shared" si="14"/>
        <v>0</v>
      </c>
      <c r="H233" s="39">
        <f t="shared" si="15"/>
        <v>8529103.5052498709</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33.353871651215044</v>
      </c>
      <c r="D235" s="39">
        <f t="shared" si="16"/>
        <v>195650.00980556899</v>
      </c>
      <c r="E235" s="39">
        <f t="shared" si="16"/>
        <v>0</v>
      </c>
      <c r="F235" s="39">
        <f t="shared" si="16"/>
        <v>0</v>
      </c>
      <c r="G235" s="39">
        <f t="shared" si="16"/>
        <v>0</v>
      </c>
      <c r="H235" s="39">
        <f t="shared" si="15"/>
        <v>195683.36367722022</v>
      </c>
      <c r="I235" s="1"/>
    </row>
    <row r="236" spans="2:9" x14ac:dyDescent="0.2">
      <c r="B236" s="9" t="str">
        <f>$B$50</f>
        <v>Technology</v>
      </c>
      <c r="C236" s="39">
        <f t="shared" si="16"/>
        <v>72477.963098090288</v>
      </c>
      <c r="D236" s="39">
        <f t="shared" si="16"/>
        <v>60426.129906561378</v>
      </c>
      <c r="E236" s="39">
        <f t="shared" si="16"/>
        <v>20360.323076689212</v>
      </c>
      <c r="F236" s="39">
        <f t="shared" si="16"/>
        <v>403.18549985249587</v>
      </c>
      <c r="G236" s="39">
        <f t="shared" si="16"/>
        <v>0</v>
      </c>
      <c r="H236" s="39">
        <f t="shared" si="15"/>
        <v>153667.60158119336</v>
      </c>
      <c r="I236" s="1"/>
    </row>
    <row r="237" spans="2:9"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9" x14ac:dyDescent="0.2">
      <c r="B238" s="35" t="str">
        <f>$B$52</f>
        <v>Totals</v>
      </c>
      <c r="C238" s="38">
        <f>SUM(C218:C237)</f>
        <v>18524406.776368327</v>
      </c>
      <c r="D238" s="38">
        <f>SUM(D218:D237)</f>
        <v>22108385.782483447</v>
      </c>
      <c r="E238" s="38">
        <f>SUM(E218:E237)</f>
        <v>4424878.2370243091</v>
      </c>
      <c r="F238" s="38">
        <f>SUM(F218:F237)</f>
        <v>3148139.5804315978</v>
      </c>
      <c r="G238" s="38">
        <f>SUM(G218:G237)</f>
        <v>517097.62369232322</v>
      </c>
      <c r="H238" s="38">
        <f t="shared" si="15"/>
        <v>48722908.000000007</v>
      </c>
      <c r="I238" s="1"/>
    </row>
    <row r="239" spans="2:9" x14ac:dyDescent="0.2">
      <c r="B239" s="40"/>
      <c r="C239" s="41"/>
      <c r="D239" s="41"/>
      <c r="E239" s="41"/>
      <c r="F239" s="41"/>
      <c r="G239" s="41"/>
      <c r="H239" s="41"/>
      <c r="I239" s="1"/>
    </row>
    <row r="240" spans="2:9" ht="15" customHeight="1" x14ac:dyDescent="0.2">
      <c r="B240" s="304" t="s">
        <v>12</v>
      </c>
      <c r="C240" s="11"/>
      <c r="D240" s="11"/>
      <c r="E240" s="11"/>
      <c r="F240" s="11"/>
      <c r="G240" s="11"/>
      <c r="H240" s="17">
        <f>H16</f>
        <v>50841156</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9924484.0245580226</v>
      </c>
      <c r="D243" s="38">
        <f t="shared" si="17"/>
        <v>6043493.9477276867</v>
      </c>
      <c r="E243" s="38">
        <f t="shared" si="17"/>
        <v>825115.78662504873</v>
      </c>
      <c r="F243" s="38">
        <f t="shared" si="17"/>
        <v>678962.52139989822</v>
      </c>
      <c r="G243" s="38">
        <f t="shared" si="17"/>
        <v>0</v>
      </c>
      <c r="H243" s="38">
        <f>SUM(C243:G243)</f>
        <v>17472056.280310657</v>
      </c>
      <c r="I243" s="1"/>
    </row>
    <row r="244" spans="2:9" x14ac:dyDescent="0.2">
      <c r="B244" s="9" t="str">
        <f>$B$33</f>
        <v>Science</v>
      </c>
      <c r="C244" s="39">
        <f t="shared" si="17"/>
        <v>4072374.756200192</v>
      </c>
      <c r="D244" s="39">
        <f t="shared" si="17"/>
        <v>3865534.855883121</v>
      </c>
      <c r="E244" s="39">
        <f t="shared" si="17"/>
        <v>540154.39145379316</v>
      </c>
      <c r="F244" s="39">
        <f t="shared" si="17"/>
        <v>801740.93459531514</v>
      </c>
      <c r="G244" s="39">
        <f t="shared" si="17"/>
        <v>0</v>
      </c>
      <c r="H244" s="39">
        <f t="shared" ref="H244:H263" si="18">SUM(C244:G244)</f>
        <v>9279804.9381324202</v>
      </c>
      <c r="I244" s="1"/>
    </row>
    <row r="245" spans="2:9" x14ac:dyDescent="0.2">
      <c r="B245" s="9" t="str">
        <f>$B$34</f>
        <v>Fine Arts</v>
      </c>
      <c r="C245" s="39">
        <f t="shared" si="17"/>
        <v>1088284.5443651669</v>
      </c>
      <c r="D245" s="39">
        <f t="shared" si="17"/>
        <v>582952.21287141938</v>
      </c>
      <c r="E245" s="39">
        <f t="shared" si="17"/>
        <v>216222.33300705804</v>
      </c>
      <c r="F245" s="39">
        <f t="shared" si="17"/>
        <v>169758.16010628457</v>
      </c>
      <c r="G245" s="39">
        <f t="shared" si="17"/>
        <v>0</v>
      </c>
      <c r="H245" s="39">
        <f t="shared" si="18"/>
        <v>2057217.2503499291</v>
      </c>
      <c r="I245" s="1"/>
    </row>
    <row r="246" spans="2:9" x14ac:dyDescent="0.2">
      <c r="B246" s="9" t="str">
        <f>$B$35</f>
        <v>Teacher Education</v>
      </c>
      <c r="C246" s="39">
        <f t="shared" si="17"/>
        <v>95223.592484028792</v>
      </c>
      <c r="D246" s="39">
        <f t="shared" si="17"/>
        <v>630668.13300822885</v>
      </c>
      <c r="E246" s="39">
        <f t="shared" si="17"/>
        <v>636129.68579625757</v>
      </c>
      <c r="F246" s="39">
        <f t="shared" si="17"/>
        <v>500649.84021432127</v>
      </c>
      <c r="G246" s="39">
        <f t="shared" si="17"/>
        <v>0</v>
      </c>
      <c r="H246" s="39">
        <f t="shared" si="18"/>
        <v>1862671.2515028366</v>
      </c>
      <c r="I246" s="1"/>
    </row>
    <row r="247" spans="2:9" x14ac:dyDescent="0.2">
      <c r="B247" s="9" t="str">
        <f>$B$36</f>
        <v>Agriculture</v>
      </c>
      <c r="C247" s="39">
        <f t="shared" si="17"/>
        <v>671750.93513678352</v>
      </c>
      <c r="D247" s="39">
        <f t="shared" si="17"/>
        <v>981448.31161397288</v>
      </c>
      <c r="E247" s="39">
        <f t="shared" si="17"/>
        <v>162367.47028721953</v>
      </c>
      <c r="F247" s="39">
        <f t="shared" si="17"/>
        <v>110998.41695507993</v>
      </c>
      <c r="G247" s="39">
        <f t="shared" si="17"/>
        <v>0</v>
      </c>
      <c r="H247" s="39">
        <f t="shared" si="18"/>
        <v>1926565.1339930559</v>
      </c>
      <c r="I247" s="1"/>
    </row>
    <row r="248" spans="2:9" x14ac:dyDescent="0.2">
      <c r="B248" s="9" t="str">
        <f>$B$37</f>
        <v>Engineering</v>
      </c>
      <c r="C248" s="39">
        <f t="shared" si="17"/>
        <v>1505409.8206521131</v>
      </c>
      <c r="D248" s="39">
        <f t="shared" si="17"/>
        <v>3995049.4962544609</v>
      </c>
      <c r="E248" s="39">
        <f t="shared" si="17"/>
        <v>672629.94252495549</v>
      </c>
      <c r="F248" s="39">
        <f t="shared" si="17"/>
        <v>758828.09114837332</v>
      </c>
      <c r="G248" s="39">
        <f t="shared" si="17"/>
        <v>0</v>
      </c>
      <c r="H248" s="39">
        <f t="shared" si="18"/>
        <v>6931917.3505799035</v>
      </c>
      <c r="I248" s="1"/>
    </row>
    <row r="249" spans="2:9" x14ac:dyDescent="0.2">
      <c r="B249" s="9" t="str">
        <f>$B$38</f>
        <v>Home Economics</v>
      </c>
      <c r="C249" s="39">
        <f t="shared" si="17"/>
        <v>277004.59524136886</v>
      </c>
      <c r="D249" s="39">
        <f t="shared" si="17"/>
        <v>155826.56204678025</v>
      </c>
      <c r="E249" s="39">
        <f t="shared" si="17"/>
        <v>11178.589624186663</v>
      </c>
      <c r="F249" s="39">
        <f t="shared" si="17"/>
        <v>18441.303638146568</v>
      </c>
      <c r="G249" s="39">
        <f t="shared" si="17"/>
        <v>0</v>
      </c>
      <c r="H249" s="39">
        <f t="shared" si="18"/>
        <v>462451.05055048235</v>
      </c>
      <c r="I249" s="1"/>
    </row>
    <row r="250" spans="2:9" x14ac:dyDescent="0.2">
      <c r="B250" s="9" t="str">
        <f>$B$39</f>
        <v>Law</v>
      </c>
      <c r="C250" s="39">
        <f t="shared" si="17"/>
        <v>0</v>
      </c>
      <c r="D250" s="39">
        <f t="shared" si="17"/>
        <v>0</v>
      </c>
      <c r="E250" s="39">
        <f t="shared" si="17"/>
        <v>0</v>
      </c>
      <c r="F250" s="39">
        <f t="shared" si="17"/>
        <v>0</v>
      </c>
      <c r="G250" s="39">
        <f t="shared" si="17"/>
        <v>539578.65062920097</v>
      </c>
      <c r="H250" s="39">
        <f t="shared" si="18"/>
        <v>539578.65062920097</v>
      </c>
      <c r="I250" s="1"/>
    </row>
    <row r="251" spans="2:9" x14ac:dyDescent="0.2">
      <c r="B251" s="9" t="str">
        <f>$B$40</f>
        <v>Social Service</v>
      </c>
      <c r="C251" s="39">
        <f t="shared" si="17"/>
        <v>26311.782133744797</v>
      </c>
      <c r="D251" s="39">
        <f t="shared" si="17"/>
        <v>42739.831322542093</v>
      </c>
      <c r="E251" s="39">
        <f t="shared" si="17"/>
        <v>27297.992341936493</v>
      </c>
      <c r="F251" s="39">
        <f t="shared" si="17"/>
        <v>420.71415144060609</v>
      </c>
      <c r="G251" s="39">
        <f t="shared" si="17"/>
        <v>0</v>
      </c>
      <c r="H251" s="39">
        <f t="shared" si="18"/>
        <v>96770.319949664001</v>
      </c>
      <c r="I251" s="1"/>
    </row>
    <row r="252" spans="2:9" x14ac:dyDescent="0.2">
      <c r="B252" s="9" t="str">
        <f>$B$41</f>
        <v>Library Science</v>
      </c>
      <c r="C252" s="39">
        <f t="shared" si="17"/>
        <v>4454.904911533511</v>
      </c>
      <c r="D252" s="39">
        <f t="shared" si="17"/>
        <v>0</v>
      </c>
      <c r="E252" s="39">
        <f t="shared" si="17"/>
        <v>39279.46409382717</v>
      </c>
      <c r="F252" s="39">
        <f t="shared" si="17"/>
        <v>210.35707572030304</v>
      </c>
      <c r="G252" s="39">
        <f t="shared" si="17"/>
        <v>0</v>
      </c>
      <c r="H252" s="39">
        <f t="shared" si="18"/>
        <v>43944.726081080989</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376056.62163374672</v>
      </c>
      <c r="D256" s="39">
        <f t="shared" si="17"/>
        <v>390248.06111890508</v>
      </c>
      <c r="E256" s="39">
        <f t="shared" si="17"/>
        <v>69480.184128232024</v>
      </c>
      <c r="F256" s="39">
        <f t="shared" si="17"/>
        <v>67945.335457657886</v>
      </c>
      <c r="G256" s="39">
        <f t="shared" si="17"/>
        <v>0</v>
      </c>
      <c r="H256" s="39">
        <f t="shared" si="18"/>
        <v>903730.20233854186</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1212743.4503311343</v>
      </c>
      <c r="D258" s="39">
        <f t="shared" si="17"/>
        <v>6114386.1719309455</v>
      </c>
      <c r="E258" s="39">
        <f t="shared" si="17"/>
        <v>1396150.2599136117</v>
      </c>
      <c r="F258" s="39">
        <f t="shared" si="17"/>
        <v>176629.82457981448</v>
      </c>
      <c r="G258" s="39">
        <f t="shared" si="17"/>
        <v>0</v>
      </c>
      <c r="H258" s="39">
        <f t="shared" si="18"/>
        <v>8899909.7067555059</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34.803944621355555</v>
      </c>
      <c r="D260" s="39">
        <f t="shared" si="19"/>
        <v>204155.97258534859</v>
      </c>
      <c r="E260" s="39">
        <f t="shared" si="19"/>
        <v>0</v>
      </c>
      <c r="F260" s="39">
        <f t="shared" si="19"/>
        <v>0</v>
      </c>
      <c r="G260" s="39">
        <f t="shared" si="19"/>
        <v>0</v>
      </c>
      <c r="H260" s="39">
        <f t="shared" si="18"/>
        <v>204190.77652996994</v>
      </c>
      <c r="I260" s="1"/>
    </row>
    <row r="261" spans="2:9" x14ac:dyDescent="0.2">
      <c r="B261" s="9" t="str">
        <f>$B$50</f>
        <v>Technology</v>
      </c>
      <c r="C261" s="39">
        <f t="shared" si="19"/>
        <v>75628.971662205615</v>
      </c>
      <c r="D261" s="39">
        <f t="shared" si="19"/>
        <v>63053.180180783791</v>
      </c>
      <c r="E261" s="39">
        <f t="shared" si="19"/>
        <v>21245.496302321611</v>
      </c>
      <c r="F261" s="39">
        <f t="shared" si="19"/>
        <v>420.71415144060609</v>
      </c>
      <c r="G261" s="39">
        <f t="shared" si="19"/>
        <v>0</v>
      </c>
      <c r="H261" s="39">
        <f t="shared" si="18"/>
        <v>160348.36229675161</v>
      </c>
      <c r="I261" s="1"/>
    </row>
    <row r="262" spans="2:9"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9" x14ac:dyDescent="0.2">
      <c r="B263" s="35" t="str">
        <f>$B$52</f>
        <v>Totals</v>
      </c>
      <c r="C263" s="38">
        <f>SUM(C243:C262)</f>
        <v>19329762.803254656</v>
      </c>
      <c r="D263" s="38">
        <f>SUM(D243:D262)</f>
        <v>23069556.736544196</v>
      </c>
      <c r="E263" s="38">
        <f>SUM(E243:E262)</f>
        <v>4617251.5960984481</v>
      </c>
      <c r="F263" s="38">
        <f>SUM(F243:F262)</f>
        <v>3285006.2134734928</v>
      </c>
      <c r="G263" s="38">
        <f>SUM(G243:G262)</f>
        <v>539578.65062920097</v>
      </c>
      <c r="H263" s="38">
        <f t="shared" si="18"/>
        <v>50841155.999999993</v>
      </c>
      <c r="I263" s="50"/>
    </row>
    <row r="264" spans="2:9" x14ac:dyDescent="0.2">
      <c r="B264" s="374"/>
      <c r="C264" s="374"/>
      <c r="D264" s="374"/>
      <c r="E264" s="374"/>
      <c r="F264" s="374"/>
      <c r="G264" s="374"/>
      <c r="H264" s="374"/>
      <c r="I264" s="49"/>
    </row>
    <row r="265" spans="2:9" ht="15" customHeight="1" x14ac:dyDescent="0.2">
      <c r="B265" s="304" t="s">
        <v>236</v>
      </c>
      <c r="C265" s="11"/>
      <c r="D265" s="11"/>
      <c r="E265" s="11"/>
      <c r="F265" s="11"/>
      <c r="G265" s="11"/>
      <c r="H265" s="17"/>
    </row>
    <row r="266" spans="2:9" ht="45" customHeight="1" thickBot="1" x14ac:dyDescent="0.25">
      <c r="B266" s="366" t="s">
        <v>237</v>
      </c>
      <c r="C266" s="366"/>
      <c r="D266" s="366"/>
      <c r="E266" s="366"/>
      <c r="F266" s="366"/>
      <c r="G266" s="366"/>
      <c r="H266" s="366"/>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50327718.748418227</v>
      </c>
      <c r="D268" s="38">
        <f t="shared" si="20"/>
        <v>41108544.387068391</v>
      </c>
      <c r="E268" s="38">
        <f t="shared" si="20"/>
        <v>22509066.260429338</v>
      </c>
      <c r="F268" s="38">
        <f t="shared" si="20"/>
        <v>29914909.700852539</v>
      </c>
      <c r="G268" s="38">
        <f t="shared" si="20"/>
        <v>0</v>
      </c>
      <c r="H268" s="38">
        <f>SUM(C268:G268)</f>
        <v>143860239.0967685</v>
      </c>
      <c r="I268" s="1"/>
    </row>
    <row r="269" spans="2:9" x14ac:dyDescent="0.2">
      <c r="B269" s="9" t="str">
        <f>$B$33</f>
        <v>Science</v>
      </c>
      <c r="C269" s="39">
        <f t="shared" si="20"/>
        <v>22115940.876982883</v>
      </c>
      <c r="D269" s="39">
        <f t="shared" si="20"/>
        <v>25861045.610215735</v>
      </c>
      <c r="E269" s="39">
        <f t="shared" si="20"/>
        <v>20547376.286648974</v>
      </c>
      <c r="F269" s="39">
        <f t="shared" si="20"/>
        <v>41353670.206734151</v>
      </c>
      <c r="G269" s="39">
        <f t="shared" si="20"/>
        <v>0</v>
      </c>
      <c r="H269" s="39">
        <f t="shared" ref="H269:H288" si="21">SUM(C269:G269)</f>
        <v>109878032.98058175</v>
      </c>
      <c r="I269" s="1"/>
    </row>
    <row r="270" spans="2:9" x14ac:dyDescent="0.2">
      <c r="B270" s="9" t="str">
        <f>$B$34</f>
        <v>Fine Arts</v>
      </c>
      <c r="C270" s="39">
        <f t="shared" si="20"/>
        <v>9442579.7088759877</v>
      </c>
      <c r="D270" s="39">
        <f t="shared" si="20"/>
        <v>9290818.4566126168</v>
      </c>
      <c r="E270" s="39">
        <f t="shared" si="20"/>
        <v>6426549.5915542413</v>
      </c>
      <c r="F270" s="39">
        <f t="shared" si="20"/>
        <v>6008263.7308922261</v>
      </c>
      <c r="G270" s="39">
        <f t="shared" si="20"/>
        <v>0</v>
      </c>
      <c r="H270" s="39">
        <f t="shared" si="21"/>
        <v>31168211.487935074</v>
      </c>
      <c r="I270" s="1"/>
    </row>
    <row r="271" spans="2:9" x14ac:dyDescent="0.2">
      <c r="B271" s="9" t="str">
        <f>$B$35</f>
        <v>Teacher Education</v>
      </c>
      <c r="C271" s="39">
        <f t="shared" si="20"/>
        <v>766902.64524254238</v>
      </c>
      <c r="D271" s="39">
        <f t="shared" si="20"/>
        <v>3832624.6071568797</v>
      </c>
      <c r="E271" s="39">
        <f t="shared" si="20"/>
        <v>5384386.0450919438</v>
      </c>
      <c r="F271" s="39">
        <f t="shared" si="20"/>
        <v>13505639.407084392</v>
      </c>
      <c r="G271" s="39">
        <f t="shared" si="20"/>
        <v>0</v>
      </c>
      <c r="H271" s="39">
        <f t="shared" si="21"/>
        <v>23489552.704575758</v>
      </c>
      <c r="I271" s="1"/>
    </row>
    <row r="272" spans="2:9" x14ac:dyDescent="0.2">
      <c r="B272" s="9" t="str">
        <f>$B$36</f>
        <v>Agriculture</v>
      </c>
      <c r="C272" s="39">
        <f t="shared" si="20"/>
        <v>5088874.7400578698</v>
      </c>
      <c r="D272" s="39">
        <f t="shared" si="20"/>
        <v>8689857.3077679835</v>
      </c>
      <c r="E272" s="39">
        <f t="shared" si="20"/>
        <v>10545283.117139034</v>
      </c>
      <c r="F272" s="39">
        <f t="shared" si="20"/>
        <v>5419491.9337542746</v>
      </c>
      <c r="G272" s="39">
        <f t="shared" si="20"/>
        <v>0</v>
      </c>
      <c r="H272" s="39">
        <f t="shared" si="21"/>
        <v>29743507.098719165</v>
      </c>
      <c r="I272" s="1"/>
    </row>
    <row r="273" spans="2:9" x14ac:dyDescent="0.2">
      <c r="B273" s="9" t="str">
        <f>$B$37</f>
        <v>Engineering</v>
      </c>
      <c r="C273" s="39">
        <f t="shared" si="20"/>
        <v>13857635.261701096</v>
      </c>
      <c r="D273" s="39">
        <f t="shared" si="20"/>
        <v>31323860.061442602</v>
      </c>
      <c r="E273" s="39">
        <f t="shared" si="20"/>
        <v>18751535.950741902</v>
      </c>
      <c r="F273" s="39">
        <f t="shared" si="20"/>
        <v>44762081.81977322</v>
      </c>
      <c r="G273" s="39">
        <f t="shared" si="20"/>
        <v>0</v>
      </c>
      <c r="H273" s="39">
        <f t="shared" si="21"/>
        <v>108695113.09365882</v>
      </c>
      <c r="I273" s="1"/>
    </row>
    <row r="274" spans="2:9" x14ac:dyDescent="0.2">
      <c r="B274" s="9" t="str">
        <f>$B$38</f>
        <v>Home Economics</v>
      </c>
      <c r="C274" s="39">
        <f t="shared" si="20"/>
        <v>1538822.7381620146</v>
      </c>
      <c r="D274" s="39">
        <f t="shared" si="20"/>
        <v>1010235.8663291961</v>
      </c>
      <c r="E274" s="39">
        <f t="shared" si="20"/>
        <v>259109.95466530084</v>
      </c>
      <c r="F274" s="39">
        <f t="shared" si="20"/>
        <v>505056.69463137758</v>
      </c>
      <c r="G274" s="39">
        <f t="shared" si="20"/>
        <v>0</v>
      </c>
      <c r="H274" s="39">
        <f t="shared" si="21"/>
        <v>3313225.2537878891</v>
      </c>
      <c r="I274" s="1"/>
    </row>
    <row r="275" spans="2:9" x14ac:dyDescent="0.2">
      <c r="B275" s="9" t="str">
        <f>$B$39</f>
        <v>Law</v>
      </c>
      <c r="C275" s="39">
        <f t="shared" si="20"/>
        <v>0</v>
      </c>
      <c r="D275" s="39">
        <f t="shared" si="20"/>
        <v>0</v>
      </c>
      <c r="E275" s="39">
        <f t="shared" si="20"/>
        <v>0</v>
      </c>
      <c r="F275" s="39">
        <f t="shared" si="20"/>
        <v>0</v>
      </c>
      <c r="G275" s="39">
        <f t="shared" si="20"/>
        <v>16609292.776249524</v>
      </c>
      <c r="H275" s="39">
        <f t="shared" si="21"/>
        <v>16609292.776249524</v>
      </c>
      <c r="I275" s="1"/>
    </row>
    <row r="276" spans="2:9" x14ac:dyDescent="0.2">
      <c r="B276" s="9" t="str">
        <f>$B$40</f>
        <v>Social Service</v>
      </c>
      <c r="C276" s="39">
        <f t="shared" si="20"/>
        <v>212943.74228807125</v>
      </c>
      <c r="D276" s="39">
        <f t="shared" si="20"/>
        <v>397453.25144812482</v>
      </c>
      <c r="E276" s="39">
        <f t="shared" si="20"/>
        <v>790008.80342358304</v>
      </c>
      <c r="F276" s="39">
        <f t="shared" si="20"/>
        <v>12581.860673537096</v>
      </c>
      <c r="G276" s="39">
        <f t="shared" si="20"/>
        <v>0</v>
      </c>
      <c r="H276" s="39">
        <f t="shared" si="21"/>
        <v>1412987.6578333161</v>
      </c>
      <c r="I276" s="1"/>
    </row>
    <row r="277" spans="2:9" x14ac:dyDescent="0.2">
      <c r="B277" s="9" t="str">
        <f>$B$41</f>
        <v>Library Science</v>
      </c>
      <c r="C277" s="39">
        <f t="shared" si="20"/>
        <v>974109.55460075522</v>
      </c>
      <c r="D277" s="39">
        <f t="shared" si="20"/>
        <v>0</v>
      </c>
      <c r="E277" s="39">
        <f t="shared" si="20"/>
        <v>1200017.4650620127</v>
      </c>
      <c r="F277" s="39">
        <f t="shared" si="20"/>
        <v>2869.567329711113</v>
      </c>
      <c r="G277" s="39">
        <f t="shared" si="20"/>
        <v>0</v>
      </c>
      <c r="H277" s="39">
        <f t="shared" si="21"/>
        <v>2176996.5869924789</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1830801.0211149114</v>
      </c>
      <c r="D281" s="39">
        <f t="shared" si="20"/>
        <v>2348693.7781416266</v>
      </c>
      <c r="E281" s="39">
        <f t="shared" si="20"/>
        <v>1012178.2203139497</v>
      </c>
      <c r="F281" s="39">
        <f t="shared" si="20"/>
        <v>2430188.4516051714</v>
      </c>
      <c r="G281" s="39">
        <f t="shared" si="20"/>
        <v>0</v>
      </c>
      <c r="H281" s="39">
        <f t="shared" si="21"/>
        <v>7621861.4711756594</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6459805.972896832</v>
      </c>
      <c r="D283" s="39">
        <f t="shared" si="20"/>
        <v>41979311.760715559</v>
      </c>
      <c r="E283" s="39">
        <f t="shared" si="20"/>
        <v>21773051.289203327</v>
      </c>
      <c r="F283" s="39">
        <f t="shared" si="20"/>
        <v>17053768.309752744</v>
      </c>
      <c r="G283" s="39">
        <f t="shared" si="20"/>
        <v>0</v>
      </c>
      <c r="H283" s="39">
        <f t="shared" si="21"/>
        <v>87265937.332568467</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7151.6107223032159</v>
      </c>
      <c r="D285" s="39">
        <f t="shared" si="22"/>
        <v>4837574.4597397503</v>
      </c>
      <c r="E285" s="39">
        <f t="shared" si="22"/>
        <v>0</v>
      </c>
      <c r="F285" s="39">
        <f t="shared" si="22"/>
        <v>0</v>
      </c>
      <c r="G285" s="39">
        <f t="shared" si="22"/>
        <v>0</v>
      </c>
      <c r="H285" s="39">
        <f t="shared" si="21"/>
        <v>4844726.0704620536</v>
      </c>
      <c r="I285" s="1"/>
    </row>
    <row r="286" spans="2:9" x14ac:dyDescent="0.2">
      <c r="B286" s="9" t="str">
        <f>$B$50</f>
        <v>Technology</v>
      </c>
      <c r="C286" s="39">
        <f t="shared" si="22"/>
        <v>2496713.7393748811</v>
      </c>
      <c r="D286" s="39">
        <f t="shared" si="22"/>
        <v>1736195.7217116584</v>
      </c>
      <c r="E286" s="39">
        <f t="shared" si="22"/>
        <v>1413683.5751941814</v>
      </c>
      <c r="F286" s="39">
        <f t="shared" si="22"/>
        <v>76595.87171284236</v>
      </c>
      <c r="G286" s="39">
        <f t="shared" si="22"/>
        <v>0</v>
      </c>
      <c r="H286" s="39">
        <f t="shared" si="21"/>
        <v>5723188.9079935635</v>
      </c>
      <c r="I286" s="1"/>
    </row>
    <row r="287" spans="2:9"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9" x14ac:dyDescent="0.2">
      <c r="B288" s="35" t="str">
        <f>$B$52</f>
        <v>Totals</v>
      </c>
      <c r="C288" s="38">
        <f>SUM(C268:C287)</f>
        <v>115120000.36043836</v>
      </c>
      <c r="D288" s="38">
        <f>SUM(D268:D287)</f>
        <v>172416215.26835012</v>
      </c>
      <c r="E288" s="38">
        <f>SUM(E268:E287)</f>
        <v>110612246.55946778</v>
      </c>
      <c r="F288" s="38">
        <f>SUM(F268:F287)</f>
        <v>161045117.55479616</v>
      </c>
      <c r="G288" s="38">
        <f>SUM(G268:G287)</f>
        <v>16609292.776249524</v>
      </c>
      <c r="H288" s="38">
        <f t="shared" si="21"/>
        <v>575802872.51930201</v>
      </c>
      <c r="I288" s="85"/>
    </row>
    <row r="289" spans="2:9" x14ac:dyDescent="0.2">
      <c r="H289" s="54"/>
    </row>
    <row r="290" spans="2:9" ht="15" customHeight="1" x14ac:dyDescent="0.2">
      <c r="B290" s="304" t="s">
        <v>226</v>
      </c>
      <c r="C290" s="11"/>
      <c r="D290" s="11"/>
      <c r="E290" s="11"/>
      <c r="F290" s="11"/>
      <c r="G290" s="11"/>
      <c r="H290" s="17"/>
    </row>
    <row r="291" spans="2:9" ht="30" customHeight="1" thickBot="1" x14ac:dyDescent="0.25">
      <c r="B291" s="366" t="s">
        <v>238</v>
      </c>
      <c r="C291" s="366"/>
      <c r="D291" s="366"/>
      <c r="E291" s="366"/>
      <c r="F291" s="366"/>
      <c r="G291" s="366"/>
      <c r="H291" s="366"/>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176.49311862508759</v>
      </c>
      <c r="D293" s="36">
        <f t="shared" si="23"/>
        <v>463.67029164628963</v>
      </c>
      <c r="E293" s="36">
        <f t="shared" si="23"/>
        <v>1684.8103488345312</v>
      </c>
      <c r="F293" s="36">
        <f t="shared" si="23"/>
        <v>3089.4257668958526</v>
      </c>
      <c r="G293" s="37">
        <f t="shared" si="23"/>
        <v>0</v>
      </c>
      <c r="H293" s="38">
        <f t="shared" si="23"/>
        <v>362.4998465356918</v>
      </c>
      <c r="I293" s="1"/>
    </row>
    <row r="294" spans="2:9" x14ac:dyDescent="0.2">
      <c r="B294" s="9" t="str">
        <f>$B$33</f>
        <v>Science</v>
      </c>
      <c r="C294" s="36">
        <f t="shared" si="23"/>
        <v>189.0105964240604</v>
      </c>
      <c r="D294" s="36">
        <f t="shared" si="23"/>
        <v>456.03875308978866</v>
      </c>
      <c r="E294" s="36">
        <f t="shared" si="23"/>
        <v>2349.3455621597273</v>
      </c>
      <c r="F294" s="36">
        <f t="shared" si="23"/>
        <v>3616.7281971955704</v>
      </c>
      <c r="G294" s="37">
        <f t="shared" si="23"/>
        <v>0</v>
      </c>
      <c r="H294" s="39">
        <f t="shared" si="23"/>
        <v>566.68248080466299</v>
      </c>
      <c r="I294" s="1"/>
    </row>
    <row r="295" spans="2:9" x14ac:dyDescent="0.2">
      <c r="B295" s="9" t="str">
        <f>$B$34</f>
        <v>Fine Arts</v>
      </c>
      <c r="C295" s="36">
        <f t="shared" si="23"/>
        <v>301.97894748396135</v>
      </c>
      <c r="D295" s="36">
        <f t="shared" si="23"/>
        <v>1086.3913069004464</v>
      </c>
      <c r="E295" s="36">
        <f t="shared" si="23"/>
        <v>1835.6325597127225</v>
      </c>
      <c r="F295" s="36">
        <f t="shared" si="23"/>
        <v>2481.728100327231</v>
      </c>
      <c r="G295" s="37">
        <f t="shared" si="23"/>
        <v>0</v>
      </c>
      <c r="H295" s="39">
        <f t="shared" si="23"/>
        <v>681.37663659871612</v>
      </c>
      <c r="I295" s="1"/>
    </row>
    <row r="296" spans="2:9" x14ac:dyDescent="0.2">
      <c r="B296" s="9" t="str">
        <f>$B$35</f>
        <v>Teacher Education</v>
      </c>
      <c r="C296" s="36">
        <f t="shared" si="23"/>
        <v>280.30067443075382</v>
      </c>
      <c r="D296" s="36">
        <f t="shared" si="23"/>
        <v>414.24822818383916</v>
      </c>
      <c r="E296" s="36">
        <f t="shared" si="23"/>
        <v>522.75592670795572</v>
      </c>
      <c r="F296" s="36">
        <f t="shared" si="23"/>
        <v>1891.5461354459933</v>
      </c>
      <c r="G296" s="37">
        <f t="shared" si="23"/>
        <v>0</v>
      </c>
      <c r="H296" s="39">
        <f t="shared" si="23"/>
        <v>798.20418324642378</v>
      </c>
      <c r="I296" s="1"/>
    </row>
    <row r="297" spans="2:9" x14ac:dyDescent="0.2">
      <c r="B297" s="9" t="str">
        <f>$B$36</f>
        <v>Agriculture</v>
      </c>
      <c r="C297" s="36">
        <f t="shared" si="23"/>
        <v>263.65860525661208</v>
      </c>
      <c r="D297" s="36">
        <f t="shared" si="23"/>
        <v>603.54613889206723</v>
      </c>
      <c r="E297" s="36">
        <f t="shared" si="23"/>
        <v>4011.1385002430711</v>
      </c>
      <c r="F297" s="36">
        <f t="shared" si="23"/>
        <v>3423.5577597942356</v>
      </c>
      <c r="G297" s="37">
        <f t="shared" si="23"/>
        <v>0</v>
      </c>
      <c r="H297" s="39">
        <f t="shared" si="23"/>
        <v>784.56139639469188</v>
      </c>
      <c r="I297" s="1"/>
    </row>
    <row r="298" spans="2:9" x14ac:dyDescent="0.2">
      <c r="B298" s="9" t="str">
        <f>$B$37</f>
        <v>Engineering</v>
      </c>
      <c r="C298" s="36">
        <f t="shared" si="23"/>
        <v>320.37812136914727</v>
      </c>
      <c r="D298" s="36">
        <f t="shared" si="23"/>
        <v>534.46389676226113</v>
      </c>
      <c r="E298" s="36">
        <f t="shared" si="23"/>
        <v>1721.746024308319</v>
      </c>
      <c r="F298" s="36">
        <f t="shared" si="23"/>
        <v>4136.2115893340624</v>
      </c>
      <c r="G298" s="37">
        <f t="shared" si="23"/>
        <v>0</v>
      </c>
      <c r="H298" s="39">
        <f t="shared" si="23"/>
        <v>879.58821034722894</v>
      </c>
      <c r="I298" s="1"/>
    </row>
    <row r="299" spans="2:9" x14ac:dyDescent="0.2">
      <c r="B299" s="9" t="str">
        <f>$B$38</f>
        <v>Home Economics</v>
      </c>
      <c r="C299" s="36">
        <f t="shared" si="23"/>
        <v>193.34372888076575</v>
      </c>
      <c r="D299" s="36">
        <f t="shared" si="23"/>
        <v>441.92295115012956</v>
      </c>
      <c r="E299" s="36">
        <f t="shared" si="23"/>
        <v>1431.5467108580158</v>
      </c>
      <c r="F299" s="36">
        <f t="shared" si="23"/>
        <v>1920.3676601953521</v>
      </c>
      <c r="G299" s="37">
        <f t="shared" si="23"/>
        <v>0</v>
      </c>
      <c r="H299" s="39">
        <f t="shared" si="23"/>
        <v>309.96587648871633</v>
      </c>
      <c r="I299" s="1"/>
    </row>
    <row r="300" spans="2:9" x14ac:dyDescent="0.2">
      <c r="B300" s="9" t="str">
        <f>$B$39</f>
        <v>Law</v>
      </c>
      <c r="C300" s="36">
        <f t="shared" si="23"/>
        <v>0</v>
      </c>
      <c r="D300" s="36">
        <f t="shared" si="23"/>
        <v>0</v>
      </c>
      <c r="E300" s="36">
        <f t="shared" si="23"/>
        <v>0</v>
      </c>
      <c r="F300" s="36">
        <f t="shared" si="23"/>
        <v>0</v>
      </c>
      <c r="G300" s="37">
        <f t="shared" si="23"/>
        <v>1322.1853826022548</v>
      </c>
      <c r="H300" s="39">
        <f t="shared" si="23"/>
        <v>1322.1853826022548</v>
      </c>
      <c r="I300" s="1"/>
    </row>
    <row r="301" spans="2:9" x14ac:dyDescent="0.2">
      <c r="B301" s="9" t="str">
        <f>$B$40</f>
        <v>Social Service</v>
      </c>
      <c r="C301" s="36">
        <f t="shared" si="23"/>
        <v>281.67161678316302</v>
      </c>
      <c r="D301" s="36">
        <f t="shared" si="23"/>
        <v>633.89673277212887</v>
      </c>
      <c r="E301" s="36">
        <f t="shared" si="23"/>
        <v>1787.3502339900069</v>
      </c>
      <c r="F301" s="36">
        <f t="shared" si="23"/>
        <v>2096.9767789228495</v>
      </c>
      <c r="G301" s="37">
        <f t="shared" si="23"/>
        <v>0</v>
      </c>
      <c r="H301" s="39">
        <f t="shared" si="23"/>
        <v>771.70270771890557</v>
      </c>
      <c r="I301" s="1"/>
    </row>
    <row r="302" spans="2:9" x14ac:dyDescent="0.2">
      <c r="B302" s="9" t="str">
        <f>$B$41</f>
        <v>Library Science</v>
      </c>
      <c r="C302" s="36">
        <f t="shared" si="23"/>
        <v>7610.2308953184001</v>
      </c>
      <c r="D302" s="36">
        <f t="shared" si="23"/>
        <v>0</v>
      </c>
      <c r="E302" s="36">
        <f t="shared" si="23"/>
        <v>1886.8199136195167</v>
      </c>
      <c r="F302" s="36">
        <f t="shared" si="23"/>
        <v>956.52244323703769</v>
      </c>
      <c r="G302" s="37">
        <f t="shared" si="23"/>
        <v>0</v>
      </c>
      <c r="H302" s="39">
        <f t="shared" si="23"/>
        <v>2838.3267105508198</v>
      </c>
      <c r="I302" s="1"/>
    </row>
    <row r="303" spans="2:9" x14ac:dyDescent="0.2">
      <c r="B303" s="9" t="str">
        <f>$B$42</f>
        <v>Veterinary Science</v>
      </c>
      <c r="C303" s="36">
        <f t="shared" si="23"/>
        <v>0</v>
      </c>
      <c r="D303" s="36">
        <f t="shared" si="23"/>
        <v>0</v>
      </c>
      <c r="E303" s="36">
        <f t="shared" si="23"/>
        <v>0</v>
      </c>
      <c r="F303" s="36">
        <f t="shared" si="23"/>
        <v>0</v>
      </c>
      <c r="G303" s="37">
        <f t="shared" si="23"/>
        <v>0</v>
      </c>
      <c r="H303" s="39">
        <f t="shared" si="23"/>
        <v>0</v>
      </c>
      <c r="I303" s="1"/>
    </row>
    <row r="304" spans="2:9" x14ac:dyDescent="0.2">
      <c r="B304" s="9" t="str">
        <f>$B$43</f>
        <v>Vocational Training</v>
      </c>
      <c r="C304" s="36">
        <f t="shared" si="23"/>
        <v>0</v>
      </c>
      <c r="D304" s="36">
        <f t="shared" si="23"/>
        <v>0</v>
      </c>
      <c r="E304" s="36">
        <f t="shared" si="23"/>
        <v>0</v>
      </c>
      <c r="F304" s="36">
        <f t="shared" si="23"/>
        <v>0</v>
      </c>
      <c r="G304" s="37">
        <f t="shared" si="23"/>
        <v>0</v>
      </c>
      <c r="H304" s="39">
        <f t="shared" si="23"/>
        <v>0</v>
      </c>
      <c r="I304" s="1"/>
    </row>
    <row r="305" spans="2:9" x14ac:dyDescent="0.2">
      <c r="B305" s="9" t="str">
        <f>$B$44</f>
        <v>Physical Training</v>
      </c>
      <c r="C305" s="36">
        <f t="shared" si="23"/>
        <v>0</v>
      </c>
      <c r="D305" s="36">
        <f t="shared" si="23"/>
        <v>0</v>
      </c>
      <c r="E305" s="36">
        <f t="shared" si="23"/>
        <v>0</v>
      </c>
      <c r="F305" s="36">
        <f t="shared" si="23"/>
        <v>0</v>
      </c>
      <c r="G305" s="37">
        <f t="shared" si="23"/>
        <v>0</v>
      </c>
      <c r="H305" s="39">
        <f t="shared" si="23"/>
        <v>0</v>
      </c>
      <c r="I305" s="1"/>
    </row>
    <row r="306" spans="2:9" x14ac:dyDescent="0.2">
      <c r="B306" s="9" t="str">
        <f>$B$45</f>
        <v>Health Services</v>
      </c>
      <c r="C306" s="36">
        <f t="shared" si="23"/>
        <v>169.44016854372157</v>
      </c>
      <c r="D306" s="36">
        <f t="shared" si="23"/>
        <v>410.2521883216815</v>
      </c>
      <c r="E306" s="36">
        <f t="shared" si="23"/>
        <v>899.71397361239974</v>
      </c>
      <c r="F306" s="36">
        <f t="shared" si="23"/>
        <v>2507.9344185811883</v>
      </c>
      <c r="G306" s="37">
        <f t="shared" si="23"/>
        <v>0</v>
      </c>
      <c r="H306" s="39">
        <f t="shared" si="23"/>
        <v>409.24943466364152</v>
      </c>
      <c r="I306" s="1"/>
    </row>
    <row r="307" spans="2:9" x14ac:dyDescent="0.2">
      <c r="B307" s="9" t="str">
        <f>$B$46</f>
        <v>Pharmacy</v>
      </c>
      <c r="C307" s="36">
        <f t="shared" si="23"/>
        <v>0</v>
      </c>
      <c r="D307" s="36">
        <f t="shared" si="23"/>
        <v>0</v>
      </c>
      <c r="E307" s="36">
        <f t="shared" si="23"/>
        <v>0</v>
      </c>
      <c r="F307" s="36">
        <f t="shared" si="23"/>
        <v>0</v>
      </c>
      <c r="G307" s="37">
        <f t="shared" si="23"/>
        <v>0</v>
      </c>
      <c r="H307" s="39">
        <f t="shared" si="23"/>
        <v>0</v>
      </c>
      <c r="I307" s="1"/>
    </row>
    <row r="308" spans="2:9" x14ac:dyDescent="0.2">
      <c r="B308" s="9" t="str">
        <f>$B$47</f>
        <v>Business Administration</v>
      </c>
      <c r="C308" s="36">
        <f t="shared" si="23"/>
        <v>185.38688399761321</v>
      </c>
      <c r="D308" s="36">
        <f t="shared" si="23"/>
        <v>468.00200404369679</v>
      </c>
      <c r="E308" s="36">
        <f t="shared" si="23"/>
        <v>963.15364457238468</v>
      </c>
      <c r="F308" s="36">
        <f t="shared" si="23"/>
        <v>6770.0549066108551</v>
      </c>
      <c r="G308" s="37">
        <f t="shared" si="23"/>
        <v>0</v>
      </c>
      <c r="H308" s="39">
        <f t="shared" si="23"/>
        <v>583.05953358790714</v>
      </c>
      <c r="I308" s="1"/>
    </row>
    <row r="309" spans="2:9" x14ac:dyDescent="0.2">
      <c r="B309" s="9" t="str">
        <f>$B$48</f>
        <v>Optometry</v>
      </c>
      <c r="C309" s="36">
        <f t="shared" ref="C309:H313" si="24">IF(C48=0,0,C284/C48)</f>
        <v>0</v>
      </c>
      <c r="D309" s="36">
        <f t="shared" si="24"/>
        <v>0</v>
      </c>
      <c r="E309" s="36">
        <f t="shared" si="24"/>
        <v>0</v>
      </c>
      <c r="F309" s="36">
        <f t="shared" si="24"/>
        <v>0</v>
      </c>
      <c r="G309" s="37">
        <f t="shared" si="24"/>
        <v>0</v>
      </c>
      <c r="H309" s="39">
        <f t="shared" si="24"/>
        <v>0</v>
      </c>
      <c r="I309" s="1"/>
    </row>
    <row r="310" spans="2:9" x14ac:dyDescent="0.2">
      <c r="B310" s="9" t="str">
        <f>$B$49</f>
        <v>Teacher Ed-Practice Teaching</v>
      </c>
      <c r="C310" s="36">
        <f t="shared" si="24"/>
        <v>7151.6107223032159</v>
      </c>
      <c r="D310" s="36">
        <f t="shared" si="24"/>
        <v>1615.2168479932388</v>
      </c>
      <c r="E310" s="36">
        <f t="shared" si="24"/>
        <v>0</v>
      </c>
      <c r="F310" s="36">
        <f t="shared" si="24"/>
        <v>0</v>
      </c>
      <c r="G310" s="37">
        <f t="shared" si="24"/>
        <v>0</v>
      </c>
      <c r="H310" s="39">
        <f t="shared" si="24"/>
        <v>1617.0647765227147</v>
      </c>
      <c r="I310" s="1"/>
    </row>
    <row r="311" spans="2:9" x14ac:dyDescent="0.2">
      <c r="B311" s="9" t="str">
        <f>$B$50</f>
        <v>Technology</v>
      </c>
      <c r="C311" s="36">
        <f t="shared" si="24"/>
        <v>1148.9708878853571</v>
      </c>
      <c r="D311" s="36">
        <f t="shared" si="24"/>
        <v>1876.9683477963874</v>
      </c>
      <c r="E311" s="36">
        <f t="shared" si="24"/>
        <v>4109.5452767272718</v>
      </c>
      <c r="F311" s="36">
        <f t="shared" si="24"/>
        <v>12765.978618807059</v>
      </c>
      <c r="G311" s="37">
        <f t="shared" si="24"/>
        <v>0</v>
      </c>
      <c r="H311" s="39">
        <f t="shared" si="24"/>
        <v>1659.8575719238872</v>
      </c>
      <c r="I311" s="1"/>
    </row>
    <row r="312" spans="2:9" x14ac:dyDescent="0.2">
      <c r="B312" s="9" t="str">
        <f>$B$51</f>
        <v>Nursing</v>
      </c>
      <c r="C312" s="36">
        <f t="shared" si="24"/>
        <v>0</v>
      </c>
      <c r="D312" s="36">
        <f t="shared" si="24"/>
        <v>0</v>
      </c>
      <c r="E312" s="36">
        <f t="shared" si="24"/>
        <v>0</v>
      </c>
      <c r="F312" s="36">
        <f t="shared" si="24"/>
        <v>0</v>
      </c>
      <c r="G312" s="37">
        <f t="shared" si="24"/>
        <v>0</v>
      </c>
      <c r="H312" s="39">
        <f t="shared" si="24"/>
        <v>0</v>
      </c>
      <c r="I312" s="1"/>
    </row>
    <row r="313" spans="2:9" x14ac:dyDescent="0.2">
      <c r="B313" s="35" t="str">
        <f>$B$52</f>
        <v>Totals</v>
      </c>
      <c r="C313" s="38">
        <f t="shared" si="24"/>
        <v>207.27776942407743</v>
      </c>
      <c r="D313" s="38">
        <f t="shared" si="24"/>
        <v>509.4529960593502</v>
      </c>
      <c r="E313" s="38">
        <f t="shared" si="24"/>
        <v>1479.5447701270418</v>
      </c>
      <c r="F313" s="38">
        <f t="shared" si="24"/>
        <v>3437.5358610599192</v>
      </c>
      <c r="G313" s="38">
        <f t="shared" si="24"/>
        <v>1322.1853826022548</v>
      </c>
      <c r="H313" s="38">
        <f t="shared" si="24"/>
        <v>560.12170525887461</v>
      </c>
      <c r="I313" s="50"/>
    </row>
    <row r="315" spans="2:9" ht="15" customHeight="1" x14ac:dyDescent="0.2">
      <c r="B315" s="304" t="s">
        <v>38</v>
      </c>
      <c r="C315" s="11"/>
      <c r="D315" s="11"/>
      <c r="E315" s="11"/>
      <c r="F315" s="11"/>
      <c r="G315" s="11"/>
      <c r="H315" s="17"/>
    </row>
    <row r="316" spans="2:9" ht="55.5" customHeight="1" thickBot="1" x14ac:dyDescent="0.25">
      <c r="B316" s="366" t="s">
        <v>239</v>
      </c>
      <c r="C316" s="366"/>
      <c r="D316" s="366"/>
      <c r="E316" s="366"/>
      <c r="F316" s="366"/>
      <c r="G316" s="366"/>
      <c r="H316" s="366"/>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2.6271295745599752</v>
      </c>
      <c r="E318" s="55">
        <f t="shared" si="25"/>
        <v>9.5460398793986982</v>
      </c>
      <c r="F318" s="55">
        <f t="shared" si="25"/>
        <v>17.504511172803916</v>
      </c>
      <c r="G318" s="55">
        <f t="shared" si="25"/>
        <v>0</v>
      </c>
      <c r="H318" s="55">
        <f t="shared" si="25"/>
        <v>2.0539035706300015</v>
      </c>
      <c r="I318" s="1"/>
    </row>
    <row r="319" spans="2:9" x14ac:dyDescent="0.2">
      <c r="B319" s="9" t="str">
        <f>$B$33</f>
        <v>Science</v>
      </c>
      <c r="C319" s="55">
        <f t="shared" ref="C319:H334" si="26">IF($C$293=0,"",C294/$C$293)</f>
        <v>1.0709233192573522</v>
      </c>
      <c r="D319" s="55">
        <f t="shared" si="26"/>
        <v>2.5838897099354958</v>
      </c>
      <c r="E319" s="55">
        <f t="shared" si="26"/>
        <v>13.311258707770264</v>
      </c>
      <c r="F319" s="55">
        <f t="shared" si="26"/>
        <v>20.492176835961189</v>
      </c>
      <c r="G319" s="55">
        <f t="shared" si="26"/>
        <v>0</v>
      </c>
      <c r="H319" s="55">
        <f t="shared" si="26"/>
        <v>3.2107907958067661</v>
      </c>
      <c r="I319" s="1"/>
    </row>
    <row r="320" spans="2:9" x14ac:dyDescent="0.2">
      <c r="B320" s="9" t="str">
        <f>$B$34</f>
        <v>Fine Arts</v>
      </c>
      <c r="C320" s="55">
        <f t="shared" si="26"/>
        <v>1.7109955891562822</v>
      </c>
      <c r="D320" s="55">
        <f t="shared" si="26"/>
        <v>6.1554315282296868</v>
      </c>
      <c r="E320" s="55">
        <f t="shared" si="26"/>
        <v>10.400589972077228</v>
      </c>
      <c r="F320" s="55">
        <f t="shared" si="26"/>
        <v>14.061330660709771</v>
      </c>
      <c r="G320" s="55">
        <f t="shared" si="26"/>
        <v>0</v>
      </c>
      <c r="H320" s="55">
        <f t="shared" si="26"/>
        <v>3.8606413774472332</v>
      </c>
      <c r="I320" s="1"/>
    </row>
    <row r="321" spans="2:9" x14ac:dyDescent="0.2">
      <c r="B321" s="9" t="str">
        <f>$B$35</f>
        <v>Teacher Education</v>
      </c>
      <c r="C321" s="55">
        <f t="shared" si="26"/>
        <v>1.5881677235596794</v>
      </c>
      <c r="D321" s="55">
        <f t="shared" si="26"/>
        <v>2.347106966044374</v>
      </c>
      <c r="E321" s="55">
        <f t="shared" si="26"/>
        <v>2.9619054316696101</v>
      </c>
      <c r="F321" s="55">
        <f t="shared" si="26"/>
        <v>10.717393120941315</v>
      </c>
      <c r="G321" s="55">
        <f t="shared" si="26"/>
        <v>0</v>
      </c>
      <c r="H321" s="55">
        <f t="shared" si="26"/>
        <v>4.5225796306653461</v>
      </c>
      <c r="I321" s="1"/>
    </row>
    <row r="322" spans="2:9" x14ac:dyDescent="0.2">
      <c r="B322" s="9" t="str">
        <f>$B$36</f>
        <v>Agriculture</v>
      </c>
      <c r="C322" s="55">
        <f t="shared" si="26"/>
        <v>1.4938747035043574</v>
      </c>
      <c r="D322" s="55">
        <f t="shared" si="26"/>
        <v>3.4196581917402655</v>
      </c>
      <c r="E322" s="55">
        <f t="shared" si="26"/>
        <v>22.726883243327247</v>
      </c>
      <c r="F322" s="55">
        <f t="shared" si="26"/>
        <v>19.397684093659585</v>
      </c>
      <c r="G322" s="55">
        <f t="shared" si="26"/>
        <v>0</v>
      </c>
      <c r="H322" s="55">
        <f t="shared" si="26"/>
        <v>4.4452803741390206</v>
      </c>
      <c r="I322" s="1"/>
    </row>
    <row r="323" spans="2:9" x14ac:dyDescent="0.2">
      <c r="B323" s="9" t="str">
        <f>$B$37</f>
        <v>Engineering</v>
      </c>
      <c r="C323" s="55">
        <f t="shared" si="26"/>
        <v>1.815244264846976</v>
      </c>
      <c r="D323" s="55">
        <f t="shared" si="26"/>
        <v>3.0282421259583874</v>
      </c>
      <c r="E323" s="55">
        <f t="shared" si="26"/>
        <v>9.7553153217588484</v>
      </c>
      <c r="F323" s="55">
        <f t="shared" si="26"/>
        <v>23.435540272367998</v>
      </c>
      <c r="G323" s="55">
        <f t="shared" si="26"/>
        <v>0</v>
      </c>
      <c r="H323" s="55">
        <f t="shared" si="26"/>
        <v>4.9836969123746897</v>
      </c>
      <c r="I323" s="1"/>
    </row>
    <row r="324" spans="2:9" x14ac:dyDescent="0.2">
      <c r="B324" s="9" t="str">
        <f>$B$38</f>
        <v>Home Economics</v>
      </c>
      <c r="C324" s="55">
        <f t="shared" si="26"/>
        <v>1.095474601995519</v>
      </c>
      <c r="D324" s="55">
        <f t="shared" si="26"/>
        <v>2.5039103767488897</v>
      </c>
      <c r="E324" s="55">
        <f t="shared" si="26"/>
        <v>8.1110624709338026</v>
      </c>
      <c r="F324" s="55">
        <f t="shared" si="26"/>
        <v>10.880694245505738</v>
      </c>
      <c r="G324" s="55">
        <f t="shared" si="26"/>
        <v>0</v>
      </c>
      <c r="H324" s="55">
        <f t="shared" si="26"/>
        <v>1.7562490759039502</v>
      </c>
      <c r="I324" s="1"/>
    </row>
    <row r="325" spans="2:9" x14ac:dyDescent="0.2">
      <c r="B325" s="9" t="str">
        <f>$B$39</f>
        <v>Law</v>
      </c>
      <c r="C325" s="55">
        <f t="shared" si="26"/>
        <v>0</v>
      </c>
      <c r="D325" s="55">
        <f t="shared" si="26"/>
        <v>0</v>
      </c>
      <c r="E325" s="55">
        <f t="shared" si="26"/>
        <v>0</v>
      </c>
      <c r="F325" s="55">
        <f t="shared" si="26"/>
        <v>0</v>
      </c>
      <c r="G325" s="55">
        <f t="shared" si="26"/>
        <v>7.4914273876642401</v>
      </c>
      <c r="H325" s="55">
        <f t="shared" si="26"/>
        <v>7.4914273876642401</v>
      </c>
      <c r="I325" s="1"/>
    </row>
    <row r="326" spans="2:9" x14ac:dyDescent="0.2">
      <c r="B326" s="9" t="str">
        <f>$B$40</f>
        <v>Social Service</v>
      </c>
      <c r="C326" s="55">
        <f t="shared" si="26"/>
        <v>1.5959354051729291</v>
      </c>
      <c r="D326" s="55">
        <f t="shared" si="26"/>
        <v>3.5916229352753004</v>
      </c>
      <c r="E326" s="55">
        <f t="shared" si="26"/>
        <v>10.127025052952655</v>
      </c>
      <c r="F326" s="55">
        <f t="shared" si="26"/>
        <v>11.881351495506834</v>
      </c>
      <c r="G326" s="55">
        <f t="shared" si="26"/>
        <v>0</v>
      </c>
      <c r="H326" s="55">
        <f t="shared" si="26"/>
        <v>4.3724237734060418</v>
      </c>
      <c r="I326" s="1"/>
    </row>
    <row r="327" spans="2:9" x14ac:dyDescent="0.2">
      <c r="B327" s="9" t="str">
        <f>$B$41</f>
        <v>Library Science</v>
      </c>
      <c r="C327" s="55">
        <f t="shared" si="26"/>
        <v>43.119136624721897</v>
      </c>
      <c r="D327" s="55">
        <f t="shared" si="26"/>
        <v>0</v>
      </c>
      <c r="E327" s="55">
        <f t="shared" si="26"/>
        <v>10.690614616128807</v>
      </c>
      <c r="F327" s="55">
        <f t="shared" si="26"/>
        <v>5.4196019124627384</v>
      </c>
      <c r="G327" s="55">
        <f t="shared" si="26"/>
        <v>0</v>
      </c>
      <c r="H327" s="55">
        <f t="shared" si="26"/>
        <v>16.081798161094799</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0.96003838485993254</v>
      </c>
      <c r="D331" s="55">
        <f t="shared" si="26"/>
        <v>2.324465630828092</v>
      </c>
      <c r="E331" s="55">
        <f t="shared" si="26"/>
        <v>5.0977283455657068</v>
      </c>
      <c r="F331" s="55">
        <f t="shared" si="26"/>
        <v>14.209814173597465</v>
      </c>
      <c r="G331" s="55">
        <f t="shared" si="26"/>
        <v>0</v>
      </c>
      <c r="H331" s="55">
        <f t="shared" si="26"/>
        <v>2.3187840854746438</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1.0503915701745745</v>
      </c>
      <c r="D333" s="55">
        <f t="shared" si="26"/>
        <v>2.6516728113227002</v>
      </c>
      <c r="E333" s="55">
        <f t="shared" si="26"/>
        <v>5.4571739231281127</v>
      </c>
      <c r="F333" s="55">
        <f t="shared" si="26"/>
        <v>38.358747124821484</v>
      </c>
      <c r="G333" s="55">
        <f t="shared" si="26"/>
        <v>0</v>
      </c>
      <c r="H333" s="55">
        <f t="shared" si="26"/>
        <v>3.3035822480221517</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40.520620735899058</v>
      </c>
      <c r="D335" s="55">
        <f t="shared" si="27"/>
        <v>9.151727050754511</v>
      </c>
      <c r="E335" s="55">
        <f t="shared" si="27"/>
        <v>0</v>
      </c>
      <c r="F335" s="55">
        <f t="shared" si="27"/>
        <v>0</v>
      </c>
      <c r="G335" s="55">
        <f t="shared" si="27"/>
        <v>0</v>
      </c>
      <c r="H335" s="55">
        <f t="shared" si="27"/>
        <v>9.1621973089938784</v>
      </c>
      <c r="I335" s="1"/>
    </row>
    <row r="336" spans="2:9" x14ac:dyDescent="0.2">
      <c r="B336" s="9" t="str">
        <f>$B$50</f>
        <v>Technology</v>
      </c>
      <c r="C336" s="55">
        <f t="shared" si="27"/>
        <v>6.510003884774898</v>
      </c>
      <c r="D336" s="55">
        <f t="shared" si="27"/>
        <v>10.634796202924514</v>
      </c>
      <c r="E336" s="55">
        <f t="shared" si="27"/>
        <v>23.284450457566571</v>
      </c>
      <c r="F336" s="55">
        <f t="shared" si="27"/>
        <v>72.331310808354885</v>
      </c>
      <c r="G336" s="55">
        <f t="shared" si="27"/>
        <v>0</v>
      </c>
      <c r="H336" s="55">
        <f t="shared" si="27"/>
        <v>9.4046588606653305</v>
      </c>
      <c r="I336" s="1"/>
    </row>
    <row r="337" spans="2:9"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9" x14ac:dyDescent="0.2">
      <c r="B338" s="35" t="str">
        <f>$B$52</f>
        <v>Totals</v>
      </c>
      <c r="C338" s="55">
        <f t="shared" si="27"/>
        <v>1.1744240854193506</v>
      </c>
      <c r="D338" s="55">
        <f t="shared" si="27"/>
        <v>2.8865317811146327</v>
      </c>
      <c r="E338" s="55">
        <f t="shared" si="27"/>
        <v>8.383016752454461</v>
      </c>
      <c r="F338" s="55">
        <f t="shared" si="27"/>
        <v>19.47688322263739</v>
      </c>
      <c r="G338" s="55">
        <f t="shared" si="27"/>
        <v>7.4914273876642401</v>
      </c>
      <c r="H338" s="55">
        <f t="shared" si="27"/>
        <v>3.1736178136707034</v>
      </c>
      <c r="I338" s="50"/>
    </row>
    <row r="340" spans="2:9" ht="15" customHeight="1" x14ac:dyDescent="0.2">
      <c r="B340" s="304" t="s">
        <v>240</v>
      </c>
      <c r="C340" s="11"/>
      <c r="D340" s="11"/>
      <c r="E340" s="11"/>
      <c r="F340" s="11"/>
      <c r="G340" s="11"/>
      <c r="H340" s="17"/>
    </row>
    <row r="341" spans="2:9" ht="55.5" customHeight="1" thickBot="1" x14ac:dyDescent="0.25">
      <c r="B341" s="366" t="s">
        <v>241</v>
      </c>
      <c r="C341" s="366"/>
      <c r="D341" s="366"/>
      <c r="E341" s="366"/>
      <c r="F341" s="366"/>
      <c r="G341" s="366"/>
      <c r="H341" s="366"/>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5294.7935587526281</v>
      </c>
      <c r="D343" s="38">
        <f t="shared" si="28"/>
        <v>13910.108749388688</v>
      </c>
      <c r="E343" s="38">
        <f>E293*24</f>
        <v>40435.448372028746</v>
      </c>
      <c r="F343" s="38">
        <f>F293*18</f>
        <v>55609.663804125346</v>
      </c>
      <c r="G343" s="38">
        <f>G293*24</f>
        <v>0</v>
      </c>
      <c r="H343" s="38">
        <f>IF((C32/30+D32/30+E32/24+F32/18+G32/24)=0,0,H268/(C32/30+D32/30+E32/24+F32/18+G32/24))</f>
        <v>10613.040752937541</v>
      </c>
      <c r="I343" s="1"/>
    </row>
    <row r="344" spans="2:9" x14ac:dyDescent="0.2">
      <c r="B344" s="9" t="str">
        <f>$B$33</f>
        <v>Science</v>
      </c>
      <c r="C344" s="39">
        <f t="shared" si="28"/>
        <v>5670.3178927218123</v>
      </c>
      <c r="D344" s="39">
        <f t="shared" si="28"/>
        <v>13681.162592693659</v>
      </c>
      <c r="E344" s="39">
        <f>E294*24</f>
        <v>56384.29349183345</v>
      </c>
      <c r="F344" s="39">
        <f>F294*18</f>
        <v>65101.107549520268</v>
      </c>
      <c r="G344" s="39">
        <f>G294*24</f>
        <v>0</v>
      </c>
      <c r="H344" s="39">
        <f t="shared" ref="H344:H363" si="29">IF((C33/30+D33/30+E33/24+F33/18+G33/24)=0,0,H269/(C33/30+D33/30+E33/24+F33/18+G33/24))</f>
        <v>16181.841931233232</v>
      </c>
      <c r="I344" s="1"/>
    </row>
    <row r="345" spans="2:9" x14ac:dyDescent="0.2">
      <c r="B345" s="9" t="str">
        <f>$B$34</f>
        <v>Fine Arts</v>
      </c>
      <c r="C345" s="39">
        <f t="shared" si="28"/>
        <v>9059.3684245188397</v>
      </c>
      <c r="D345" s="39">
        <f t="shared" si="28"/>
        <v>32591.73920701339</v>
      </c>
      <c r="E345" s="39">
        <f t="shared" ref="E345:E363" si="30">E295*24</f>
        <v>44055.181433105339</v>
      </c>
      <c r="F345" s="39">
        <f t="shared" ref="F345:F363" si="31">F295*18</f>
        <v>44671.105805890154</v>
      </c>
      <c r="G345" s="39">
        <f t="shared" ref="G345:G363" si="32">G295*24</f>
        <v>0</v>
      </c>
      <c r="H345" s="39">
        <f t="shared" si="29"/>
        <v>19386.33061153175</v>
      </c>
      <c r="I345" s="1"/>
    </row>
    <row r="346" spans="2:9" x14ac:dyDescent="0.2">
      <c r="B346" s="9" t="str">
        <f>$B$35</f>
        <v>Teacher Education</v>
      </c>
      <c r="C346" s="39">
        <f t="shared" si="28"/>
        <v>8409.020232922614</v>
      </c>
      <c r="D346" s="39">
        <f t="shared" si="28"/>
        <v>12427.446845515175</v>
      </c>
      <c r="E346" s="39">
        <f t="shared" si="30"/>
        <v>12546.142240990937</v>
      </c>
      <c r="F346" s="39">
        <f t="shared" si="31"/>
        <v>34047.830438027879</v>
      </c>
      <c r="G346" s="39">
        <f t="shared" si="32"/>
        <v>0</v>
      </c>
      <c r="H346" s="39">
        <f t="shared" si="29"/>
        <v>19168.36441904286</v>
      </c>
      <c r="I346" s="1"/>
    </row>
    <row r="347" spans="2:9" x14ac:dyDescent="0.2">
      <c r="B347" s="9" t="str">
        <f>$B$36</f>
        <v>Agriculture</v>
      </c>
      <c r="C347" s="39">
        <f t="shared" si="28"/>
        <v>7909.7581576983621</v>
      </c>
      <c r="D347" s="39">
        <f t="shared" si="28"/>
        <v>18106.384166762018</v>
      </c>
      <c r="E347" s="39">
        <f t="shared" si="30"/>
        <v>96267.324005833711</v>
      </c>
      <c r="F347" s="39">
        <f t="shared" si="31"/>
        <v>61624.039676296241</v>
      </c>
      <c r="G347" s="39">
        <f t="shared" si="32"/>
        <v>0</v>
      </c>
      <c r="H347" s="39">
        <f t="shared" si="29"/>
        <v>22519.548660075965</v>
      </c>
      <c r="I347" s="1"/>
    </row>
    <row r="348" spans="2:9" x14ac:dyDescent="0.2">
      <c r="B348" s="9" t="str">
        <f>$B$37</f>
        <v>Engineering</v>
      </c>
      <c r="C348" s="39">
        <f t="shared" si="28"/>
        <v>9611.343641074418</v>
      </c>
      <c r="D348" s="39">
        <f t="shared" si="28"/>
        <v>16033.916902867833</v>
      </c>
      <c r="E348" s="39">
        <f t="shared" si="30"/>
        <v>41321.904583399657</v>
      </c>
      <c r="F348" s="39">
        <f t="shared" si="31"/>
        <v>74451.808608013118</v>
      </c>
      <c r="G348" s="39">
        <f t="shared" si="32"/>
        <v>0</v>
      </c>
      <c r="H348" s="39">
        <f t="shared" si="29"/>
        <v>24423.596503020119</v>
      </c>
      <c r="I348" s="1"/>
    </row>
    <row r="349" spans="2:9" x14ac:dyDescent="0.2">
      <c r="B349" s="9" t="str">
        <f>$B$38</f>
        <v>Home Economics</v>
      </c>
      <c r="C349" s="39">
        <f t="shared" si="28"/>
        <v>5800.3118664229723</v>
      </c>
      <c r="D349" s="39">
        <f t="shared" si="28"/>
        <v>13257.688534503886</v>
      </c>
      <c r="E349" s="39">
        <f t="shared" si="30"/>
        <v>34357.121060592377</v>
      </c>
      <c r="F349" s="39">
        <f t="shared" si="31"/>
        <v>34566.617883516337</v>
      </c>
      <c r="G349" s="39">
        <f t="shared" si="32"/>
        <v>0</v>
      </c>
      <c r="H349" s="39">
        <f t="shared" si="29"/>
        <v>9110.9581893873128</v>
      </c>
      <c r="I349" s="1"/>
    </row>
    <row r="350" spans="2:9" x14ac:dyDescent="0.2">
      <c r="B350" s="9" t="str">
        <f>$B$39</f>
        <v>Law</v>
      </c>
      <c r="C350" s="39">
        <f t="shared" si="28"/>
        <v>0</v>
      </c>
      <c r="D350" s="39">
        <f t="shared" si="28"/>
        <v>0</v>
      </c>
      <c r="E350" s="39">
        <f t="shared" si="30"/>
        <v>0</v>
      </c>
      <c r="F350" s="39">
        <f t="shared" si="31"/>
        <v>0</v>
      </c>
      <c r="G350" s="39">
        <f t="shared" si="32"/>
        <v>31732.449182454115</v>
      </c>
      <c r="H350" s="39">
        <f t="shared" si="29"/>
        <v>31732.449182454115</v>
      </c>
      <c r="I350" s="1"/>
    </row>
    <row r="351" spans="2:9" x14ac:dyDescent="0.2">
      <c r="B351" s="9" t="str">
        <f>$B$40</f>
        <v>Social Service</v>
      </c>
      <c r="C351" s="39">
        <f t="shared" si="28"/>
        <v>8450.148503494891</v>
      </c>
      <c r="D351" s="39">
        <f t="shared" si="28"/>
        <v>19016.901983163865</v>
      </c>
      <c r="E351" s="39">
        <f t="shared" si="30"/>
        <v>42896.405615760166</v>
      </c>
      <c r="F351" s="39">
        <f t="shared" si="31"/>
        <v>37745.582020611291</v>
      </c>
      <c r="G351" s="39">
        <f t="shared" si="32"/>
        <v>0</v>
      </c>
      <c r="H351" s="39">
        <f t="shared" si="29"/>
        <v>21788.552934977892</v>
      </c>
      <c r="I351" s="1"/>
    </row>
    <row r="352" spans="2:9" x14ac:dyDescent="0.2">
      <c r="B352" s="9" t="str">
        <f>$B$41</f>
        <v>Library Science</v>
      </c>
      <c r="C352" s="39">
        <f t="shared" si="28"/>
        <v>228306.92685955201</v>
      </c>
      <c r="D352" s="39">
        <f t="shared" si="28"/>
        <v>0</v>
      </c>
      <c r="E352" s="39">
        <f t="shared" si="30"/>
        <v>45283.677926868404</v>
      </c>
      <c r="F352" s="39">
        <f t="shared" si="31"/>
        <v>17217.403978266677</v>
      </c>
      <c r="G352" s="39">
        <f t="shared" si="32"/>
        <v>0</v>
      </c>
      <c r="H352" s="39">
        <f t="shared" si="29"/>
        <v>70377.044838118934</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5083.2050563116472</v>
      </c>
      <c r="D356" s="39">
        <f t="shared" si="28"/>
        <v>12307.565649650445</v>
      </c>
      <c r="E356" s="39">
        <f t="shared" si="30"/>
        <v>21593.135366697592</v>
      </c>
      <c r="F356" s="39">
        <f t="shared" si="31"/>
        <v>45142.819534461392</v>
      </c>
      <c r="G356" s="39">
        <f t="shared" si="32"/>
        <v>0</v>
      </c>
      <c r="H356" s="39">
        <f t="shared" si="29"/>
        <v>11695.203331514342</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5561.6065199283967</v>
      </c>
      <c r="D358" s="39">
        <f t="shared" si="28"/>
        <v>14040.060121310904</v>
      </c>
      <c r="E358" s="39">
        <f t="shared" si="30"/>
        <v>23115.687469737233</v>
      </c>
      <c r="F358" s="39">
        <f t="shared" si="31"/>
        <v>121860.9883189954</v>
      </c>
      <c r="G358" s="39">
        <f t="shared" si="32"/>
        <v>0</v>
      </c>
      <c r="H358" s="39">
        <f t="shared" si="29"/>
        <v>16675.03757420371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214548.32166909648</v>
      </c>
      <c r="D360" s="39">
        <f t="shared" si="33"/>
        <v>48456.505439797169</v>
      </c>
      <c r="E360" s="39">
        <f t="shared" si="30"/>
        <v>0</v>
      </c>
      <c r="F360" s="39">
        <f t="shared" si="31"/>
        <v>0</v>
      </c>
      <c r="G360" s="39">
        <f t="shared" si="32"/>
        <v>0</v>
      </c>
      <c r="H360" s="39">
        <f t="shared" si="29"/>
        <v>48511.943295681449</v>
      </c>
      <c r="I360" s="1"/>
    </row>
    <row r="361" spans="2:9" x14ac:dyDescent="0.2">
      <c r="B361" s="9" t="str">
        <f>$B$50</f>
        <v>Technology</v>
      </c>
      <c r="C361" s="39">
        <f t="shared" si="33"/>
        <v>34469.126636560715</v>
      </c>
      <c r="D361" s="39">
        <f t="shared" si="33"/>
        <v>56309.050433891622</v>
      </c>
      <c r="E361" s="39">
        <f t="shared" si="30"/>
        <v>98629.086641454516</v>
      </c>
      <c r="F361" s="39">
        <f t="shared" si="31"/>
        <v>229787.61513852706</v>
      </c>
      <c r="G361" s="39">
        <f t="shared" si="32"/>
        <v>0</v>
      </c>
      <c r="H361" s="39">
        <f t="shared" si="29"/>
        <v>48529.018439741922</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6218.3330827223226</v>
      </c>
      <c r="D363" s="38">
        <f t="shared" si="33"/>
        <v>15283.589881780506</v>
      </c>
      <c r="E363" s="38">
        <f t="shared" si="30"/>
        <v>35509.074483049</v>
      </c>
      <c r="F363" s="38">
        <f t="shared" si="31"/>
        <v>61875.645499078542</v>
      </c>
      <c r="G363" s="38">
        <f t="shared" si="32"/>
        <v>31732.449182454115</v>
      </c>
      <c r="H363" s="38">
        <f t="shared" si="29"/>
        <v>15978.849921905216</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293:G312">
    <cfRule type="expression" dxfId="93" priority="7" stopIfTrue="1">
      <formula>C32=0</formula>
    </cfRule>
  </conditionalFormatting>
  <conditionalFormatting sqref="C61:G80">
    <cfRule type="expression" dxfId="92" priority="6" stopIfTrue="1">
      <formula>C32=0</formula>
    </cfRule>
  </conditionalFormatting>
  <conditionalFormatting sqref="C91:G110">
    <cfRule type="expression" dxfId="91" priority="5" stopIfTrue="1">
      <formula>C32=0</formula>
    </cfRule>
  </conditionalFormatting>
  <conditionalFormatting sqref="C143:H162">
    <cfRule type="expression" dxfId="90" priority="3" stopIfTrue="1">
      <formula>C32=0</formula>
    </cfRule>
  </conditionalFormatting>
  <conditionalFormatting sqref="H143:H162">
    <cfRule type="expression" dxfId="89" priority="4" stopIfTrue="1">
      <formula>OR(AND(#REF!&gt;0,H143&gt;0,H61=0),AND(#REF!&gt;0,H143&gt;0,H32=0))</formula>
    </cfRule>
  </conditionalFormatting>
  <conditionalFormatting sqref="H143:H162">
    <cfRule type="expression" dxfId="88" priority="2" stopIfTrue="1">
      <formula>OR(AND(#REF!&gt;0,H143&gt;0,H61=0),AND(#REF!&gt;0,H143&gt;0,H32=0))</formula>
    </cfRule>
  </conditionalFormatting>
  <conditionalFormatting sqref="H143:H162">
    <cfRule type="expression" dxfId="87"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88</v>
      </c>
      <c r="C3" s="6"/>
      <c r="D3" s="6"/>
      <c r="E3" s="6"/>
      <c r="F3" s="6"/>
      <c r="G3" s="6"/>
      <c r="H3" s="6"/>
    </row>
    <row r="4" spans="2:8" x14ac:dyDescent="0.2">
      <c r="B4" s="83" t="s">
        <v>161</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6" t="s">
        <v>907</v>
      </c>
      <c r="C11" s="366"/>
      <c r="D11" s="366"/>
      <c r="E11" s="366"/>
      <c r="F11" s="366"/>
      <c r="G11" s="366"/>
      <c r="H11" s="366"/>
    </row>
    <row r="12" spans="2:8" ht="15" thickBot="1" x14ac:dyDescent="0.25">
      <c r="B12" s="407" t="s">
        <v>17</v>
      </c>
      <c r="C12" s="408"/>
      <c r="D12" s="408"/>
      <c r="E12" s="409"/>
      <c r="F12" s="269"/>
      <c r="G12" s="332"/>
      <c r="H12" s="58" t="s">
        <v>18</v>
      </c>
    </row>
    <row r="13" spans="2:8" x14ac:dyDescent="0.2">
      <c r="B13" s="410" t="s">
        <v>13</v>
      </c>
      <c r="C13" s="411"/>
      <c r="D13" s="411"/>
      <c r="E13" s="412"/>
      <c r="F13" s="334"/>
      <c r="G13" s="333"/>
      <c r="H13" s="338">
        <f>Data!$G32</f>
        <v>45288632</v>
      </c>
    </row>
    <row r="14" spans="2:8" x14ac:dyDescent="0.2">
      <c r="B14" s="372" t="s">
        <v>14</v>
      </c>
      <c r="C14" s="405"/>
      <c r="D14" s="405"/>
      <c r="E14" s="406"/>
      <c r="F14" s="335"/>
      <c r="G14" s="333"/>
      <c r="H14" s="339">
        <f>Data!$H32</f>
        <v>902658</v>
      </c>
    </row>
    <row r="15" spans="2:8" x14ac:dyDescent="0.2">
      <c r="B15" s="372" t="s">
        <v>15</v>
      </c>
      <c r="C15" s="405"/>
      <c r="D15" s="405"/>
      <c r="E15" s="406"/>
      <c r="F15" s="335"/>
      <c r="G15" s="333"/>
      <c r="H15" s="339">
        <f>Data!$I32</f>
        <v>7057091</v>
      </c>
    </row>
    <row r="16" spans="2:8" x14ac:dyDescent="0.2">
      <c r="B16" s="372" t="s">
        <v>19</v>
      </c>
      <c r="C16" s="405"/>
      <c r="D16" s="405"/>
      <c r="E16" s="406"/>
      <c r="F16" s="335"/>
      <c r="G16" s="333"/>
      <c r="H16" s="339">
        <f>Data!$J32</f>
        <v>9051053</v>
      </c>
    </row>
    <row r="17" spans="2:23" x14ac:dyDescent="0.2">
      <c r="B17" s="372" t="s">
        <v>16</v>
      </c>
      <c r="C17" s="405"/>
      <c r="D17" s="405"/>
      <c r="E17" s="406"/>
      <c r="F17" s="335"/>
      <c r="G17" s="333"/>
      <c r="H17" s="339">
        <f>Data!$K32</f>
        <v>18085384</v>
      </c>
    </row>
    <row r="18" spans="2:23" x14ac:dyDescent="0.2">
      <c r="B18" s="372" t="s">
        <v>1</v>
      </c>
      <c r="C18" s="405"/>
      <c r="D18" s="405"/>
      <c r="E18" s="406"/>
      <c r="F18" s="336"/>
      <c r="G18" s="333"/>
      <c r="H18" s="337">
        <f>SUM(H13:H17)</f>
        <v>80384818</v>
      </c>
    </row>
    <row r="19" spans="2:23" ht="13.5" customHeight="1" x14ac:dyDescent="0.2">
      <c r="B19" s="27"/>
      <c r="D19" s="27"/>
      <c r="E19" s="27"/>
      <c r="F19" s="27"/>
      <c r="G19" s="27"/>
      <c r="H19" s="5"/>
    </row>
    <row r="20" spans="2:23" ht="13.5" customHeight="1" x14ac:dyDescent="0.2">
      <c r="B20" s="27"/>
      <c r="D20" s="398" t="s">
        <v>23</v>
      </c>
      <c r="E20" s="399"/>
      <c r="F20" s="400"/>
      <c r="G20" s="270" t="s">
        <v>24</v>
      </c>
      <c r="H20" s="270" t="s">
        <v>25</v>
      </c>
    </row>
    <row r="21" spans="2:23" ht="14.25" customHeight="1" x14ac:dyDescent="0.2">
      <c r="B21" s="385" t="s">
        <v>22</v>
      </c>
      <c r="C21" s="401"/>
      <c r="D21" s="402" t="str">
        <f>Data!L32</f>
        <v>Janet Coleman</v>
      </c>
      <c r="E21" s="403"/>
      <c r="F21" s="404"/>
      <c r="G21" s="272" t="str">
        <f>Data!M32</f>
        <v>325-942-2014</v>
      </c>
      <c r="H21" s="78" t="str">
        <f>Data!N32</f>
        <v>janet.coleman@angelo.edu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Data!O32</f>
        <v>6381</v>
      </c>
      <c r="D25" s="80">
        <f>Data!P32</f>
        <v>2740</v>
      </c>
      <c r="E25" s="80">
        <f>Data!Q32</f>
        <v>1287</v>
      </c>
      <c r="F25" s="80">
        <f>Data!R32</f>
        <v>0</v>
      </c>
      <c r="G25" s="80">
        <f>Data!S32</f>
        <v>81</v>
      </c>
      <c r="H25" s="68">
        <f>SUM(C25:G25)</f>
        <v>10489</v>
      </c>
    </row>
    <row r="26" spans="2:23" x14ac:dyDescent="0.2">
      <c r="C26" s="2"/>
      <c r="D26" s="2"/>
      <c r="E26" s="2"/>
      <c r="F26" s="2"/>
      <c r="G26" s="2"/>
      <c r="H26" s="2"/>
      <c r="I26" s="2"/>
    </row>
    <row r="27" spans="2:23" ht="13.5" customHeight="1" x14ac:dyDescent="0.2">
      <c r="B27" s="27"/>
      <c r="D27" s="398" t="s">
        <v>23</v>
      </c>
      <c r="E27" s="399"/>
      <c r="F27" s="400"/>
      <c r="G27" s="270" t="s">
        <v>24</v>
      </c>
      <c r="H27" s="270" t="s">
        <v>25</v>
      </c>
    </row>
    <row r="28" spans="2:23" ht="28.5" x14ac:dyDescent="0.2">
      <c r="B28" s="385" t="s">
        <v>39</v>
      </c>
      <c r="C28" s="401"/>
      <c r="D28" s="402" t="str">
        <f>Data!T32</f>
        <v>Rosalinda Castro</v>
      </c>
      <c r="E28" s="403"/>
      <c r="F28" s="404"/>
      <c r="G28" s="272" t="str">
        <f>Data!U32</f>
        <v>(325) 942-2043</v>
      </c>
      <c r="H28" s="78" t="str">
        <f>Data!V32</f>
        <v>Rosalinda.Castro@angelo.edu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Data!W32</f>
        <v>81869</v>
      </c>
      <c r="D32" s="81">
        <f>Data!AQ32</f>
        <v>14360</v>
      </c>
      <c r="E32" s="81">
        <f>Data!BK32</f>
        <v>5310</v>
      </c>
      <c r="F32" s="81">
        <f>Data!CE32</f>
        <v>0</v>
      </c>
      <c r="G32" s="81">
        <f>Data!CY32</f>
        <v>0</v>
      </c>
      <c r="H32" s="22">
        <f>SUM(C32:G32)</f>
        <v>101539</v>
      </c>
      <c r="I32" s="1"/>
      <c r="W32" s="18"/>
    </row>
    <row r="33" spans="2:23" x14ac:dyDescent="0.2">
      <c r="B33" s="7" t="s">
        <v>46</v>
      </c>
      <c r="C33" s="81">
        <f>Data!X32</f>
        <v>20716</v>
      </c>
      <c r="D33" s="81">
        <f>Data!AR32</f>
        <v>8535</v>
      </c>
      <c r="E33" s="81">
        <f>Data!BL32</f>
        <v>526</v>
      </c>
      <c r="F33" s="81">
        <f>Data!CF32</f>
        <v>0</v>
      </c>
      <c r="G33" s="81">
        <f>Data!CZ32</f>
        <v>0</v>
      </c>
      <c r="H33" s="22">
        <f t="shared" ref="H33:H52" si="0">SUM(C33:G33)</f>
        <v>29777</v>
      </c>
      <c r="I33" s="1"/>
      <c r="W33" s="18"/>
    </row>
    <row r="34" spans="2:23" x14ac:dyDescent="0.2">
      <c r="B34" s="7" t="s">
        <v>47</v>
      </c>
      <c r="C34" s="81">
        <f>Data!Y32</f>
        <v>7634</v>
      </c>
      <c r="D34" s="81">
        <f>Data!AS32</f>
        <v>1158</v>
      </c>
      <c r="E34" s="81">
        <f>Data!BM32</f>
        <v>0</v>
      </c>
      <c r="F34" s="81">
        <f>Data!CG32</f>
        <v>0</v>
      </c>
      <c r="G34" s="81">
        <f>Data!DA32</f>
        <v>0</v>
      </c>
      <c r="H34" s="22">
        <f t="shared" si="0"/>
        <v>8792</v>
      </c>
      <c r="I34" s="1"/>
      <c r="W34" s="18"/>
    </row>
    <row r="35" spans="2:23" x14ac:dyDescent="0.2">
      <c r="B35" s="7" t="s">
        <v>48</v>
      </c>
      <c r="C35" s="81">
        <f>Data!Z32</f>
        <v>970</v>
      </c>
      <c r="D35" s="81">
        <f>Data!AT32</f>
        <v>2408</v>
      </c>
      <c r="E35" s="81">
        <f>Data!BN32</f>
        <v>10620</v>
      </c>
      <c r="F35" s="81">
        <f>Data!CH32</f>
        <v>0</v>
      </c>
      <c r="G35" s="81">
        <f>Data!DB32</f>
        <v>0</v>
      </c>
      <c r="H35" s="22">
        <f t="shared" si="0"/>
        <v>13998</v>
      </c>
      <c r="I35" s="1"/>
      <c r="W35" s="18"/>
    </row>
    <row r="36" spans="2:23" x14ac:dyDescent="0.2">
      <c r="B36" s="7" t="s">
        <v>49</v>
      </c>
      <c r="C36" s="81">
        <f>Data!AA32</f>
        <v>2486</v>
      </c>
      <c r="D36" s="81">
        <f>Data!AU32</f>
        <v>3086</v>
      </c>
      <c r="E36" s="81">
        <f>Data!BO32</f>
        <v>367</v>
      </c>
      <c r="F36" s="81">
        <f>Data!CI32</f>
        <v>0</v>
      </c>
      <c r="G36" s="81">
        <f>Data!DC32</f>
        <v>0</v>
      </c>
      <c r="H36" s="22">
        <f t="shared" si="0"/>
        <v>5939</v>
      </c>
      <c r="I36" s="1"/>
      <c r="W36" s="18"/>
    </row>
    <row r="37" spans="2:23" x14ac:dyDescent="0.2">
      <c r="B37" s="7" t="s">
        <v>50</v>
      </c>
      <c r="C37" s="81">
        <f>Data!AB32</f>
        <v>3006</v>
      </c>
      <c r="D37" s="81">
        <f>Data!AV32</f>
        <v>2101</v>
      </c>
      <c r="E37" s="81">
        <f>Data!BP32</f>
        <v>0</v>
      </c>
      <c r="F37" s="81">
        <f>Data!CJ32</f>
        <v>0</v>
      </c>
      <c r="G37" s="81">
        <f>Data!DD32</f>
        <v>0</v>
      </c>
      <c r="H37" s="22">
        <f t="shared" si="0"/>
        <v>5107</v>
      </c>
      <c r="I37" s="1"/>
      <c r="W37" s="18"/>
    </row>
    <row r="38" spans="2:23" x14ac:dyDescent="0.2">
      <c r="B38" s="7" t="s">
        <v>51</v>
      </c>
      <c r="C38" s="81">
        <f>Data!AC32</f>
        <v>330</v>
      </c>
      <c r="D38" s="81">
        <f>Data!AW32</f>
        <v>372</v>
      </c>
      <c r="E38" s="81">
        <f>Data!BQ32</f>
        <v>168</v>
      </c>
      <c r="F38" s="81">
        <f>Data!CK32</f>
        <v>0</v>
      </c>
      <c r="G38" s="81">
        <f>Data!DE32</f>
        <v>0</v>
      </c>
      <c r="H38" s="22">
        <f t="shared" si="0"/>
        <v>870</v>
      </c>
      <c r="I38" s="1"/>
      <c r="W38" s="18"/>
    </row>
    <row r="39" spans="2:23" x14ac:dyDescent="0.2">
      <c r="B39" s="7" t="s">
        <v>52</v>
      </c>
      <c r="C39" s="81">
        <f>Data!AD32</f>
        <v>0</v>
      </c>
      <c r="D39" s="81">
        <f>Data!AX32</f>
        <v>0</v>
      </c>
      <c r="E39" s="81">
        <f>Data!BR32</f>
        <v>0</v>
      </c>
      <c r="F39" s="81">
        <f>Data!CL32</f>
        <v>0</v>
      </c>
      <c r="G39" s="81">
        <f>Data!DF32</f>
        <v>0</v>
      </c>
      <c r="H39" s="22">
        <f t="shared" si="0"/>
        <v>0</v>
      </c>
      <c r="I39" s="1"/>
      <c r="W39" s="18"/>
    </row>
    <row r="40" spans="2:23" x14ac:dyDescent="0.2">
      <c r="B40" s="7" t="s">
        <v>53</v>
      </c>
      <c r="C40" s="81">
        <f>Data!AE32</f>
        <v>1578</v>
      </c>
      <c r="D40" s="81">
        <f>Data!AY32</f>
        <v>3411</v>
      </c>
      <c r="E40" s="81">
        <f>Data!BS32</f>
        <v>1734</v>
      </c>
      <c r="F40" s="81">
        <f>Data!CM32</f>
        <v>0</v>
      </c>
      <c r="G40" s="81">
        <f>Data!DG32</f>
        <v>0</v>
      </c>
      <c r="H40" s="22">
        <f t="shared" si="0"/>
        <v>6723</v>
      </c>
      <c r="I40" s="1"/>
      <c r="W40" s="18"/>
    </row>
    <row r="41" spans="2:23" x14ac:dyDescent="0.2">
      <c r="B41" s="7" t="s">
        <v>54</v>
      </c>
      <c r="C41" s="81">
        <f>Data!AF32</f>
        <v>0</v>
      </c>
      <c r="D41" s="81">
        <f>Data!AZ32</f>
        <v>0</v>
      </c>
      <c r="E41" s="81">
        <f>Data!BT32</f>
        <v>0</v>
      </c>
      <c r="F41" s="81">
        <f>Data!CN32</f>
        <v>0</v>
      </c>
      <c r="G41" s="81">
        <f>Data!DH32</f>
        <v>0</v>
      </c>
      <c r="H41" s="22">
        <f t="shared" si="0"/>
        <v>0</v>
      </c>
      <c r="I41" s="1"/>
      <c r="W41" s="18"/>
    </row>
    <row r="42" spans="2:23" x14ac:dyDescent="0.2">
      <c r="B42" s="7" t="s">
        <v>55</v>
      </c>
      <c r="C42" s="81">
        <f>Data!AG32</f>
        <v>0</v>
      </c>
      <c r="D42" s="81">
        <f>Data!BA32</f>
        <v>0</v>
      </c>
      <c r="E42" s="81">
        <f>Data!BU32</f>
        <v>0</v>
      </c>
      <c r="F42" s="81">
        <f>Data!CO32</f>
        <v>0</v>
      </c>
      <c r="G42" s="81">
        <f>Data!DI32</f>
        <v>0</v>
      </c>
      <c r="H42" s="22">
        <f t="shared" si="0"/>
        <v>0</v>
      </c>
      <c r="I42" s="1"/>
      <c r="W42" s="18"/>
    </row>
    <row r="43" spans="2:23" x14ac:dyDescent="0.2">
      <c r="B43" s="7" t="s">
        <v>56</v>
      </c>
      <c r="C43" s="81">
        <f>Data!AH32</f>
        <v>0</v>
      </c>
      <c r="D43" s="81">
        <f>Data!BB32</f>
        <v>0</v>
      </c>
      <c r="E43" s="81">
        <f>Data!BV32</f>
        <v>0</v>
      </c>
      <c r="F43" s="81">
        <f>Data!CP32</f>
        <v>0</v>
      </c>
      <c r="G43" s="81">
        <f>Data!DJ32</f>
        <v>0</v>
      </c>
      <c r="H43" s="22">
        <f t="shared" si="0"/>
        <v>0</v>
      </c>
      <c r="I43" s="1"/>
      <c r="W43" s="18"/>
    </row>
    <row r="44" spans="2:23" x14ac:dyDescent="0.2">
      <c r="B44" s="7" t="s">
        <v>57</v>
      </c>
      <c r="C44" s="81">
        <f>Data!AI32</f>
        <v>0</v>
      </c>
      <c r="D44" s="81">
        <f>Data!BC32</f>
        <v>0</v>
      </c>
      <c r="E44" s="81">
        <f>Data!BW32</f>
        <v>0</v>
      </c>
      <c r="F44" s="81">
        <f>Data!CQ32</f>
        <v>0</v>
      </c>
      <c r="G44" s="81">
        <f>Data!DK32</f>
        <v>0</v>
      </c>
      <c r="H44" s="22">
        <f t="shared" si="0"/>
        <v>0</v>
      </c>
      <c r="I44" s="1"/>
      <c r="W44" s="18"/>
    </row>
    <row r="45" spans="2:23" x14ac:dyDescent="0.2">
      <c r="B45" s="7" t="s">
        <v>58</v>
      </c>
      <c r="C45" s="81">
        <f>Data!AJ32</f>
        <v>5396</v>
      </c>
      <c r="D45" s="81">
        <f>Data!BD32</f>
        <v>4495</v>
      </c>
      <c r="E45" s="81">
        <f>Data!BX32</f>
        <v>275</v>
      </c>
      <c r="F45" s="81">
        <f>Data!CR32</f>
        <v>0</v>
      </c>
      <c r="G45" s="81">
        <f>Data!DL32</f>
        <v>2733</v>
      </c>
      <c r="H45" s="22">
        <f t="shared" si="0"/>
        <v>12899</v>
      </c>
      <c r="I45" s="1"/>
      <c r="W45" s="18"/>
    </row>
    <row r="46" spans="2:23" x14ac:dyDescent="0.2">
      <c r="B46" s="7" t="s">
        <v>59</v>
      </c>
      <c r="C46" s="81">
        <f>Data!AK32</f>
        <v>0</v>
      </c>
      <c r="D46" s="81">
        <f>Data!BE32</f>
        <v>0</v>
      </c>
      <c r="E46" s="81">
        <f>Data!BY32</f>
        <v>0</v>
      </c>
      <c r="F46" s="81">
        <f>Data!CS32</f>
        <v>0</v>
      </c>
      <c r="G46" s="81">
        <f>Data!DM32</f>
        <v>0</v>
      </c>
      <c r="H46" s="22">
        <f t="shared" si="0"/>
        <v>0</v>
      </c>
      <c r="I46" s="1"/>
      <c r="W46" s="18"/>
    </row>
    <row r="47" spans="2:23" x14ac:dyDescent="0.2">
      <c r="B47" s="7" t="s">
        <v>60</v>
      </c>
      <c r="C47" s="81">
        <f>Data!AL32</f>
        <v>5937</v>
      </c>
      <c r="D47" s="81">
        <f>Data!BF32</f>
        <v>9627</v>
      </c>
      <c r="E47" s="81">
        <f>Data!BZ32</f>
        <v>5823</v>
      </c>
      <c r="F47" s="81">
        <f>Data!CT32</f>
        <v>0</v>
      </c>
      <c r="G47" s="81">
        <f>Data!DN32</f>
        <v>0</v>
      </c>
      <c r="H47" s="22">
        <f t="shared" si="0"/>
        <v>21387</v>
      </c>
      <c r="I47" s="1"/>
      <c r="W47" s="18"/>
    </row>
    <row r="48" spans="2:23" x14ac:dyDescent="0.2">
      <c r="B48" s="7" t="s">
        <v>61</v>
      </c>
      <c r="C48" s="81">
        <f>Data!AM32</f>
        <v>0</v>
      </c>
      <c r="D48" s="81">
        <f>Data!BG32</f>
        <v>0</v>
      </c>
      <c r="E48" s="81">
        <f>Data!CA32</f>
        <v>0</v>
      </c>
      <c r="F48" s="81">
        <f>Data!CU32</f>
        <v>0</v>
      </c>
      <c r="G48" s="81">
        <f>Data!DO32</f>
        <v>0</v>
      </c>
      <c r="H48" s="22">
        <f t="shared" si="0"/>
        <v>0</v>
      </c>
      <c r="I48" s="1"/>
      <c r="W48" s="18"/>
    </row>
    <row r="49" spans="2:23" x14ac:dyDescent="0.2">
      <c r="B49" s="7" t="s">
        <v>62</v>
      </c>
      <c r="C49" s="81">
        <f>Data!AN32</f>
        <v>0</v>
      </c>
      <c r="D49" s="81">
        <f>Data!BH32</f>
        <v>891</v>
      </c>
      <c r="E49" s="81">
        <f>Data!CB32</f>
        <v>0</v>
      </c>
      <c r="F49" s="81">
        <f>Data!CV32</f>
        <v>0</v>
      </c>
      <c r="G49" s="81">
        <f>Data!DP32</f>
        <v>0</v>
      </c>
      <c r="H49" s="22">
        <f t="shared" si="0"/>
        <v>891</v>
      </c>
      <c r="I49" s="1"/>
      <c r="W49" s="18"/>
    </row>
    <row r="50" spans="2:23" x14ac:dyDescent="0.2">
      <c r="B50" s="7" t="s">
        <v>63</v>
      </c>
      <c r="C50" s="81">
        <f>Data!AO32</f>
        <v>1776</v>
      </c>
      <c r="D50" s="81">
        <f>Data!BI32</f>
        <v>1167</v>
      </c>
      <c r="E50" s="81">
        <f>Data!CC32</f>
        <v>570</v>
      </c>
      <c r="F50" s="81">
        <f>Data!CW32</f>
        <v>0</v>
      </c>
      <c r="G50" s="81">
        <f>Data!DQ32</f>
        <v>0</v>
      </c>
      <c r="H50" s="22">
        <f t="shared" si="0"/>
        <v>3513</v>
      </c>
      <c r="I50" s="1"/>
      <c r="W50" s="18"/>
    </row>
    <row r="51" spans="2:23" x14ac:dyDescent="0.2">
      <c r="B51" s="7" t="s">
        <v>0</v>
      </c>
      <c r="C51" s="81">
        <f>Data!AP32</f>
        <v>694</v>
      </c>
      <c r="D51" s="81">
        <f>Data!BJ32</f>
        <v>4218</v>
      </c>
      <c r="E51" s="81">
        <f>Data!CD32</f>
        <v>1262</v>
      </c>
      <c r="F51" s="81">
        <f>Data!CX32</f>
        <v>0</v>
      </c>
      <c r="G51" s="81">
        <f>Data!DR32</f>
        <v>0</v>
      </c>
      <c r="H51" s="22">
        <f t="shared" si="0"/>
        <v>6174</v>
      </c>
      <c r="I51" s="1"/>
      <c r="W51" s="18"/>
    </row>
    <row r="52" spans="2:23" x14ac:dyDescent="0.2">
      <c r="B52" s="8" t="s">
        <v>34</v>
      </c>
      <c r="C52" s="22">
        <f>SUM(C32:C51)</f>
        <v>132392</v>
      </c>
      <c r="D52" s="22">
        <f>SUM(D32:D51)</f>
        <v>55829</v>
      </c>
      <c r="E52" s="22">
        <f>SUM(E32:E51)</f>
        <v>26655</v>
      </c>
      <c r="F52" s="22">
        <f>SUM(F32:F51)</f>
        <v>0</v>
      </c>
      <c r="G52" s="22">
        <f>SUM(G32:G51)</f>
        <v>2733</v>
      </c>
      <c r="H52" s="22">
        <f t="shared" si="0"/>
        <v>217609</v>
      </c>
      <c r="I52" s="1"/>
    </row>
    <row r="53" spans="2:23" x14ac:dyDescent="0.2">
      <c r="B53" s="14"/>
      <c r="C53" s="18"/>
      <c r="D53" s="18"/>
      <c r="E53" s="18"/>
      <c r="F53" s="18"/>
      <c r="G53" s="18"/>
      <c r="H53" s="18"/>
      <c r="I53" s="1"/>
    </row>
    <row r="54" spans="2:23" ht="13.5" customHeight="1" x14ac:dyDescent="0.2">
      <c r="B54" s="27"/>
      <c r="D54" s="398" t="s">
        <v>23</v>
      </c>
      <c r="E54" s="399"/>
      <c r="F54" s="400"/>
      <c r="G54" s="270" t="s">
        <v>24</v>
      </c>
      <c r="H54" s="270" t="s">
        <v>25</v>
      </c>
    </row>
    <row r="55" spans="2:23" ht="28.5" x14ac:dyDescent="0.2">
      <c r="B55" s="385" t="s">
        <v>40</v>
      </c>
      <c r="C55" s="401"/>
      <c r="D55" s="402" t="str">
        <f>Data!T32</f>
        <v>Rosalinda Castro</v>
      </c>
      <c r="E55" s="403"/>
      <c r="F55" s="404"/>
      <c r="G55" s="272" t="str">
        <f>Data!U32</f>
        <v>(325) 942-2043</v>
      </c>
      <c r="H55" s="78" t="str">
        <f>Data!V32</f>
        <v>Rosalinda.Castro@angelo.edu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Data!DS32</f>
        <v>4786569.4864942096</v>
      </c>
      <c r="D61" s="82">
        <f>Data!EM32</f>
        <v>1604496.2914354999</v>
      </c>
      <c r="E61" s="82">
        <f>Data!FG32</f>
        <v>1259704.3068957899</v>
      </c>
      <c r="F61" s="82">
        <f>Data!GA32</f>
        <v>0</v>
      </c>
      <c r="G61" s="82">
        <f>Data!GU32</f>
        <v>0</v>
      </c>
      <c r="H61" s="21">
        <f>SUM(C61:G61)</f>
        <v>7650770.084825499</v>
      </c>
      <c r="I61" s="1"/>
    </row>
    <row r="62" spans="2:23" x14ac:dyDescent="0.2">
      <c r="B62" s="9" t="str">
        <f>$B$33</f>
        <v>Science</v>
      </c>
      <c r="C62" s="82">
        <f>Data!DT32</f>
        <v>2137240.6459757299</v>
      </c>
      <c r="D62" s="82">
        <f>Data!EN32</f>
        <v>1280382.3867166601</v>
      </c>
      <c r="E62" s="82">
        <f>Data!FH32</f>
        <v>158910.65147581801</v>
      </c>
      <c r="F62" s="82">
        <f>Data!GB32</f>
        <v>0</v>
      </c>
      <c r="G62" s="82">
        <f>Data!GV32</f>
        <v>0</v>
      </c>
      <c r="H62" s="22">
        <f t="shared" ref="H62:H81" si="1">SUM(C62:G62)</f>
        <v>3576533.6841682079</v>
      </c>
      <c r="I62" s="1"/>
    </row>
    <row r="63" spans="2:23" x14ac:dyDescent="0.2">
      <c r="B63" s="9" t="str">
        <f>$B$34</f>
        <v>Fine Arts</v>
      </c>
      <c r="C63" s="82">
        <f>Data!DU32</f>
        <v>1262524.64800947</v>
      </c>
      <c r="D63" s="82">
        <f>Data!EO32</f>
        <v>266266.18591131299</v>
      </c>
      <c r="E63" s="82">
        <f>Data!FI32</f>
        <v>0</v>
      </c>
      <c r="F63" s="82">
        <f>Data!GC32</f>
        <v>0</v>
      </c>
      <c r="G63" s="82">
        <f>Data!GW32</f>
        <v>0</v>
      </c>
      <c r="H63" s="22">
        <f t="shared" si="1"/>
        <v>1528790.8339207829</v>
      </c>
      <c r="I63" s="1"/>
    </row>
    <row r="64" spans="2:23" x14ac:dyDescent="0.2">
      <c r="B64" s="9" t="str">
        <f>$B$35</f>
        <v>Teacher Education</v>
      </c>
      <c r="C64" s="82">
        <f>Data!DV32</f>
        <v>96717.618768256303</v>
      </c>
      <c r="D64" s="82">
        <f>Data!EP32</f>
        <v>408349.37935770903</v>
      </c>
      <c r="E64" s="82">
        <f>Data!FJ32</f>
        <v>715396.571847399</v>
      </c>
      <c r="F64" s="82">
        <f>Data!GD32</f>
        <v>0</v>
      </c>
      <c r="G64" s="82">
        <f>Data!GX32</f>
        <v>0</v>
      </c>
      <c r="H64" s="22">
        <f t="shared" si="1"/>
        <v>1220463.5699733645</v>
      </c>
      <c r="I64" s="1"/>
    </row>
    <row r="65" spans="2:9" x14ac:dyDescent="0.2">
      <c r="B65" s="9" t="str">
        <f>$B$36</f>
        <v>Agriculture</v>
      </c>
      <c r="C65" s="82">
        <f>Data!DW32</f>
        <v>174334.71474654501</v>
      </c>
      <c r="D65" s="82">
        <f>Data!EQ32</f>
        <v>242222.248105001</v>
      </c>
      <c r="E65" s="82">
        <f>Data!FK32</f>
        <v>66611.779489577704</v>
      </c>
      <c r="F65" s="82">
        <f>Data!GE32</f>
        <v>0</v>
      </c>
      <c r="G65" s="82">
        <f>Data!GY32</f>
        <v>0</v>
      </c>
      <c r="H65" s="22">
        <f t="shared" si="1"/>
        <v>483168.7423411237</v>
      </c>
      <c r="I65" s="1"/>
    </row>
    <row r="66" spans="2:9" x14ac:dyDescent="0.2">
      <c r="B66" s="9" t="str">
        <f>$B$37</f>
        <v>Engineering</v>
      </c>
      <c r="C66" s="82">
        <f>Data!DX32</f>
        <v>652331.42594404402</v>
      </c>
      <c r="D66" s="82">
        <f>Data!ER32</f>
        <v>773020.93544122495</v>
      </c>
      <c r="E66" s="82">
        <f>Data!FL32</f>
        <v>0</v>
      </c>
      <c r="F66" s="82">
        <f>Data!GF32</f>
        <v>0</v>
      </c>
      <c r="G66" s="82">
        <f>Data!GZ32</f>
        <v>0</v>
      </c>
      <c r="H66" s="22">
        <f t="shared" si="1"/>
        <v>1425352.3613852691</v>
      </c>
      <c r="I66" s="1"/>
    </row>
    <row r="67" spans="2:9" x14ac:dyDescent="0.2">
      <c r="B67" s="9" t="str">
        <f>$B$38</f>
        <v>Home Economics</v>
      </c>
      <c r="C67" s="82">
        <f>Data!DY32</f>
        <v>21829.157386638999</v>
      </c>
      <c r="D67" s="82">
        <f>Data!ES32</f>
        <v>37925.577239399798</v>
      </c>
      <c r="E67" s="82">
        <f>Data!FM32</f>
        <v>13517.4544879899</v>
      </c>
      <c r="F67" s="82">
        <f>Data!GG32</f>
        <v>0</v>
      </c>
      <c r="G67" s="82">
        <f>Data!HA32</f>
        <v>0</v>
      </c>
      <c r="H67" s="22">
        <f t="shared" si="1"/>
        <v>73272.189114028704</v>
      </c>
      <c r="I67" s="1"/>
    </row>
    <row r="68" spans="2:9" x14ac:dyDescent="0.2">
      <c r="B68" s="9" t="str">
        <f>$B$39</f>
        <v>Law</v>
      </c>
      <c r="C68" s="82">
        <f>Data!DZ32</f>
        <v>0</v>
      </c>
      <c r="D68" s="82">
        <f>Data!ET32</f>
        <v>0</v>
      </c>
      <c r="E68" s="82">
        <f>Data!FN32</f>
        <v>0</v>
      </c>
      <c r="F68" s="82">
        <f>Data!GH32</f>
        <v>0</v>
      </c>
      <c r="G68" s="82">
        <f>Data!HB32</f>
        <v>0</v>
      </c>
      <c r="H68" s="22">
        <f t="shared" si="1"/>
        <v>0</v>
      </c>
      <c r="I68" s="1"/>
    </row>
    <row r="69" spans="2:9" x14ac:dyDescent="0.2">
      <c r="B69" s="9" t="str">
        <f>$B$40</f>
        <v>Social Service</v>
      </c>
      <c r="C69" s="82">
        <f>Data!EA32</f>
        <v>156832.521479858</v>
      </c>
      <c r="D69" s="82">
        <f>Data!EU32</f>
        <v>320485.63048964401</v>
      </c>
      <c r="E69" s="82">
        <f>Data!FO32</f>
        <v>308314.84803049802</v>
      </c>
      <c r="F69" s="82">
        <f>Data!GI32</f>
        <v>0</v>
      </c>
      <c r="G69" s="82">
        <f>Data!HC32</f>
        <v>0</v>
      </c>
      <c r="H69" s="22">
        <f t="shared" si="1"/>
        <v>785633</v>
      </c>
      <c r="I69" s="1"/>
    </row>
    <row r="70" spans="2:9" x14ac:dyDescent="0.2">
      <c r="B70" s="9" t="str">
        <f>$B$41</f>
        <v>Library Science</v>
      </c>
      <c r="C70" s="82">
        <f>Data!EB32</f>
        <v>0</v>
      </c>
      <c r="D70" s="82">
        <f>Data!EV32</f>
        <v>0</v>
      </c>
      <c r="E70" s="82">
        <f>Data!FP32</f>
        <v>0</v>
      </c>
      <c r="F70" s="82">
        <f>Data!GJ32</f>
        <v>0</v>
      </c>
      <c r="G70" s="82">
        <f>Data!HD32</f>
        <v>0</v>
      </c>
      <c r="H70" s="22">
        <f t="shared" si="1"/>
        <v>0</v>
      </c>
      <c r="I70" s="1"/>
    </row>
    <row r="71" spans="2:9" x14ac:dyDescent="0.2">
      <c r="B71" s="9" t="str">
        <f>$B$42</f>
        <v>Veterinary Science</v>
      </c>
      <c r="C71" s="82">
        <f>Data!EC32</f>
        <v>0</v>
      </c>
      <c r="D71" s="82">
        <f>Data!EW32</f>
        <v>0</v>
      </c>
      <c r="E71" s="82">
        <f>Data!FQ32</f>
        <v>0</v>
      </c>
      <c r="F71" s="82">
        <f>Data!GK32</f>
        <v>0</v>
      </c>
      <c r="G71" s="82">
        <f>Data!HE32</f>
        <v>0</v>
      </c>
      <c r="H71" s="22">
        <f t="shared" si="1"/>
        <v>0</v>
      </c>
      <c r="I71" s="1"/>
    </row>
    <row r="72" spans="2:9" x14ac:dyDescent="0.2">
      <c r="B72" s="9" t="str">
        <f>$B$43</f>
        <v>Vocational Training</v>
      </c>
      <c r="C72" s="82">
        <f>Data!ED32</f>
        <v>0</v>
      </c>
      <c r="D72" s="82">
        <f>Data!EX32</f>
        <v>0</v>
      </c>
      <c r="E72" s="82">
        <f>Data!FR32</f>
        <v>0</v>
      </c>
      <c r="F72" s="82">
        <f>Data!GL32</f>
        <v>0</v>
      </c>
      <c r="G72" s="82">
        <f>Data!HF32</f>
        <v>0</v>
      </c>
      <c r="H72" s="22">
        <f t="shared" si="1"/>
        <v>0</v>
      </c>
      <c r="I72" s="1"/>
    </row>
    <row r="73" spans="2:9" x14ac:dyDescent="0.2">
      <c r="B73" s="9" t="str">
        <f>$B$44</f>
        <v>Physical Training</v>
      </c>
      <c r="C73" s="82">
        <f>Data!EE32</f>
        <v>0</v>
      </c>
      <c r="D73" s="82">
        <f>Data!EY32</f>
        <v>0</v>
      </c>
      <c r="E73" s="82">
        <f>Data!FS32</f>
        <v>0</v>
      </c>
      <c r="F73" s="82">
        <f>Data!GM32</f>
        <v>0</v>
      </c>
      <c r="G73" s="82">
        <f>Data!HG32</f>
        <v>0</v>
      </c>
      <c r="H73" s="22">
        <f t="shared" si="1"/>
        <v>0</v>
      </c>
      <c r="I73" s="1"/>
    </row>
    <row r="74" spans="2:9" x14ac:dyDescent="0.2">
      <c r="B74" s="9" t="str">
        <f>$B$45</f>
        <v>Health Services</v>
      </c>
      <c r="C74" s="82">
        <f>Data!EF32</f>
        <v>322899.78983549</v>
      </c>
      <c r="D74" s="82">
        <f>Data!EZ32</f>
        <v>421301.34673081699</v>
      </c>
      <c r="E74" s="82">
        <f>Data!FT32</f>
        <v>119292.78270121101</v>
      </c>
      <c r="F74" s="82">
        <f>Data!GN32</f>
        <v>0</v>
      </c>
      <c r="G74" s="82">
        <f>Data!HH32</f>
        <v>935470.64500781102</v>
      </c>
      <c r="H74" s="22">
        <f t="shared" si="1"/>
        <v>1798964.564275329</v>
      </c>
      <c r="I74" s="1"/>
    </row>
    <row r="75" spans="2:9" x14ac:dyDescent="0.2">
      <c r="B75" s="9" t="str">
        <f>$B$46</f>
        <v>Pharmacy</v>
      </c>
      <c r="C75" s="82">
        <f>Data!EG32</f>
        <v>0</v>
      </c>
      <c r="D75" s="82">
        <f>Data!FA32</f>
        <v>0</v>
      </c>
      <c r="E75" s="82">
        <f>Data!FU32</f>
        <v>0</v>
      </c>
      <c r="F75" s="82">
        <f>Data!GO32</f>
        <v>0</v>
      </c>
      <c r="G75" s="82">
        <f>Data!HI32</f>
        <v>0</v>
      </c>
      <c r="H75" s="22">
        <f t="shared" si="1"/>
        <v>0</v>
      </c>
      <c r="I75" s="1"/>
    </row>
    <row r="76" spans="2:9" x14ac:dyDescent="0.2">
      <c r="B76" s="9" t="str">
        <f>$B$47</f>
        <v>Business Administration</v>
      </c>
      <c r="C76" s="82">
        <f>Data!EH32</f>
        <v>518114.150627191</v>
      </c>
      <c r="D76" s="82">
        <f>Data!FB32</f>
        <v>1201735.2835234699</v>
      </c>
      <c r="E76" s="82">
        <f>Data!FV32</f>
        <v>905696.67139660299</v>
      </c>
      <c r="F76" s="82">
        <f>Data!GP32</f>
        <v>0</v>
      </c>
      <c r="G76" s="82">
        <f>Data!HJ32</f>
        <v>0</v>
      </c>
      <c r="H76" s="22">
        <f t="shared" si="1"/>
        <v>2625546.1055472638</v>
      </c>
      <c r="I76" s="1"/>
    </row>
    <row r="77" spans="2:9" x14ac:dyDescent="0.2">
      <c r="B77" s="9" t="str">
        <f>$B$48</f>
        <v>Optometry</v>
      </c>
      <c r="C77" s="82">
        <f>Data!EI32</f>
        <v>0</v>
      </c>
      <c r="D77" s="82">
        <f>Data!FC32</f>
        <v>0</v>
      </c>
      <c r="E77" s="82">
        <f>Data!FW32</f>
        <v>0</v>
      </c>
      <c r="F77" s="82">
        <f>Data!GQ32</f>
        <v>0</v>
      </c>
      <c r="G77" s="82">
        <f>Data!HK32</f>
        <v>0</v>
      </c>
      <c r="H77" s="22">
        <f t="shared" si="1"/>
        <v>0</v>
      </c>
      <c r="I77" s="1"/>
    </row>
    <row r="78" spans="2:9" x14ac:dyDescent="0.2">
      <c r="B78" s="9" t="str">
        <f>$B$49</f>
        <v>Teacher Ed-Practice Teaching</v>
      </c>
      <c r="C78" s="82">
        <f>Data!EJ32</f>
        <v>0</v>
      </c>
      <c r="D78" s="82">
        <f>Data!FD32</f>
        <v>0</v>
      </c>
      <c r="E78" s="82">
        <f>Data!FX32</f>
        <v>0</v>
      </c>
      <c r="F78" s="82">
        <f>Data!GR32</f>
        <v>0</v>
      </c>
      <c r="G78" s="82">
        <f>Data!HL32</f>
        <v>0</v>
      </c>
      <c r="H78" s="22">
        <f t="shared" si="1"/>
        <v>0</v>
      </c>
      <c r="I78" s="1"/>
    </row>
    <row r="79" spans="2:9" x14ac:dyDescent="0.2">
      <c r="B79" s="9" t="str">
        <f>$B$50</f>
        <v>Technology</v>
      </c>
      <c r="C79" s="82">
        <f>Data!EK32</f>
        <v>135080.43781045199</v>
      </c>
      <c r="D79" s="82">
        <f>Data!FE32</f>
        <v>98431.6515468445</v>
      </c>
      <c r="E79" s="82">
        <f>Data!FY32</f>
        <v>140477.152631579</v>
      </c>
      <c r="F79" s="82">
        <f>Data!GS32</f>
        <v>0</v>
      </c>
      <c r="G79" s="82">
        <f>Data!HM32</f>
        <v>0</v>
      </c>
      <c r="H79" s="22">
        <f t="shared" si="1"/>
        <v>373989.24198887544</v>
      </c>
      <c r="I79" s="1"/>
    </row>
    <row r="80" spans="2:9" x14ac:dyDescent="0.2">
      <c r="B80" s="9" t="str">
        <f>$B$51</f>
        <v>Nursing</v>
      </c>
      <c r="C80" s="82">
        <f>Data!EL32</f>
        <v>85558.912041650401</v>
      </c>
      <c r="D80" s="82">
        <f>Data!FF32</f>
        <v>1071557.33892533</v>
      </c>
      <c r="E80" s="82">
        <f>Data!FZ32</f>
        <v>698813.80050296895</v>
      </c>
      <c r="F80" s="82">
        <f>Data!GT32</f>
        <v>0</v>
      </c>
      <c r="G80" s="82">
        <f>Data!HN32</f>
        <v>0</v>
      </c>
      <c r="H80" s="22">
        <f t="shared" si="1"/>
        <v>1855930.0514699493</v>
      </c>
      <c r="I80" s="1"/>
    </row>
    <row r="81" spans="2:9" x14ac:dyDescent="0.2">
      <c r="B81" s="35" t="str">
        <f>$B$52</f>
        <v>Totals</v>
      </c>
      <c r="C81" s="21">
        <f>SUM(C61:C80)</f>
        <v>10350033.509119533</v>
      </c>
      <c r="D81" s="21">
        <f>SUM(D61:D80)</f>
        <v>7726174.2554229135</v>
      </c>
      <c r="E81" s="21">
        <f>SUM(E61:E80)</f>
        <v>4386736.0194594348</v>
      </c>
      <c r="F81" s="21">
        <f>SUM(F61:F80)</f>
        <v>0</v>
      </c>
      <c r="G81" s="21">
        <f>SUM(G61:G80)</f>
        <v>935470.64500781102</v>
      </c>
      <c r="H81" s="21">
        <f t="shared" si="1"/>
        <v>23398414.429009691</v>
      </c>
      <c r="I81" s="1"/>
    </row>
    <row r="82" spans="2:9" x14ac:dyDescent="0.2">
      <c r="B82" s="14"/>
      <c r="C82" s="15"/>
      <c r="D82" s="15"/>
      <c r="E82" s="15"/>
      <c r="F82" s="15"/>
      <c r="G82" s="15"/>
      <c r="H82" s="16"/>
      <c r="I82" s="1"/>
    </row>
    <row r="83" spans="2:9" ht="13.5" customHeight="1" x14ac:dyDescent="0.2">
      <c r="B83" s="27"/>
      <c r="D83" s="398" t="s">
        <v>23</v>
      </c>
      <c r="E83" s="399"/>
      <c r="F83" s="400"/>
      <c r="G83" s="270" t="s">
        <v>24</v>
      </c>
      <c r="H83" s="270" t="s">
        <v>25</v>
      </c>
    </row>
    <row r="84" spans="2:9" ht="28.5" x14ac:dyDescent="0.2">
      <c r="B84" s="385" t="s">
        <v>41</v>
      </c>
      <c r="C84" s="401"/>
      <c r="D84" s="402" t="str">
        <f>Data!T32</f>
        <v>Rosalinda Castro</v>
      </c>
      <c r="E84" s="403"/>
      <c r="F84" s="404"/>
      <c r="G84" s="272" t="str">
        <f>Data!U32</f>
        <v>(325) 942-2043</v>
      </c>
      <c r="H84" s="78" t="str">
        <f>Data!V32</f>
        <v>Rosalinda.Castro@angelo.edu</v>
      </c>
    </row>
    <row r="85" spans="2:9" ht="13.5" customHeight="1" x14ac:dyDescent="0.2">
      <c r="B85" s="27"/>
      <c r="C85" s="27"/>
      <c r="D85" s="27"/>
      <c r="E85" s="27"/>
      <c r="F85" s="27"/>
      <c r="G85" s="27"/>
      <c r="H85" s="5"/>
    </row>
    <row r="86" spans="2:9" x14ac:dyDescent="0.2">
      <c r="B86" s="271" t="s">
        <v>33</v>
      </c>
      <c r="C86" s="13"/>
      <c r="D86" s="13"/>
      <c r="E86" s="13"/>
      <c r="F86" s="13"/>
      <c r="G86" s="13"/>
      <c r="H86" s="17">
        <f>H13+H14</f>
        <v>46191290</v>
      </c>
    </row>
    <row r="87" spans="2:9" ht="42.75" customHeight="1" x14ac:dyDescent="0.2">
      <c r="B87" s="364" t="s">
        <v>8</v>
      </c>
      <c r="C87" s="364"/>
      <c r="D87" s="364"/>
      <c r="E87" s="364"/>
      <c r="F87" s="364"/>
      <c r="G87" s="364"/>
      <c r="H87" s="34"/>
    </row>
    <row r="88" spans="2:9" x14ac:dyDescent="0.2">
      <c r="B88" s="271"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Data!HR32</f>
        <v>0</v>
      </c>
      <c r="D91" s="159">
        <f>Data!IL32</f>
        <v>0</v>
      </c>
      <c r="E91" s="159">
        <f>Data!JF32</f>
        <v>0</v>
      </c>
      <c r="F91" s="159">
        <f>Data!JZ32</f>
        <v>0</v>
      </c>
      <c r="G91" s="159">
        <f>Data!KT32</f>
        <v>0</v>
      </c>
      <c r="H91" s="36">
        <f t="shared" ref="H91:H111" si="2">SUM(C91:G91)</f>
        <v>0</v>
      </c>
    </row>
    <row r="92" spans="2:9" x14ac:dyDescent="0.2">
      <c r="B92" s="9" t="str">
        <f>$B$33</f>
        <v>Science</v>
      </c>
      <c r="C92" s="159">
        <f>Data!HS32</f>
        <v>33285</v>
      </c>
      <c r="D92" s="159">
        <f>Data!IM32</f>
        <v>0</v>
      </c>
      <c r="E92" s="159">
        <f>Data!JG32</f>
        <v>0</v>
      </c>
      <c r="F92" s="159">
        <f>Data!KA32</f>
        <v>0</v>
      </c>
      <c r="G92" s="159">
        <f>Data!KU32</f>
        <v>0</v>
      </c>
      <c r="H92" s="69">
        <f t="shared" si="2"/>
        <v>33285</v>
      </c>
    </row>
    <row r="93" spans="2:9" x14ac:dyDescent="0.2">
      <c r="B93" s="9" t="str">
        <f>$B$34</f>
        <v>Fine Arts</v>
      </c>
      <c r="C93" s="159">
        <f>Data!HT32</f>
        <v>11095</v>
      </c>
      <c r="D93" s="159">
        <f>Data!IN32</f>
        <v>0</v>
      </c>
      <c r="E93" s="159">
        <f>Data!JH32</f>
        <v>0</v>
      </c>
      <c r="F93" s="159">
        <f>Data!KB32</f>
        <v>0</v>
      </c>
      <c r="G93" s="159">
        <f>Data!KV32</f>
        <v>0</v>
      </c>
      <c r="H93" s="69">
        <f t="shared" si="2"/>
        <v>11095</v>
      </c>
    </row>
    <row r="94" spans="2:9" x14ac:dyDescent="0.2">
      <c r="B94" s="9" t="str">
        <f>$B$35</f>
        <v>Teacher Education</v>
      </c>
      <c r="C94" s="159">
        <f>Data!HU32</f>
        <v>0</v>
      </c>
      <c r="D94" s="159">
        <f>Data!IO32</f>
        <v>0</v>
      </c>
      <c r="E94" s="159">
        <f>Data!JI32</f>
        <v>0</v>
      </c>
      <c r="F94" s="159">
        <f>Data!KC32</f>
        <v>0</v>
      </c>
      <c r="G94" s="159">
        <f>Data!KW32</f>
        <v>0</v>
      </c>
      <c r="H94" s="69">
        <f t="shared" si="2"/>
        <v>0</v>
      </c>
    </row>
    <row r="95" spans="2:9" x14ac:dyDescent="0.2">
      <c r="B95" s="9" t="str">
        <f>$B$36</f>
        <v>Agriculture</v>
      </c>
      <c r="C95" s="159">
        <f>Data!HV32</f>
        <v>0</v>
      </c>
      <c r="D95" s="159">
        <f>Data!IP32</f>
        <v>0</v>
      </c>
      <c r="E95" s="159">
        <f>Data!JJ32</f>
        <v>0</v>
      </c>
      <c r="F95" s="159">
        <f>Data!KD32</f>
        <v>0</v>
      </c>
      <c r="G95" s="159">
        <f>Data!KX32</f>
        <v>0</v>
      </c>
      <c r="H95" s="69">
        <f t="shared" si="2"/>
        <v>0</v>
      </c>
    </row>
    <row r="96" spans="2:9" x14ac:dyDescent="0.2">
      <c r="B96" s="9" t="str">
        <f>$B$37</f>
        <v>Engineering</v>
      </c>
      <c r="C96" s="159">
        <f>Data!HW32</f>
        <v>0</v>
      </c>
      <c r="D96" s="159">
        <f>Data!IQ32</f>
        <v>0</v>
      </c>
      <c r="E96" s="159">
        <f>Data!JK32</f>
        <v>0</v>
      </c>
      <c r="F96" s="159">
        <f>Data!KE32</f>
        <v>0</v>
      </c>
      <c r="G96" s="159">
        <f>Data!KY32</f>
        <v>0</v>
      </c>
      <c r="H96" s="69">
        <f t="shared" si="2"/>
        <v>0</v>
      </c>
    </row>
    <row r="97" spans="2:8" x14ac:dyDescent="0.2">
      <c r="B97" s="9" t="str">
        <f>$B$38</f>
        <v>Home Economics</v>
      </c>
      <c r="C97" s="159">
        <f>Data!HX32</f>
        <v>0</v>
      </c>
      <c r="D97" s="159">
        <f>Data!IR32</f>
        <v>0</v>
      </c>
      <c r="E97" s="159">
        <f>Data!JL32</f>
        <v>0</v>
      </c>
      <c r="F97" s="159">
        <f>Data!KF32</f>
        <v>0</v>
      </c>
      <c r="G97" s="159">
        <f>Data!KZ32</f>
        <v>0</v>
      </c>
      <c r="H97" s="69">
        <f t="shared" si="2"/>
        <v>0</v>
      </c>
    </row>
    <row r="98" spans="2:8" x14ac:dyDescent="0.2">
      <c r="B98" s="9" t="str">
        <f>$B$39</f>
        <v>Law</v>
      </c>
      <c r="C98" s="159">
        <f>Data!HY32</f>
        <v>0</v>
      </c>
      <c r="D98" s="159">
        <f>Data!IS32</f>
        <v>0</v>
      </c>
      <c r="E98" s="159">
        <f>Data!JM32</f>
        <v>0</v>
      </c>
      <c r="F98" s="159">
        <f>Data!KG32</f>
        <v>0</v>
      </c>
      <c r="G98" s="159">
        <f>Data!LA32</f>
        <v>0</v>
      </c>
      <c r="H98" s="69">
        <f t="shared" si="2"/>
        <v>0</v>
      </c>
    </row>
    <row r="99" spans="2:8" x14ac:dyDescent="0.2">
      <c r="B99" s="9" t="str">
        <f>$B$40</f>
        <v>Social Service</v>
      </c>
      <c r="C99" s="159">
        <f>Data!HZ32</f>
        <v>44380</v>
      </c>
      <c r="D99" s="159">
        <f>Data!IT32</f>
        <v>0</v>
      </c>
      <c r="E99" s="159">
        <f>Data!JN32</f>
        <v>0</v>
      </c>
      <c r="F99" s="159">
        <f>Data!KH32</f>
        <v>0</v>
      </c>
      <c r="G99" s="159">
        <f>Data!LB32</f>
        <v>0</v>
      </c>
      <c r="H99" s="69">
        <f t="shared" si="2"/>
        <v>44380</v>
      </c>
    </row>
    <row r="100" spans="2:8" x14ac:dyDescent="0.2">
      <c r="B100" s="9" t="str">
        <f>$B$41</f>
        <v>Library Science</v>
      </c>
      <c r="C100" s="159">
        <f>Data!IA32</f>
        <v>0</v>
      </c>
      <c r="D100" s="159">
        <f>Data!IU32</f>
        <v>0</v>
      </c>
      <c r="E100" s="159">
        <f>Data!JO32</f>
        <v>0</v>
      </c>
      <c r="F100" s="159">
        <f>Data!KI32</f>
        <v>0</v>
      </c>
      <c r="G100" s="159">
        <f>Data!LC32</f>
        <v>0</v>
      </c>
      <c r="H100" s="69">
        <f t="shared" si="2"/>
        <v>0</v>
      </c>
    </row>
    <row r="101" spans="2:8" x14ac:dyDescent="0.2">
      <c r="B101" s="9" t="str">
        <f>$B$42</f>
        <v>Veterinary Science</v>
      </c>
      <c r="C101" s="159">
        <f>Data!IB32</f>
        <v>0</v>
      </c>
      <c r="D101" s="159">
        <f>Data!IV32</f>
        <v>0</v>
      </c>
      <c r="E101" s="159">
        <f>Data!JP32</f>
        <v>0</v>
      </c>
      <c r="F101" s="159">
        <f>Data!KJ32</f>
        <v>0</v>
      </c>
      <c r="G101" s="159">
        <f>Data!LD32</f>
        <v>0</v>
      </c>
      <c r="H101" s="69">
        <f t="shared" si="2"/>
        <v>0</v>
      </c>
    </row>
    <row r="102" spans="2:8" x14ac:dyDescent="0.2">
      <c r="B102" s="9" t="str">
        <f>$B$43</f>
        <v>Vocational Training</v>
      </c>
      <c r="C102" s="159">
        <f>Data!IC32</f>
        <v>0</v>
      </c>
      <c r="D102" s="159">
        <f>Data!IW32</f>
        <v>0</v>
      </c>
      <c r="E102" s="159">
        <f>Data!JQ32</f>
        <v>0</v>
      </c>
      <c r="F102" s="159">
        <f>Data!KK32</f>
        <v>0</v>
      </c>
      <c r="G102" s="159">
        <f>Data!LE32</f>
        <v>0</v>
      </c>
      <c r="H102" s="69">
        <f t="shared" si="2"/>
        <v>0</v>
      </c>
    </row>
    <row r="103" spans="2:8" x14ac:dyDescent="0.2">
      <c r="B103" s="9" t="str">
        <f>$B$44</f>
        <v>Physical Training</v>
      </c>
      <c r="C103" s="159">
        <f>Data!ID32</f>
        <v>0</v>
      </c>
      <c r="D103" s="159">
        <f>Data!IX32</f>
        <v>0</v>
      </c>
      <c r="E103" s="159">
        <f>Data!JR32</f>
        <v>0</v>
      </c>
      <c r="F103" s="159">
        <f>Data!KL32</f>
        <v>0</v>
      </c>
      <c r="G103" s="159">
        <f>Data!LF32</f>
        <v>0</v>
      </c>
      <c r="H103" s="69">
        <f t="shared" si="2"/>
        <v>0</v>
      </c>
    </row>
    <row r="104" spans="2:8" x14ac:dyDescent="0.2">
      <c r="B104" s="9" t="str">
        <f>$B$45</f>
        <v>Health Services</v>
      </c>
      <c r="C104" s="159">
        <f>Data!IE32</f>
        <v>0</v>
      </c>
      <c r="D104" s="159">
        <f>Data!IY32</f>
        <v>0</v>
      </c>
      <c r="E104" s="159">
        <f>Data!JS32</f>
        <v>0</v>
      </c>
      <c r="F104" s="159">
        <f>Data!KM32</f>
        <v>0</v>
      </c>
      <c r="G104" s="159">
        <f>Data!LG32</f>
        <v>0</v>
      </c>
      <c r="H104" s="69">
        <f t="shared" si="2"/>
        <v>0</v>
      </c>
    </row>
    <row r="105" spans="2:8" x14ac:dyDescent="0.2">
      <c r="B105" s="9" t="str">
        <f>$B$46</f>
        <v>Pharmacy</v>
      </c>
      <c r="C105" s="159">
        <f>Data!IF32</f>
        <v>0</v>
      </c>
      <c r="D105" s="159">
        <f>Data!IZ32</f>
        <v>0</v>
      </c>
      <c r="E105" s="159">
        <f>Data!JT32</f>
        <v>0</v>
      </c>
      <c r="F105" s="159">
        <f>Data!KN32</f>
        <v>0</v>
      </c>
      <c r="G105" s="159">
        <f>Data!LH32</f>
        <v>0</v>
      </c>
      <c r="H105" s="69">
        <f t="shared" si="2"/>
        <v>0</v>
      </c>
    </row>
    <row r="106" spans="2:8" x14ac:dyDescent="0.2">
      <c r="B106" s="9" t="str">
        <f>$B$47</f>
        <v>Business Administration</v>
      </c>
      <c r="C106" s="159">
        <f>Data!IG32</f>
        <v>0</v>
      </c>
      <c r="D106" s="159">
        <f>Data!JA32</f>
        <v>0</v>
      </c>
      <c r="E106" s="159">
        <f>Data!JU32</f>
        <v>0</v>
      </c>
      <c r="F106" s="159">
        <f>Data!KO32</f>
        <v>0</v>
      </c>
      <c r="G106" s="159">
        <f>Data!LI32</f>
        <v>0</v>
      </c>
      <c r="H106" s="69">
        <f t="shared" si="2"/>
        <v>0</v>
      </c>
    </row>
    <row r="107" spans="2:8" x14ac:dyDescent="0.2">
      <c r="B107" s="9" t="str">
        <f>$B$48</f>
        <v>Optometry</v>
      </c>
      <c r="C107" s="159">
        <f>Data!IH32</f>
        <v>0</v>
      </c>
      <c r="D107" s="159">
        <f>Data!JB32</f>
        <v>0</v>
      </c>
      <c r="E107" s="159">
        <f>Data!JV32</f>
        <v>0</v>
      </c>
      <c r="F107" s="159">
        <f>Data!KP32</f>
        <v>0</v>
      </c>
      <c r="G107" s="159">
        <f>Data!LJ32</f>
        <v>0</v>
      </c>
      <c r="H107" s="69">
        <f t="shared" si="2"/>
        <v>0</v>
      </c>
    </row>
    <row r="108" spans="2:8" x14ac:dyDescent="0.2">
      <c r="B108" s="9" t="str">
        <f>$B$49</f>
        <v>Teacher Ed-Practice Teaching</v>
      </c>
      <c r="C108" s="159">
        <f>Data!II32</f>
        <v>0</v>
      </c>
      <c r="D108" s="159">
        <f>Data!JC32</f>
        <v>0</v>
      </c>
      <c r="E108" s="159">
        <f>Data!JW32</f>
        <v>0</v>
      </c>
      <c r="F108" s="159">
        <f>Data!KQ32</f>
        <v>0</v>
      </c>
      <c r="G108" s="159">
        <f>Data!LK32</f>
        <v>0</v>
      </c>
      <c r="H108" s="69">
        <f t="shared" si="2"/>
        <v>0</v>
      </c>
    </row>
    <row r="109" spans="2:8" x14ac:dyDescent="0.2">
      <c r="B109" s="9" t="str">
        <f>$B$50</f>
        <v>Technology</v>
      </c>
      <c r="C109" s="159">
        <f>Data!IJ32</f>
        <v>0</v>
      </c>
      <c r="D109" s="159">
        <f>Data!JD32</f>
        <v>0</v>
      </c>
      <c r="E109" s="159">
        <f>Data!JX32</f>
        <v>0</v>
      </c>
      <c r="F109" s="159">
        <f>Data!KR32</f>
        <v>0</v>
      </c>
      <c r="G109" s="159">
        <f>Data!LL32</f>
        <v>0</v>
      </c>
      <c r="H109" s="69">
        <f t="shared" si="2"/>
        <v>0</v>
      </c>
    </row>
    <row r="110" spans="2:8" x14ac:dyDescent="0.2">
      <c r="B110" s="9" t="str">
        <f>$B$51</f>
        <v>Nursing</v>
      </c>
      <c r="C110" s="159">
        <f>Data!IK32</f>
        <v>0</v>
      </c>
      <c r="D110" s="159">
        <f>Data!JE32</f>
        <v>0</v>
      </c>
      <c r="E110" s="159">
        <f>Data!JY32</f>
        <v>0</v>
      </c>
      <c r="F110" s="159">
        <f>Data!KS32</f>
        <v>0</v>
      </c>
      <c r="G110" s="159">
        <f>Data!HPM32</f>
        <v>0</v>
      </c>
      <c r="H110" s="69">
        <f t="shared" si="2"/>
        <v>0</v>
      </c>
    </row>
    <row r="111" spans="2:8" x14ac:dyDescent="0.2">
      <c r="B111" s="35" t="str">
        <f>$B$52</f>
        <v>Totals</v>
      </c>
      <c r="C111" s="36">
        <f>SUM(C91:C110)</f>
        <v>88760</v>
      </c>
      <c r="D111" s="36">
        <f>SUM(D91:D110)</f>
        <v>0</v>
      </c>
      <c r="E111" s="36">
        <f>SUM(E91:E110)</f>
        <v>0</v>
      </c>
      <c r="F111" s="36">
        <f>SUM(F91:F110)</f>
        <v>0</v>
      </c>
      <c r="G111" s="36">
        <f>SUM(G91:G110)</f>
        <v>0</v>
      </c>
      <c r="H111" s="36">
        <f t="shared" si="2"/>
        <v>88760</v>
      </c>
    </row>
    <row r="112" spans="2:8"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4786569.4864942096</v>
      </c>
      <c r="D116" s="21">
        <f t="shared" si="3"/>
        <v>1604496.2914354999</v>
      </c>
      <c r="E116" s="21">
        <f t="shared" si="3"/>
        <v>1259704.3068957899</v>
      </c>
      <c r="F116" s="21">
        <f t="shared" si="3"/>
        <v>0</v>
      </c>
      <c r="G116" s="21">
        <f t="shared" si="3"/>
        <v>0</v>
      </c>
      <c r="H116" s="36">
        <f t="shared" ref="H116:H136" si="4">SUM(C116:G116)</f>
        <v>7650770.084825499</v>
      </c>
      <c r="I116" s="1"/>
    </row>
    <row r="117" spans="2:9" x14ac:dyDescent="0.2">
      <c r="B117" s="9" t="str">
        <f>$B$33</f>
        <v>Science</v>
      </c>
      <c r="C117" s="22">
        <f t="shared" si="3"/>
        <v>2170525.6459757299</v>
      </c>
      <c r="D117" s="22">
        <f t="shared" si="3"/>
        <v>1280382.3867166601</v>
      </c>
      <c r="E117" s="22">
        <f t="shared" si="3"/>
        <v>158910.65147581801</v>
      </c>
      <c r="F117" s="22">
        <f t="shared" si="3"/>
        <v>0</v>
      </c>
      <c r="G117" s="22">
        <f t="shared" si="3"/>
        <v>0</v>
      </c>
      <c r="H117" s="69">
        <f t="shared" si="4"/>
        <v>3609818.6841682079</v>
      </c>
      <c r="I117" s="1"/>
    </row>
    <row r="118" spans="2:9" x14ac:dyDescent="0.2">
      <c r="B118" s="9" t="str">
        <f>$B$34</f>
        <v>Fine Arts</v>
      </c>
      <c r="C118" s="22">
        <f t="shared" si="3"/>
        <v>1273619.64800947</v>
      </c>
      <c r="D118" s="22">
        <f t="shared" si="3"/>
        <v>266266.18591131299</v>
      </c>
      <c r="E118" s="22">
        <f t="shared" si="3"/>
        <v>0</v>
      </c>
      <c r="F118" s="22">
        <f t="shared" si="3"/>
        <v>0</v>
      </c>
      <c r="G118" s="22">
        <f t="shared" si="3"/>
        <v>0</v>
      </c>
      <c r="H118" s="69">
        <f t="shared" si="4"/>
        <v>1539885.8339207829</v>
      </c>
      <c r="I118" s="1"/>
    </row>
    <row r="119" spans="2:9" x14ac:dyDescent="0.2">
      <c r="B119" s="9" t="str">
        <f>$B$35</f>
        <v>Teacher Education</v>
      </c>
      <c r="C119" s="22">
        <f t="shared" si="3"/>
        <v>96717.618768256303</v>
      </c>
      <c r="D119" s="22">
        <f t="shared" si="3"/>
        <v>408349.37935770903</v>
      </c>
      <c r="E119" s="22">
        <f t="shared" si="3"/>
        <v>715396.571847399</v>
      </c>
      <c r="F119" s="22">
        <f t="shared" si="3"/>
        <v>0</v>
      </c>
      <c r="G119" s="22">
        <f t="shared" si="3"/>
        <v>0</v>
      </c>
      <c r="H119" s="69">
        <f t="shared" si="4"/>
        <v>1220463.5699733645</v>
      </c>
      <c r="I119" s="1"/>
    </row>
    <row r="120" spans="2:9" x14ac:dyDescent="0.2">
      <c r="B120" s="9" t="str">
        <f>$B$36</f>
        <v>Agriculture</v>
      </c>
      <c r="C120" s="22">
        <f t="shared" si="3"/>
        <v>174334.71474654501</v>
      </c>
      <c r="D120" s="22">
        <f t="shared" si="3"/>
        <v>242222.248105001</v>
      </c>
      <c r="E120" s="22">
        <f t="shared" si="3"/>
        <v>66611.779489577704</v>
      </c>
      <c r="F120" s="22">
        <f t="shared" si="3"/>
        <v>0</v>
      </c>
      <c r="G120" s="22">
        <f t="shared" si="3"/>
        <v>0</v>
      </c>
      <c r="H120" s="69">
        <f t="shared" si="4"/>
        <v>483168.7423411237</v>
      </c>
      <c r="I120" s="1"/>
    </row>
    <row r="121" spans="2:9" x14ac:dyDescent="0.2">
      <c r="B121" s="9" t="str">
        <f>$B$37</f>
        <v>Engineering</v>
      </c>
      <c r="C121" s="22">
        <f t="shared" si="3"/>
        <v>652331.42594404402</v>
      </c>
      <c r="D121" s="22">
        <f t="shared" si="3"/>
        <v>773020.93544122495</v>
      </c>
      <c r="E121" s="22">
        <f t="shared" si="3"/>
        <v>0</v>
      </c>
      <c r="F121" s="22">
        <f t="shared" si="3"/>
        <v>0</v>
      </c>
      <c r="G121" s="22">
        <f t="shared" si="3"/>
        <v>0</v>
      </c>
      <c r="H121" s="69">
        <f t="shared" si="4"/>
        <v>1425352.3613852691</v>
      </c>
      <c r="I121" s="1"/>
    </row>
    <row r="122" spans="2:9" x14ac:dyDescent="0.2">
      <c r="B122" s="9" t="str">
        <f>$B$38</f>
        <v>Home Economics</v>
      </c>
      <c r="C122" s="22">
        <f t="shared" si="3"/>
        <v>21829.157386638999</v>
      </c>
      <c r="D122" s="22">
        <f t="shared" si="3"/>
        <v>37925.577239399798</v>
      </c>
      <c r="E122" s="22">
        <f t="shared" si="3"/>
        <v>13517.4544879899</v>
      </c>
      <c r="F122" s="22">
        <f t="shared" si="3"/>
        <v>0</v>
      </c>
      <c r="G122" s="22">
        <f t="shared" si="3"/>
        <v>0</v>
      </c>
      <c r="H122" s="69">
        <f t="shared" si="4"/>
        <v>73272.189114028704</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201212.521479858</v>
      </c>
      <c r="D124" s="22">
        <f t="shared" si="3"/>
        <v>320485.63048964401</v>
      </c>
      <c r="E124" s="22">
        <f t="shared" si="3"/>
        <v>308314.84803049802</v>
      </c>
      <c r="F124" s="22">
        <f t="shared" si="3"/>
        <v>0</v>
      </c>
      <c r="G124" s="22">
        <f t="shared" si="3"/>
        <v>0</v>
      </c>
      <c r="H124" s="69">
        <f t="shared" si="4"/>
        <v>830013</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322899.78983549</v>
      </c>
      <c r="D129" s="22">
        <f t="shared" si="3"/>
        <v>421301.34673081699</v>
      </c>
      <c r="E129" s="22">
        <f t="shared" si="3"/>
        <v>119292.78270121101</v>
      </c>
      <c r="F129" s="22">
        <f t="shared" si="3"/>
        <v>0</v>
      </c>
      <c r="G129" s="22">
        <f t="shared" si="3"/>
        <v>935470.64500781102</v>
      </c>
      <c r="H129" s="69">
        <f t="shared" si="4"/>
        <v>1798964.564275329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518114.150627191</v>
      </c>
      <c r="D131" s="22">
        <f t="shared" si="3"/>
        <v>1201735.2835234699</v>
      </c>
      <c r="E131" s="22">
        <f t="shared" si="3"/>
        <v>905696.67139660299</v>
      </c>
      <c r="F131" s="22">
        <f t="shared" si="3"/>
        <v>0</v>
      </c>
      <c r="G131" s="22">
        <f t="shared" si="3"/>
        <v>0</v>
      </c>
      <c r="H131" s="69">
        <f t="shared" si="4"/>
        <v>2625546.1055472638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12" x14ac:dyDescent="0.2">
      <c r="B134" s="9" t="str">
        <f>$B$50</f>
        <v>Technology</v>
      </c>
      <c r="C134" s="22">
        <f t="shared" si="5"/>
        <v>135080.43781045199</v>
      </c>
      <c r="D134" s="22">
        <f t="shared" si="5"/>
        <v>98431.6515468445</v>
      </c>
      <c r="E134" s="22">
        <f t="shared" si="5"/>
        <v>140477.152631579</v>
      </c>
      <c r="F134" s="22">
        <f t="shared" si="5"/>
        <v>0</v>
      </c>
      <c r="G134" s="22">
        <f t="shared" si="5"/>
        <v>0</v>
      </c>
      <c r="H134" s="69">
        <f t="shared" si="4"/>
        <v>373989.24198887544</v>
      </c>
      <c r="I134" s="1"/>
    </row>
    <row r="135" spans="2:12" x14ac:dyDescent="0.2">
      <c r="B135" s="9" t="str">
        <f>$B$51</f>
        <v>Nursing</v>
      </c>
      <c r="C135" s="22">
        <f t="shared" si="5"/>
        <v>85558.912041650401</v>
      </c>
      <c r="D135" s="22">
        <f t="shared" si="5"/>
        <v>1071557.33892533</v>
      </c>
      <c r="E135" s="22">
        <f t="shared" si="5"/>
        <v>698813.80050296895</v>
      </c>
      <c r="F135" s="22">
        <f t="shared" si="5"/>
        <v>0</v>
      </c>
      <c r="G135" s="22">
        <f t="shared" si="5"/>
        <v>0</v>
      </c>
      <c r="H135" s="69">
        <f t="shared" si="4"/>
        <v>1855930.0514699493</v>
      </c>
      <c r="I135" s="1"/>
    </row>
    <row r="136" spans="2:12" x14ac:dyDescent="0.2">
      <c r="B136" s="35" t="str">
        <f>$B$52</f>
        <v>Totals</v>
      </c>
      <c r="C136" s="36">
        <f>SUM(C116:C135)</f>
        <v>10438793.509119533</v>
      </c>
      <c r="D136" s="36">
        <f>SUM(D116:D135)</f>
        <v>7726174.2554229135</v>
      </c>
      <c r="E136" s="36">
        <f>SUM(E116:E135)</f>
        <v>4386736.0194594348</v>
      </c>
      <c r="F136" s="36">
        <f>SUM(F116:F135)</f>
        <v>0</v>
      </c>
      <c r="G136" s="36">
        <f>SUM(G116:G135)</f>
        <v>935470.64500781102</v>
      </c>
      <c r="H136" s="36">
        <f t="shared" si="4"/>
        <v>23487174.429009691</v>
      </c>
      <c r="I136" s="1"/>
    </row>
    <row r="137" spans="2:12" x14ac:dyDescent="0.2">
      <c r="B137" s="46"/>
      <c r="C137" s="47"/>
      <c r="D137" s="47"/>
      <c r="E137" s="47"/>
      <c r="F137" s="47"/>
      <c r="G137" s="47"/>
      <c r="H137" s="48"/>
      <c r="I137" s="1"/>
    </row>
    <row r="138" spans="2:12" x14ac:dyDescent="0.2">
      <c r="B138" s="271" t="s">
        <v>4</v>
      </c>
      <c r="C138" s="12"/>
      <c r="D138" s="12"/>
      <c r="E138" s="12"/>
      <c r="F138" s="12"/>
      <c r="G138" s="12"/>
      <c r="H138" s="17">
        <f>H86-H81-H111</f>
        <v>22704115.570990309</v>
      </c>
    </row>
    <row r="139" spans="2:12" ht="152.25" customHeight="1" thickBot="1" x14ac:dyDescent="0.25">
      <c r="B139" s="366" t="s">
        <v>906</v>
      </c>
      <c r="C139" s="366"/>
      <c r="D139" s="366"/>
      <c r="E139" s="366"/>
      <c r="F139" s="366"/>
      <c r="G139" s="394"/>
      <c r="H139" s="34"/>
    </row>
    <row r="140" spans="2:12" ht="36.75" customHeight="1" thickTop="1" x14ac:dyDescent="0.2">
      <c r="B140" s="395" t="s">
        <v>908</v>
      </c>
      <c r="C140" s="396"/>
      <c r="D140" s="396"/>
      <c r="E140" s="396"/>
      <c r="F140" s="397"/>
      <c r="G140" s="318" t="s">
        <v>2</v>
      </c>
      <c r="H140" s="74">
        <v>1</v>
      </c>
      <c r="I140" s="392" t="str">
        <f>IF(H140+H141=1,"","Error, the two cells on the left must equal 100%")</f>
        <v/>
      </c>
      <c r="L140" s="53"/>
    </row>
    <row r="141" spans="2:12" ht="37.5" customHeight="1" thickBot="1" x14ac:dyDescent="0.25">
      <c r="B141" s="379"/>
      <c r="C141" s="380"/>
      <c r="D141" s="380"/>
      <c r="E141" s="380"/>
      <c r="F141" s="381"/>
      <c r="G141" s="318" t="s">
        <v>3</v>
      </c>
      <c r="H141" s="319">
        <f>1-H140</f>
        <v>0</v>
      </c>
      <c r="I141" s="393"/>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Data!LN32</f>
        <v>0</v>
      </c>
      <c r="D143" s="159">
        <f>Data!MH32</f>
        <v>0</v>
      </c>
      <c r="E143" s="159">
        <f>Data!NB32</f>
        <v>0</v>
      </c>
      <c r="F143" s="159">
        <f>Data!NV32</f>
        <v>0</v>
      </c>
      <c r="G143" s="159">
        <f>Data!OP32</f>
        <v>0</v>
      </c>
      <c r="H143" s="160">
        <f>Data!PJ32</f>
        <v>7452771</v>
      </c>
      <c r="I143" s="70">
        <f t="shared" ref="I143:I162" si="6">SUM(C143:H143)</f>
        <v>7452771</v>
      </c>
    </row>
    <row r="144" spans="2:12" x14ac:dyDescent="0.2">
      <c r="B144" s="9" t="str">
        <f>$B$33</f>
        <v>Science</v>
      </c>
      <c r="C144" s="159">
        <f>Data!LO32</f>
        <v>0</v>
      </c>
      <c r="D144" s="159">
        <f>Data!MI32</f>
        <v>0</v>
      </c>
      <c r="E144" s="159">
        <f>Data!NC32</f>
        <v>0</v>
      </c>
      <c r="F144" s="159">
        <f>Data!NW32</f>
        <v>0</v>
      </c>
      <c r="G144" s="159">
        <f>Data!OQ32</f>
        <v>0</v>
      </c>
      <c r="H144" s="160">
        <f>Data!PK32</f>
        <v>3450690</v>
      </c>
      <c r="I144" s="70">
        <f t="shared" si="6"/>
        <v>3450690</v>
      </c>
    </row>
    <row r="145" spans="2:9" x14ac:dyDescent="0.2">
      <c r="B145" s="9" t="str">
        <f>$B$34</f>
        <v>Fine Arts</v>
      </c>
      <c r="C145" s="159">
        <f>Data!LP32</f>
        <v>0</v>
      </c>
      <c r="D145" s="159">
        <f>Data!MJ32</f>
        <v>0</v>
      </c>
      <c r="E145" s="159">
        <f>Data!ND32</f>
        <v>0</v>
      </c>
      <c r="F145" s="159">
        <f>Data!NX32</f>
        <v>0</v>
      </c>
      <c r="G145" s="159">
        <f>Data!OR32</f>
        <v>0</v>
      </c>
      <c r="H145" s="160">
        <f>Data!PL32</f>
        <v>1478132</v>
      </c>
      <c r="I145" s="70">
        <f t="shared" si="6"/>
        <v>1478132</v>
      </c>
    </row>
    <row r="146" spans="2:9" x14ac:dyDescent="0.2">
      <c r="B146" s="9" t="str">
        <f>$B$35</f>
        <v>Teacher Education</v>
      </c>
      <c r="C146" s="159">
        <f>Data!LQ32</f>
        <v>0</v>
      </c>
      <c r="D146" s="159">
        <f>Data!MK32</f>
        <v>0</v>
      </c>
      <c r="E146" s="159">
        <f>Data!NE32</f>
        <v>0</v>
      </c>
      <c r="F146" s="159">
        <f>Data!NY32</f>
        <v>0</v>
      </c>
      <c r="G146" s="159">
        <f>Data!OS32</f>
        <v>0</v>
      </c>
      <c r="H146" s="160">
        <f>Data!PN32</f>
        <v>1188879</v>
      </c>
      <c r="I146" s="70">
        <f t="shared" si="6"/>
        <v>1188879</v>
      </c>
    </row>
    <row r="147" spans="2:9" x14ac:dyDescent="0.2">
      <c r="B147" s="9" t="str">
        <f>$B$36</f>
        <v>Agriculture</v>
      </c>
      <c r="C147" s="159">
        <f>Data!LR32</f>
        <v>0</v>
      </c>
      <c r="D147" s="159">
        <f>Data!ML32</f>
        <v>0</v>
      </c>
      <c r="E147" s="159">
        <f>Data!NF32</f>
        <v>0</v>
      </c>
      <c r="F147" s="159">
        <f>Data!NZ32</f>
        <v>0</v>
      </c>
      <c r="G147" s="159">
        <f>Data!OT32</f>
        <v>0</v>
      </c>
      <c r="H147" s="160">
        <f>Data!PM32</f>
        <v>470665</v>
      </c>
      <c r="I147" s="70">
        <f t="shared" si="6"/>
        <v>470665</v>
      </c>
    </row>
    <row r="148" spans="2:9" x14ac:dyDescent="0.2">
      <c r="B148" s="9" t="str">
        <f>$B$37</f>
        <v>Engineering</v>
      </c>
      <c r="C148" s="159">
        <f>Data!LS32</f>
        <v>0</v>
      </c>
      <c r="D148" s="159">
        <f>Data!MM32</f>
        <v>0</v>
      </c>
      <c r="E148" s="159">
        <f>Data!NG32</f>
        <v>0</v>
      </c>
      <c r="F148" s="159">
        <f>Data!OA32</f>
        <v>0</v>
      </c>
      <c r="G148" s="159">
        <f>Data!OU32</f>
        <v>0</v>
      </c>
      <c r="H148" s="160">
        <f>Data!PO32</f>
        <v>1388465</v>
      </c>
      <c r="I148" s="70">
        <f t="shared" si="6"/>
        <v>1388465</v>
      </c>
    </row>
    <row r="149" spans="2:9" x14ac:dyDescent="0.2">
      <c r="B149" s="9" t="str">
        <f>$B$38</f>
        <v>Home Economics</v>
      </c>
      <c r="C149" s="159">
        <f>Data!LT32</f>
        <v>0</v>
      </c>
      <c r="D149" s="159">
        <f>Data!MN32</f>
        <v>0</v>
      </c>
      <c r="E149" s="159">
        <f>Data!NH32</f>
        <v>0</v>
      </c>
      <c r="F149" s="159">
        <f>Data!OB32</f>
        <v>0</v>
      </c>
      <c r="G149" s="159">
        <f>Data!OV32</f>
        <v>0</v>
      </c>
      <c r="H149" s="160">
        <f>Data!PP32</f>
        <v>71376</v>
      </c>
      <c r="I149" s="70">
        <f t="shared" si="6"/>
        <v>71376</v>
      </c>
    </row>
    <row r="150" spans="2:9" x14ac:dyDescent="0.2">
      <c r="B150" s="9" t="str">
        <f>$B$39</f>
        <v>Law</v>
      </c>
      <c r="C150" s="159">
        <f>Data!LU32</f>
        <v>0</v>
      </c>
      <c r="D150" s="159">
        <f>Data!MO32</f>
        <v>0</v>
      </c>
      <c r="E150" s="159">
        <f>Data!NI32</f>
        <v>0</v>
      </c>
      <c r="F150" s="159">
        <f>Data!OC32</f>
        <v>0</v>
      </c>
      <c r="G150" s="159">
        <f>Data!OW32</f>
        <v>0</v>
      </c>
      <c r="H150" s="160">
        <f>Data!PQ32</f>
        <v>0</v>
      </c>
      <c r="I150" s="70">
        <f t="shared" si="6"/>
        <v>0</v>
      </c>
    </row>
    <row r="151" spans="2:9" x14ac:dyDescent="0.2">
      <c r="B151" s="9" t="str">
        <f>$B$40</f>
        <v>Social Service</v>
      </c>
      <c r="C151" s="159">
        <f>Data!LV32</f>
        <v>0</v>
      </c>
      <c r="D151" s="159">
        <f>Data!MP32</f>
        <v>0</v>
      </c>
      <c r="E151" s="159">
        <f>Data!NJ32</f>
        <v>0</v>
      </c>
      <c r="F151" s="159">
        <f>Data!OD32</f>
        <v>0</v>
      </c>
      <c r="G151" s="159">
        <f>Data!OX32</f>
        <v>0</v>
      </c>
      <c r="H151" s="160">
        <f>Data!PR32</f>
        <v>720921</v>
      </c>
      <c r="I151" s="70">
        <f t="shared" si="6"/>
        <v>720921</v>
      </c>
    </row>
    <row r="152" spans="2:9" x14ac:dyDescent="0.2">
      <c r="B152" s="9" t="str">
        <f>$B$41</f>
        <v>Library Science</v>
      </c>
      <c r="C152" s="159">
        <f>Data!LW32</f>
        <v>0</v>
      </c>
      <c r="D152" s="159">
        <f>Data!MQ32</f>
        <v>0</v>
      </c>
      <c r="E152" s="159">
        <f>Data!NK32</f>
        <v>0</v>
      </c>
      <c r="F152" s="159">
        <f>Data!OE32</f>
        <v>0</v>
      </c>
      <c r="G152" s="159">
        <f>Data!OY32</f>
        <v>0</v>
      </c>
      <c r="H152" s="160">
        <f>Data!PS32</f>
        <v>0</v>
      </c>
      <c r="I152" s="70">
        <f t="shared" si="6"/>
        <v>0</v>
      </c>
    </row>
    <row r="153" spans="2:9" x14ac:dyDescent="0.2">
      <c r="B153" s="9" t="str">
        <f>$B$42</f>
        <v>Veterinary Science</v>
      </c>
      <c r="C153" s="159">
        <f>Data!LX32</f>
        <v>0</v>
      </c>
      <c r="D153" s="159">
        <f>Data!MR32</f>
        <v>0</v>
      </c>
      <c r="E153" s="159">
        <f>Data!NL32</f>
        <v>0</v>
      </c>
      <c r="F153" s="159">
        <f>Data!OF32</f>
        <v>0</v>
      </c>
      <c r="G153" s="159">
        <f>Data!OZ32</f>
        <v>0</v>
      </c>
      <c r="H153" s="160">
        <f>Data!PT32</f>
        <v>0</v>
      </c>
      <c r="I153" s="70">
        <f t="shared" si="6"/>
        <v>0</v>
      </c>
    </row>
    <row r="154" spans="2:9" x14ac:dyDescent="0.2">
      <c r="B154" s="9" t="str">
        <f>$B$43</f>
        <v>Vocational Training</v>
      </c>
      <c r="C154" s="159">
        <f>Data!LY32</f>
        <v>0</v>
      </c>
      <c r="D154" s="159">
        <f>Data!MS32</f>
        <v>0</v>
      </c>
      <c r="E154" s="159">
        <f>Data!NM32</f>
        <v>0</v>
      </c>
      <c r="F154" s="159">
        <f>Data!OG32</f>
        <v>0</v>
      </c>
      <c r="G154" s="159">
        <f>Data!PA32</f>
        <v>0</v>
      </c>
      <c r="H154" s="160">
        <f>Data!PU32</f>
        <v>0</v>
      </c>
      <c r="I154" s="70">
        <f t="shared" si="6"/>
        <v>0</v>
      </c>
    </row>
    <row r="155" spans="2:9" x14ac:dyDescent="0.2">
      <c r="B155" s="9" t="str">
        <f>$B$44</f>
        <v>Physical Training</v>
      </c>
      <c r="C155" s="159">
        <f>Data!LZ32</f>
        <v>0</v>
      </c>
      <c r="D155" s="159">
        <f>Data!MT32</f>
        <v>0</v>
      </c>
      <c r="E155" s="159">
        <f>Data!NN32</f>
        <v>0</v>
      </c>
      <c r="F155" s="159">
        <f>Data!OH32</f>
        <v>0</v>
      </c>
      <c r="G155" s="159">
        <f>Data!PB32</f>
        <v>0</v>
      </c>
      <c r="H155" s="160">
        <f>Data!PV32</f>
        <v>0</v>
      </c>
      <c r="I155" s="70">
        <f t="shared" si="6"/>
        <v>0</v>
      </c>
    </row>
    <row r="156" spans="2:9" x14ac:dyDescent="0.2">
      <c r="B156" s="9" t="str">
        <f>$B$45</f>
        <v>Health Services</v>
      </c>
      <c r="C156" s="159">
        <f>Data!MA32</f>
        <v>0</v>
      </c>
      <c r="D156" s="159">
        <f>Data!MU32</f>
        <v>0</v>
      </c>
      <c r="E156" s="159">
        <f>Data!NO32</f>
        <v>0</v>
      </c>
      <c r="F156" s="159">
        <f>Data!OI32</f>
        <v>0</v>
      </c>
      <c r="G156" s="159">
        <f>Data!PC32</f>
        <v>0</v>
      </c>
      <c r="H156" s="160">
        <f>Data!PW32</f>
        <v>1752409</v>
      </c>
      <c r="I156" s="70">
        <f t="shared" si="6"/>
        <v>1752409</v>
      </c>
    </row>
    <row r="157" spans="2:9" x14ac:dyDescent="0.2">
      <c r="B157" s="9" t="str">
        <f>$B$46</f>
        <v>Pharmacy</v>
      </c>
      <c r="C157" s="159">
        <f>Data!MB32</f>
        <v>0</v>
      </c>
      <c r="D157" s="159">
        <f>Data!MV32</f>
        <v>0</v>
      </c>
      <c r="E157" s="159">
        <f>Data!NP32</f>
        <v>0</v>
      </c>
      <c r="F157" s="159">
        <f>Data!OJ32</f>
        <v>0</v>
      </c>
      <c r="G157" s="159">
        <f>Data!PD32</f>
        <v>0</v>
      </c>
      <c r="H157" s="160">
        <f>Data!PX32</f>
        <v>0</v>
      </c>
      <c r="I157" s="70">
        <f t="shared" si="6"/>
        <v>0</v>
      </c>
    </row>
    <row r="158" spans="2:9" x14ac:dyDescent="0.2">
      <c r="B158" s="9" t="str">
        <f>$B$47</f>
        <v>Business Administration</v>
      </c>
      <c r="C158" s="159">
        <f>Data!MC32</f>
        <v>0</v>
      </c>
      <c r="D158" s="159">
        <f>Data!MW32</f>
        <v>0</v>
      </c>
      <c r="E158" s="159">
        <f>Data!NQ32</f>
        <v>0</v>
      </c>
      <c r="F158" s="159">
        <f>Data!OK32</f>
        <v>0</v>
      </c>
      <c r="G158" s="159">
        <f>Data!PE32</f>
        <v>0</v>
      </c>
      <c r="H158" s="160">
        <f>Data!PY32</f>
        <v>2557598</v>
      </c>
      <c r="I158" s="70">
        <f t="shared" si="6"/>
        <v>2557598</v>
      </c>
    </row>
    <row r="159" spans="2:9" x14ac:dyDescent="0.2">
      <c r="B159" s="9" t="str">
        <f>$B$48</f>
        <v>Optometry</v>
      </c>
      <c r="C159" s="159">
        <f>Data!MD32</f>
        <v>0</v>
      </c>
      <c r="D159" s="159">
        <f>Data!MX32</f>
        <v>0</v>
      </c>
      <c r="E159" s="159">
        <f>Data!NR32</f>
        <v>0</v>
      </c>
      <c r="F159" s="159">
        <f>Data!OL32</f>
        <v>0</v>
      </c>
      <c r="G159" s="159">
        <f>Data!PF32</f>
        <v>0</v>
      </c>
      <c r="H159" s="160">
        <f>Data!PZ32</f>
        <v>0</v>
      </c>
      <c r="I159" s="70">
        <f t="shared" si="6"/>
        <v>0</v>
      </c>
    </row>
    <row r="160" spans="2:9" x14ac:dyDescent="0.2">
      <c r="B160" s="9" t="str">
        <f>$B$49</f>
        <v>Teacher Ed-Practice Teaching</v>
      </c>
      <c r="C160" s="159">
        <f>Data!ME32</f>
        <v>0</v>
      </c>
      <c r="D160" s="159">
        <f>Data!MY32</f>
        <v>0</v>
      </c>
      <c r="E160" s="159">
        <f>Data!NS32</f>
        <v>0</v>
      </c>
      <c r="F160" s="159">
        <f>Data!OM32</f>
        <v>0</v>
      </c>
      <c r="G160" s="159">
        <f>Data!PG32</f>
        <v>0</v>
      </c>
      <c r="H160" s="160">
        <f>Data!QA32</f>
        <v>0</v>
      </c>
      <c r="I160" s="70">
        <f t="shared" si="6"/>
        <v>0</v>
      </c>
    </row>
    <row r="161" spans="2:10" x14ac:dyDescent="0.2">
      <c r="B161" s="9" t="str">
        <f>$B$50</f>
        <v>Technology</v>
      </c>
      <c r="C161" s="159">
        <f>Data!MF32</f>
        <v>0</v>
      </c>
      <c r="D161" s="159">
        <f>Data!MZ32</f>
        <v>0</v>
      </c>
      <c r="E161" s="159">
        <f>Data!NT32</f>
        <v>0</v>
      </c>
      <c r="F161" s="159">
        <f>Data!ON32</f>
        <v>0</v>
      </c>
      <c r="G161" s="159">
        <f>Data!PH32</f>
        <v>0</v>
      </c>
      <c r="H161" s="160">
        <f>Data!QB32</f>
        <v>364310</v>
      </c>
      <c r="I161" s="70">
        <f t="shared" si="6"/>
        <v>364310</v>
      </c>
    </row>
    <row r="162" spans="2:10" x14ac:dyDescent="0.2">
      <c r="B162" s="9" t="str">
        <f>$B$51</f>
        <v>Nursing</v>
      </c>
      <c r="C162" s="159">
        <f>Data!MG32</f>
        <v>0</v>
      </c>
      <c r="D162" s="159">
        <f>Data!NA32</f>
        <v>0</v>
      </c>
      <c r="E162" s="159">
        <f>Data!NU32</f>
        <v>0</v>
      </c>
      <c r="F162" s="159">
        <f>Data!OO32</f>
        <v>0</v>
      </c>
      <c r="G162" s="159">
        <f>Data!PI32</f>
        <v>0</v>
      </c>
      <c r="H162" s="160">
        <f>Data!QC32</f>
        <v>1807900</v>
      </c>
      <c r="I162" s="70">
        <f t="shared" si="6"/>
        <v>1807900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22704116</v>
      </c>
      <c r="I163" s="70">
        <f>SUM(I143:I162)</f>
        <v>22704116</v>
      </c>
    </row>
    <row r="164" spans="2:10" ht="15" thickTop="1" x14ac:dyDescent="0.2">
      <c r="B164" s="14"/>
      <c r="C164" s="42"/>
      <c r="D164" s="42"/>
      <c r="E164" s="42"/>
      <c r="F164" s="42"/>
      <c r="G164" s="42"/>
      <c r="H164" s="43"/>
      <c r="I164" s="44"/>
    </row>
    <row r="165" spans="2:10" ht="14.25" customHeight="1"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4662694.8480889536</v>
      </c>
      <c r="D168" s="21">
        <f t="shared" si="8"/>
        <v>1562972.5240515815</v>
      </c>
      <c r="E168" s="21">
        <f t="shared" si="8"/>
        <v>1227103.6278594658</v>
      </c>
      <c r="F168" s="21">
        <f t="shared" si="8"/>
        <v>0</v>
      </c>
      <c r="G168" s="21">
        <f t="shared" si="8"/>
        <v>0</v>
      </c>
      <c r="H168" s="36">
        <f t="shared" ref="H168:H188" si="9">SUM(C168:G168)</f>
        <v>7452771.0000000009</v>
      </c>
      <c r="I168" s="52"/>
      <c r="J168" s="53"/>
    </row>
    <row r="169" spans="2:10" x14ac:dyDescent="0.2">
      <c r="B169" s="9" t="str">
        <f>$B$33</f>
        <v>Science</v>
      </c>
      <c r="C169" s="22">
        <f t="shared" si="8"/>
        <v>2074844.1394468071</v>
      </c>
      <c r="D169" s="22">
        <f t="shared" si="8"/>
        <v>1223940.3373350801</v>
      </c>
      <c r="E169" s="22">
        <f t="shared" si="8"/>
        <v>151905.52321811262</v>
      </c>
      <c r="F169" s="22">
        <f t="shared" si="8"/>
        <v>0</v>
      </c>
      <c r="G169" s="22">
        <f t="shared" si="8"/>
        <v>0</v>
      </c>
      <c r="H169" s="69">
        <f t="shared" si="9"/>
        <v>3450689.9999999995</v>
      </c>
      <c r="I169" s="52"/>
      <c r="J169" s="53"/>
    </row>
    <row r="170" spans="2:10" x14ac:dyDescent="0.2">
      <c r="B170" s="9" t="str">
        <f>$B$34</f>
        <v>Fine Arts</v>
      </c>
      <c r="C170" s="22">
        <f t="shared" si="8"/>
        <v>1222543.851032258</v>
      </c>
      <c r="D170" s="22">
        <f t="shared" si="8"/>
        <v>255588.14896774213</v>
      </c>
      <c r="E170" s="22">
        <f t="shared" si="8"/>
        <v>0</v>
      </c>
      <c r="F170" s="22">
        <f t="shared" si="8"/>
        <v>0</v>
      </c>
      <c r="G170" s="22">
        <f t="shared" si="8"/>
        <v>0</v>
      </c>
      <c r="H170" s="69">
        <f t="shared" si="9"/>
        <v>1478132.0000000002</v>
      </c>
      <c r="I170" s="52"/>
      <c r="J170" s="53"/>
    </row>
    <row r="171" spans="2:10" x14ac:dyDescent="0.2">
      <c r="B171" s="9" t="str">
        <f>$B$35</f>
        <v>Teacher Education</v>
      </c>
      <c r="C171" s="22">
        <f t="shared" si="8"/>
        <v>94214.648198057432</v>
      </c>
      <c r="D171" s="22">
        <f t="shared" si="8"/>
        <v>397781.64111199882</v>
      </c>
      <c r="E171" s="22">
        <f t="shared" si="8"/>
        <v>696882.71068994363</v>
      </c>
      <c r="F171" s="22">
        <f t="shared" si="8"/>
        <v>0</v>
      </c>
      <c r="G171" s="22">
        <f t="shared" si="8"/>
        <v>0</v>
      </c>
      <c r="H171" s="69">
        <f t="shared" si="9"/>
        <v>1188879</v>
      </c>
      <c r="I171" s="52"/>
      <c r="J171" s="53"/>
    </row>
    <row r="172" spans="2:10" x14ac:dyDescent="0.2">
      <c r="B172" s="9" t="str">
        <f>$B$36</f>
        <v>Agriculture</v>
      </c>
      <c r="C172" s="22">
        <f t="shared" si="8"/>
        <v>169823.17216673735</v>
      </c>
      <c r="D172" s="22">
        <f t="shared" si="8"/>
        <v>235953.86955692351</v>
      </c>
      <c r="E172" s="22">
        <f t="shared" si="8"/>
        <v>64887.958276339137</v>
      </c>
      <c r="F172" s="22">
        <f t="shared" si="8"/>
        <v>0</v>
      </c>
      <c r="G172" s="22">
        <f t="shared" si="8"/>
        <v>0</v>
      </c>
      <c r="H172" s="69">
        <f t="shared" si="9"/>
        <v>470665</v>
      </c>
      <c r="I172" s="52"/>
      <c r="J172" s="53"/>
    </row>
    <row r="173" spans="2:10" x14ac:dyDescent="0.2">
      <c r="B173" s="9" t="str">
        <f>$B$37</f>
        <v>Engineering</v>
      </c>
      <c r="C173" s="22">
        <f t="shared" si="8"/>
        <v>635449.43542460515</v>
      </c>
      <c r="D173" s="22">
        <f t="shared" si="8"/>
        <v>753015.56457539473</v>
      </c>
      <c r="E173" s="22">
        <f t="shared" si="8"/>
        <v>0</v>
      </c>
      <c r="F173" s="22">
        <f t="shared" si="8"/>
        <v>0</v>
      </c>
      <c r="G173" s="22">
        <f t="shared" si="8"/>
        <v>0</v>
      </c>
      <c r="H173" s="69">
        <f t="shared" si="9"/>
        <v>1388465</v>
      </c>
      <c r="I173" s="52"/>
      <c r="J173" s="53"/>
    </row>
    <row r="174" spans="2:10" x14ac:dyDescent="0.2">
      <c r="B174" s="9" t="str">
        <f>$B$38</f>
        <v>Home Economics</v>
      </c>
      <c r="C174" s="22">
        <f t="shared" si="8"/>
        <v>21264.247137532777</v>
      </c>
      <c r="D174" s="22">
        <f t="shared" si="8"/>
        <v>36944.112544893542</v>
      </c>
      <c r="E174" s="22">
        <f t="shared" si="8"/>
        <v>13167.640317573672</v>
      </c>
      <c r="F174" s="22">
        <f t="shared" si="8"/>
        <v>0</v>
      </c>
      <c r="G174" s="22">
        <f t="shared" si="8"/>
        <v>0</v>
      </c>
      <c r="H174" s="69">
        <f t="shared" si="9"/>
        <v>71376</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174766.33763300176</v>
      </c>
      <c r="D176" s="22">
        <f t="shared" si="8"/>
        <v>278362.89457903028</v>
      </c>
      <c r="E176" s="22">
        <f t="shared" si="8"/>
        <v>267791.76778796798</v>
      </c>
      <c r="F176" s="22">
        <f t="shared" si="8"/>
        <v>0</v>
      </c>
      <c r="G176" s="22">
        <f t="shared" si="8"/>
        <v>0</v>
      </c>
      <c r="H176" s="69">
        <f t="shared" si="9"/>
        <v>720921</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314543.43739881372</v>
      </c>
      <c r="D181" s="22">
        <f t="shared" si="8"/>
        <v>410398.45163409767</v>
      </c>
      <c r="E181" s="22">
        <f t="shared" si="8"/>
        <v>116205.59414679595</v>
      </c>
      <c r="F181" s="22">
        <f t="shared" si="8"/>
        <v>0</v>
      </c>
      <c r="G181" s="22">
        <f t="shared" si="8"/>
        <v>911261.51682029269</v>
      </c>
      <c r="H181" s="69">
        <f t="shared" si="9"/>
        <v>1752409</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504705.55920388055</v>
      </c>
      <c r="D183" s="22">
        <f t="shared" si="8"/>
        <v>1170634.8447567686</v>
      </c>
      <c r="E183" s="22">
        <f t="shared" si="8"/>
        <v>882257.59603935096</v>
      </c>
      <c r="F183" s="22">
        <f t="shared" si="8"/>
        <v>0</v>
      </c>
      <c r="G183" s="22">
        <f t="shared" si="8"/>
        <v>0</v>
      </c>
      <c r="H183" s="69">
        <f t="shared" si="9"/>
        <v>2557598</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c r="J185" s="53"/>
    </row>
    <row r="186" spans="2:10" x14ac:dyDescent="0.2">
      <c r="B186" s="9" t="str">
        <f>$B$50</f>
        <v>Technology</v>
      </c>
      <c r="C186" s="22">
        <f t="shared" si="10"/>
        <v>131584.41145798942</v>
      </c>
      <c r="D186" s="22">
        <f t="shared" si="10"/>
        <v>95884.135020380054</v>
      </c>
      <c r="E186" s="22">
        <f t="shared" si="10"/>
        <v>136841.45352163055</v>
      </c>
      <c r="F186" s="22">
        <f t="shared" si="10"/>
        <v>0</v>
      </c>
      <c r="G186" s="22">
        <f t="shared" si="10"/>
        <v>0</v>
      </c>
      <c r="H186" s="69">
        <f t="shared" si="9"/>
        <v>364310</v>
      </c>
      <c r="I186" s="52"/>
      <c r="J186" s="53"/>
    </row>
    <row r="187" spans="2:10" x14ac:dyDescent="0.2">
      <c r="B187" s="9" t="str">
        <f>$B$51</f>
        <v>Nursing</v>
      </c>
      <c r="C187" s="22">
        <f t="shared" si="10"/>
        <v>83344.712780305083</v>
      </c>
      <c r="D187" s="22">
        <f t="shared" si="10"/>
        <v>1043826.2538551667</v>
      </c>
      <c r="E187" s="22">
        <f t="shared" si="10"/>
        <v>680729.03336452821</v>
      </c>
      <c r="F187" s="22">
        <f t="shared" si="10"/>
        <v>0</v>
      </c>
      <c r="G187" s="22">
        <f t="shared" si="10"/>
        <v>0</v>
      </c>
      <c r="H187" s="69">
        <f t="shared" si="9"/>
        <v>1807900</v>
      </c>
      <c r="I187" s="52"/>
      <c r="J187" s="53"/>
    </row>
    <row r="188" spans="2:10" x14ac:dyDescent="0.2">
      <c r="B188" s="35" t="str">
        <f>$B$52</f>
        <v>Totals</v>
      </c>
      <c r="C188" s="36">
        <f>SUM(C168:C187)</f>
        <v>10089778.799968941</v>
      </c>
      <c r="D188" s="36">
        <f>SUM(D168:D187)</f>
        <v>7465302.7779890569</v>
      </c>
      <c r="E188" s="36">
        <f>SUM(E168:E187)</f>
        <v>4237772.9052217091</v>
      </c>
      <c r="F188" s="36">
        <f>SUM(F168:F187)</f>
        <v>0</v>
      </c>
      <c r="G188" s="36">
        <f>SUM(G168:G187)</f>
        <v>911261.51682029269</v>
      </c>
      <c r="H188" s="36">
        <f t="shared" si="9"/>
        <v>22704116</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7057091</v>
      </c>
    </row>
    <row r="191" spans="2:10" ht="43.5" customHeight="1" thickBot="1" x14ac:dyDescent="0.25">
      <c r="B191" s="366" t="s">
        <v>233</v>
      </c>
      <c r="C191" s="366"/>
      <c r="D191" s="366"/>
      <c r="E191" s="366"/>
      <c r="F191" s="366"/>
      <c r="G191" s="366"/>
      <c r="H191" s="366"/>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1438200.0928256046</v>
      </c>
      <c r="D193" s="38">
        <f t="shared" si="11"/>
        <v>482096.1487746003</v>
      </c>
      <c r="E193" s="38">
        <f t="shared" si="11"/>
        <v>378497.97359512979</v>
      </c>
      <c r="F193" s="38">
        <f t="shared" si="11"/>
        <v>0</v>
      </c>
      <c r="G193" s="38">
        <f t="shared" si="11"/>
        <v>0</v>
      </c>
      <c r="H193" s="38">
        <f>SUM(C193:G193)</f>
        <v>2298794.2151953345</v>
      </c>
      <c r="I193" s="1"/>
    </row>
    <row r="194" spans="2:9" x14ac:dyDescent="0.2">
      <c r="B194" s="9" t="str">
        <f>$B$33</f>
        <v>Science</v>
      </c>
      <c r="C194" s="39">
        <f t="shared" si="11"/>
        <v>652168.57173612597</v>
      </c>
      <c r="D194" s="39">
        <f t="shared" si="11"/>
        <v>384711.02793430589</v>
      </c>
      <c r="E194" s="39">
        <f t="shared" si="11"/>
        <v>47747.204829755952</v>
      </c>
      <c r="F194" s="39">
        <f t="shared" si="11"/>
        <v>0</v>
      </c>
      <c r="G194" s="39">
        <f t="shared" si="11"/>
        <v>0</v>
      </c>
      <c r="H194" s="39">
        <f t="shared" ref="H194:H213" si="12">SUM(C194:G194)</f>
        <v>1084626.8045001877</v>
      </c>
      <c r="I194" s="1"/>
    </row>
    <row r="195" spans="2:9" x14ac:dyDescent="0.2">
      <c r="B195" s="9" t="str">
        <f>$B$34</f>
        <v>Fine Arts</v>
      </c>
      <c r="C195" s="39">
        <f t="shared" si="11"/>
        <v>382679.05671485956</v>
      </c>
      <c r="D195" s="39">
        <f t="shared" si="11"/>
        <v>80003.863805693298</v>
      </c>
      <c r="E195" s="39">
        <f t="shared" si="11"/>
        <v>0</v>
      </c>
      <c r="F195" s="39">
        <f t="shared" si="11"/>
        <v>0</v>
      </c>
      <c r="G195" s="39">
        <f t="shared" si="11"/>
        <v>0</v>
      </c>
      <c r="H195" s="39">
        <f t="shared" si="12"/>
        <v>462682.92052055284</v>
      </c>
      <c r="I195" s="1"/>
    </row>
    <row r="196" spans="2:9" x14ac:dyDescent="0.2">
      <c r="B196" s="9" t="str">
        <f>$B$35</f>
        <v>Teacher Education</v>
      </c>
      <c r="C196" s="39">
        <f t="shared" si="11"/>
        <v>29060.329884034985</v>
      </c>
      <c r="D196" s="39">
        <f t="shared" si="11"/>
        <v>122694.99418208135</v>
      </c>
      <c r="E196" s="39">
        <f t="shared" si="11"/>
        <v>214952.15288133756</v>
      </c>
      <c r="F196" s="39">
        <f t="shared" si="11"/>
        <v>0</v>
      </c>
      <c r="G196" s="39">
        <f t="shared" si="11"/>
        <v>0</v>
      </c>
      <c r="H196" s="39">
        <f t="shared" si="12"/>
        <v>366707.47694745392</v>
      </c>
      <c r="I196" s="1"/>
    </row>
    <row r="197" spans="2:9" x14ac:dyDescent="0.2">
      <c r="B197" s="9" t="str">
        <f>$B$36</f>
        <v>Agriculture</v>
      </c>
      <c r="C197" s="39">
        <f t="shared" si="11"/>
        <v>52381.607253098773</v>
      </c>
      <c r="D197" s="39">
        <f t="shared" si="11"/>
        <v>72779.484491342606</v>
      </c>
      <c r="E197" s="39">
        <f t="shared" si="11"/>
        <v>20014.556921298601</v>
      </c>
      <c r="F197" s="39">
        <f t="shared" si="11"/>
        <v>0</v>
      </c>
      <c r="G197" s="39">
        <f t="shared" si="11"/>
        <v>0</v>
      </c>
      <c r="H197" s="39">
        <f t="shared" si="12"/>
        <v>145175.64866573998</v>
      </c>
      <c r="I197" s="1"/>
    </row>
    <row r="198" spans="2:9" x14ac:dyDescent="0.2">
      <c r="B198" s="9" t="str">
        <f>$B$37</f>
        <v>Engineering</v>
      </c>
      <c r="C198" s="39">
        <f t="shared" si="11"/>
        <v>196003.23780798793</v>
      </c>
      <c r="D198" s="39">
        <f t="shared" si="11"/>
        <v>232266.29932870413</v>
      </c>
      <c r="E198" s="39">
        <f t="shared" si="11"/>
        <v>0</v>
      </c>
      <c r="F198" s="39">
        <f t="shared" si="11"/>
        <v>0</v>
      </c>
      <c r="G198" s="39">
        <f t="shared" si="11"/>
        <v>0</v>
      </c>
      <c r="H198" s="39">
        <f t="shared" si="12"/>
        <v>428269.53713669209</v>
      </c>
      <c r="I198" s="1"/>
    </row>
    <row r="199" spans="2:9" x14ac:dyDescent="0.2">
      <c r="B199" s="9" t="str">
        <f>$B$38</f>
        <v>Home Economics</v>
      </c>
      <c r="C199" s="39">
        <f t="shared" si="11"/>
        <v>6558.9136997493215</v>
      </c>
      <c r="D199" s="39">
        <f t="shared" si="11"/>
        <v>11395.336234034094</v>
      </c>
      <c r="E199" s="39">
        <f t="shared" si="11"/>
        <v>4061.5318244615814</v>
      </c>
      <c r="F199" s="39">
        <f t="shared" si="11"/>
        <v>0</v>
      </c>
      <c r="G199" s="39">
        <f t="shared" si="11"/>
        <v>0</v>
      </c>
      <c r="H199" s="39">
        <f t="shared" si="12"/>
        <v>22015.781758244997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60457.467062064308</v>
      </c>
      <c r="D201" s="39">
        <f t="shared" si="11"/>
        <v>96294.948776993187</v>
      </c>
      <c r="E201" s="39">
        <f t="shared" si="11"/>
        <v>92638.045746149626</v>
      </c>
      <c r="F201" s="39">
        <f t="shared" si="11"/>
        <v>0</v>
      </c>
      <c r="G201" s="39">
        <f t="shared" si="11"/>
        <v>0</v>
      </c>
      <c r="H201" s="39">
        <f t="shared" si="12"/>
        <v>249390.46158520714</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97020.320926105036</v>
      </c>
      <c r="D206" s="39">
        <f t="shared" si="11"/>
        <v>126586.61650801593</v>
      </c>
      <c r="E206" s="39">
        <f t="shared" si="11"/>
        <v>35843.392984975922</v>
      </c>
      <c r="F206" s="39">
        <f t="shared" si="11"/>
        <v>0</v>
      </c>
      <c r="G206" s="39">
        <f t="shared" si="11"/>
        <v>281076.86982964049</v>
      </c>
      <c r="H206" s="39">
        <f t="shared" si="12"/>
        <v>540527.20024873735</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155675.5462610136</v>
      </c>
      <c r="D208" s="39">
        <f t="shared" si="11"/>
        <v>361080.26869596972</v>
      </c>
      <c r="E208" s="39">
        <f t="shared" si="11"/>
        <v>272130.81112679496</v>
      </c>
      <c r="F208" s="39">
        <f t="shared" si="11"/>
        <v>0</v>
      </c>
      <c r="G208" s="39">
        <f t="shared" si="11"/>
        <v>0</v>
      </c>
      <c r="H208" s="39">
        <f t="shared" si="12"/>
        <v>788886.62608377822</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40587.042295338128</v>
      </c>
      <c r="D211" s="39">
        <f t="shared" si="13"/>
        <v>29575.337993334822</v>
      </c>
      <c r="E211" s="39">
        <f t="shared" si="13"/>
        <v>42208.57015126881</v>
      </c>
      <c r="F211" s="39">
        <f t="shared" si="13"/>
        <v>0</v>
      </c>
      <c r="G211" s="39">
        <f t="shared" si="13"/>
        <v>0</v>
      </c>
      <c r="H211" s="39">
        <f t="shared" si="12"/>
        <v>112370.95043994176</v>
      </c>
      <c r="I211" s="1"/>
    </row>
    <row r="212" spans="2:9" x14ac:dyDescent="0.2">
      <c r="B212" s="9" t="str">
        <f>$B$51</f>
        <v>Nursing</v>
      </c>
      <c r="C212" s="39">
        <f t="shared" si="13"/>
        <v>25707.520926534078</v>
      </c>
      <c r="D212" s="39">
        <f t="shared" si="13"/>
        <v>321966.25760030781</v>
      </c>
      <c r="E212" s="39">
        <f t="shared" si="13"/>
        <v>209969.59839128816</v>
      </c>
      <c r="F212" s="39">
        <f t="shared" si="13"/>
        <v>0</v>
      </c>
      <c r="G212" s="39">
        <f t="shared" si="13"/>
        <v>0</v>
      </c>
      <c r="H212" s="39">
        <f t="shared" si="12"/>
        <v>557643.37691813009</v>
      </c>
      <c r="I212" s="1"/>
    </row>
    <row r="213" spans="2:9" x14ac:dyDescent="0.2">
      <c r="B213" s="35" t="str">
        <f>$B$52</f>
        <v>Totals</v>
      </c>
      <c r="C213" s="38">
        <f>SUM(C193:C212)</f>
        <v>3136499.7073925165</v>
      </c>
      <c r="D213" s="38">
        <f>SUM(D193:D212)</f>
        <v>2321450.584325383</v>
      </c>
      <c r="E213" s="38">
        <f>SUM(E193:E212)</f>
        <v>1318063.8384524609</v>
      </c>
      <c r="F213" s="38">
        <f>SUM(F193:F212)</f>
        <v>0</v>
      </c>
      <c r="G213" s="38">
        <f>SUM(G193:G212)</f>
        <v>281076.86982964049</v>
      </c>
      <c r="H213" s="38">
        <f t="shared" si="12"/>
        <v>7057091.0000000019</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18085384</v>
      </c>
    </row>
    <row r="216" spans="2:9" ht="60.75" customHeight="1" thickBot="1" x14ac:dyDescent="0.25">
      <c r="B216" s="366" t="s">
        <v>234</v>
      </c>
      <c r="C216" s="366"/>
      <c r="D216" s="366"/>
      <c r="E216" s="366"/>
      <c r="F216" s="366"/>
      <c r="G216" s="366"/>
      <c r="H216" s="366"/>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6803621.3660889221</v>
      </c>
      <c r="D218" s="38">
        <f t="shared" si="14"/>
        <v>1215174.9347426523</v>
      </c>
      <c r="E218" s="38">
        <f t="shared" si="14"/>
        <v>442066.93260249117</v>
      </c>
      <c r="F218" s="38">
        <f t="shared" si="14"/>
        <v>0</v>
      </c>
      <c r="G218" s="38">
        <f t="shared" si="14"/>
        <v>0</v>
      </c>
      <c r="H218" s="38">
        <f>SUM(C218:G218)</f>
        <v>8460863.2334340662</v>
      </c>
      <c r="I218" s="1"/>
    </row>
    <row r="219" spans="2:9" x14ac:dyDescent="0.2">
      <c r="B219" s="9" t="str">
        <f>$B$33</f>
        <v>Science</v>
      </c>
      <c r="C219" s="39">
        <f t="shared" si="14"/>
        <v>1721577.4007243046</v>
      </c>
      <c r="D219" s="39">
        <f t="shared" si="14"/>
        <v>722250.56184042746</v>
      </c>
      <c r="E219" s="39">
        <f t="shared" si="14"/>
        <v>43790.434378325866</v>
      </c>
      <c r="F219" s="39">
        <f t="shared" si="14"/>
        <v>0</v>
      </c>
      <c r="G219" s="39">
        <f t="shared" si="14"/>
        <v>0</v>
      </c>
      <c r="H219" s="39">
        <f t="shared" ref="H219:H238" si="15">SUM(C219:G219)</f>
        <v>2487618.3969430579</v>
      </c>
      <c r="I219" s="1"/>
    </row>
    <row r="220" spans="2:9" x14ac:dyDescent="0.2">
      <c r="B220" s="9" t="str">
        <f>$B$34</f>
        <v>Fine Arts</v>
      </c>
      <c r="C220" s="39">
        <f t="shared" si="14"/>
        <v>634414.0701452666</v>
      </c>
      <c r="D220" s="39">
        <f t="shared" si="14"/>
        <v>97992.519110862908</v>
      </c>
      <c r="E220" s="39">
        <f t="shared" si="14"/>
        <v>0</v>
      </c>
      <c r="F220" s="39">
        <f t="shared" si="14"/>
        <v>0</v>
      </c>
      <c r="G220" s="39">
        <f t="shared" si="14"/>
        <v>0</v>
      </c>
      <c r="H220" s="39">
        <f t="shared" si="15"/>
        <v>732406.58925612946</v>
      </c>
      <c r="I220" s="1"/>
    </row>
    <row r="221" spans="2:9" x14ac:dyDescent="0.2">
      <c r="B221" s="9" t="str">
        <f>$B$35</f>
        <v>Teacher Education</v>
      </c>
      <c r="C221" s="39">
        <f t="shared" si="14"/>
        <v>80610.642918641417</v>
      </c>
      <c r="D221" s="39">
        <f t="shared" si="14"/>
        <v>203770.28153623309</v>
      </c>
      <c r="E221" s="39">
        <f t="shared" si="14"/>
        <v>884133.86520498234</v>
      </c>
      <c r="F221" s="39">
        <f t="shared" si="14"/>
        <v>0</v>
      </c>
      <c r="G221" s="39">
        <f t="shared" si="14"/>
        <v>0</v>
      </c>
      <c r="H221" s="39">
        <f t="shared" si="15"/>
        <v>1168514.7896598568</v>
      </c>
      <c r="I221" s="1"/>
    </row>
    <row r="222" spans="2:9" x14ac:dyDescent="0.2">
      <c r="B222" s="9" t="str">
        <f>$B$36</f>
        <v>Agriculture</v>
      </c>
      <c r="C222" s="39">
        <f t="shared" si="14"/>
        <v>206595.93638736344</v>
      </c>
      <c r="D222" s="39">
        <f t="shared" si="14"/>
        <v>261144.13987575387</v>
      </c>
      <c r="E222" s="39">
        <f t="shared" si="14"/>
        <v>30553.401933166526</v>
      </c>
      <c r="F222" s="39">
        <f t="shared" si="14"/>
        <v>0</v>
      </c>
      <c r="G222" s="39">
        <f t="shared" si="14"/>
        <v>0</v>
      </c>
      <c r="H222" s="39">
        <f t="shared" si="15"/>
        <v>498293.47819628386</v>
      </c>
      <c r="I222" s="1"/>
    </row>
    <row r="223" spans="2:9" x14ac:dyDescent="0.2">
      <c r="B223" s="9" t="str">
        <f>$B$37</f>
        <v>Engineering</v>
      </c>
      <c r="C223" s="39">
        <f t="shared" si="14"/>
        <v>249809.88929220216</v>
      </c>
      <c r="D223" s="39">
        <f t="shared" si="14"/>
        <v>177791.26308456218</v>
      </c>
      <c r="E223" s="39">
        <f t="shared" si="14"/>
        <v>0</v>
      </c>
      <c r="F223" s="39">
        <f t="shared" si="14"/>
        <v>0</v>
      </c>
      <c r="G223" s="39">
        <f t="shared" si="14"/>
        <v>0</v>
      </c>
      <c r="H223" s="39">
        <f t="shared" si="15"/>
        <v>427601.15237676434</v>
      </c>
      <c r="I223" s="1"/>
    </row>
    <row r="224" spans="2:9" x14ac:dyDescent="0.2">
      <c r="B224" s="9" t="str">
        <f>$B$38</f>
        <v>Home Economics</v>
      </c>
      <c r="C224" s="39">
        <f t="shared" si="14"/>
        <v>27424.239343455327</v>
      </c>
      <c r="D224" s="39">
        <f t="shared" si="14"/>
        <v>31479.462097790161</v>
      </c>
      <c r="E224" s="39">
        <f t="shared" si="14"/>
        <v>13986.29843262119</v>
      </c>
      <c r="F224" s="39">
        <f t="shared" si="14"/>
        <v>0</v>
      </c>
      <c r="G224" s="39">
        <f t="shared" si="14"/>
        <v>0</v>
      </c>
      <c r="H224" s="39">
        <f t="shared" si="15"/>
        <v>72889.999873866676</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131137.7263150682</v>
      </c>
      <c r="D226" s="39">
        <f t="shared" si="14"/>
        <v>288646.35810635012</v>
      </c>
      <c r="E226" s="39">
        <f t="shared" si="14"/>
        <v>144358.58025098298</v>
      </c>
      <c r="F226" s="39">
        <f t="shared" si="14"/>
        <v>0</v>
      </c>
      <c r="G226" s="39">
        <f t="shared" si="14"/>
        <v>0</v>
      </c>
      <c r="H226" s="39">
        <f t="shared" si="15"/>
        <v>564142.66467240127</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448427.86514328769</v>
      </c>
      <c r="D231" s="39">
        <f t="shared" si="14"/>
        <v>380376.83368163113</v>
      </c>
      <c r="E231" s="39">
        <f t="shared" si="14"/>
        <v>22894.238505778732</v>
      </c>
      <c r="F231" s="39">
        <f t="shared" si="14"/>
        <v>0</v>
      </c>
      <c r="G231" s="39">
        <f t="shared" si="14"/>
        <v>139662.13213843075</v>
      </c>
      <c r="H231" s="39">
        <f t="shared" si="15"/>
        <v>991361.06946912827</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493386.99691543722</v>
      </c>
      <c r="D233" s="39">
        <f t="shared" si="14"/>
        <v>814658.01509523077</v>
      </c>
      <c r="E233" s="39">
        <f t="shared" si="14"/>
        <v>484775.09388781659</v>
      </c>
      <c r="F233" s="39">
        <f t="shared" si="14"/>
        <v>0</v>
      </c>
      <c r="G233" s="39">
        <f t="shared" si="14"/>
        <v>0</v>
      </c>
      <c r="H233" s="39">
        <f t="shared" si="15"/>
        <v>1792820.1058984846</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75398.389056803848</v>
      </c>
      <c r="E235" s="39">
        <f t="shared" si="16"/>
        <v>0</v>
      </c>
      <c r="F235" s="39">
        <f t="shared" si="16"/>
        <v>0</v>
      </c>
      <c r="G235" s="39">
        <f t="shared" si="16"/>
        <v>0</v>
      </c>
      <c r="H235" s="39">
        <f t="shared" si="15"/>
        <v>75398.389056803848</v>
      </c>
      <c r="I235" s="1"/>
    </row>
    <row r="236" spans="2:10" x14ac:dyDescent="0.2">
      <c r="B236" s="9" t="str">
        <f>$B$50</f>
        <v>Technology</v>
      </c>
      <c r="C236" s="39">
        <f t="shared" si="16"/>
        <v>147592.26992114141</v>
      </c>
      <c r="D236" s="39">
        <f t="shared" si="16"/>
        <v>98754.119000325591</v>
      </c>
      <c r="E236" s="39">
        <f t="shared" si="16"/>
        <v>47453.512539250463</v>
      </c>
      <c r="F236" s="39">
        <f t="shared" si="16"/>
        <v>0</v>
      </c>
      <c r="G236" s="39">
        <f t="shared" si="16"/>
        <v>0</v>
      </c>
      <c r="H236" s="39">
        <f t="shared" si="15"/>
        <v>293799.90146071749</v>
      </c>
      <c r="I236" s="1"/>
    </row>
    <row r="237" spans="2:10" x14ac:dyDescent="0.2">
      <c r="B237" s="9" t="str">
        <f>$B$51</f>
        <v>Nursing</v>
      </c>
      <c r="C237" s="39">
        <f t="shared" si="16"/>
        <v>57674.006376842422</v>
      </c>
      <c r="D237" s="39">
        <f t="shared" si="16"/>
        <v>356936.48152816907</v>
      </c>
      <c r="E237" s="39">
        <f t="shared" si="16"/>
        <v>105063.74179742823</v>
      </c>
      <c r="F237" s="39">
        <f t="shared" si="16"/>
        <v>0</v>
      </c>
      <c r="G237" s="39">
        <f t="shared" si="16"/>
        <v>0</v>
      </c>
      <c r="H237" s="39">
        <f t="shared" si="15"/>
        <v>519674.22970243974</v>
      </c>
      <c r="I237" s="1"/>
    </row>
    <row r="238" spans="2:10" x14ac:dyDescent="0.2">
      <c r="B238" s="35" t="str">
        <f>$B$52</f>
        <v>Totals</v>
      </c>
      <c r="C238" s="38">
        <f>SUM(C218:C237)</f>
        <v>11002272.409571931</v>
      </c>
      <c r="D238" s="38">
        <f>SUM(D218:D237)</f>
        <v>4724373.3587567927</v>
      </c>
      <c r="E238" s="38">
        <f>SUM(E218:E237)</f>
        <v>2219076.099532844</v>
      </c>
      <c r="F238" s="38">
        <f>SUM(F218:F237)</f>
        <v>0</v>
      </c>
      <c r="G238" s="38">
        <f>SUM(G218:G237)</f>
        <v>139662.13213843075</v>
      </c>
      <c r="H238" s="38">
        <f t="shared" si="15"/>
        <v>18085383.999999996</v>
      </c>
      <c r="I238" s="1"/>
    </row>
    <row r="239" spans="2:10" x14ac:dyDescent="0.2">
      <c r="B239" s="40"/>
      <c r="C239" s="41"/>
      <c r="D239" s="41"/>
      <c r="E239" s="41"/>
      <c r="F239" s="41"/>
      <c r="G239" s="41"/>
      <c r="H239" s="41"/>
      <c r="I239" s="1"/>
    </row>
    <row r="240" spans="2:10" x14ac:dyDescent="0.2">
      <c r="B240" s="271" t="s">
        <v>12</v>
      </c>
      <c r="C240" s="11"/>
      <c r="D240" s="11"/>
      <c r="E240" s="11"/>
      <c r="F240" s="11"/>
      <c r="G240" s="11"/>
      <c r="H240" s="17">
        <f>H16</f>
        <v>9051053</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3404956.0449699732</v>
      </c>
      <c r="D243" s="38">
        <f t="shared" si="17"/>
        <v>608149.25127535523</v>
      </c>
      <c r="E243" s="38">
        <f t="shared" si="17"/>
        <v>221237.83694792297</v>
      </c>
      <c r="F243" s="38">
        <f t="shared" si="17"/>
        <v>0</v>
      </c>
      <c r="G243" s="38">
        <f t="shared" si="17"/>
        <v>0</v>
      </c>
      <c r="H243" s="38">
        <f>SUM(C243:G243)</f>
        <v>4234343.1331932507</v>
      </c>
      <c r="I243" s="1"/>
    </row>
    <row r="244" spans="2:9" x14ac:dyDescent="0.2">
      <c r="B244" s="9" t="str">
        <f>$B$33</f>
        <v>Science</v>
      </c>
      <c r="C244" s="39">
        <f t="shared" si="17"/>
        <v>861584.59768163727</v>
      </c>
      <c r="D244" s="39">
        <f t="shared" si="17"/>
        <v>361459.18242584664</v>
      </c>
      <c r="E244" s="39">
        <f t="shared" si="17"/>
        <v>21915.461814427024</v>
      </c>
      <c r="F244" s="39">
        <f t="shared" si="17"/>
        <v>0</v>
      </c>
      <c r="G244" s="39">
        <f t="shared" si="17"/>
        <v>0</v>
      </c>
      <c r="H244" s="39">
        <f t="shared" ref="H244:H263" si="18">SUM(C244:G244)</f>
        <v>1244959.241921911</v>
      </c>
      <c r="I244" s="1"/>
    </row>
    <row r="245" spans="2:9" x14ac:dyDescent="0.2">
      <c r="B245" s="9" t="str">
        <f>$B$34</f>
        <v>Fine Arts</v>
      </c>
      <c r="C245" s="39">
        <f t="shared" si="17"/>
        <v>317500.32915145869</v>
      </c>
      <c r="D245" s="39">
        <f t="shared" si="17"/>
        <v>49041.5621850182</v>
      </c>
      <c r="E245" s="39">
        <f t="shared" si="17"/>
        <v>0</v>
      </c>
      <c r="F245" s="39">
        <f t="shared" si="17"/>
        <v>0</v>
      </c>
      <c r="G245" s="39">
        <f t="shared" si="17"/>
        <v>0</v>
      </c>
      <c r="H245" s="39">
        <f t="shared" si="18"/>
        <v>366541.8913364769</v>
      </c>
      <c r="I245" s="1"/>
    </row>
    <row r="246" spans="2:9" x14ac:dyDescent="0.2">
      <c r="B246" s="9" t="str">
        <f>$B$35</f>
        <v>Teacher Education</v>
      </c>
      <c r="C246" s="39">
        <f t="shared" si="17"/>
        <v>40342.58832550628</v>
      </c>
      <c r="D246" s="39">
        <f t="shared" si="17"/>
        <v>101979.34519993424</v>
      </c>
      <c r="E246" s="39">
        <f t="shared" si="17"/>
        <v>442475.67389584595</v>
      </c>
      <c r="F246" s="39">
        <f t="shared" si="17"/>
        <v>0</v>
      </c>
      <c r="G246" s="39">
        <f t="shared" si="17"/>
        <v>0</v>
      </c>
      <c r="H246" s="39">
        <f t="shared" si="18"/>
        <v>584797.6074212864</v>
      </c>
      <c r="I246" s="1"/>
    </row>
    <row r="247" spans="2:9" x14ac:dyDescent="0.2">
      <c r="B247" s="9" t="str">
        <f>$B$36</f>
        <v>Agriculture</v>
      </c>
      <c r="C247" s="39">
        <f t="shared" si="17"/>
        <v>103393.47894557589</v>
      </c>
      <c r="D247" s="39">
        <f t="shared" si="17"/>
        <v>130692.79870722469</v>
      </c>
      <c r="E247" s="39">
        <f t="shared" si="17"/>
        <v>15290.826018811249</v>
      </c>
      <c r="F247" s="39">
        <f t="shared" si="17"/>
        <v>0</v>
      </c>
      <c r="G247" s="39">
        <f t="shared" si="17"/>
        <v>0</v>
      </c>
      <c r="H247" s="39">
        <f t="shared" si="18"/>
        <v>249377.10367161184</v>
      </c>
      <c r="I247" s="1"/>
    </row>
    <row r="248" spans="2:9" x14ac:dyDescent="0.2">
      <c r="B248" s="9" t="str">
        <f>$B$37</f>
        <v>Engineering</v>
      </c>
      <c r="C248" s="39">
        <f t="shared" si="17"/>
        <v>125020.43351182668</v>
      </c>
      <c r="D248" s="39">
        <f t="shared" si="17"/>
        <v>88977.825691470847</v>
      </c>
      <c r="E248" s="39">
        <f t="shared" si="17"/>
        <v>0</v>
      </c>
      <c r="F248" s="39">
        <f t="shared" si="17"/>
        <v>0</v>
      </c>
      <c r="G248" s="39">
        <f t="shared" si="17"/>
        <v>0</v>
      </c>
      <c r="H248" s="39">
        <f t="shared" si="18"/>
        <v>213998.25920329752</v>
      </c>
      <c r="I248" s="1"/>
    </row>
    <row r="249" spans="2:9" x14ac:dyDescent="0.2">
      <c r="B249" s="9" t="str">
        <f>$B$38</f>
        <v>Home Economics</v>
      </c>
      <c r="C249" s="39">
        <f t="shared" si="17"/>
        <v>13724.798090120694</v>
      </c>
      <c r="D249" s="39">
        <f t="shared" si="17"/>
        <v>15754.284225239009</v>
      </c>
      <c r="E249" s="39">
        <f t="shared" si="17"/>
        <v>6999.6151802732693</v>
      </c>
      <c r="F249" s="39">
        <f t="shared" si="17"/>
        <v>0</v>
      </c>
      <c r="G249" s="39">
        <f t="shared" si="17"/>
        <v>0</v>
      </c>
      <c r="H249" s="39">
        <f t="shared" si="18"/>
        <v>36478.697495632972</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65629.489049122596</v>
      </c>
      <c r="D251" s="39">
        <f t="shared" si="17"/>
        <v>144456.62229110283</v>
      </c>
      <c r="E251" s="39">
        <f t="shared" si="17"/>
        <v>72246.028110677667</v>
      </c>
      <c r="F251" s="39">
        <f t="shared" si="17"/>
        <v>0</v>
      </c>
      <c r="G251" s="39">
        <f t="shared" si="17"/>
        <v>0</v>
      </c>
      <c r="H251" s="39">
        <f t="shared" si="18"/>
        <v>282332.13945090311</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224421.24392209473</v>
      </c>
      <c r="D256" s="39">
        <f t="shared" si="17"/>
        <v>190364.26772163803</v>
      </c>
      <c r="E256" s="39">
        <f t="shared" si="17"/>
        <v>11457.703420090173</v>
      </c>
      <c r="F256" s="39">
        <f t="shared" si="17"/>
        <v>0</v>
      </c>
      <c r="G256" s="39">
        <f t="shared" si="17"/>
        <v>69895.632853465533</v>
      </c>
      <c r="H256" s="39">
        <f t="shared" si="18"/>
        <v>496138.84791728854</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246921.59473044414</v>
      </c>
      <c r="D258" s="39">
        <f t="shared" si="17"/>
        <v>407705.62966767722</v>
      </c>
      <c r="E258" s="39">
        <f t="shared" si="17"/>
        <v>242611.6618734003</v>
      </c>
      <c r="F258" s="39">
        <f t="shared" si="17"/>
        <v>0</v>
      </c>
      <c r="G258" s="39">
        <f t="shared" si="17"/>
        <v>0</v>
      </c>
      <c r="H258" s="39">
        <f t="shared" si="18"/>
        <v>897238.88627152168</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37734.051733032145</v>
      </c>
      <c r="E260" s="39">
        <f t="shared" si="19"/>
        <v>0</v>
      </c>
      <c r="F260" s="39">
        <f t="shared" si="19"/>
        <v>0</v>
      </c>
      <c r="G260" s="39">
        <f t="shared" si="19"/>
        <v>0</v>
      </c>
      <c r="H260" s="39">
        <f t="shared" si="18"/>
        <v>37734.051733032145</v>
      </c>
      <c r="I260" s="1"/>
    </row>
    <row r="261" spans="2:10" x14ac:dyDescent="0.2">
      <c r="B261" s="9" t="str">
        <f>$B$50</f>
        <v>Technology</v>
      </c>
      <c r="C261" s="39">
        <f t="shared" si="19"/>
        <v>73864.367903195016</v>
      </c>
      <c r="D261" s="39">
        <f t="shared" si="19"/>
        <v>49422.714222725597</v>
      </c>
      <c r="E261" s="39">
        <f t="shared" si="19"/>
        <v>23748.69436164145</v>
      </c>
      <c r="F261" s="39">
        <f t="shared" si="19"/>
        <v>0</v>
      </c>
      <c r="G261" s="39">
        <f t="shared" si="19"/>
        <v>0</v>
      </c>
      <c r="H261" s="39">
        <f t="shared" si="18"/>
        <v>147035.77648756205</v>
      </c>
      <c r="I261" s="1"/>
    </row>
    <row r="262" spans="2:10" x14ac:dyDescent="0.2">
      <c r="B262" s="9" t="str">
        <f>$B$51</f>
        <v>Nursing</v>
      </c>
      <c r="C262" s="39">
        <f t="shared" si="19"/>
        <v>28863.666286496249</v>
      </c>
      <c r="D262" s="39">
        <f t="shared" si="19"/>
        <v>178633.25500553261</v>
      </c>
      <c r="E262" s="39">
        <f t="shared" si="19"/>
        <v>52580.442604195632</v>
      </c>
      <c r="F262" s="39">
        <f t="shared" si="19"/>
        <v>0</v>
      </c>
      <c r="G262" s="39">
        <f t="shared" si="19"/>
        <v>0</v>
      </c>
      <c r="H262" s="39">
        <f t="shared" si="18"/>
        <v>260077.36389622447</v>
      </c>
      <c r="I262" s="1"/>
    </row>
    <row r="263" spans="2:10" x14ac:dyDescent="0.2">
      <c r="B263" s="35" t="str">
        <f>$B$52</f>
        <v>Totals</v>
      </c>
      <c r="C263" s="38">
        <f>SUM(C243:C262)</f>
        <v>5506222.6325674523</v>
      </c>
      <c r="D263" s="38">
        <f>SUM(D243:D262)</f>
        <v>2364370.7903517969</v>
      </c>
      <c r="E263" s="38">
        <f>SUM(E243:E262)</f>
        <v>1110563.9442272857</v>
      </c>
      <c r="F263" s="38">
        <f>SUM(F243:F262)</f>
        <v>0</v>
      </c>
      <c r="G263" s="38">
        <f>SUM(G243:G262)</f>
        <v>69895.632853465533</v>
      </c>
      <c r="H263" s="38">
        <f t="shared" si="18"/>
        <v>9051053</v>
      </c>
      <c r="I263" s="50"/>
    </row>
    <row r="264" spans="2:10" x14ac:dyDescent="0.2">
      <c r="B264" s="374"/>
      <c r="C264" s="374"/>
      <c r="D264" s="374"/>
      <c r="E264" s="374"/>
      <c r="F264" s="374"/>
      <c r="G264" s="374"/>
      <c r="H264" s="374"/>
      <c r="I264" s="49"/>
    </row>
    <row r="265" spans="2:10" x14ac:dyDescent="0.2">
      <c r="B265" s="271" t="s">
        <v>236</v>
      </c>
      <c r="C265" s="11"/>
      <c r="D265" s="11"/>
      <c r="E265" s="11"/>
      <c r="F265" s="11"/>
      <c r="G265" s="11"/>
      <c r="H265" s="17"/>
      <c r="J265" s="26"/>
    </row>
    <row r="266" spans="2:10" ht="45" customHeight="1" thickBot="1" x14ac:dyDescent="0.25">
      <c r="B266" s="366" t="s">
        <v>237</v>
      </c>
      <c r="C266" s="366"/>
      <c r="D266" s="366"/>
      <c r="E266" s="366"/>
      <c r="F266" s="366"/>
      <c r="G266" s="366"/>
      <c r="H266" s="366"/>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21096041.838467665</v>
      </c>
      <c r="D268" s="38">
        <f t="shared" si="20"/>
        <v>5472889.1502796896</v>
      </c>
      <c r="E268" s="38">
        <f t="shared" si="20"/>
        <v>3528610.6779007996</v>
      </c>
      <c r="F268" s="38">
        <f t="shared" si="20"/>
        <v>0</v>
      </c>
      <c r="G268" s="38">
        <f t="shared" si="20"/>
        <v>0</v>
      </c>
      <c r="H268" s="38">
        <f>SUM(C268:G268)</f>
        <v>30097541.666648153</v>
      </c>
      <c r="I268" s="1"/>
    </row>
    <row r="269" spans="2:10" x14ac:dyDescent="0.2">
      <c r="B269" s="9" t="str">
        <f>$B$33</f>
        <v>Science</v>
      </c>
      <c r="C269" s="39">
        <f t="shared" si="20"/>
        <v>7480700.3555646054</v>
      </c>
      <c r="D269" s="39">
        <f t="shared" si="20"/>
        <v>3972743.4962523202</v>
      </c>
      <c r="E269" s="39">
        <f t="shared" si="20"/>
        <v>424269.27571643947</v>
      </c>
      <c r="F269" s="39">
        <f t="shared" si="20"/>
        <v>0</v>
      </c>
      <c r="G269" s="39">
        <f t="shared" si="20"/>
        <v>0</v>
      </c>
      <c r="H269" s="39">
        <f t="shared" ref="H269:H288" si="21">SUM(C269:G269)</f>
        <v>11877713.127533365</v>
      </c>
      <c r="I269" s="1"/>
    </row>
    <row r="270" spans="2:10" x14ac:dyDescent="0.2">
      <c r="B270" s="9" t="str">
        <f>$B$34</f>
        <v>Fine Arts</v>
      </c>
      <c r="C270" s="39">
        <f t="shared" si="20"/>
        <v>3830756.9550533127</v>
      </c>
      <c r="D270" s="39">
        <f t="shared" si="20"/>
        <v>748892.27998062945</v>
      </c>
      <c r="E270" s="39">
        <f t="shared" si="20"/>
        <v>0</v>
      </c>
      <c r="F270" s="39">
        <f t="shared" si="20"/>
        <v>0</v>
      </c>
      <c r="G270" s="39">
        <f t="shared" si="20"/>
        <v>0</v>
      </c>
      <c r="H270" s="39">
        <f t="shared" si="21"/>
        <v>4579649.2350339424</v>
      </c>
      <c r="I270" s="1"/>
    </row>
    <row r="271" spans="2:10" x14ac:dyDescent="0.2">
      <c r="B271" s="9" t="str">
        <f>$B$35</f>
        <v>Teacher Education</v>
      </c>
      <c r="C271" s="39">
        <f t="shared" si="20"/>
        <v>340945.82809449639</v>
      </c>
      <c r="D271" s="39">
        <f t="shared" si="20"/>
        <v>1234575.6413879567</v>
      </c>
      <c r="E271" s="39">
        <f t="shared" si="20"/>
        <v>2953840.9745195089</v>
      </c>
      <c r="F271" s="39">
        <f t="shared" si="20"/>
        <v>0</v>
      </c>
      <c r="G271" s="39">
        <f t="shared" si="20"/>
        <v>0</v>
      </c>
      <c r="H271" s="39">
        <f t="shared" si="21"/>
        <v>4529362.4440019615</v>
      </c>
      <c r="I271" s="1"/>
    </row>
    <row r="272" spans="2:10" x14ac:dyDescent="0.2">
      <c r="B272" s="9" t="str">
        <f>$B$36</f>
        <v>Agriculture</v>
      </c>
      <c r="C272" s="39">
        <f t="shared" si="20"/>
        <v>706528.90949932043</v>
      </c>
      <c r="D272" s="39">
        <f t="shared" si="20"/>
        <v>942792.54073624569</v>
      </c>
      <c r="E272" s="39">
        <f t="shared" si="20"/>
        <v>197358.52263919322</v>
      </c>
      <c r="F272" s="39">
        <f t="shared" si="20"/>
        <v>0</v>
      </c>
      <c r="G272" s="39">
        <f t="shared" si="20"/>
        <v>0</v>
      </c>
      <c r="H272" s="39">
        <f t="shared" si="21"/>
        <v>1846679.9728747592</v>
      </c>
      <c r="I272" s="1"/>
    </row>
    <row r="273" spans="2:10" x14ac:dyDescent="0.2">
      <c r="B273" s="9" t="str">
        <f>$B$37</f>
        <v>Engineering</v>
      </c>
      <c r="C273" s="39">
        <f t="shared" si="20"/>
        <v>1858614.421980666</v>
      </c>
      <c r="D273" s="39">
        <f t="shared" si="20"/>
        <v>2025071.8881213567</v>
      </c>
      <c r="E273" s="39">
        <f t="shared" si="20"/>
        <v>0</v>
      </c>
      <c r="F273" s="39">
        <f t="shared" si="20"/>
        <v>0</v>
      </c>
      <c r="G273" s="39">
        <f t="shared" si="20"/>
        <v>0</v>
      </c>
      <c r="H273" s="39">
        <f t="shared" si="21"/>
        <v>3883686.3101020227</v>
      </c>
      <c r="I273" s="1"/>
    </row>
    <row r="274" spans="2:10" x14ac:dyDescent="0.2">
      <c r="B274" s="9" t="str">
        <f>$B$38</f>
        <v>Home Economics</v>
      </c>
      <c r="C274" s="39">
        <f t="shared" si="20"/>
        <v>90801.355657497115</v>
      </c>
      <c r="D274" s="39">
        <f t="shared" si="20"/>
        <v>133498.77234135661</v>
      </c>
      <c r="E274" s="39">
        <f t="shared" si="20"/>
        <v>51732.540242919611</v>
      </c>
      <c r="F274" s="39">
        <f t="shared" si="20"/>
        <v>0</v>
      </c>
      <c r="G274" s="39">
        <f t="shared" si="20"/>
        <v>0</v>
      </c>
      <c r="H274" s="39">
        <f t="shared" si="21"/>
        <v>276032.66824177338</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633203.5415391149</v>
      </c>
      <c r="D276" s="39">
        <f t="shared" si="20"/>
        <v>1128246.4542431203</v>
      </c>
      <c r="E276" s="39">
        <f t="shared" si="20"/>
        <v>885349.26992627629</v>
      </c>
      <c r="F276" s="39">
        <f t="shared" si="20"/>
        <v>0</v>
      </c>
      <c r="G276" s="39">
        <f t="shared" si="20"/>
        <v>0</v>
      </c>
      <c r="H276" s="39">
        <f t="shared" si="21"/>
        <v>2646799.2657085117</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1407312.6572257911</v>
      </c>
      <c r="D281" s="39">
        <f t="shared" si="20"/>
        <v>1529027.5162761998</v>
      </c>
      <c r="E281" s="39">
        <f t="shared" si="20"/>
        <v>305693.71175885177</v>
      </c>
      <c r="F281" s="39">
        <f t="shared" si="20"/>
        <v>0</v>
      </c>
      <c r="G281" s="39">
        <f t="shared" si="20"/>
        <v>2337366.7966496404</v>
      </c>
      <c r="H281" s="39">
        <f t="shared" si="21"/>
        <v>5579400.6819104832</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1918803.8477379663</v>
      </c>
      <c r="D283" s="39">
        <f t="shared" si="20"/>
        <v>3955814.0417391164</v>
      </c>
      <c r="E283" s="39">
        <f t="shared" si="20"/>
        <v>2787471.8343239655</v>
      </c>
      <c r="F283" s="39">
        <f t="shared" si="20"/>
        <v>0</v>
      </c>
      <c r="G283" s="39">
        <f t="shared" si="20"/>
        <v>0</v>
      </c>
      <c r="H283" s="39">
        <f t="shared" si="21"/>
        <v>8662089.7238010485</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113132.44078983599</v>
      </c>
      <c r="E285" s="39">
        <f t="shared" si="22"/>
        <v>0</v>
      </c>
      <c r="F285" s="39">
        <f t="shared" si="22"/>
        <v>0</v>
      </c>
      <c r="G285" s="39">
        <f t="shared" si="22"/>
        <v>0</v>
      </c>
      <c r="H285" s="39">
        <f t="shared" si="21"/>
        <v>113132.44078983599</v>
      </c>
      <c r="I285" s="1"/>
    </row>
    <row r="286" spans="2:10" x14ac:dyDescent="0.2">
      <c r="B286" s="9" t="str">
        <f>$B$50</f>
        <v>Technology</v>
      </c>
      <c r="C286" s="39">
        <f t="shared" si="22"/>
        <v>528708.52938811597</v>
      </c>
      <c r="D286" s="39">
        <f t="shared" si="22"/>
        <v>372067.95778361056</v>
      </c>
      <c r="E286" s="39">
        <f t="shared" si="22"/>
        <v>390729.38320537028</v>
      </c>
      <c r="F286" s="39">
        <f t="shared" si="22"/>
        <v>0</v>
      </c>
      <c r="G286" s="39">
        <f t="shared" si="22"/>
        <v>0</v>
      </c>
      <c r="H286" s="39">
        <f t="shared" si="21"/>
        <v>1291505.8703770968</v>
      </c>
      <c r="I286" s="1"/>
    </row>
    <row r="287" spans="2:10" x14ac:dyDescent="0.2">
      <c r="B287" s="9" t="str">
        <f>$B$51</f>
        <v>Nursing</v>
      </c>
      <c r="C287" s="39">
        <f t="shared" si="22"/>
        <v>281148.81841182825</v>
      </c>
      <c r="D287" s="39">
        <f t="shared" si="22"/>
        <v>2972919.5869145063</v>
      </c>
      <c r="E287" s="39">
        <f t="shared" si="22"/>
        <v>1747156.6166604091</v>
      </c>
      <c r="F287" s="39">
        <f t="shared" si="22"/>
        <v>0</v>
      </c>
      <c r="G287" s="39">
        <f t="shared" si="22"/>
        <v>0</v>
      </c>
      <c r="H287" s="39">
        <f t="shared" si="21"/>
        <v>5001225.0219867434</v>
      </c>
      <c r="I287" s="1"/>
    </row>
    <row r="288" spans="2:10" x14ac:dyDescent="0.2">
      <c r="B288" s="35" t="str">
        <f>$B$52</f>
        <v>Totals</v>
      </c>
      <c r="C288" s="38">
        <f>SUM(C268:C287)</f>
        <v>40173567.058620378</v>
      </c>
      <c r="D288" s="38">
        <f>SUM(D268:D287)</f>
        <v>24601671.766845945</v>
      </c>
      <c r="E288" s="38">
        <f>SUM(E268:E287)</f>
        <v>13272212.806893734</v>
      </c>
      <c r="F288" s="38">
        <f>SUM(F268:F287)</f>
        <v>0</v>
      </c>
      <c r="G288" s="38">
        <f>SUM(G268:G287)</f>
        <v>2337366.7966496404</v>
      </c>
      <c r="H288" s="38">
        <f t="shared" si="21"/>
        <v>80384818.429009691</v>
      </c>
      <c r="I288" s="85"/>
      <c r="J288" s="54"/>
    </row>
    <row r="289" spans="2:10" x14ac:dyDescent="0.2">
      <c r="H289" s="54"/>
    </row>
    <row r="290" spans="2:10" x14ac:dyDescent="0.2">
      <c r="B290" s="271" t="s">
        <v>226</v>
      </c>
      <c r="C290" s="11"/>
      <c r="D290" s="11"/>
      <c r="E290" s="11"/>
      <c r="F290" s="11"/>
      <c r="G290" s="11"/>
      <c r="H290" s="17"/>
      <c r="J290" s="26"/>
    </row>
    <row r="291" spans="2:10" ht="30" customHeight="1" thickBot="1" x14ac:dyDescent="0.25">
      <c r="B291" s="366" t="s">
        <v>238</v>
      </c>
      <c r="C291" s="366"/>
      <c r="D291" s="366"/>
      <c r="E291" s="366"/>
      <c r="F291" s="366"/>
      <c r="G291" s="366"/>
      <c r="H291" s="366"/>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257.68046316026414</v>
      </c>
      <c r="D293" s="36">
        <f t="shared" si="23"/>
        <v>381.1204143648809</v>
      </c>
      <c r="E293" s="36">
        <f t="shared" si="23"/>
        <v>664.52178491540485</v>
      </c>
      <c r="F293" s="36">
        <f t="shared" si="23"/>
        <v>0</v>
      </c>
      <c r="G293" s="37">
        <f t="shared" si="23"/>
        <v>0</v>
      </c>
      <c r="H293" s="38">
        <f t="shared" si="23"/>
        <v>296.4136111902634</v>
      </c>
      <c r="I293" s="1"/>
    </row>
    <row r="294" spans="2:10" x14ac:dyDescent="0.2">
      <c r="B294" s="9" t="str">
        <f>$B$33</f>
        <v>Science</v>
      </c>
      <c r="C294" s="69">
        <f t="shared" si="23"/>
        <v>361.10737379632195</v>
      </c>
      <c r="D294" s="69">
        <f t="shared" si="23"/>
        <v>465.46496734063504</v>
      </c>
      <c r="E294" s="69">
        <f t="shared" si="23"/>
        <v>806.59558120996098</v>
      </c>
      <c r="F294" s="69">
        <f t="shared" si="23"/>
        <v>0</v>
      </c>
      <c r="G294" s="88">
        <f t="shared" si="23"/>
        <v>0</v>
      </c>
      <c r="H294" s="39">
        <f t="shared" si="23"/>
        <v>398.88884466310793</v>
      </c>
      <c r="I294" s="1"/>
    </row>
    <row r="295" spans="2:10" x14ac:dyDescent="0.2">
      <c r="B295" s="9" t="str">
        <f>$B$34</f>
        <v>Fine Arts</v>
      </c>
      <c r="C295" s="69">
        <f t="shared" si="23"/>
        <v>501.80206380053875</v>
      </c>
      <c r="D295" s="69">
        <f t="shared" si="23"/>
        <v>646.71181345477498</v>
      </c>
      <c r="E295" s="69">
        <f t="shared" si="23"/>
        <v>0</v>
      </c>
      <c r="F295" s="69">
        <f t="shared" si="23"/>
        <v>0</v>
      </c>
      <c r="G295" s="88">
        <f t="shared" si="23"/>
        <v>0</v>
      </c>
      <c r="H295" s="39">
        <f t="shared" si="23"/>
        <v>520.8882205452619</v>
      </c>
      <c r="I295" s="1"/>
    </row>
    <row r="296" spans="2:10" x14ac:dyDescent="0.2">
      <c r="B296" s="9" t="str">
        <f>$B$35</f>
        <v>Teacher Education</v>
      </c>
      <c r="C296" s="69">
        <f t="shared" si="23"/>
        <v>351.49054442731585</v>
      </c>
      <c r="D296" s="69">
        <f t="shared" si="23"/>
        <v>512.69752549333748</v>
      </c>
      <c r="E296" s="69">
        <f t="shared" si="23"/>
        <v>278.13945146134733</v>
      </c>
      <c r="F296" s="69">
        <f t="shared" si="23"/>
        <v>0</v>
      </c>
      <c r="G296" s="88">
        <f t="shared" si="23"/>
        <v>0</v>
      </c>
      <c r="H296" s="39">
        <f t="shared" si="23"/>
        <v>323.57211344491793</v>
      </c>
      <c r="I296" s="1"/>
    </row>
    <row r="297" spans="2:10" x14ac:dyDescent="0.2">
      <c r="B297" s="9" t="str">
        <f>$B$36</f>
        <v>Agriculture</v>
      </c>
      <c r="C297" s="69">
        <f t="shared" si="23"/>
        <v>284.20310116625922</v>
      </c>
      <c r="D297" s="69">
        <f t="shared" si="23"/>
        <v>305.50633205970371</v>
      </c>
      <c r="E297" s="69">
        <f t="shared" si="23"/>
        <v>537.76164206864644</v>
      </c>
      <c r="F297" s="69">
        <f t="shared" si="23"/>
        <v>0</v>
      </c>
      <c r="G297" s="88">
        <f t="shared" si="23"/>
        <v>0</v>
      </c>
      <c r="H297" s="39">
        <f t="shared" si="23"/>
        <v>310.94123133099163</v>
      </c>
      <c r="I297" s="1"/>
    </row>
    <row r="298" spans="2:10" x14ac:dyDescent="0.2">
      <c r="B298" s="9" t="str">
        <f>$B$37</f>
        <v>Engineering</v>
      </c>
      <c r="C298" s="69">
        <f t="shared" si="23"/>
        <v>618.30153758505185</v>
      </c>
      <c r="D298" s="69">
        <f t="shared" si="23"/>
        <v>963.86096531240207</v>
      </c>
      <c r="E298" s="69">
        <f t="shared" si="23"/>
        <v>0</v>
      </c>
      <c r="F298" s="69">
        <f t="shared" si="23"/>
        <v>0</v>
      </c>
      <c r="G298" s="88">
        <f t="shared" si="23"/>
        <v>0</v>
      </c>
      <c r="H298" s="39">
        <f t="shared" si="23"/>
        <v>760.46334640728855</v>
      </c>
      <c r="I298" s="1"/>
    </row>
    <row r="299" spans="2:10" x14ac:dyDescent="0.2">
      <c r="B299" s="9" t="str">
        <f>$B$38</f>
        <v>Home Economics</v>
      </c>
      <c r="C299" s="69">
        <f t="shared" si="23"/>
        <v>275.15562320453671</v>
      </c>
      <c r="D299" s="69">
        <f t="shared" si="23"/>
        <v>358.86766758429195</v>
      </c>
      <c r="E299" s="69">
        <f t="shared" si="23"/>
        <v>307.93178716023579</v>
      </c>
      <c r="F299" s="69">
        <f t="shared" si="23"/>
        <v>0</v>
      </c>
      <c r="G299" s="88">
        <f t="shared" si="23"/>
        <v>0</v>
      </c>
      <c r="H299" s="39">
        <f t="shared" si="23"/>
        <v>317.2789290135326</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401.26967144430603</v>
      </c>
      <c r="D301" s="69">
        <f t="shared" si="23"/>
        <v>330.76706368898277</v>
      </c>
      <c r="E301" s="69">
        <f t="shared" si="23"/>
        <v>510.58204724698749</v>
      </c>
      <c r="F301" s="69">
        <f t="shared" si="23"/>
        <v>0</v>
      </c>
      <c r="G301" s="88">
        <f t="shared" si="23"/>
        <v>0</v>
      </c>
      <c r="H301" s="39">
        <f t="shared" si="23"/>
        <v>393.69318246445215</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260.80664514933119</v>
      </c>
      <c r="D306" s="69">
        <f t="shared" si="23"/>
        <v>340.16185011706335</v>
      </c>
      <c r="E306" s="69">
        <f t="shared" si="23"/>
        <v>1111.6134973049154</v>
      </c>
      <c r="F306" s="69">
        <f t="shared" si="23"/>
        <v>0</v>
      </c>
      <c r="G306" s="88">
        <f t="shared" si="23"/>
        <v>855.23849127319443</v>
      </c>
      <c r="H306" s="39">
        <f t="shared" si="23"/>
        <v>432.5452114047975</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323.1941801815675</v>
      </c>
      <c r="D308" s="69">
        <f t="shared" si="23"/>
        <v>410.90828313484121</v>
      </c>
      <c r="E308" s="69">
        <f t="shared" si="23"/>
        <v>478.70029784028259</v>
      </c>
      <c r="F308" s="69">
        <f t="shared" si="23"/>
        <v>0</v>
      </c>
      <c r="G308" s="88">
        <f t="shared" si="23"/>
        <v>0</v>
      </c>
      <c r="H308" s="39">
        <f t="shared" si="23"/>
        <v>405.01658595413329</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126.97243635222895</v>
      </c>
      <c r="E310" s="69">
        <f t="shared" si="24"/>
        <v>0</v>
      </c>
      <c r="F310" s="69">
        <f t="shared" si="24"/>
        <v>0</v>
      </c>
      <c r="G310" s="88">
        <f t="shared" si="24"/>
        <v>0</v>
      </c>
      <c r="H310" s="39">
        <f t="shared" si="24"/>
        <v>126.97243635222895</v>
      </c>
      <c r="I310" s="1"/>
    </row>
    <row r="311" spans="2:10" x14ac:dyDescent="0.2">
      <c r="B311" s="9" t="str">
        <f>$B$50</f>
        <v>Technology</v>
      </c>
      <c r="C311" s="69">
        <f t="shared" si="24"/>
        <v>297.6962440248401</v>
      </c>
      <c r="D311" s="69">
        <f t="shared" si="24"/>
        <v>318.8242997288865</v>
      </c>
      <c r="E311" s="69">
        <f t="shared" si="24"/>
        <v>685.49014597433381</v>
      </c>
      <c r="F311" s="69">
        <f t="shared" si="24"/>
        <v>0</v>
      </c>
      <c r="G311" s="88">
        <f t="shared" si="24"/>
        <v>0</v>
      </c>
      <c r="H311" s="39">
        <f t="shared" si="24"/>
        <v>367.63617147085023</v>
      </c>
      <c r="I311" s="1"/>
    </row>
    <row r="312" spans="2:10" x14ac:dyDescent="0.2">
      <c r="B312" s="9" t="str">
        <f>$B$51</f>
        <v>Nursing</v>
      </c>
      <c r="C312" s="69">
        <f t="shared" si="24"/>
        <v>405.1135711985998</v>
      </c>
      <c r="D312" s="69">
        <f t="shared" si="24"/>
        <v>704.81735109400336</v>
      </c>
      <c r="E312" s="69">
        <f t="shared" si="24"/>
        <v>1384.4347200161722</v>
      </c>
      <c r="F312" s="69">
        <f t="shared" si="24"/>
        <v>0</v>
      </c>
      <c r="G312" s="88">
        <f t="shared" si="24"/>
        <v>0</v>
      </c>
      <c r="H312" s="39">
        <f t="shared" si="24"/>
        <v>810.04616488285444</v>
      </c>
      <c r="I312" s="1"/>
    </row>
    <row r="313" spans="2:10" x14ac:dyDescent="0.2">
      <c r="B313" s="35" t="str">
        <f>$B$52</f>
        <v>Totals</v>
      </c>
      <c r="C313" s="38">
        <f t="shared" si="24"/>
        <v>303.44406806015758</v>
      </c>
      <c r="D313" s="38">
        <f t="shared" si="24"/>
        <v>440.66115758559073</v>
      </c>
      <c r="E313" s="38">
        <f t="shared" si="24"/>
        <v>497.92582280599265</v>
      </c>
      <c r="F313" s="38">
        <f t="shared" si="24"/>
        <v>0</v>
      </c>
      <c r="G313" s="38">
        <f t="shared" si="24"/>
        <v>855.23849127319443</v>
      </c>
      <c r="H313" s="38">
        <f t="shared" si="24"/>
        <v>369.40024736573253</v>
      </c>
      <c r="I313" s="50"/>
    </row>
    <row r="315" spans="2:10" x14ac:dyDescent="0.2">
      <c r="B315" s="271" t="s">
        <v>38</v>
      </c>
      <c r="C315" s="11"/>
      <c r="D315" s="11"/>
      <c r="E315" s="11"/>
      <c r="F315" s="11"/>
      <c r="G315" s="11"/>
      <c r="H315" s="17"/>
      <c r="J315" s="26"/>
    </row>
    <row r="316" spans="2:10" ht="55.5" customHeight="1" thickBot="1" x14ac:dyDescent="0.25">
      <c r="B316" s="366" t="s">
        <v>239</v>
      </c>
      <c r="C316" s="366"/>
      <c r="D316" s="366"/>
      <c r="E316" s="366"/>
      <c r="F316" s="366"/>
      <c r="G316" s="366"/>
      <c r="H316" s="366"/>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1.479042724817843</v>
      </c>
      <c r="E318" s="55">
        <f t="shared" si="25"/>
        <v>2.5788597892348015</v>
      </c>
      <c r="F318" s="55">
        <f t="shared" si="25"/>
        <v>0</v>
      </c>
      <c r="G318" s="55">
        <f t="shared" si="25"/>
        <v>0</v>
      </c>
      <c r="H318" s="55">
        <f t="shared" si="25"/>
        <v>1.1503146476646513</v>
      </c>
      <c r="I318" s="1"/>
    </row>
    <row r="319" spans="2:10" x14ac:dyDescent="0.2">
      <c r="B319" s="9" t="str">
        <f>$B$33</f>
        <v>Science</v>
      </c>
      <c r="C319" s="55">
        <f t="shared" ref="C319:H334" si="26">IF($C$293=0,"",C294/$C$293)</f>
        <v>1.4013766094937961</v>
      </c>
      <c r="D319" s="55">
        <f t="shared" si="26"/>
        <v>1.8063649903141454</v>
      </c>
      <c r="E319" s="55">
        <f t="shared" si="26"/>
        <v>3.1302162815048171</v>
      </c>
      <c r="F319" s="55">
        <f t="shared" si="26"/>
        <v>0</v>
      </c>
      <c r="G319" s="55">
        <f t="shared" si="26"/>
        <v>0</v>
      </c>
      <c r="H319" s="55">
        <f t="shared" si="26"/>
        <v>1.5479980118439145</v>
      </c>
      <c r="I319" s="1"/>
    </row>
    <row r="320" spans="2:10" x14ac:dyDescent="0.2">
      <c r="B320" s="9" t="str">
        <f>$B$34</f>
        <v>Fine Arts</v>
      </c>
      <c r="C320" s="55">
        <f t="shared" si="26"/>
        <v>1.9473811000116195</v>
      </c>
      <c r="D320" s="55">
        <f t="shared" si="26"/>
        <v>2.5097432902879917</v>
      </c>
      <c r="E320" s="55">
        <f t="shared" si="26"/>
        <v>0</v>
      </c>
      <c r="F320" s="55">
        <f t="shared" si="26"/>
        <v>0</v>
      </c>
      <c r="G320" s="55">
        <f t="shared" si="26"/>
        <v>0</v>
      </c>
      <c r="H320" s="55">
        <f t="shared" si="26"/>
        <v>2.0214501874024338</v>
      </c>
      <c r="I320" s="1"/>
    </row>
    <row r="321" spans="2:9" x14ac:dyDescent="0.2">
      <c r="B321" s="9" t="str">
        <f>$B$35</f>
        <v>Teacher Education</v>
      </c>
      <c r="C321" s="55">
        <f t="shared" si="26"/>
        <v>1.3640558547455988</v>
      </c>
      <c r="D321" s="55">
        <f t="shared" si="26"/>
        <v>1.9896639396152658</v>
      </c>
      <c r="E321" s="55">
        <f t="shared" si="26"/>
        <v>1.0793967383097987</v>
      </c>
      <c r="F321" s="55">
        <f t="shared" si="26"/>
        <v>0</v>
      </c>
      <c r="G321" s="55">
        <f t="shared" si="26"/>
        <v>0</v>
      </c>
      <c r="H321" s="55">
        <f t="shared" si="26"/>
        <v>1.2557106948526111</v>
      </c>
      <c r="I321" s="1"/>
    </row>
    <row r="322" spans="2:9" x14ac:dyDescent="0.2">
      <c r="B322" s="9" t="str">
        <f>$B$36</f>
        <v>Agriculture</v>
      </c>
      <c r="C322" s="55">
        <f t="shared" si="26"/>
        <v>1.1029284008601745</v>
      </c>
      <c r="D322" s="55">
        <f t="shared" si="26"/>
        <v>1.1856014550458733</v>
      </c>
      <c r="E322" s="55">
        <f t="shared" si="26"/>
        <v>2.0869321464009714</v>
      </c>
      <c r="F322" s="55">
        <f t="shared" si="26"/>
        <v>0</v>
      </c>
      <c r="G322" s="55">
        <f t="shared" si="26"/>
        <v>0</v>
      </c>
      <c r="H322" s="55">
        <f t="shared" si="26"/>
        <v>1.2066930783867849</v>
      </c>
      <c r="I322" s="1"/>
    </row>
    <row r="323" spans="2:9" x14ac:dyDescent="0.2">
      <c r="B323" s="9" t="str">
        <f>$B$37</f>
        <v>Engineering</v>
      </c>
      <c r="C323" s="55">
        <f t="shared" si="26"/>
        <v>2.3994893908604151</v>
      </c>
      <c r="D323" s="55">
        <f t="shared" si="26"/>
        <v>3.7405279138796392</v>
      </c>
      <c r="E323" s="55">
        <f t="shared" si="26"/>
        <v>0</v>
      </c>
      <c r="F323" s="55">
        <f t="shared" si="26"/>
        <v>0</v>
      </c>
      <c r="G323" s="55">
        <f t="shared" si="26"/>
        <v>0</v>
      </c>
      <c r="H323" s="55">
        <f t="shared" si="26"/>
        <v>2.9511874399818936</v>
      </c>
      <c r="I323" s="1"/>
    </row>
    <row r="324" spans="2:9" x14ac:dyDescent="0.2">
      <c r="B324" s="9" t="str">
        <f>$B$38</f>
        <v>Home Economics</v>
      </c>
      <c r="C324" s="55">
        <f t="shared" si="26"/>
        <v>1.0678171710418105</v>
      </c>
      <c r="D324" s="55">
        <f t="shared" si="26"/>
        <v>1.392684812744591</v>
      </c>
      <c r="E324" s="55">
        <f t="shared" si="26"/>
        <v>1.1950141015103573</v>
      </c>
      <c r="F324" s="55">
        <f t="shared" si="26"/>
        <v>0</v>
      </c>
      <c r="G324" s="55">
        <f t="shared" si="26"/>
        <v>0</v>
      </c>
      <c r="H324" s="55">
        <f t="shared" si="26"/>
        <v>1.231288259584512</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1.5572374658250157</v>
      </c>
      <c r="D326" s="55">
        <f t="shared" si="26"/>
        <v>1.2836326806943936</v>
      </c>
      <c r="E326" s="55">
        <f t="shared" si="26"/>
        <v>1.981454243698062</v>
      </c>
      <c r="F326" s="55">
        <f t="shared" si="26"/>
        <v>0</v>
      </c>
      <c r="G326" s="55">
        <f t="shared" si="26"/>
        <v>0</v>
      </c>
      <c r="H326" s="55">
        <f t="shared" si="26"/>
        <v>1.5278348138469273</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1.0121320101288498</v>
      </c>
      <c r="D331" s="55">
        <f t="shared" si="26"/>
        <v>1.3200917366618516</v>
      </c>
      <c r="E331" s="55">
        <f t="shared" si="26"/>
        <v>4.313922303894449</v>
      </c>
      <c r="F331" s="55">
        <f t="shared" si="26"/>
        <v>0</v>
      </c>
      <c r="G331" s="55">
        <f t="shared" si="26"/>
        <v>3.3189884897920243</v>
      </c>
      <c r="H331" s="55">
        <f t="shared" si="26"/>
        <v>1.6786108116228291</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1.2542440207450154</v>
      </c>
      <c r="D333" s="55">
        <f t="shared" si="26"/>
        <v>1.5946427528705471</v>
      </c>
      <c r="E333" s="55">
        <f t="shared" si="26"/>
        <v>1.8577283352000007</v>
      </c>
      <c r="F333" s="55">
        <f t="shared" si="26"/>
        <v>0</v>
      </c>
      <c r="G333" s="55">
        <f t="shared" si="26"/>
        <v>0</v>
      </c>
      <c r="H333" s="55">
        <f t="shared" si="26"/>
        <v>1.5717783994444063</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0.49275150624538638</v>
      </c>
      <c r="E335" s="55">
        <f t="shared" si="27"/>
        <v>0</v>
      </c>
      <c r="F335" s="55">
        <f t="shared" si="27"/>
        <v>0</v>
      </c>
      <c r="G335" s="55">
        <f t="shared" si="27"/>
        <v>0</v>
      </c>
      <c r="H335" s="55">
        <f t="shared" si="27"/>
        <v>0.49275150624538638</v>
      </c>
      <c r="I335" s="1"/>
    </row>
    <row r="336" spans="2:9" x14ac:dyDescent="0.2">
      <c r="B336" s="9" t="str">
        <f>$B$50</f>
        <v>Technology</v>
      </c>
      <c r="C336" s="55">
        <f t="shared" si="27"/>
        <v>1.1552922576038998</v>
      </c>
      <c r="D336" s="55">
        <f t="shared" si="27"/>
        <v>1.237285496225587</v>
      </c>
      <c r="E336" s="55">
        <f t="shared" si="27"/>
        <v>2.6602332888077505</v>
      </c>
      <c r="F336" s="55">
        <f t="shared" si="27"/>
        <v>0</v>
      </c>
      <c r="G336" s="55">
        <f t="shared" si="27"/>
        <v>0</v>
      </c>
      <c r="H336" s="55">
        <f t="shared" si="27"/>
        <v>1.4267134068375189</v>
      </c>
      <c r="I336" s="1"/>
    </row>
    <row r="337" spans="2:10" x14ac:dyDescent="0.2">
      <c r="B337" s="9" t="str">
        <f>$B$51</f>
        <v>Nursing</v>
      </c>
      <c r="C337" s="55">
        <f t="shared" si="27"/>
        <v>1.5721547773943567</v>
      </c>
      <c r="D337" s="55">
        <f t="shared" si="27"/>
        <v>2.7352378307999348</v>
      </c>
      <c r="E337" s="55">
        <f t="shared" si="27"/>
        <v>5.3726801909507751</v>
      </c>
      <c r="F337" s="55">
        <f t="shared" si="27"/>
        <v>0</v>
      </c>
      <c r="G337" s="55">
        <f t="shared" si="27"/>
        <v>0</v>
      </c>
      <c r="H337" s="55">
        <f t="shared" si="27"/>
        <v>3.1436072217048405</v>
      </c>
      <c r="I337" s="1"/>
    </row>
    <row r="338" spans="2:10" x14ac:dyDescent="0.2">
      <c r="B338" s="35" t="str">
        <f>$B$52</f>
        <v>Totals</v>
      </c>
      <c r="C338" s="55">
        <f t="shared" si="27"/>
        <v>1.1775982716680806</v>
      </c>
      <c r="D338" s="55">
        <f t="shared" si="27"/>
        <v>1.7101069758304568</v>
      </c>
      <c r="E338" s="55">
        <f t="shared" si="27"/>
        <v>1.9323382793530146</v>
      </c>
      <c r="F338" s="55">
        <f t="shared" si="27"/>
        <v>0</v>
      </c>
      <c r="G338" s="55">
        <f t="shared" si="27"/>
        <v>3.3189884897920243</v>
      </c>
      <c r="H338" s="55">
        <f t="shared" si="27"/>
        <v>1.4335593891570444</v>
      </c>
      <c r="I338" s="50"/>
    </row>
    <row r="340" spans="2:10" x14ac:dyDescent="0.2">
      <c r="B340" s="271" t="s">
        <v>240</v>
      </c>
      <c r="C340" s="11"/>
      <c r="D340" s="11"/>
      <c r="E340" s="11"/>
      <c r="F340" s="11"/>
      <c r="G340" s="11"/>
      <c r="H340" s="17"/>
      <c r="J340" s="26"/>
    </row>
    <row r="341" spans="2:10" ht="55.5" customHeight="1" thickBot="1" x14ac:dyDescent="0.25">
      <c r="B341" s="366" t="s">
        <v>241</v>
      </c>
      <c r="C341" s="366"/>
      <c r="D341" s="366"/>
      <c r="E341" s="366"/>
      <c r="F341" s="366"/>
      <c r="G341" s="366"/>
      <c r="H341" s="366"/>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7730.4138948079244</v>
      </c>
      <c r="D343" s="38">
        <f t="shared" si="28"/>
        <v>11433.612430946427</v>
      </c>
      <c r="E343" s="38">
        <f>E293*24</f>
        <v>15948.522837969716</v>
      </c>
      <c r="F343" s="38">
        <f>F293*18</f>
        <v>0</v>
      </c>
      <c r="G343" s="38">
        <f>G293*24</f>
        <v>0</v>
      </c>
      <c r="H343" s="38">
        <f>IF((C32/30+D32/30+E32/24+F32/18+G32/24)=0,0,H268/(C32/30+D32/30+E32/24+F32/18+G32/24))</f>
        <v>8777.6511303431598</v>
      </c>
      <c r="I343" s="1"/>
    </row>
    <row r="344" spans="2:10" x14ac:dyDescent="0.2">
      <c r="B344" s="9" t="str">
        <f>$B$33</f>
        <v>Science</v>
      </c>
      <c r="C344" s="39">
        <f t="shared" si="28"/>
        <v>10833.221213889659</v>
      </c>
      <c r="D344" s="39">
        <f t="shared" si="28"/>
        <v>13963.949020219052</v>
      </c>
      <c r="E344" s="39">
        <f>E294*24</f>
        <v>19358.293949039064</v>
      </c>
      <c r="F344" s="39">
        <f>F294*18</f>
        <v>0</v>
      </c>
      <c r="G344" s="39">
        <f>G294*24</f>
        <v>0</v>
      </c>
      <c r="H344" s="39">
        <f t="shared" ref="H344:H363" si="29">IF((C33/30+D33/30+E33/24+F33/18+G33/24)=0,0,H269/(C33/30+D33/30+E33/24+F33/18+G33/24))</f>
        <v>11914.050983031611</v>
      </c>
      <c r="I344" s="1"/>
    </row>
    <row r="345" spans="2:10" x14ac:dyDescent="0.2">
      <c r="B345" s="9" t="str">
        <f>$B$34</f>
        <v>Fine Arts</v>
      </c>
      <c r="C345" s="39">
        <f t="shared" si="28"/>
        <v>15054.061914016162</v>
      </c>
      <c r="D345" s="39">
        <f t="shared" si="28"/>
        <v>19401.35440364325</v>
      </c>
      <c r="E345" s="39">
        <f t="shared" ref="E345:E363" si="30">E295*24</f>
        <v>0</v>
      </c>
      <c r="F345" s="39">
        <f t="shared" ref="F345:F363" si="31">F295*18</f>
        <v>0</v>
      </c>
      <c r="G345" s="39">
        <f t="shared" ref="G345:G363" si="32">G295*24</f>
        <v>0</v>
      </c>
      <c r="H345" s="39">
        <f t="shared" si="29"/>
        <v>15626.646616357857</v>
      </c>
      <c r="I345" s="1"/>
    </row>
    <row r="346" spans="2:10" x14ac:dyDescent="0.2">
      <c r="B346" s="9" t="str">
        <f>$B$35</f>
        <v>Teacher Education</v>
      </c>
      <c r="C346" s="39">
        <f t="shared" si="28"/>
        <v>10544.716332819477</v>
      </c>
      <c r="D346" s="39">
        <f t="shared" si="28"/>
        <v>15380.925764800124</v>
      </c>
      <c r="E346" s="39">
        <f t="shared" si="30"/>
        <v>6675.346835072336</v>
      </c>
      <c r="F346" s="39">
        <f t="shared" si="31"/>
        <v>0</v>
      </c>
      <c r="G346" s="39">
        <f t="shared" si="32"/>
        <v>0</v>
      </c>
      <c r="H346" s="39">
        <f t="shared" si="29"/>
        <v>8159.5432246477412</v>
      </c>
      <c r="I346" s="1"/>
    </row>
    <row r="347" spans="2:10" x14ac:dyDescent="0.2">
      <c r="B347" s="9" t="str">
        <f>$B$36</f>
        <v>Agriculture</v>
      </c>
      <c r="C347" s="39">
        <f t="shared" si="28"/>
        <v>8526.0930349877763</v>
      </c>
      <c r="D347" s="39">
        <f t="shared" si="28"/>
        <v>9165.1899617911113</v>
      </c>
      <c r="E347" s="39">
        <f t="shared" si="30"/>
        <v>12906.279409647515</v>
      </c>
      <c r="F347" s="39">
        <f t="shared" si="31"/>
        <v>0</v>
      </c>
      <c r="G347" s="39">
        <f t="shared" si="32"/>
        <v>0</v>
      </c>
      <c r="H347" s="39">
        <f t="shared" si="29"/>
        <v>9186.3199745044622</v>
      </c>
      <c r="I347" s="1"/>
    </row>
    <row r="348" spans="2:10" x14ac:dyDescent="0.2">
      <c r="B348" s="9" t="str">
        <f>$B$37</f>
        <v>Engineering</v>
      </c>
      <c r="C348" s="39">
        <f t="shared" si="28"/>
        <v>18549.046127551555</v>
      </c>
      <c r="D348" s="39">
        <f t="shared" si="28"/>
        <v>28915.828959372062</v>
      </c>
      <c r="E348" s="39">
        <f t="shared" si="30"/>
        <v>0</v>
      </c>
      <c r="F348" s="39">
        <f t="shared" si="31"/>
        <v>0</v>
      </c>
      <c r="G348" s="39">
        <f t="shared" si="32"/>
        <v>0</v>
      </c>
      <c r="H348" s="39">
        <f t="shared" si="29"/>
        <v>22813.900392218657</v>
      </c>
      <c r="I348" s="1"/>
    </row>
    <row r="349" spans="2:10" x14ac:dyDescent="0.2">
      <c r="B349" s="9" t="str">
        <f>$B$38</f>
        <v>Home Economics</v>
      </c>
      <c r="C349" s="39">
        <f t="shared" si="28"/>
        <v>8254.6686961361011</v>
      </c>
      <c r="D349" s="39">
        <f t="shared" si="28"/>
        <v>10766.030027528759</v>
      </c>
      <c r="E349" s="39">
        <f t="shared" si="30"/>
        <v>7390.3628918456589</v>
      </c>
      <c r="F349" s="39">
        <f t="shared" si="31"/>
        <v>0</v>
      </c>
      <c r="G349" s="39">
        <f t="shared" si="32"/>
        <v>0</v>
      </c>
      <c r="H349" s="39">
        <f t="shared" si="29"/>
        <v>9080.0219816372828</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12038.09014332918</v>
      </c>
      <c r="D351" s="39">
        <f t="shared" si="28"/>
        <v>9923.0119106694838</v>
      </c>
      <c r="E351" s="39">
        <f t="shared" si="30"/>
        <v>12253.9691339277</v>
      </c>
      <c r="F351" s="39">
        <f t="shared" si="31"/>
        <v>0</v>
      </c>
      <c r="G351" s="39">
        <f t="shared" si="32"/>
        <v>0</v>
      </c>
      <c r="H351" s="39">
        <f t="shared" si="29"/>
        <v>11095.364769266449</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7824.1993544799352</v>
      </c>
      <c r="D356" s="39">
        <f t="shared" si="28"/>
        <v>10204.855503511901</v>
      </c>
      <c r="E356" s="39">
        <f t="shared" si="30"/>
        <v>26678.723935317968</v>
      </c>
      <c r="F356" s="39">
        <f t="shared" si="31"/>
        <v>0</v>
      </c>
      <c r="G356" s="39">
        <f t="shared" si="32"/>
        <v>20525.723790556665</v>
      </c>
      <c r="H356" s="39">
        <f t="shared" si="29"/>
        <v>12261.520801209765</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9695.8254054470253</v>
      </c>
      <c r="D358" s="39">
        <f t="shared" si="28"/>
        <v>12327.248494045236</v>
      </c>
      <c r="E358" s="39">
        <f t="shared" si="30"/>
        <v>11488.807148166783</v>
      </c>
      <c r="F358" s="39">
        <f t="shared" si="31"/>
        <v>0</v>
      </c>
      <c r="G358" s="39">
        <f t="shared" si="32"/>
        <v>0</v>
      </c>
      <c r="H358" s="39">
        <f t="shared" si="29"/>
        <v>11376.156185837146</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3809.1730905668687</v>
      </c>
      <c r="E360" s="39">
        <f t="shared" si="30"/>
        <v>0</v>
      </c>
      <c r="F360" s="39">
        <f t="shared" si="31"/>
        <v>0</v>
      </c>
      <c r="G360" s="39">
        <f t="shared" si="32"/>
        <v>0</v>
      </c>
      <c r="H360" s="39">
        <f t="shared" si="29"/>
        <v>3809.1730905668687</v>
      </c>
      <c r="I360" s="1"/>
    </row>
    <row r="361" spans="2:9" x14ac:dyDescent="0.2">
      <c r="B361" s="9" t="str">
        <f>$B$50</f>
        <v>Technology</v>
      </c>
      <c r="C361" s="39">
        <f t="shared" si="33"/>
        <v>8930.8873207452034</v>
      </c>
      <c r="D361" s="39">
        <f t="shared" si="33"/>
        <v>9564.7289918665956</v>
      </c>
      <c r="E361" s="39">
        <f t="shared" si="30"/>
        <v>16451.763503384012</v>
      </c>
      <c r="F361" s="39">
        <f t="shared" si="31"/>
        <v>0</v>
      </c>
      <c r="G361" s="39">
        <f t="shared" si="32"/>
        <v>0</v>
      </c>
      <c r="H361" s="39">
        <f t="shared" si="29"/>
        <v>10599.145427797266</v>
      </c>
      <c r="I361" s="1"/>
    </row>
    <row r="362" spans="2:9" x14ac:dyDescent="0.2">
      <c r="B362" s="9" t="str">
        <f>$B$51</f>
        <v>Nursing</v>
      </c>
      <c r="C362" s="39">
        <f t="shared" si="33"/>
        <v>12153.407135957994</v>
      </c>
      <c r="D362" s="39">
        <f t="shared" si="33"/>
        <v>21144.520532820101</v>
      </c>
      <c r="E362" s="39">
        <f t="shared" si="30"/>
        <v>33226.433280388133</v>
      </c>
      <c r="F362" s="39">
        <f t="shared" si="31"/>
        <v>0</v>
      </c>
      <c r="G362" s="39">
        <f t="shared" si="32"/>
        <v>0</v>
      </c>
      <c r="H362" s="39">
        <f t="shared" si="29"/>
        <v>23119.924595053904</v>
      </c>
      <c r="I362" s="1"/>
    </row>
    <row r="363" spans="2:9" x14ac:dyDescent="0.2">
      <c r="B363" s="35" t="str">
        <f>$B$52</f>
        <v>Totals</v>
      </c>
      <c r="C363" s="38">
        <f t="shared" si="33"/>
        <v>9103.3220418047276</v>
      </c>
      <c r="D363" s="38">
        <f t="shared" si="33"/>
        <v>13219.834727567722</v>
      </c>
      <c r="E363" s="38">
        <f t="shared" si="30"/>
        <v>11950.219747343825</v>
      </c>
      <c r="F363" s="38">
        <f t="shared" si="31"/>
        <v>0</v>
      </c>
      <c r="G363" s="38">
        <f t="shared" si="32"/>
        <v>20525.723790556665</v>
      </c>
      <c r="H363" s="38">
        <f t="shared" si="29"/>
        <v>10720.072160201509</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86" priority="6" stopIfTrue="1">
      <formula>C32=0</formula>
    </cfRule>
  </conditionalFormatting>
  <conditionalFormatting sqref="C91:G110">
    <cfRule type="expression" dxfId="85" priority="5" stopIfTrue="1">
      <formula>C32=0</formula>
    </cfRule>
  </conditionalFormatting>
  <conditionalFormatting sqref="C143:H162">
    <cfRule type="expression" dxfId="84" priority="3" stopIfTrue="1">
      <formula>C32=0</formula>
    </cfRule>
  </conditionalFormatting>
  <conditionalFormatting sqref="H143:H162">
    <cfRule type="expression" dxfId="83" priority="4" stopIfTrue="1">
      <formula>OR(AND(#REF!&gt;0,H143&gt;0,H61=0),AND(#REF!&gt;0,H143&gt;0,H32=0))</formula>
    </cfRule>
  </conditionalFormatting>
  <conditionalFormatting sqref="H143:H162">
    <cfRule type="expression" dxfId="82" priority="2" stopIfTrue="1">
      <formula>OR(AND(#REF!&gt;0,H143&gt;0,H61=0),AND(#REF!&gt;0,H143&gt;0,H32=0))</formula>
    </cfRule>
  </conditionalFormatting>
  <conditionalFormatting sqref="H143:H162">
    <cfRule type="expression" dxfId="81"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116</v>
      </c>
      <c r="C3" s="6"/>
      <c r="D3" s="6"/>
      <c r="E3" s="6"/>
      <c r="F3" s="6"/>
      <c r="G3" s="6"/>
      <c r="H3" s="6"/>
    </row>
    <row r="4" spans="2:8" x14ac:dyDescent="0.2">
      <c r="B4" s="83" t="s">
        <v>162</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6" t="s">
        <v>907</v>
      </c>
      <c r="C11" s="366"/>
      <c r="D11" s="366"/>
      <c r="E11" s="366"/>
      <c r="F11" s="366"/>
      <c r="G11" s="366"/>
      <c r="H11" s="366"/>
    </row>
    <row r="12" spans="2:8" ht="15" thickBot="1" x14ac:dyDescent="0.25">
      <c r="B12" s="407" t="s">
        <v>17</v>
      </c>
      <c r="C12" s="408"/>
      <c r="D12" s="408"/>
      <c r="E12" s="409"/>
      <c r="F12" s="311"/>
      <c r="G12" s="332"/>
      <c r="H12" s="58" t="s">
        <v>18</v>
      </c>
    </row>
    <row r="13" spans="2:8" x14ac:dyDescent="0.2">
      <c r="B13" s="410" t="s">
        <v>13</v>
      </c>
      <c r="C13" s="411"/>
      <c r="D13" s="411"/>
      <c r="E13" s="412"/>
      <c r="F13" s="334"/>
      <c r="G13" s="333"/>
      <c r="H13" s="338">
        <f>Data!$G33</f>
        <v>85470934</v>
      </c>
    </row>
    <row r="14" spans="2:8" x14ac:dyDescent="0.2">
      <c r="B14" s="372" t="s">
        <v>14</v>
      </c>
      <c r="C14" s="405"/>
      <c r="D14" s="405"/>
      <c r="E14" s="406"/>
      <c r="F14" s="335"/>
      <c r="G14" s="333"/>
      <c r="H14" s="339">
        <f>Data!$H33</f>
        <v>4458898</v>
      </c>
    </row>
    <row r="15" spans="2:8" x14ac:dyDescent="0.2">
      <c r="B15" s="372" t="s">
        <v>15</v>
      </c>
      <c r="C15" s="405"/>
      <c r="D15" s="405"/>
      <c r="E15" s="406"/>
      <c r="F15" s="335"/>
      <c r="G15" s="333"/>
      <c r="H15" s="339">
        <f>Data!$I33</f>
        <v>29770430</v>
      </c>
    </row>
    <row r="16" spans="2:8" x14ac:dyDescent="0.2">
      <c r="B16" s="372" t="s">
        <v>19</v>
      </c>
      <c r="C16" s="405"/>
      <c r="D16" s="405"/>
      <c r="E16" s="406"/>
      <c r="F16" s="335"/>
      <c r="G16" s="333"/>
      <c r="H16" s="339">
        <f>Data!$J33</f>
        <v>12424731</v>
      </c>
    </row>
    <row r="17" spans="2:23" x14ac:dyDescent="0.2">
      <c r="B17" s="372" t="s">
        <v>16</v>
      </c>
      <c r="C17" s="405"/>
      <c r="D17" s="405"/>
      <c r="E17" s="406"/>
      <c r="F17" s="335"/>
      <c r="G17" s="333"/>
      <c r="H17" s="339">
        <f>Data!$K33</f>
        <v>31495960</v>
      </c>
    </row>
    <row r="18" spans="2:23" x14ac:dyDescent="0.2">
      <c r="B18" s="372" t="s">
        <v>1</v>
      </c>
      <c r="C18" s="405"/>
      <c r="D18" s="405"/>
      <c r="E18" s="406"/>
      <c r="F18" s="336"/>
      <c r="G18" s="333"/>
      <c r="H18" s="337">
        <f>SUM(H13:H17)</f>
        <v>163620953</v>
      </c>
    </row>
    <row r="19" spans="2:23" ht="13.5" customHeight="1" x14ac:dyDescent="0.2">
      <c r="B19" s="27"/>
      <c r="D19" s="27"/>
      <c r="E19" s="27"/>
      <c r="F19" s="27"/>
      <c r="G19" s="27"/>
      <c r="H19" s="5"/>
    </row>
    <row r="20" spans="2:23" ht="13.5" customHeight="1" x14ac:dyDescent="0.2">
      <c r="B20" s="27"/>
      <c r="D20" s="398" t="s">
        <v>23</v>
      </c>
      <c r="E20" s="399"/>
      <c r="F20" s="400"/>
      <c r="G20" s="309" t="s">
        <v>24</v>
      </c>
      <c r="H20" s="309" t="s">
        <v>25</v>
      </c>
    </row>
    <row r="21" spans="2:23" ht="14.25" customHeight="1" x14ac:dyDescent="0.2">
      <c r="B21" s="385" t="s">
        <v>22</v>
      </c>
      <c r="C21" s="401"/>
      <c r="D21" s="402" t="str">
        <f>Data!L33</f>
        <v>June Orth</v>
      </c>
      <c r="E21" s="403"/>
      <c r="F21" s="404"/>
      <c r="G21" s="308" t="str">
        <f>Data!M33</f>
        <v>940-898-3522</v>
      </c>
      <c r="H21" s="78" t="str">
        <f>Data!N33</f>
        <v>borth@twu.edu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Data!O33</f>
        <v>4328</v>
      </c>
      <c r="D25" s="80">
        <f>Data!P33</f>
        <v>6322</v>
      </c>
      <c r="E25" s="80">
        <f>Data!Q33</f>
        <v>4280</v>
      </c>
      <c r="F25" s="80">
        <f>Data!R33</f>
        <v>797</v>
      </c>
      <c r="G25" s="80">
        <f>Data!S33</f>
        <v>305</v>
      </c>
      <c r="H25" s="68">
        <f>SUM(C25:G25)</f>
        <v>16032</v>
      </c>
    </row>
    <row r="26" spans="2:23" x14ac:dyDescent="0.2">
      <c r="C26" s="2"/>
      <c r="D26" s="2"/>
      <c r="E26" s="2"/>
      <c r="F26" s="2"/>
      <c r="G26" s="2"/>
      <c r="H26" s="2"/>
      <c r="I26" s="2"/>
    </row>
    <row r="27" spans="2:23" ht="13.5" customHeight="1" x14ac:dyDescent="0.2">
      <c r="B27" s="27"/>
      <c r="D27" s="398" t="s">
        <v>23</v>
      </c>
      <c r="E27" s="399"/>
      <c r="F27" s="400"/>
      <c r="G27" s="309" t="s">
        <v>24</v>
      </c>
      <c r="H27" s="309" t="s">
        <v>25</v>
      </c>
    </row>
    <row r="28" spans="2:23" ht="28.5" customHeight="1" x14ac:dyDescent="0.2">
      <c r="B28" s="385" t="s">
        <v>39</v>
      </c>
      <c r="C28" s="401"/>
      <c r="D28" s="402" t="str">
        <f>Data!T33</f>
        <v>Chalon, Grace</v>
      </c>
      <c r="E28" s="403"/>
      <c r="F28" s="404"/>
      <c r="G28" s="308" t="str">
        <f>Data!U33</f>
        <v>(940) 898-3298</v>
      </c>
      <c r="H28" s="78" t="str">
        <f>Data!V33</f>
        <v>gchalon@twu.edu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Data!W33</f>
        <v>66148</v>
      </c>
      <c r="D32" s="81">
        <f>Data!AQ33</f>
        <v>22028</v>
      </c>
      <c r="E32" s="81">
        <f>Data!BK33</f>
        <v>6155</v>
      </c>
      <c r="F32" s="81">
        <f>Data!CE33</f>
        <v>2513</v>
      </c>
      <c r="G32" s="81">
        <f>Data!CY33</f>
        <v>0</v>
      </c>
      <c r="H32" s="22">
        <f>SUM(C32:G32)</f>
        <v>96844</v>
      </c>
      <c r="I32" s="1"/>
      <c r="W32" s="18"/>
    </row>
    <row r="33" spans="2:23" x14ac:dyDescent="0.2">
      <c r="B33" s="7" t="s">
        <v>46</v>
      </c>
      <c r="C33" s="81">
        <f>Data!X33</f>
        <v>31755</v>
      </c>
      <c r="D33" s="81">
        <f>Data!AR33</f>
        <v>16682</v>
      </c>
      <c r="E33" s="81">
        <f>Data!BL33</f>
        <v>9113</v>
      </c>
      <c r="F33" s="81">
        <f>Data!CF33</f>
        <v>3764</v>
      </c>
      <c r="G33" s="81">
        <f>Data!CZ33</f>
        <v>0</v>
      </c>
      <c r="H33" s="22">
        <f t="shared" ref="H33:H52" si="0">SUM(C33:G33)</f>
        <v>61314</v>
      </c>
      <c r="I33" s="1"/>
      <c r="W33" s="18"/>
    </row>
    <row r="34" spans="2:23" x14ac:dyDescent="0.2">
      <c r="B34" s="7" t="s">
        <v>47</v>
      </c>
      <c r="C34" s="81">
        <f>Data!Y33</f>
        <v>8572</v>
      </c>
      <c r="D34" s="81">
        <f>Data!AS33</f>
        <v>5217</v>
      </c>
      <c r="E34" s="81">
        <f>Data!BM33</f>
        <v>1842</v>
      </c>
      <c r="F34" s="81">
        <f>Data!CG33</f>
        <v>300</v>
      </c>
      <c r="G34" s="81">
        <f>Data!DA33</f>
        <v>0</v>
      </c>
      <c r="H34" s="22">
        <f t="shared" si="0"/>
        <v>15931</v>
      </c>
      <c r="I34" s="1"/>
      <c r="W34" s="18"/>
    </row>
    <row r="35" spans="2:23" x14ac:dyDescent="0.2">
      <c r="B35" s="7" t="s">
        <v>48</v>
      </c>
      <c r="C35" s="81">
        <f>Data!Z33</f>
        <v>2249</v>
      </c>
      <c r="D35" s="81">
        <f>Data!AT33</f>
        <v>9006</v>
      </c>
      <c r="E35" s="81">
        <f>Data!BN33</f>
        <v>5607</v>
      </c>
      <c r="F35" s="81">
        <f>Data!CH33</f>
        <v>928</v>
      </c>
      <c r="G35" s="81">
        <f>Data!DB33</f>
        <v>0</v>
      </c>
      <c r="H35" s="22">
        <f t="shared" si="0"/>
        <v>17790</v>
      </c>
      <c r="I35" s="1"/>
      <c r="W35" s="18"/>
    </row>
    <row r="36" spans="2:23" x14ac:dyDescent="0.2">
      <c r="B36" s="7" t="s">
        <v>49</v>
      </c>
      <c r="C36" s="81">
        <f>Data!AA33</f>
        <v>628</v>
      </c>
      <c r="D36" s="81">
        <f>Data!AU33</f>
        <v>524</v>
      </c>
      <c r="E36" s="81">
        <f>Data!BO33</f>
        <v>171</v>
      </c>
      <c r="F36" s="81">
        <f>Data!CI33</f>
        <v>3</v>
      </c>
      <c r="G36" s="81">
        <f>Data!DC33</f>
        <v>0</v>
      </c>
      <c r="H36" s="22">
        <f t="shared" si="0"/>
        <v>1326</v>
      </c>
      <c r="I36" s="1"/>
      <c r="W36" s="18"/>
    </row>
    <row r="37" spans="2:23" x14ac:dyDescent="0.2">
      <c r="B37" s="7" t="s">
        <v>50</v>
      </c>
      <c r="C37" s="81">
        <f>Data!AB33</f>
        <v>1451</v>
      </c>
      <c r="D37" s="81">
        <f>Data!AV33</f>
        <v>2360</v>
      </c>
      <c r="E37" s="81">
        <f>Data!BP33</f>
        <v>907</v>
      </c>
      <c r="F37" s="81">
        <f>Data!CJ33</f>
        <v>15</v>
      </c>
      <c r="G37" s="81">
        <f>Data!DD33</f>
        <v>0</v>
      </c>
      <c r="H37" s="22">
        <f t="shared" si="0"/>
        <v>4733</v>
      </c>
      <c r="I37" s="1"/>
      <c r="W37" s="18"/>
    </row>
    <row r="38" spans="2:23" x14ac:dyDescent="0.2">
      <c r="B38" s="7" t="s">
        <v>51</v>
      </c>
      <c r="C38" s="81">
        <f>Data!AC33</f>
        <v>3610</v>
      </c>
      <c r="D38" s="81">
        <f>Data!AW33</f>
        <v>5065</v>
      </c>
      <c r="E38" s="81">
        <f>Data!BQ33</f>
        <v>2911</v>
      </c>
      <c r="F38" s="81">
        <f>Data!CK33</f>
        <v>809</v>
      </c>
      <c r="G38" s="81">
        <f>Data!DE33</f>
        <v>0</v>
      </c>
      <c r="H38" s="22">
        <f t="shared" si="0"/>
        <v>12395</v>
      </c>
      <c r="I38" s="1"/>
      <c r="W38" s="18"/>
    </row>
    <row r="39" spans="2:23" x14ac:dyDescent="0.2">
      <c r="B39" s="7" t="s">
        <v>52</v>
      </c>
      <c r="C39" s="81">
        <f>Data!AD33</f>
        <v>0</v>
      </c>
      <c r="D39" s="81">
        <f>Data!AX33</f>
        <v>0</v>
      </c>
      <c r="E39" s="81">
        <f>Data!BR33</f>
        <v>0</v>
      </c>
      <c r="F39" s="81">
        <f>Data!CL33</f>
        <v>0</v>
      </c>
      <c r="G39" s="81">
        <f>Data!DF33</f>
        <v>0</v>
      </c>
      <c r="H39" s="22">
        <f t="shared" si="0"/>
        <v>0</v>
      </c>
      <c r="I39" s="1"/>
      <c r="W39" s="18"/>
    </row>
    <row r="40" spans="2:23" x14ac:dyDescent="0.2">
      <c r="B40" s="7" t="s">
        <v>53</v>
      </c>
      <c r="C40" s="81">
        <f>Data!AE33</f>
        <v>518</v>
      </c>
      <c r="D40" s="81">
        <f>Data!AY33</f>
        <v>2447</v>
      </c>
      <c r="E40" s="81">
        <f>Data!BS33</f>
        <v>885</v>
      </c>
      <c r="F40" s="81">
        <f>Data!CM33</f>
        <v>0</v>
      </c>
      <c r="G40" s="81">
        <f>Data!DG33</f>
        <v>0</v>
      </c>
      <c r="H40" s="22">
        <f t="shared" si="0"/>
        <v>3850</v>
      </c>
      <c r="I40" s="1"/>
      <c r="W40" s="18"/>
    </row>
    <row r="41" spans="2:23" x14ac:dyDescent="0.2">
      <c r="B41" s="7" t="s">
        <v>54</v>
      </c>
      <c r="C41" s="81">
        <f>Data!AF33</f>
        <v>129</v>
      </c>
      <c r="D41" s="81">
        <f>Data!AZ33</f>
        <v>441</v>
      </c>
      <c r="E41" s="81">
        <f>Data!BT33</f>
        <v>5382</v>
      </c>
      <c r="F41" s="81">
        <f>Data!CN33</f>
        <v>18</v>
      </c>
      <c r="G41" s="81">
        <f>Data!DH33</f>
        <v>0</v>
      </c>
      <c r="H41" s="22">
        <f t="shared" si="0"/>
        <v>5970</v>
      </c>
      <c r="I41" s="1"/>
      <c r="W41" s="18"/>
    </row>
    <row r="42" spans="2:23" x14ac:dyDescent="0.2">
      <c r="B42" s="7" t="s">
        <v>55</v>
      </c>
      <c r="C42" s="81">
        <f>Data!AG33</f>
        <v>0</v>
      </c>
      <c r="D42" s="81">
        <f>Data!BA33</f>
        <v>0</v>
      </c>
      <c r="E42" s="81">
        <f>Data!BU33</f>
        <v>0</v>
      </c>
      <c r="F42" s="81">
        <f>Data!CO33</f>
        <v>0</v>
      </c>
      <c r="G42" s="81">
        <f>Data!DI33</f>
        <v>0</v>
      </c>
      <c r="H42" s="22">
        <f t="shared" si="0"/>
        <v>0</v>
      </c>
      <c r="I42" s="1"/>
      <c r="W42" s="18"/>
    </row>
    <row r="43" spans="2:23" x14ac:dyDescent="0.2">
      <c r="B43" s="7" t="s">
        <v>56</v>
      </c>
      <c r="C43" s="81">
        <f>Data!AH33</f>
        <v>0</v>
      </c>
      <c r="D43" s="81">
        <f>Data!BB33</f>
        <v>0</v>
      </c>
      <c r="E43" s="81">
        <f>Data!BV33</f>
        <v>0</v>
      </c>
      <c r="F43" s="81">
        <f>Data!CP33</f>
        <v>0</v>
      </c>
      <c r="G43" s="81">
        <f>Data!DJ33</f>
        <v>0</v>
      </c>
      <c r="H43" s="22">
        <f t="shared" si="0"/>
        <v>0</v>
      </c>
      <c r="I43" s="1"/>
      <c r="W43" s="18"/>
    </row>
    <row r="44" spans="2:23" x14ac:dyDescent="0.2">
      <c r="B44" s="7" t="s">
        <v>57</v>
      </c>
      <c r="C44" s="81">
        <f>Data!AI33</f>
        <v>0</v>
      </c>
      <c r="D44" s="81">
        <f>Data!BC33</f>
        <v>0</v>
      </c>
      <c r="E44" s="81">
        <f>Data!BW33</f>
        <v>0</v>
      </c>
      <c r="F44" s="81">
        <f>Data!CQ33</f>
        <v>0</v>
      </c>
      <c r="G44" s="81">
        <f>Data!DK33</f>
        <v>0</v>
      </c>
      <c r="H44" s="22">
        <f t="shared" si="0"/>
        <v>0</v>
      </c>
      <c r="I44" s="1"/>
      <c r="W44" s="18"/>
    </row>
    <row r="45" spans="2:23" x14ac:dyDescent="0.2">
      <c r="B45" s="7" t="s">
        <v>58</v>
      </c>
      <c r="C45" s="81">
        <f>Data!AJ33</f>
        <v>3960</v>
      </c>
      <c r="D45" s="81">
        <f>Data!BD33</f>
        <v>12666</v>
      </c>
      <c r="E45" s="81">
        <f>Data!BX33</f>
        <v>16352</v>
      </c>
      <c r="F45" s="81">
        <f>Data!CR33</f>
        <v>5051</v>
      </c>
      <c r="G45" s="81">
        <f>Data!DL33</f>
        <v>9901</v>
      </c>
      <c r="H45" s="22">
        <f t="shared" si="0"/>
        <v>47930</v>
      </c>
      <c r="I45" s="1"/>
      <c r="W45" s="18"/>
    </row>
    <row r="46" spans="2:23" x14ac:dyDescent="0.2">
      <c r="B46" s="7" t="s">
        <v>59</v>
      </c>
      <c r="C46" s="81">
        <f>Data!AK33</f>
        <v>0</v>
      </c>
      <c r="D46" s="81">
        <f>Data!BE33</f>
        <v>0</v>
      </c>
      <c r="E46" s="81">
        <f>Data!BY33</f>
        <v>0</v>
      </c>
      <c r="F46" s="81">
        <f>Data!CS33</f>
        <v>0</v>
      </c>
      <c r="G46" s="81">
        <f>Data!DM33</f>
        <v>0</v>
      </c>
      <c r="H46" s="22">
        <f t="shared" si="0"/>
        <v>0</v>
      </c>
      <c r="I46" s="1"/>
      <c r="W46" s="18"/>
    </row>
    <row r="47" spans="2:23" x14ac:dyDescent="0.2">
      <c r="B47" s="7" t="s">
        <v>60</v>
      </c>
      <c r="C47" s="81">
        <f>Data!AL33</f>
        <v>4152</v>
      </c>
      <c r="D47" s="81">
        <f>Data!BF33</f>
        <v>18063</v>
      </c>
      <c r="E47" s="81">
        <f>Data!BZ33</f>
        <v>22384</v>
      </c>
      <c r="F47" s="81">
        <f>Data!CT33</f>
        <v>60</v>
      </c>
      <c r="G47" s="81">
        <f>Data!DN33</f>
        <v>0</v>
      </c>
      <c r="H47" s="22">
        <f t="shared" si="0"/>
        <v>44659</v>
      </c>
      <c r="I47" s="1"/>
      <c r="W47" s="18"/>
    </row>
    <row r="48" spans="2:23" x14ac:dyDescent="0.2">
      <c r="B48" s="7" t="s">
        <v>61</v>
      </c>
      <c r="C48" s="81">
        <f>Data!AM33</f>
        <v>0</v>
      </c>
      <c r="D48" s="81">
        <f>Data!BG33</f>
        <v>0</v>
      </c>
      <c r="E48" s="81">
        <f>Data!CA33</f>
        <v>0</v>
      </c>
      <c r="F48" s="81">
        <f>Data!CU33</f>
        <v>0</v>
      </c>
      <c r="G48" s="81">
        <f>Data!DO33</f>
        <v>0</v>
      </c>
      <c r="H48" s="22">
        <f t="shared" si="0"/>
        <v>0</v>
      </c>
      <c r="I48" s="1"/>
      <c r="W48" s="18"/>
    </row>
    <row r="49" spans="2:23" x14ac:dyDescent="0.2">
      <c r="B49" s="7" t="s">
        <v>62</v>
      </c>
      <c r="C49" s="81">
        <f>Data!AN33</f>
        <v>0</v>
      </c>
      <c r="D49" s="81">
        <f>Data!BH33</f>
        <v>618</v>
      </c>
      <c r="E49" s="81">
        <f>Data!CB33</f>
        <v>0</v>
      </c>
      <c r="F49" s="81">
        <f>Data!CV33</f>
        <v>0</v>
      </c>
      <c r="G49" s="81">
        <f>Data!DP33</f>
        <v>0</v>
      </c>
      <c r="H49" s="22">
        <f t="shared" si="0"/>
        <v>618</v>
      </c>
      <c r="I49" s="1"/>
      <c r="W49" s="18"/>
    </row>
    <row r="50" spans="2:23" x14ac:dyDescent="0.2">
      <c r="B50" s="7" t="s">
        <v>63</v>
      </c>
      <c r="C50" s="81">
        <f>Data!AO33</f>
        <v>27</v>
      </c>
      <c r="D50" s="81">
        <f>Data!BI33</f>
        <v>426</v>
      </c>
      <c r="E50" s="81">
        <f>Data!CC33</f>
        <v>228</v>
      </c>
      <c r="F50" s="81">
        <f>Data!CW33</f>
        <v>0</v>
      </c>
      <c r="G50" s="81">
        <f>Data!DQ33</f>
        <v>0</v>
      </c>
      <c r="H50" s="22">
        <f t="shared" si="0"/>
        <v>681</v>
      </c>
      <c r="I50" s="1"/>
      <c r="W50" s="18"/>
    </row>
    <row r="51" spans="2:23" x14ac:dyDescent="0.2">
      <c r="B51" s="7" t="s">
        <v>0</v>
      </c>
      <c r="C51" s="81">
        <f>Data!AP33</f>
        <v>97</v>
      </c>
      <c r="D51" s="81">
        <f>Data!BJ33</f>
        <v>28289</v>
      </c>
      <c r="E51" s="81">
        <f>Data!CD33</f>
        <v>11837</v>
      </c>
      <c r="F51" s="81">
        <f>Data!CX33</f>
        <v>1881</v>
      </c>
      <c r="G51" s="81">
        <f>Data!DR33</f>
        <v>0</v>
      </c>
      <c r="H51" s="22">
        <f t="shared" si="0"/>
        <v>42104</v>
      </c>
      <c r="I51" s="1"/>
      <c r="W51" s="18"/>
    </row>
    <row r="52" spans="2:23" x14ac:dyDescent="0.2">
      <c r="B52" s="8" t="s">
        <v>34</v>
      </c>
      <c r="C52" s="22">
        <f>SUM(C32:C51)</f>
        <v>123296</v>
      </c>
      <c r="D52" s="22">
        <f>SUM(D32:D51)</f>
        <v>123832</v>
      </c>
      <c r="E52" s="22">
        <f>SUM(E32:E51)</f>
        <v>83774</v>
      </c>
      <c r="F52" s="22">
        <f>SUM(F32:F51)</f>
        <v>15342</v>
      </c>
      <c r="G52" s="22">
        <f>SUM(G32:G51)</f>
        <v>9901</v>
      </c>
      <c r="H52" s="22">
        <f t="shared" si="0"/>
        <v>356145</v>
      </c>
      <c r="I52" s="1"/>
    </row>
    <row r="53" spans="2:23" x14ac:dyDescent="0.2">
      <c r="B53" s="14"/>
      <c r="C53" s="18"/>
      <c r="D53" s="18"/>
      <c r="E53" s="18"/>
      <c r="F53" s="18"/>
      <c r="G53" s="18"/>
      <c r="H53" s="18"/>
      <c r="I53" s="1"/>
    </row>
    <row r="54" spans="2:23" ht="13.5" customHeight="1" x14ac:dyDescent="0.2">
      <c r="B54" s="27"/>
      <c r="D54" s="398" t="s">
        <v>23</v>
      </c>
      <c r="E54" s="399"/>
      <c r="F54" s="400"/>
      <c r="G54" s="309" t="s">
        <v>24</v>
      </c>
      <c r="H54" s="309" t="s">
        <v>25</v>
      </c>
    </row>
    <row r="55" spans="2:23" ht="28.5" customHeight="1" x14ac:dyDescent="0.2">
      <c r="B55" s="385" t="s">
        <v>40</v>
      </c>
      <c r="C55" s="401"/>
      <c r="D55" s="402" t="str">
        <f>Data!T33</f>
        <v>Chalon, Grace</v>
      </c>
      <c r="E55" s="403"/>
      <c r="F55" s="404"/>
      <c r="G55" s="308" t="str">
        <f>Data!U33</f>
        <v>(940) 898-3298</v>
      </c>
      <c r="H55" s="78" t="str">
        <f>Data!V33</f>
        <v>gchalon@twu.edu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Data!DS33</f>
        <v>3035131.41866558</v>
      </c>
      <c r="D61" s="82">
        <f>Data!EM33</f>
        <v>1634410.3244753501</v>
      </c>
      <c r="E61" s="82">
        <f>Data!FG33</f>
        <v>1719019.4145585001</v>
      </c>
      <c r="F61" s="82">
        <f>Data!GA33</f>
        <v>1451916.45177837</v>
      </c>
      <c r="G61" s="82">
        <f>Data!GU33</f>
        <v>0</v>
      </c>
      <c r="H61" s="21">
        <f>SUM(C61:G61)</f>
        <v>7840477.6094778003</v>
      </c>
      <c r="I61" s="1"/>
    </row>
    <row r="62" spans="2:23" x14ac:dyDescent="0.2">
      <c r="B62" s="9" t="str">
        <f>$B$33</f>
        <v>Science</v>
      </c>
      <c r="C62" s="82">
        <f>Data!DT33</f>
        <v>1954969.14390193</v>
      </c>
      <c r="D62" s="82">
        <f>Data!EN33</f>
        <v>1641690.4175041099</v>
      </c>
      <c r="E62" s="82">
        <f>Data!FH33</f>
        <v>1726801.1010332</v>
      </c>
      <c r="F62" s="82">
        <f>Data!GB33</f>
        <v>1122827.6000628399</v>
      </c>
      <c r="G62" s="82">
        <f>Data!GV33</f>
        <v>0</v>
      </c>
      <c r="H62" s="22">
        <f t="shared" ref="H62:H81" si="1">SUM(C62:G62)</f>
        <v>6446288.2625020798</v>
      </c>
      <c r="I62" s="1"/>
    </row>
    <row r="63" spans="2:23" x14ac:dyDescent="0.2">
      <c r="B63" s="9" t="str">
        <f>$B$34</f>
        <v>Fine Arts</v>
      </c>
      <c r="C63" s="82">
        <f>Data!DU33</f>
        <v>800473.34299432405</v>
      </c>
      <c r="D63" s="82">
        <f>Data!EO33</f>
        <v>987131.52485909802</v>
      </c>
      <c r="E63" s="82">
        <f>Data!FI33</f>
        <v>659986.85974739096</v>
      </c>
      <c r="F63" s="82">
        <f>Data!GC33</f>
        <v>74051.309492767396</v>
      </c>
      <c r="G63" s="82">
        <f>Data!GW33</f>
        <v>0</v>
      </c>
      <c r="H63" s="22">
        <f t="shared" si="1"/>
        <v>2521643.0370935802</v>
      </c>
      <c r="I63" s="1"/>
    </row>
    <row r="64" spans="2:23" x14ac:dyDescent="0.2">
      <c r="B64" s="9" t="str">
        <f>$B$35</f>
        <v>Teacher Education</v>
      </c>
      <c r="C64" s="82">
        <f>Data!DV33</f>
        <v>221207.760444335</v>
      </c>
      <c r="D64" s="82">
        <f>Data!EP33</f>
        <v>912743.625463904</v>
      </c>
      <c r="E64" s="82">
        <f>Data!FJ33</f>
        <v>996312.12262628705</v>
      </c>
      <c r="F64" s="82">
        <f>Data!GD33</f>
        <v>298795.00022249098</v>
      </c>
      <c r="G64" s="82">
        <f>Data!GX33</f>
        <v>0</v>
      </c>
      <c r="H64" s="22">
        <f t="shared" si="1"/>
        <v>2429058.5087570171</v>
      </c>
      <c r="I64" s="1"/>
    </row>
    <row r="65" spans="2:9" x14ac:dyDescent="0.2">
      <c r="B65" s="9" t="str">
        <f>$B$36</f>
        <v>Agriculture</v>
      </c>
      <c r="C65" s="82">
        <f>Data!DW33</f>
        <v>68675.076205072706</v>
      </c>
      <c r="D65" s="82">
        <f>Data!EQ33</f>
        <v>52304.652518331503</v>
      </c>
      <c r="E65" s="82">
        <f>Data!FK33</f>
        <v>42054.463333502601</v>
      </c>
      <c r="F65" s="82">
        <f>Data!GE33</f>
        <v>1831.08620689655</v>
      </c>
      <c r="G65" s="82">
        <f>Data!GY33</f>
        <v>0</v>
      </c>
      <c r="H65" s="22">
        <f t="shared" si="1"/>
        <v>164865.27826380337</v>
      </c>
      <c r="I65" s="1"/>
    </row>
    <row r="66" spans="2:9" x14ac:dyDescent="0.2">
      <c r="B66" s="9" t="str">
        <f>$B$37</f>
        <v>Engineering</v>
      </c>
      <c r="C66" s="82">
        <f>Data!DX33</f>
        <v>137098.449894783</v>
      </c>
      <c r="D66" s="82">
        <f>Data!ER33</f>
        <v>301907.36437857902</v>
      </c>
      <c r="E66" s="82">
        <f>Data!FL33</f>
        <v>222383.33717203801</v>
      </c>
      <c r="F66" s="82">
        <f>Data!GF33</f>
        <v>11282.1265210399</v>
      </c>
      <c r="G66" s="82">
        <f>Data!GZ33</f>
        <v>0</v>
      </c>
      <c r="H66" s="22">
        <f t="shared" si="1"/>
        <v>672671.27796643996</v>
      </c>
      <c r="I66" s="1"/>
    </row>
    <row r="67" spans="2:9" x14ac:dyDescent="0.2">
      <c r="B67" s="9" t="str">
        <f>$B$38</f>
        <v>Home Economics</v>
      </c>
      <c r="C67" s="82">
        <f>Data!DY33</f>
        <v>167939.90119928299</v>
      </c>
      <c r="D67" s="82">
        <f>Data!ES33</f>
        <v>452238.635399536</v>
      </c>
      <c r="E67" s="82">
        <f>Data!FM33</f>
        <v>560162.25658032706</v>
      </c>
      <c r="F67" s="82">
        <f>Data!GG33</f>
        <v>375849.49590020097</v>
      </c>
      <c r="G67" s="82">
        <f>Data!HA33</f>
        <v>0</v>
      </c>
      <c r="H67" s="22">
        <f t="shared" si="1"/>
        <v>1556190.2890793469</v>
      </c>
      <c r="I67" s="1"/>
    </row>
    <row r="68" spans="2:9" x14ac:dyDescent="0.2">
      <c r="B68" s="9" t="str">
        <f>$B$39</f>
        <v>Law</v>
      </c>
      <c r="C68" s="82">
        <f>Data!DZ33</f>
        <v>0</v>
      </c>
      <c r="D68" s="82">
        <f>Data!ET33</f>
        <v>0</v>
      </c>
      <c r="E68" s="82">
        <f>Data!FN33</f>
        <v>0</v>
      </c>
      <c r="F68" s="82">
        <f>Data!GH33</f>
        <v>0</v>
      </c>
      <c r="G68" s="82">
        <f>Data!HB33</f>
        <v>0</v>
      </c>
      <c r="H68" s="22">
        <f t="shared" si="1"/>
        <v>0</v>
      </c>
      <c r="I68" s="1"/>
    </row>
    <row r="69" spans="2:9" x14ac:dyDescent="0.2">
      <c r="B69" s="9" t="str">
        <f>$B$40</f>
        <v>Social Service</v>
      </c>
      <c r="C69" s="82">
        <f>Data!EA33</f>
        <v>64098.921257419403</v>
      </c>
      <c r="D69" s="82">
        <f>Data!EU33</f>
        <v>336466.84210783697</v>
      </c>
      <c r="E69" s="82">
        <f>Data!FO33</f>
        <v>210367.31849315099</v>
      </c>
      <c r="F69" s="82">
        <f>Data!GI33</f>
        <v>0</v>
      </c>
      <c r="G69" s="82">
        <f>Data!HC33</f>
        <v>0</v>
      </c>
      <c r="H69" s="22">
        <f t="shared" si="1"/>
        <v>610933.08185840736</v>
      </c>
      <c r="I69" s="1"/>
    </row>
    <row r="70" spans="2:9" x14ac:dyDescent="0.2">
      <c r="B70" s="9" t="str">
        <f>$B$41</f>
        <v>Library Science</v>
      </c>
      <c r="C70" s="82">
        <f>Data!EB33</f>
        <v>5235.2536747179402</v>
      </c>
      <c r="D70" s="82">
        <f>Data!EV33</f>
        <v>16247.6495510885</v>
      </c>
      <c r="E70" s="82">
        <f>Data!FP33</f>
        <v>806544.28203168197</v>
      </c>
      <c r="F70" s="82">
        <f>Data!GJ33</f>
        <v>2046.5622701454699</v>
      </c>
      <c r="G70" s="82">
        <f>Data!HD33</f>
        <v>0</v>
      </c>
      <c r="H70" s="22">
        <f t="shared" si="1"/>
        <v>830073.74752763391</v>
      </c>
      <c r="I70" s="1"/>
    </row>
    <row r="71" spans="2:9" x14ac:dyDescent="0.2">
      <c r="B71" s="9" t="str">
        <f>$B$42</f>
        <v>Veterinary Science</v>
      </c>
      <c r="C71" s="82">
        <f>Data!EC33</f>
        <v>0</v>
      </c>
      <c r="D71" s="82">
        <f>Data!EW33</f>
        <v>0</v>
      </c>
      <c r="E71" s="82">
        <f>Data!FQ33</f>
        <v>0</v>
      </c>
      <c r="F71" s="82">
        <f>Data!GK33</f>
        <v>0</v>
      </c>
      <c r="G71" s="82">
        <f>Data!HE33</f>
        <v>0</v>
      </c>
      <c r="H71" s="22">
        <f t="shared" si="1"/>
        <v>0</v>
      </c>
      <c r="I71" s="1"/>
    </row>
    <row r="72" spans="2:9" x14ac:dyDescent="0.2">
      <c r="B72" s="9" t="str">
        <f>$B$43</f>
        <v>Vocational Training</v>
      </c>
      <c r="C72" s="82">
        <f>Data!ED33</f>
        <v>0</v>
      </c>
      <c r="D72" s="82">
        <f>Data!EX33</f>
        <v>0</v>
      </c>
      <c r="E72" s="82">
        <f>Data!FR33</f>
        <v>0</v>
      </c>
      <c r="F72" s="82">
        <f>Data!GL33</f>
        <v>0</v>
      </c>
      <c r="G72" s="82">
        <f>Data!HF33</f>
        <v>0</v>
      </c>
      <c r="H72" s="22">
        <f t="shared" si="1"/>
        <v>0</v>
      </c>
      <c r="I72" s="1"/>
    </row>
    <row r="73" spans="2:9" x14ac:dyDescent="0.2">
      <c r="B73" s="9" t="str">
        <f>$B$44</f>
        <v>Physical Training</v>
      </c>
      <c r="C73" s="82">
        <f>Data!EE33</f>
        <v>0</v>
      </c>
      <c r="D73" s="82">
        <f>Data!EY33</f>
        <v>0</v>
      </c>
      <c r="E73" s="82">
        <f>Data!FS33</f>
        <v>0</v>
      </c>
      <c r="F73" s="82">
        <f>Data!GM33</f>
        <v>0</v>
      </c>
      <c r="G73" s="82">
        <f>Data!HG33</f>
        <v>0</v>
      </c>
      <c r="H73" s="22">
        <f t="shared" si="1"/>
        <v>0</v>
      </c>
      <c r="I73" s="1"/>
    </row>
    <row r="74" spans="2:9" x14ac:dyDescent="0.2">
      <c r="B74" s="9" t="str">
        <f>$B$45</f>
        <v>Health Services</v>
      </c>
      <c r="C74" s="82">
        <f>Data!EF33</f>
        <v>234430.45521326899</v>
      </c>
      <c r="D74" s="82">
        <f>Data!EZ33</f>
        <v>1307899.23066741</v>
      </c>
      <c r="E74" s="82">
        <f>Data!FT33</f>
        <v>2349020.3418272999</v>
      </c>
      <c r="F74" s="82">
        <f>Data!GN33</f>
        <v>1708939.53869372</v>
      </c>
      <c r="G74" s="82">
        <f>Data!HH33</f>
        <v>1958470.38548405</v>
      </c>
      <c r="H74" s="22">
        <f t="shared" si="1"/>
        <v>7558759.9518857496</v>
      </c>
      <c r="I74" s="1"/>
    </row>
    <row r="75" spans="2:9" x14ac:dyDescent="0.2">
      <c r="B75" s="9" t="str">
        <f>$B$46</f>
        <v>Pharmacy</v>
      </c>
      <c r="C75" s="82">
        <f>Data!EG33</f>
        <v>0</v>
      </c>
      <c r="D75" s="82">
        <f>Data!FA33</f>
        <v>0</v>
      </c>
      <c r="E75" s="82">
        <f>Data!FU33</f>
        <v>0</v>
      </c>
      <c r="F75" s="82">
        <f>Data!GO33</f>
        <v>0</v>
      </c>
      <c r="G75" s="82">
        <f>Data!HI33</f>
        <v>0</v>
      </c>
      <c r="H75" s="22">
        <f t="shared" si="1"/>
        <v>0</v>
      </c>
      <c r="I75" s="1"/>
    </row>
    <row r="76" spans="2:9" x14ac:dyDescent="0.2">
      <c r="B76" s="9" t="str">
        <f>$B$47</f>
        <v>Business Administration</v>
      </c>
      <c r="C76" s="82">
        <f>Data!EH33</f>
        <v>332655.84312917799</v>
      </c>
      <c r="D76" s="82">
        <f>Data!FB33</f>
        <v>1884391.1654171301</v>
      </c>
      <c r="E76" s="82">
        <f>Data!FV33</f>
        <v>2101163.9780577002</v>
      </c>
      <c r="F76" s="82">
        <f>Data!GP33</f>
        <v>34573.087767379802</v>
      </c>
      <c r="G76" s="82">
        <f>Data!HJ33</f>
        <v>0</v>
      </c>
      <c r="H76" s="22">
        <f t="shared" si="1"/>
        <v>4352784.0743713882</v>
      </c>
      <c r="I76" s="1"/>
    </row>
    <row r="77" spans="2:9" x14ac:dyDescent="0.2">
      <c r="B77" s="9" t="str">
        <f>$B$48</f>
        <v>Optometry</v>
      </c>
      <c r="C77" s="82">
        <f>Data!EI33</f>
        <v>0</v>
      </c>
      <c r="D77" s="82">
        <f>Data!FC33</f>
        <v>0</v>
      </c>
      <c r="E77" s="82">
        <f>Data!FW33</f>
        <v>0</v>
      </c>
      <c r="F77" s="82">
        <f>Data!GQ33</f>
        <v>0</v>
      </c>
      <c r="G77" s="82">
        <f>Data!HK33</f>
        <v>0</v>
      </c>
      <c r="H77" s="22">
        <f t="shared" si="1"/>
        <v>0</v>
      </c>
      <c r="I77" s="1"/>
    </row>
    <row r="78" spans="2:9" x14ac:dyDescent="0.2">
      <c r="B78" s="9" t="str">
        <f>$B$49</f>
        <v>Teacher Ed-Practice Teaching</v>
      </c>
      <c r="C78" s="82">
        <f>Data!EJ33</f>
        <v>0</v>
      </c>
      <c r="D78" s="82">
        <f>Data!FD33</f>
        <v>143181.196525187</v>
      </c>
      <c r="E78" s="82">
        <f>Data!FX33</f>
        <v>0</v>
      </c>
      <c r="F78" s="82">
        <f>Data!GR33</f>
        <v>0</v>
      </c>
      <c r="G78" s="82">
        <f>Data!HL33</f>
        <v>0</v>
      </c>
      <c r="H78" s="22">
        <f t="shared" si="1"/>
        <v>143181.196525187</v>
      </c>
      <c r="I78" s="1"/>
    </row>
    <row r="79" spans="2:9" x14ac:dyDescent="0.2">
      <c r="B79" s="9" t="str">
        <f>$B$50</f>
        <v>Technology</v>
      </c>
      <c r="C79" s="82">
        <f>Data!EK33</f>
        <v>3778.3527896233099</v>
      </c>
      <c r="D79" s="82">
        <f>Data!FE33</f>
        <v>50523.617210376702</v>
      </c>
      <c r="E79" s="82">
        <f>Data!FY33</f>
        <v>44106.386554621902</v>
      </c>
      <c r="F79" s="82">
        <f>Data!GS33</f>
        <v>0</v>
      </c>
      <c r="G79" s="82">
        <f>Data!HM33</f>
        <v>0</v>
      </c>
      <c r="H79" s="22">
        <f t="shared" si="1"/>
        <v>98408.356554621918</v>
      </c>
      <c r="I79" s="1"/>
    </row>
    <row r="80" spans="2:9" x14ac:dyDescent="0.2">
      <c r="B80" s="9" t="str">
        <f>$B$51</f>
        <v>Nursing</v>
      </c>
      <c r="C80" s="82">
        <f>Data!EL33</f>
        <v>12258.117256092501</v>
      </c>
      <c r="D80" s="82">
        <f>Data!FF33</f>
        <v>5245839.3332992997</v>
      </c>
      <c r="E80" s="82">
        <f>Data!FZ33</f>
        <v>2691539.5408372902</v>
      </c>
      <c r="F80" s="82">
        <f>Data!GT33</f>
        <v>1829689.98218774</v>
      </c>
      <c r="G80" s="82">
        <f>Data!HN33</f>
        <v>0</v>
      </c>
      <c r="H80" s="22">
        <f t="shared" si="1"/>
        <v>9779326.9735804237</v>
      </c>
      <c r="I80" s="1"/>
    </row>
    <row r="81" spans="2:9" x14ac:dyDescent="0.2">
      <c r="B81" s="35" t="str">
        <f>$B$52</f>
        <v>Totals</v>
      </c>
      <c r="C81" s="21">
        <f>SUM(C61:C80)</f>
        <v>7037952.0366256079</v>
      </c>
      <c r="D81" s="21">
        <f>SUM(D61:D80)</f>
        <v>14966975.579377236</v>
      </c>
      <c r="E81" s="21">
        <f>SUM(E61:E80)</f>
        <v>14129461.402852988</v>
      </c>
      <c r="F81" s="21">
        <f>SUM(F61:F80)</f>
        <v>6911802.2411035914</v>
      </c>
      <c r="G81" s="21">
        <f>SUM(G61:G80)</f>
        <v>1958470.38548405</v>
      </c>
      <c r="H81" s="21">
        <f t="shared" si="1"/>
        <v>45004661.645443469</v>
      </c>
      <c r="I81" s="1"/>
    </row>
    <row r="82" spans="2:9" x14ac:dyDescent="0.2">
      <c r="B82" s="14"/>
      <c r="C82" s="15"/>
      <c r="D82" s="15"/>
      <c r="E82" s="15"/>
      <c r="F82" s="15"/>
      <c r="G82" s="15"/>
      <c r="H82" s="16"/>
      <c r="I82" s="1"/>
    </row>
    <row r="83" spans="2:9" ht="13.5" customHeight="1" x14ac:dyDescent="0.2">
      <c r="B83" s="27"/>
      <c r="D83" s="398" t="s">
        <v>23</v>
      </c>
      <c r="E83" s="399"/>
      <c r="F83" s="400"/>
      <c r="G83" s="309" t="s">
        <v>24</v>
      </c>
      <c r="H83" s="309" t="s">
        <v>25</v>
      </c>
    </row>
    <row r="84" spans="2:9" ht="28.5" customHeight="1" x14ac:dyDescent="0.2">
      <c r="B84" s="385" t="s">
        <v>41</v>
      </c>
      <c r="C84" s="401"/>
      <c r="D84" s="402" t="str">
        <f>Data!T33</f>
        <v>Chalon, Grace</v>
      </c>
      <c r="E84" s="403"/>
      <c r="F84" s="404"/>
      <c r="G84" s="308" t="str">
        <f>Data!U33</f>
        <v>(940) 898-3298</v>
      </c>
      <c r="H84" s="78" t="str">
        <f>Data!V33</f>
        <v>gchalon@twu.edu</v>
      </c>
    </row>
    <row r="85" spans="2:9" ht="13.5" customHeight="1" x14ac:dyDescent="0.2">
      <c r="B85" s="27"/>
      <c r="C85" s="27"/>
      <c r="D85" s="27"/>
      <c r="E85" s="27"/>
      <c r="F85" s="27"/>
      <c r="G85" s="27"/>
      <c r="H85" s="5"/>
    </row>
    <row r="86" spans="2:9" x14ac:dyDescent="0.2">
      <c r="B86" s="310" t="s">
        <v>33</v>
      </c>
      <c r="C86" s="13"/>
      <c r="D86" s="13"/>
      <c r="E86" s="13"/>
      <c r="F86" s="13"/>
      <c r="G86" s="13"/>
      <c r="H86" s="17">
        <f>H13+H14</f>
        <v>89929832</v>
      </c>
    </row>
    <row r="87" spans="2:9" ht="42.75" customHeight="1" x14ac:dyDescent="0.2">
      <c r="B87" s="364" t="s">
        <v>8</v>
      </c>
      <c r="C87" s="364"/>
      <c r="D87" s="364"/>
      <c r="E87" s="364"/>
      <c r="F87" s="364"/>
      <c r="G87" s="364"/>
      <c r="H87" s="34"/>
    </row>
    <row r="88" spans="2:9" x14ac:dyDescent="0.2">
      <c r="B88" s="310"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Data!HR33</f>
        <v>77009</v>
      </c>
      <c r="D91" s="159">
        <f>Data!IL33</f>
        <v>74145</v>
      </c>
      <c r="E91" s="159">
        <f>Data!JF33</f>
        <v>50144</v>
      </c>
      <c r="F91" s="159">
        <f>Data!JZ33</f>
        <v>161755</v>
      </c>
      <c r="G91" s="159">
        <f>Data!KT33</f>
        <v>0</v>
      </c>
      <c r="H91" s="36">
        <f t="shared" ref="H91:H111" si="2">SUM(C91:G91)</f>
        <v>363053</v>
      </c>
    </row>
    <row r="92" spans="2:9" x14ac:dyDescent="0.2">
      <c r="B92" s="9" t="str">
        <f>$B$33</f>
        <v>Science</v>
      </c>
      <c r="C92" s="159">
        <f>Data!HS33</f>
        <v>142044</v>
      </c>
      <c r="D92" s="159">
        <f>Data!IM33</f>
        <v>149302</v>
      </c>
      <c r="E92" s="159">
        <f>Data!JG33</f>
        <v>40550</v>
      </c>
      <c r="F92" s="159">
        <f>Data!KA33</f>
        <v>23182</v>
      </c>
      <c r="G92" s="159">
        <f>Data!KU33</f>
        <v>0</v>
      </c>
      <c r="H92" s="69">
        <f t="shared" si="2"/>
        <v>355078</v>
      </c>
    </row>
    <row r="93" spans="2:9" x14ac:dyDescent="0.2">
      <c r="B93" s="9" t="str">
        <f>$B$34</f>
        <v>Fine Arts</v>
      </c>
      <c r="C93" s="159">
        <f>Data!HT33</f>
        <v>0</v>
      </c>
      <c r="D93" s="159">
        <f>Data!IN33</f>
        <v>7179</v>
      </c>
      <c r="E93" s="159">
        <f>Data!JH33</f>
        <v>30427</v>
      </c>
      <c r="F93" s="159">
        <f>Data!KB33</f>
        <v>31540</v>
      </c>
      <c r="G93" s="159">
        <f>Data!KV33</f>
        <v>0</v>
      </c>
      <c r="H93" s="69">
        <f t="shared" si="2"/>
        <v>69146</v>
      </c>
    </row>
    <row r="94" spans="2:9" x14ac:dyDescent="0.2">
      <c r="B94" s="9" t="str">
        <f>$B$35</f>
        <v>Teacher Education</v>
      </c>
      <c r="C94" s="159">
        <f>Data!HU33</f>
        <v>0</v>
      </c>
      <c r="D94" s="159">
        <f>Data!IO33</f>
        <v>9120</v>
      </c>
      <c r="E94" s="159">
        <f>Data!JI33</f>
        <v>101286</v>
      </c>
      <c r="F94" s="159">
        <f>Data!KC33</f>
        <v>243157</v>
      </c>
      <c r="G94" s="159">
        <f>Data!KW33</f>
        <v>0</v>
      </c>
      <c r="H94" s="69">
        <f t="shared" si="2"/>
        <v>353563</v>
      </c>
    </row>
    <row r="95" spans="2:9" x14ac:dyDescent="0.2">
      <c r="B95" s="9" t="str">
        <f>$B$36</f>
        <v>Agriculture</v>
      </c>
      <c r="C95" s="159">
        <f>Data!HV33</f>
        <v>0</v>
      </c>
      <c r="D95" s="159">
        <f>Data!IP33</f>
        <v>0</v>
      </c>
      <c r="E95" s="159">
        <f>Data!JJ33</f>
        <v>0</v>
      </c>
      <c r="F95" s="159">
        <f>Data!KD33</f>
        <v>0</v>
      </c>
      <c r="G95" s="159">
        <f>Data!KX33</f>
        <v>0</v>
      </c>
      <c r="H95" s="69">
        <f t="shared" si="2"/>
        <v>0</v>
      </c>
    </row>
    <row r="96" spans="2:9" x14ac:dyDescent="0.2">
      <c r="B96" s="9" t="str">
        <f>$B$37</f>
        <v>Engineering</v>
      </c>
      <c r="C96" s="159">
        <f>Data!HW33</f>
        <v>0</v>
      </c>
      <c r="D96" s="159">
        <f>Data!IQ33</f>
        <v>0</v>
      </c>
      <c r="E96" s="159">
        <f>Data!JK33</f>
        <v>0</v>
      </c>
      <c r="F96" s="159">
        <f>Data!KE33</f>
        <v>0</v>
      </c>
      <c r="G96" s="159">
        <f>Data!KY33</f>
        <v>0</v>
      </c>
      <c r="H96" s="69">
        <f t="shared" si="2"/>
        <v>0</v>
      </c>
    </row>
    <row r="97" spans="2:8" x14ac:dyDescent="0.2">
      <c r="B97" s="9" t="str">
        <f>$B$38</f>
        <v>Home Economics</v>
      </c>
      <c r="C97" s="159">
        <f>Data!HX33</f>
        <v>11100</v>
      </c>
      <c r="D97" s="159">
        <f>Data!IR33</f>
        <v>7400</v>
      </c>
      <c r="E97" s="159">
        <f>Data!JL33</f>
        <v>0</v>
      </c>
      <c r="F97" s="159">
        <f>Data!KF33</f>
        <v>0</v>
      </c>
      <c r="G97" s="159">
        <f>Data!KZ33</f>
        <v>0</v>
      </c>
      <c r="H97" s="69">
        <f t="shared" si="2"/>
        <v>18500</v>
      </c>
    </row>
    <row r="98" spans="2:8" x14ac:dyDescent="0.2">
      <c r="B98" s="9" t="str">
        <f>$B$39</f>
        <v>Law</v>
      </c>
      <c r="C98" s="159">
        <f>Data!HY33</f>
        <v>0</v>
      </c>
      <c r="D98" s="159">
        <f>Data!IS33</f>
        <v>0</v>
      </c>
      <c r="E98" s="159">
        <f>Data!JM33</f>
        <v>0</v>
      </c>
      <c r="F98" s="159">
        <f>Data!KG33</f>
        <v>0</v>
      </c>
      <c r="G98" s="159">
        <f>Data!LA33</f>
        <v>0</v>
      </c>
      <c r="H98" s="69">
        <f t="shared" si="2"/>
        <v>0</v>
      </c>
    </row>
    <row r="99" spans="2:8" x14ac:dyDescent="0.2">
      <c r="B99" s="9" t="str">
        <f>$B$40</f>
        <v>Social Service</v>
      </c>
      <c r="C99" s="159">
        <f>Data!HZ33</f>
        <v>0</v>
      </c>
      <c r="D99" s="159">
        <f>Data!IT33</f>
        <v>0</v>
      </c>
      <c r="E99" s="159">
        <f>Data!JN33</f>
        <v>57157</v>
      </c>
      <c r="F99" s="159">
        <f>Data!KH33</f>
        <v>0</v>
      </c>
      <c r="G99" s="159">
        <f>Data!LB33</f>
        <v>0</v>
      </c>
      <c r="H99" s="69">
        <f t="shared" si="2"/>
        <v>57157</v>
      </c>
    </row>
    <row r="100" spans="2:8" x14ac:dyDescent="0.2">
      <c r="B100" s="9" t="str">
        <f>$B$41</f>
        <v>Library Science</v>
      </c>
      <c r="C100" s="159">
        <f>Data!IA33</f>
        <v>0</v>
      </c>
      <c r="D100" s="159">
        <f>Data!IU33</f>
        <v>0</v>
      </c>
      <c r="E100" s="159">
        <f>Data!JO33</f>
        <v>0</v>
      </c>
      <c r="F100" s="159">
        <f>Data!KI33</f>
        <v>86235</v>
      </c>
      <c r="G100" s="159">
        <f>Data!LC33</f>
        <v>0</v>
      </c>
      <c r="H100" s="69">
        <f t="shared" si="2"/>
        <v>86235</v>
      </c>
    </row>
    <row r="101" spans="2:8" x14ac:dyDescent="0.2">
      <c r="B101" s="9" t="str">
        <f>$B$42</f>
        <v>Veterinary Science</v>
      </c>
      <c r="C101" s="159">
        <f>Data!IB33</f>
        <v>0</v>
      </c>
      <c r="D101" s="159">
        <f>Data!IV33</f>
        <v>0</v>
      </c>
      <c r="E101" s="159">
        <f>Data!JP33</f>
        <v>0</v>
      </c>
      <c r="F101" s="159">
        <f>Data!KJ33</f>
        <v>0</v>
      </c>
      <c r="G101" s="159">
        <f>Data!LD33</f>
        <v>0</v>
      </c>
      <c r="H101" s="69">
        <f t="shared" si="2"/>
        <v>0</v>
      </c>
    </row>
    <row r="102" spans="2:8" x14ac:dyDescent="0.2">
      <c r="B102" s="9" t="str">
        <f>$B$43</f>
        <v>Vocational Training</v>
      </c>
      <c r="C102" s="159">
        <f>Data!IC33</f>
        <v>0</v>
      </c>
      <c r="D102" s="159">
        <f>Data!IW33</f>
        <v>0</v>
      </c>
      <c r="E102" s="159">
        <f>Data!JQ33</f>
        <v>0</v>
      </c>
      <c r="F102" s="159">
        <f>Data!KK33</f>
        <v>0</v>
      </c>
      <c r="G102" s="159">
        <f>Data!LE33</f>
        <v>0</v>
      </c>
      <c r="H102" s="69">
        <f t="shared" si="2"/>
        <v>0</v>
      </c>
    </row>
    <row r="103" spans="2:8" x14ac:dyDescent="0.2">
      <c r="B103" s="9" t="str">
        <f>$B$44</f>
        <v>Physical Training</v>
      </c>
      <c r="C103" s="159">
        <f>Data!ID33</f>
        <v>0</v>
      </c>
      <c r="D103" s="159">
        <f>Data!IX33</f>
        <v>0</v>
      </c>
      <c r="E103" s="159">
        <f>Data!JR33</f>
        <v>0</v>
      </c>
      <c r="F103" s="159">
        <f>Data!KL33</f>
        <v>0</v>
      </c>
      <c r="G103" s="159">
        <f>Data!LF33</f>
        <v>0</v>
      </c>
      <c r="H103" s="69">
        <f t="shared" si="2"/>
        <v>0</v>
      </c>
    </row>
    <row r="104" spans="2:8" x14ac:dyDescent="0.2">
      <c r="B104" s="9" t="str">
        <f>$B$45</f>
        <v>Health Services</v>
      </c>
      <c r="C104" s="159">
        <f>Data!IE33</f>
        <v>0</v>
      </c>
      <c r="D104" s="159">
        <f>Data!IY33</f>
        <v>8057</v>
      </c>
      <c r="E104" s="159">
        <f>Data!JS33</f>
        <v>72795</v>
      </c>
      <c r="F104" s="159">
        <f>Data!KM33</f>
        <v>238249</v>
      </c>
      <c r="G104" s="159">
        <f>Data!LG33</f>
        <v>0</v>
      </c>
      <c r="H104" s="69">
        <f t="shared" si="2"/>
        <v>319101</v>
      </c>
    </row>
    <row r="105" spans="2:8" x14ac:dyDescent="0.2">
      <c r="B105" s="9" t="str">
        <f>$B$46</f>
        <v>Pharmacy</v>
      </c>
      <c r="C105" s="159">
        <f>Data!IF33</f>
        <v>0</v>
      </c>
      <c r="D105" s="159">
        <f>Data!IZ33</f>
        <v>0</v>
      </c>
      <c r="E105" s="159">
        <f>Data!JT33</f>
        <v>0</v>
      </c>
      <c r="F105" s="159">
        <f>Data!KN33</f>
        <v>0</v>
      </c>
      <c r="G105" s="159">
        <f>Data!LH33</f>
        <v>0</v>
      </c>
      <c r="H105" s="69">
        <f t="shared" si="2"/>
        <v>0</v>
      </c>
    </row>
    <row r="106" spans="2:8" x14ac:dyDescent="0.2">
      <c r="B106" s="9" t="str">
        <f>$B$47</f>
        <v>Business Administration</v>
      </c>
      <c r="C106" s="159">
        <f>Data!IG33</f>
        <v>0</v>
      </c>
      <c r="D106" s="159">
        <f>Data!JA33</f>
        <v>0</v>
      </c>
      <c r="E106" s="159">
        <f>Data!JU33</f>
        <v>0</v>
      </c>
      <c r="F106" s="159">
        <f>Data!KO33</f>
        <v>0</v>
      </c>
      <c r="G106" s="159">
        <f>Data!LI33</f>
        <v>0</v>
      </c>
      <c r="H106" s="69">
        <f t="shared" si="2"/>
        <v>0</v>
      </c>
    </row>
    <row r="107" spans="2:8" x14ac:dyDescent="0.2">
      <c r="B107" s="9" t="str">
        <f>$B$48</f>
        <v>Optometry</v>
      </c>
      <c r="C107" s="159">
        <f>Data!IH33</f>
        <v>0</v>
      </c>
      <c r="D107" s="159">
        <f>Data!JB33</f>
        <v>0</v>
      </c>
      <c r="E107" s="159">
        <f>Data!JV33</f>
        <v>0</v>
      </c>
      <c r="F107" s="159">
        <f>Data!KP33</f>
        <v>0</v>
      </c>
      <c r="G107" s="159">
        <f>Data!LJ33</f>
        <v>0</v>
      </c>
      <c r="H107" s="69">
        <f t="shared" si="2"/>
        <v>0</v>
      </c>
    </row>
    <row r="108" spans="2:8" x14ac:dyDescent="0.2">
      <c r="B108" s="9" t="str">
        <f>$B$49</f>
        <v>Teacher Ed-Practice Teaching</v>
      </c>
      <c r="C108" s="159">
        <f>Data!II33</f>
        <v>0</v>
      </c>
      <c r="D108" s="159">
        <f>Data!JC33</f>
        <v>0</v>
      </c>
      <c r="E108" s="159">
        <f>Data!JW33</f>
        <v>0</v>
      </c>
      <c r="F108" s="159">
        <f>Data!KQ33</f>
        <v>0</v>
      </c>
      <c r="G108" s="159">
        <f>Data!LK33</f>
        <v>0</v>
      </c>
      <c r="H108" s="69">
        <f t="shared" si="2"/>
        <v>0</v>
      </c>
    </row>
    <row r="109" spans="2:8" x14ac:dyDescent="0.2">
      <c r="B109" s="9" t="str">
        <f>$B$50</f>
        <v>Technology</v>
      </c>
      <c r="C109" s="159">
        <f>Data!IJ33</f>
        <v>0</v>
      </c>
      <c r="D109" s="159">
        <f>Data!JD33</f>
        <v>0</v>
      </c>
      <c r="E109" s="159">
        <f>Data!JX33</f>
        <v>0</v>
      </c>
      <c r="F109" s="159">
        <f>Data!KR33</f>
        <v>0</v>
      </c>
      <c r="G109" s="159">
        <f>Data!LL33</f>
        <v>0</v>
      </c>
      <c r="H109" s="69">
        <f t="shared" si="2"/>
        <v>0</v>
      </c>
    </row>
    <row r="110" spans="2:8" x14ac:dyDescent="0.2">
      <c r="B110" s="9" t="str">
        <f>$B$51</f>
        <v>Nursing</v>
      </c>
      <c r="C110" s="159">
        <f>Data!IK33</f>
        <v>0</v>
      </c>
      <c r="D110" s="159">
        <f>Data!JE33</f>
        <v>123911</v>
      </c>
      <c r="E110" s="159">
        <f>Data!JY33</f>
        <v>51124</v>
      </c>
      <c r="F110" s="159">
        <f>Data!KS33</f>
        <v>104985</v>
      </c>
      <c r="G110" s="159">
        <f>Data!HPM33</f>
        <v>0</v>
      </c>
      <c r="H110" s="69">
        <f t="shared" si="2"/>
        <v>280020</v>
      </c>
    </row>
    <row r="111" spans="2:8" x14ac:dyDescent="0.2">
      <c r="B111" s="35" t="str">
        <f>$B$52</f>
        <v>Totals</v>
      </c>
      <c r="C111" s="36">
        <f>SUM(C91:C110)</f>
        <v>230153</v>
      </c>
      <c r="D111" s="36">
        <f>SUM(D91:D110)</f>
        <v>379114</v>
      </c>
      <c r="E111" s="36">
        <f>SUM(E91:E110)</f>
        <v>403483</v>
      </c>
      <c r="F111" s="36">
        <f>SUM(F91:F110)</f>
        <v>889103</v>
      </c>
      <c r="G111" s="36">
        <f>SUM(G91:G110)</f>
        <v>0</v>
      </c>
      <c r="H111" s="36">
        <f t="shared" si="2"/>
        <v>1901853</v>
      </c>
    </row>
    <row r="112" spans="2:8"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3112140.41866558</v>
      </c>
      <c r="D116" s="21">
        <f t="shared" si="3"/>
        <v>1708555.3244753501</v>
      </c>
      <c r="E116" s="21">
        <f t="shared" si="3"/>
        <v>1769163.4145585001</v>
      </c>
      <c r="F116" s="21">
        <f t="shared" si="3"/>
        <v>1613671.45177837</v>
      </c>
      <c r="G116" s="21">
        <f t="shared" si="3"/>
        <v>0</v>
      </c>
      <c r="H116" s="36">
        <f t="shared" ref="H116:H136" si="4">SUM(C116:G116)</f>
        <v>8203530.6094778003</v>
      </c>
      <c r="I116" s="1"/>
    </row>
    <row r="117" spans="2:9" x14ac:dyDescent="0.2">
      <c r="B117" s="9" t="str">
        <f>$B$33</f>
        <v>Science</v>
      </c>
      <c r="C117" s="22">
        <f t="shared" si="3"/>
        <v>2097013.14390193</v>
      </c>
      <c r="D117" s="22">
        <f t="shared" si="3"/>
        <v>1790992.4175041099</v>
      </c>
      <c r="E117" s="22">
        <f t="shared" si="3"/>
        <v>1767351.1010332</v>
      </c>
      <c r="F117" s="22">
        <f t="shared" si="3"/>
        <v>1146009.6000628399</v>
      </c>
      <c r="G117" s="22">
        <f t="shared" si="3"/>
        <v>0</v>
      </c>
      <c r="H117" s="69">
        <f t="shared" si="4"/>
        <v>6801366.2625020798</v>
      </c>
      <c r="I117" s="1"/>
    </row>
    <row r="118" spans="2:9" x14ac:dyDescent="0.2">
      <c r="B118" s="9" t="str">
        <f>$B$34</f>
        <v>Fine Arts</v>
      </c>
      <c r="C118" s="22">
        <f t="shared" si="3"/>
        <v>800473.34299432405</v>
      </c>
      <c r="D118" s="22">
        <f t="shared" si="3"/>
        <v>994310.52485909802</v>
      </c>
      <c r="E118" s="22">
        <f t="shared" si="3"/>
        <v>690413.85974739096</v>
      </c>
      <c r="F118" s="22">
        <f t="shared" si="3"/>
        <v>105591.3094927674</v>
      </c>
      <c r="G118" s="22">
        <f t="shared" si="3"/>
        <v>0</v>
      </c>
      <c r="H118" s="69">
        <f t="shared" si="4"/>
        <v>2590789.0370935802</v>
      </c>
      <c r="I118" s="1"/>
    </row>
    <row r="119" spans="2:9" x14ac:dyDescent="0.2">
      <c r="B119" s="9" t="str">
        <f>$B$35</f>
        <v>Teacher Education</v>
      </c>
      <c r="C119" s="22">
        <f t="shared" si="3"/>
        <v>221207.760444335</v>
      </c>
      <c r="D119" s="22">
        <f t="shared" si="3"/>
        <v>921863.625463904</v>
      </c>
      <c r="E119" s="22">
        <f t="shared" si="3"/>
        <v>1097598.1226262869</v>
      </c>
      <c r="F119" s="22">
        <f t="shared" si="3"/>
        <v>541952.00022249098</v>
      </c>
      <c r="G119" s="22">
        <f t="shared" si="3"/>
        <v>0</v>
      </c>
      <c r="H119" s="69">
        <f t="shared" si="4"/>
        <v>2782621.5087570171</v>
      </c>
      <c r="I119" s="1"/>
    </row>
    <row r="120" spans="2:9" x14ac:dyDescent="0.2">
      <c r="B120" s="9" t="str">
        <f>$B$36</f>
        <v>Agriculture</v>
      </c>
      <c r="C120" s="22">
        <f t="shared" si="3"/>
        <v>68675.076205072706</v>
      </c>
      <c r="D120" s="22">
        <f t="shared" si="3"/>
        <v>52304.652518331503</v>
      </c>
      <c r="E120" s="22">
        <f t="shared" si="3"/>
        <v>42054.463333502601</v>
      </c>
      <c r="F120" s="22">
        <f t="shared" si="3"/>
        <v>1831.08620689655</v>
      </c>
      <c r="G120" s="22">
        <f t="shared" si="3"/>
        <v>0</v>
      </c>
      <c r="H120" s="69">
        <f t="shared" si="4"/>
        <v>164865.27826380337</v>
      </c>
      <c r="I120" s="1"/>
    </row>
    <row r="121" spans="2:9" x14ac:dyDescent="0.2">
      <c r="B121" s="9" t="str">
        <f>$B$37</f>
        <v>Engineering</v>
      </c>
      <c r="C121" s="22">
        <f t="shared" si="3"/>
        <v>137098.449894783</v>
      </c>
      <c r="D121" s="22">
        <f t="shared" si="3"/>
        <v>301907.36437857902</v>
      </c>
      <c r="E121" s="22">
        <f t="shared" si="3"/>
        <v>222383.33717203801</v>
      </c>
      <c r="F121" s="22">
        <f t="shared" si="3"/>
        <v>11282.1265210399</v>
      </c>
      <c r="G121" s="22">
        <f t="shared" si="3"/>
        <v>0</v>
      </c>
      <c r="H121" s="69">
        <f t="shared" si="4"/>
        <v>672671.27796643996</v>
      </c>
      <c r="I121" s="1"/>
    </row>
    <row r="122" spans="2:9" x14ac:dyDescent="0.2">
      <c r="B122" s="9" t="str">
        <f>$B$38</f>
        <v>Home Economics</v>
      </c>
      <c r="C122" s="22">
        <f t="shared" si="3"/>
        <v>179039.90119928299</v>
      </c>
      <c r="D122" s="22">
        <f t="shared" si="3"/>
        <v>459638.635399536</v>
      </c>
      <c r="E122" s="22">
        <f t="shared" si="3"/>
        <v>560162.25658032706</v>
      </c>
      <c r="F122" s="22">
        <f t="shared" si="3"/>
        <v>375849.49590020097</v>
      </c>
      <c r="G122" s="22">
        <f t="shared" si="3"/>
        <v>0</v>
      </c>
      <c r="H122" s="69">
        <f t="shared" si="4"/>
        <v>1574690.2890793469</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64098.921257419403</v>
      </c>
      <c r="D124" s="22">
        <f t="shared" si="3"/>
        <v>336466.84210783697</v>
      </c>
      <c r="E124" s="22">
        <f t="shared" si="3"/>
        <v>267524.31849315099</v>
      </c>
      <c r="F124" s="22">
        <f t="shared" si="3"/>
        <v>0</v>
      </c>
      <c r="G124" s="22">
        <f t="shared" si="3"/>
        <v>0</v>
      </c>
      <c r="H124" s="69">
        <f t="shared" si="4"/>
        <v>668090.08185840736</v>
      </c>
      <c r="I124" s="1"/>
    </row>
    <row r="125" spans="2:9" x14ac:dyDescent="0.2">
      <c r="B125" s="9" t="str">
        <f>$B$41</f>
        <v>Library Science</v>
      </c>
      <c r="C125" s="22">
        <f t="shared" si="3"/>
        <v>5235.2536747179402</v>
      </c>
      <c r="D125" s="22">
        <f t="shared" si="3"/>
        <v>16247.6495510885</v>
      </c>
      <c r="E125" s="22">
        <f t="shared" si="3"/>
        <v>806544.28203168197</v>
      </c>
      <c r="F125" s="22">
        <f t="shared" si="3"/>
        <v>88281.56227014547</v>
      </c>
      <c r="G125" s="22">
        <f t="shared" si="3"/>
        <v>0</v>
      </c>
      <c r="H125" s="69">
        <f t="shared" si="4"/>
        <v>916308.74752763391</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234430.45521326899</v>
      </c>
      <c r="D129" s="22">
        <f t="shared" si="3"/>
        <v>1315956.23066741</v>
      </c>
      <c r="E129" s="22">
        <f t="shared" si="3"/>
        <v>2421815.3418272999</v>
      </c>
      <c r="F129" s="22">
        <f t="shared" si="3"/>
        <v>1947188.53869372</v>
      </c>
      <c r="G129" s="22">
        <f t="shared" si="3"/>
        <v>1958470.38548405</v>
      </c>
      <c r="H129" s="69">
        <f t="shared" si="4"/>
        <v>7877860.9518857496</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332655.84312917799</v>
      </c>
      <c r="D131" s="22">
        <f t="shared" si="3"/>
        <v>1884391.1654171301</v>
      </c>
      <c r="E131" s="22">
        <f t="shared" si="3"/>
        <v>2101163.9780577002</v>
      </c>
      <c r="F131" s="22">
        <f t="shared" si="3"/>
        <v>34573.087767379802</v>
      </c>
      <c r="G131" s="22">
        <f t="shared" si="3"/>
        <v>0</v>
      </c>
      <c r="H131" s="69">
        <f t="shared" si="4"/>
        <v>4352784.0743713882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143181.196525187</v>
      </c>
      <c r="E133" s="22">
        <f t="shared" si="5"/>
        <v>0</v>
      </c>
      <c r="F133" s="22">
        <f t="shared" si="5"/>
        <v>0</v>
      </c>
      <c r="G133" s="22">
        <f t="shared" si="5"/>
        <v>0</v>
      </c>
      <c r="H133" s="69">
        <f t="shared" si="4"/>
        <v>143181.196525187</v>
      </c>
      <c r="I133" s="1"/>
    </row>
    <row r="134" spans="2:12" x14ac:dyDescent="0.2">
      <c r="B134" s="9" t="str">
        <f>$B$50</f>
        <v>Technology</v>
      </c>
      <c r="C134" s="22">
        <f t="shared" si="5"/>
        <v>3778.3527896233099</v>
      </c>
      <c r="D134" s="22">
        <f t="shared" si="5"/>
        <v>50523.617210376702</v>
      </c>
      <c r="E134" s="22">
        <f t="shared" si="5"/>
        <v>44106.386554621902</v>
      </c>
      <c r="F134" s="22">
        <f t="shared" si="5"/>
        <v>0</v>
      </c>
      <c r="G134" s="22">
        <f t="shared" si="5"/>
        <v>0</v>
      </c>
      <c r="H134" s="69">
        <f t="shared" si="4"/>
        <v>98408.356554621918</v>
      </c>
      <c r="I134" s="1"/>
    </row>
    <row r="135" spans="2:12" x14ac:dyDescent="0.2">
      <c r="B135" s="9" t="str">
        <f>$B$51</f>
        <v>Nursing</v>
      </c>
      <c r="C135" s="22">
        <f t="shared" si="5"/>
        <v>12258.117256092501</v>
      </c>
      <c r="D135" s="22">
        <f t="shared" si="5"/>
        <v>5369750.3332992997</v>
      </c>
      <c r="E135" s="22">
        <f t="shared" si="5"/>
        <v>2742663.5408372902</v>
      </c>
      <c r="F135" s="22">
        <f t="shared" si="5"/>
        <v>1934674.98218774</v>
      </c>
      <c r="G135" s="22">
        <f t="shared" si="5"/>
        <v>0</v>
      </c>
      <c r="H135" s="69">
        <f t="shared" si="4"/>
        <v>10059346.973580424</v>
      </c>
      <c r="I135" s="1"/>
    </row>
    <row r="136" spans="2:12" x14ac:dyDescent="0.2">
      <c r="B136" s="35" t="str">
        <f>$B$52</f>
        <v>Totals</v>
      </c>
      <c r="C136" s="36">
        <f>SUM(C116:C135)</f>
        <v>7268105.0366256079</v>
      </c>
      <c r="D136" s="36">
        <f>SUM(D116:D135)</f>
        <v>15346089.579377236</v>
      </c>
      <c r="E136" s="36">
        <f>SUM(E116:E135)</f>
        <v>14532944.402852988</v>
      </c>
      <c r="F136" s="36">
        <f>SUM(F116:F135)</f>
        <v>7800905.2411035914</v>
      </c>
      <c r="G136" s="36">
        <f>SUM(G116:G135)</f>
        <v>1958470.38548405</v>
      </c>
      <c r="H136" s="36">
        <f t="shared" si="4"/>
        <v>46906514.645443469</v>
      </c>
      <c r="I136" s="1"/>
    </row>
    <row r="137" spans="2:12" x14ac:dyDescent="0.2">
      <c r="B137" s="46"/>
      <c r="C137" s="47"/>
      <c r="D137" s="47"/>
      <c r="E137" s="47"/>
      <c r="F137" s="47"/>
      <c r="G137" s="47"/>
      <c r="H137" s="48"/>
      <c r="I137" s="1"/>
    </row>
    <row r="138" spans="2:12" x14ac:dyDescent="0.2">
      <c r="B138" s="310" t="s">
        <v>4</v>
      </c>
      <c r="C138" s="12"/>
      <c r="D138" s="12"/>
      <c r="E138" s="12"/>
      <c r="F138" s="12"/>
      <c r="G138" s="12"/>
      <c r="H138" s="17">
        <f>H86-H81-H111</f>
        <v>43023317.354556531</v>
      </c>
    </row>
    <row r="139" spans="2:12" ht="152.25" customHeight="1" thickBot="1" x14ac:dyDescent="0.25">
      <c r="B139" s="366" t="s">
        <v>906</v>
      </c>
      <c r="C139" s="366"/>
      <c r="D139" s="366"/>
      <c r="E139" s="366"/>
      <c r="F139" s="366"/>
      <c r="G139" s="394"/>
      <c r="H139" s="34"/>
    </row>
    <row r="140" spans="2:12" ht="36.75" customHeight="1" thickTop="1" x14ac:dyDescent="0.2">
      <c r="B140" s="395" t="s">
        <v>908</v>
      </c>
      <c r="C140" s="396"/>
      <c r="D140" s="396"/>
      <c r="E140" s="396"/>
      <c r="F140" s="397"/>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312" t="s">
        <v>26</v>
      </c>
      <c r="D142" s="312" t="s">
        <v>27</v>
      </c>
      <c r="E142" s="312" t="s">
        <v>28</v>
      </c>
      <c r="F142" s="312" t="s">
        <v>29</v>
      </c>
      <c r="G142" s="317" t="s">
        <v>30</v>
      </c>
      <c r="H142" s="73" t="s">
        <v>6</v>
      </c>
      <c r="I142" s="67" t="s">
        <v>7</v>
      </c>
    </row>
    <row r="143" spans="2:12" x14ac:dyDescent="0.2">
      <c r="B143" s="9" t="str">
        <f>$B$32</f>
        <v>Liberal Arts</v>
      </c>
      <c r="C143" s="159">
        <f>Data!LN33</f>
        <v>0</v>
      </c>
      <c r="D143" s="159">
        <f>Data!MH33</f>
        <v>0</v>
      </c>
      <c r="E143" s="159">
        <f>Data!NB33</f>
        <v>0</v>
      </c>
      <c r="F143" s="159">
        <f>Data!NV33</f>
        <v>0</v>
      </c>
      <c r="G143" s="159">
        <f>Data!OP33</f>
        <v>0</v>
      </c>
      <c r="H143" s="160">
        <f>Data!PJ33</f>
        <v>7524394.0700000003</v>
      </c>
      <c r="I143" s="70">
        <f t="shared" ref="I143:I162" si="6">SUM(C143:H143)</f>
        <v>7524394.0700000003</v>
      </c>
    </row>
    <row r="144" spans="2:12" x14ac:dyDescent="0.2">
      <c r="B144" s="9" t="str">
        <f>$B$33</f>
        <v>Science</v>
      </c>
      <c r="C144" s="159">
        <f>Data!LO33</f>
        <v>0</v>
      </c>
      <c r="D144" s="159">
        <f>Data!MI33</f>
        <v>0</v>
      </c>
      <c r="E144" s="159">
        <f>Data!NC33</f>
        <v>0</v>
      </c>
      <c r="F144" s="159">
        <f>Data!NW33</f>
        <v>0</v>
      </c>
      <c r="G144" s="159">
        <f>Data!OQ33</f>
        <v>0</v>
      </c>
      <c r="H144" s="160">
        <f>Data!PK33</f>
        <v>6238309.1399999997</v>
      </c>
      <c r="I144" s="70">
        <f t="shared" si="6"/>
        <v>6238309.1399999997</v>
      </c>
    </row>
    <row r="145" spans="2:9" x14ac:dyDescent="0.2">
      <c r="B145" s="9" t="str">
        <f>$B$34</f>
        <v>Fine Arts</v>
      </c>
      <c r="C145" s="159">
        <f>Data!LP33</f>
        <v>0</v>
      </c>
      <c r="D145" s="159">
        <f>Data!MJ33</f>
        <v>0</v>
      </c>
      <c r="E145" s="159">
        <f>Data!ND33</f>
        <v>0</v>
      </c>
      <c r="F145" s="159">
        <f>Data!NX33</f>
        <v>0</v>
      </c>
      <c r="G145" s="159">
        <f>Data!OR33</f>
        <v>0</v>
      </c>
      <c r="H145" s="160">
        <f>Data!PL33</f>
        <v>2376308.2799999998</v>
      </c>
      <c r="I145" s="70">
        <f t="shared" si="6"/>
        <v>2376308.2799999998</v>
      </c>
    </row>
    <row r="146" spans="2:9" x14ac:dyDescent="0.2">
      <c r="B146" s="9" t="str">
        <f>$B$35</f>
        <v>Teacher Education</v>
      </c>
      <c r="C146" s="159">
        <f>Data!LQ33</f>
        <v>0</v>
      </c>
      <c r="D146" s="159">
        <f>Data!MK33</f>
        <v>0</v>
      </c>
      <c r="E146" s="159">
        <f>Data!NE33</f>
        <v>0</v>
      </c>
      <c r="F146" s="159">
        <f>Data!NY33</f>
        <v>0</v>
      </c>
      <c r="G146" s="159">
        <f>Data!OS33</f>
        <v>0</v>
      </c>
      <c r="H146" s="160">
        <f>Data!PN33</f>
        <v>2552259.73</v>
      </c>
      <c r="I146" s="70">
        <f t="shared" si="6"/>
        <v>2552259.73</v>
      </c>
    </row>
    <row r="147" spans="2:9" x14ac:dyDescent="0.2">
      <c r="B147" s="9" t="str">
        <f>$B$36</f>
        <v>Agriculture</v>
      </c>
      <c r="C147" s="159">
        <f>Data!LR33</f>
        <v>0</v>
      </c>
      <c r="D147" s="159">
        <f>Data!ML33</f>
        <v>0</v>
      </c>
      <c r="E147" s="159">
        <f>Data!NF33</f>
        <v>0</v>
      </c>
      <c r="F147" s="159">
        <f>Data!NZ33</f>
        <v>0</v>
      </c>
      <c r="G147" s="159">
        <f>Data!OT33</f>
        <v>0</v>
      </c>
      <c r="H147" s="160">
        <f>Data!PM33</f>
        <v>151216.76</v>
      </c>
      <c r="I147" s="70">
        <f t="shared" si="6"/>
        <v>151216.76</v>
      </c>
    </row>
    <row r="148" spans="2:9" x14ac:dyDescent="0.2">
      <c r="B148" s="9" t="str">
        <f>$B$37</f>
        <v>Engineering</v>
      </c>
      <c r="C148" s="159">
        <f>Data!LS33</f>
        <v>0</v>
      </c>
      <c r="D148" s="159">
        <f>Data!MM33</f>
        <v>0</v>
      </c>
      <c r="E148" s="159">
        <f>Data!NG33</f>
        <v>0</v>
      </c>
      <c r="F148" s="159">
        <f>Data!OA33</f>
        <v>0</v>
      </c>
      <c r="G148" s="159">
        <f>Data!OU33</f>
        <v>0</v>
      </c>
      <c r="H148" s="160">
        <f>Data!PO33</f>
        <v>616983.59</v>
      </c>
      <c r="I148" s="70">
        <f t="shared" si="6"/>
        <v>616983.59</v>
      </c>
    </row>
    <row r="149" spans="2:9" x14ac:dyDescent="0.2">
      <c r="B149" s="9" t="str">
        <f>$B$38</f>
        <v>Home Economics</v>
      </c>
      <c r="C149" s="159">
        <f>Data!LT33</f>
        <v>0</v>
      </c>
      <c r="D149" s="159">
        <f>Data!MN33</f>
        <v>0</v>
      </c>
      <c r="E149" s="159">
        <f>Data!NH33</f>
        <v>0</v>
      </c>
      <c r="F149" s="159">
        <f>Data!OB33</f>
        <v>0</v>
      </c>
      <c r="G149" s="159">
        <f>Data!OV33</f>
        <v>0</v>
      </c>
      <c r="H149" s="160">
        <f>Data!PP33</f>
        <v>1444328.16</v>
      </c>
      <c r="I149" s="70">
        <f t="shared" si="6"/>
        <v>1444328.16</v>
      </c>
    </row>
    <row r="150" spans="2:9" x14ac:dyDescent="0.2">
      <c r="B150" s="9" t="str">
        <f>$B$39</f>
        <v>Law</v>
      </c>
      <c r="C150" s="159">
        <f>Data!LU33</f>
        <v>0</v>
      </c>
      <c r="D150" s="159">
        <f>Data!MO33</f>
        <v>0</v>
      </c>
      <c r="E150" s="159">
        <f>Data!NI33</f>
        <v>0</v>
      </c>
      <c r="F150" s="159">
        <f>Data!OC33</f>
        <v>0</v>
      </c>
      <c r="G150" s="159">
        <f>Data!OW33</f>
        <v>0</v>
      </c>
      <c r="H150" s="160">
        <f>Data!PQ33</f>
        <v>0</v>
      </c>
      <c r="I150" s="70">
        <f t="shared" si="6"/>
        <v>0</v>
      </c>
    </row>
    <row r="151" spans="2:9" x14ac:dyDescent="0.2">
      <c r="B151" s="9" t="str">
        <f>$B$40</f>
        <v>Social Service</v>
      </c>
      <c r="C151" s="159">
        <f>Data!LV33</f>
        <v>0</v>
      </c>
      <c r="D151" s="159">
        <f>Data!MP33</f>
        <v>0</v>
      </c>
      <c r="E151" s="159">
        <f>Data!NJ33</f>
        <v>0</v>
      </c>
      <c r="F151" s="159">
        <f>Data!OD33</f>
        <v>0</v>
      </c>
      <c r="G151" s="159">
        <f>Data!OX33</f>
        <v>0</v>
      </c>
      <c r="H151" s="160">
        <f>Data!PR33</f>
        <v>612781.65</v>
      </c>
      <c r="I151" s="70">
        <f t="shared" si="6"/>
        <v>612781.65</v>
      </c>
    </row>
    <row r="152" spans="2:9" x14ac:dyDescent="0.2">
      <c r="B152" s="9" t="str">
        <f>$B$41</f>
        <v>Library Science</v>
      </c>
      <c r="C152" s="159">
        <f>Data!LW33</f>
        <v>0</v>
      </c>
      <c r="D152" s="159">
        <f>Data!MQ33</f>
        <v>0</v>
      </c>
      <c r="E152" s="159">
        <f>Data!NK33</f>
        <v>0</v>
      </c>
      <c r="F152" s="159">
        <f>Data!OE33</f>
        <v>0</v>
      </c>
      <c r="G152" s="159">
        <f>Data!OY33</f>
        <v>0</v>
      </c>
      <c r="H152" s="160">
        <f>Data!PS33</f>
        <v>840451.32</v>
      </c>
      <c r="I152" s="70">
        <f t="shared" si="6"/>
        <v>840451.32</v>
      </c>
    </row>
    <row r="153" spans="2:9" x14ac:dyDescent="0.2">
      <c r="B153" s="9" t="str">
        <f>$B$42</f>
        <v>Veterinary Science</v>
      </c>
      <c r="C153" s="159">
        <f>Data!LX33</f>
        <v>0</v>
      </c>
      <c r="D153" s="159">
        <f>Data!MR33</f>
        <v>0</v>
      </c>
      <c r="E153" s="159">
        <f>Data!NL33</f>
        <v>0</v>
      </c>
      <c r="F153" s="159">
        <f>Data!OF33</f>
        <v>0</v>
      </c>
      <c r="G153" s="159">
        <f>Data!OZ33</f>
        <v>0</v>
      </c>
      <c r="H153" s="160">
        <f>Data!PT33</f>
        <v>0</v>
      </c>
      <c r="I153" s="70">
        <f t="shared" si="6"/>
        <v>0</v>
      </c>
    </row>
    <row r="154" spans="2:9" x14ac:dyDescent="0.2">
      <c r="B154" s="9" t="str">
        <f>$B$43</f>
        <v>Vocational Training</v>
      </c>
      <c r="C154" s="159">
        <f>Data!LY33</f>
        <v>0</v>
      </c>
      <c r="D154" s="159">
        <f>Data!MS33</f>
        <v>0</v>
      </c>
      <c r="E154" s="159">
        <f>Data!NM33</f>
        <v>0</v>
      </c>
      <c r="F154" s="159">
        <f>Data!OG33</f>
        <v>0</v>
      </c>
      <c r="G154" s="159">
        <f>Data!PA33</f>
        <v>0</v>
      </c>
      <c r="H154" s="160">
        <f>Data!PU33</f>
        <v>0</v>
      </c>
      <c r="I154" s="70">
        <f t="shared" si="6"/>
        <v>0</v>
      </c>
    </row>
    <row r="155" spans="2:9" x14ac:dyDescent="0.2">
      <c r="B155" s="9" t="str">
        <f>$B$44</f>
        <v>Physical Training</v>
      </c>
      <c r="C155" s="159">
        <f>Data!LZ33</f>
        <v>0</v>
      </c>
      <c r="D155" s="159">
        <f>Data!MT33</f>
        <v>0</v>
      </c>
      <c r="E155" s="159">
        <f>Data!NN33</f>
        <v>0</v>
      </c>
      <c r="F155" s="159">
        <f>Data!OH33</f>
        <v>0</v>
      </c>
      <c r="G155" s="159">
        <f>Data!PB33</f>
        <v>0</v>
      </c>
      <c r="H155" s="160">
        <f>Data!PV33</f>
        <v>0</v>
      </c>
      <c r="I155" s="70">
        <f t="shared" si="6"/>
        <v>0</v>
      </c>
    </row>
    <row r="156" spans="2:9" x14ac:dyDescent="0.2">
      <c r="B156" s="9" t="str">
        <f>$B$45</f>
        <v>Health Services</v>
      </c>
      <c r="C156" s="159">
        <f>Data!MA33</f>
        <v>0</v>
      </c>
      <c r="D156" s="159">
        <f>Data!MU33</f>
        <v>0</v>
      </c>
      <c r="E156" s="159">
        <f>Data!NO33</f>
        <v>0</v>
      </c>
      <c r="F156" s="159">
        <f>Data!OI33</f>
        <v>0</v>
      </c>
      <c r="G156" s="159">
        <f>Data!PC33</f>
        <v>0</v>
      </c>
      <c r="H156" s="160">
        <f>Data!PW33</f>
        <v>7225685.2699999996</v>
      </c>
      <c r="I156" s="70">
        <f t="shared" si="6"/>
        <v>7225685.2699999996</v>
      </c>
    </row>
    <row r="157" spans="2:9" x14ac:dyDescent="0.2">
      <c r="B157" s="9" t="str">
        <f>$B$46</f>
        <v>Pharmacy</v>
      </c>
      <c r="C157" s="159">
        <f>Data!MB33</f>
        <v>0</v>
      </c>
      <c r="D157" s="159">
        <f>Data!MV33</f>
        <v>0</v>
      </c>
      <c r="E157" s="159">
        <f>Data!NP33</f>
        <v>0</v>
      </c>
      <c r="F157" s="159">
        <f>Data!OJ33</f>
        <v>0</v>
      </c>
      <c r="G157" s="159">
        <f>Data!PD33</f>
        <v>0</v>
      </c>
      <c r="H157" s="160">
        <f>Data!PX33</f>
        <v>0</v>
      </c>
      <c r="I157" s="70">
        <f t="shared" si="6"/>
        <v>0</v>
      </c>
    </row>
    <row r="158" spans="2:9" x14ac:dyDescent="0.2">
      <c r="B158" s="9" t="str">
        <f>$B$47</f>
        <v>Business Administration</v>
      </c>
      <c r="C158" s="159">
        <f>Data!MC33</f>
        <v>0</v>
      </c>
      <c r="D158" s="159">
        <f>Data!MW33</f>
        <v>0</v>
      </c>
      <c r="E158" s="159">
        <f>Data!NQ33</f>
        <v>0</v>
      </c>
      <c r="F158" s="159">
        <f>Data!OK33</f>
        <v>0</v>
      </c>
      <c r="G158" s="159">
        <f>Data!PE33</f>
        <v>0</v>
      </c>
      <c r="H158" s="160">
        <f>Data!PY33</f>
        <v>3992435</v>
      </c>
      <c r="I158" s="70">
        <f t="shared" si="6"/>
        <v>3992435</v>
      </c>
    </row>
    <row r="159" spans="2:9" x14ac:dyDescent="0.2">
      <c r="B159" s="9" t="str">
        <f>$B$48</f>
        <v>Optometry</v>
      </c>
      <c r="C159" s="159">
        <f>Data!MD33</f>
        <v>0</v>
      </c>
      <c r="D159" s="159">
        <f>Data!MX33</f>
        <v>0</v>
      </c>
      <c r="E159" s="159">
        <f>Data!NR33</f>
        <v>0</v>
      </c>
      <c r="F159" s="159">
        <f>Data!OL33</f>
        <v>0</v>
      </c>
      <c r="G159" s="159">
        <f>Data!PF33</f>
        <v>0</v>
      </c>
      <c r="H159" s="160">
        <f>Data!PZ33</f>
        <v>0</v>
      </c>
      <c r="I159" s="70">
        <f t="shared" si="6"/>
        <v>0</v>
      </c>
    </row>
    <row r="160" spans="2:9" x14ac:dyDescent="0.2">
      <c r="B160" s="9" t="str">
        <f>$B$49</f>
        <v>Teacher Ed-Practice Teaching</v>
      </c>
      <c r="C160" s="159">
        <f>Data!ME33</f>
        <v>0</v>
      </c>
      <c r="D160" s="159">
        <f>Data!MY33</f>
        <v>0</v>
      </c>
      <c r="E160" s="159">
        <f>Data!NS33</f>
        <v>0</v>
      </c>
      <c r="F160" s="159">
        <f>Data!OM33</f>
        <v>0</v>
      </c>
      <c r="G160" s="159">
        <f>Data!PG33</f>
        <v>0</v>
      </c>
      <c r="H160" s="160">
        <f>Data!QA33</f>
        <v>131327.81</v>
      </c>
      <c r="I160" s="70">
        <f t="shared" si="6"/>
        <v>131327.81</v>
      </c>
    </row>
    <row r="161" spans="2:10" x14ac:dyDescent="0.2">
      <c r="B161" s="9" t="str">
        <f>$B$50</f>
        <v>Technology</v>
      </c>
      <c r="C161" s="159">
        <f>Data!MF33</f>
        <v>0</v>
      </c>
      <c r="D161" s="159">
        <f>Data!MZ33</f>
        <v>0</v>
      </c>
      <c r="E161" s="159">
        <f>Data!NT33</f>
        <v>0</v>
      </c>
      <c r="F161" s="159">
        <f>Data!ON33</f>
        <v>0</v>
      </c>
      <c r="G161" s="159">
        <f>Data!PH33</f>
        <v>0</v>
      </c>
      <c r="H161" s="160">
        <f>Data!QB33</f>
        <v>90261.53</v>
      </c>
      <c r="I161" s="70">
        <f t="shared" si="6"/>
        <v>90261.53</v>
      </c>
    </row>
    <row r="162" spans="2:10" x14ac:dyDescent="0.2">
      <c r="B162" s="9" t="str">
        <f>$B$51</f>
        <v>Nursing</v>
      </c>
      <c r="C162" s="159">
        <f>Data!MG33</f>
        <v>0</v>
      </c>
      <c r="D162" s="159">
        <f>Data!NA33</f>
        <v>0</v>
      </c>
      <c r="E162" s="159">
        <f>Data!NU33</f>
        <v>0</v>
      </c>
      <c r="F162" s="159">
        <f>Data!OO33</f>
        <v>0</v>
      </c>
      <c r="G162" s="159">
        <f>Data!PI33</f>
        <v>0</v>
      </c>
      <c r="H162" s="160">
        <f>Data!QC33</f>
        <v>9226575.0399999991</v>
      </c>
      <c r="I162" s="70">
        <f t="shared" si="6"/>
        <v>9226575.0399999991</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43023317.350000001</v>
      </c>
      <c r="I163" s="70">
        <f>SUM(I143:I162)</f>
        <v>43023317.350000001</v>
      </c>
    </row>
    <row r="164" spans="2:10" ht="15" thickTop="1" x14ac:dyDescent="0.2">
      <c r="B164" s="14"/>
      <c r="C164" s="42"/>
      <c r="D164" s="42"/>
      <c r="E164" s="42"/>
      <c r="F164" s="42"/>
      <c r="G164" s="42"/>
      <c r="H164" s="43"/>
      <c r="I164" s="44"/>
    </row>
    <row r="165" spans="2:10" ht="14.25" customHeight="1"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2854499.1206786302</v>
      </c>
      <c r="D168" s="21">
        <f t="shared" si="8"/>
        <v>1567111.0603154798</v>
      </c>
      <c r="E168" s="21">
        <f t="shared" si="8"/>
        <v>1622701.6560388387</v>
      </c>
      <c r="F168" s="21">
        <f t="shared" si="8"/>
        <v>1480082.2329670514</v>
      </c>
      <c r="G168" s="21">
        <f t="shared" si="8"/>
        <v>0</v>
      </c>
      <c r="H168" s="36">
        <f t="shared" ref="H168:H188" si="9">SUM(C168:G168)</f>
        <v>7524394.0700000003</v>
      </c>
      <c r="I168" s="52"/>
      <c r="J168" s="53"/>
    </row>
    <row r="169" spans="2:10" x14ac:dyDescent="0.2">
      <c r="B169" s="9" t="str">
        <f>$B$33</f>
        <v>Science</v>
      </c>
      <c r="C169" s="22">
        <f t="shared" si="8"/>
        <v>1923410.0557747378</v>
      </c>
      <c r="D169" s="22">
        <f t="shared" si="8"/>
        <v>1642723.5259164472</v>
      </c>
      <c r="E169" s="22">
        <f t="shared" si="8"/>
        <v>1621039.3767425935</v>
      </c>
      <c r="F169" s="22">
        <f t="shared" si="8"/>
        <v>1051136.1815662214</v>
      </c>
      <c r="G169" s="22">
        <f t="shared" si="8"/>
        <v>0</v>
      </c>
      <c r="H169" s="69">
        <f t="shared" si="9"/>
        <v>6238309.1400000006</v>
      </c>
      <c r="I169" s="52"/>
      <c r="J169" s="53"/>
    </row>
    <row r="170" spans="2:10" x14ac:dyDescent="0.2">
      <c r="B170" s="9" t="str">
        <f>$B$34</f>
        <v>Fine Arts</v>
      </c>
      <c r="C170" s="22">
        <f t="shared" si="8"/>
        <v>734205.45078830549</v>
      </c>
      <c r="D170" s="22">
        <f t="shared" si="8"/>
        <v>911995.65046965866</v>
      </c>
      <c r="E170" s="22">
        <f t="shared" si="8"/>
        <v>633257.33900163299</v>
      </c>
      <c r="F170" s="22">
        <f t="shared" si="8"/>
        <v>96849.839740402807</v>
      </c>
      <c r="G170" s="22">
        <f t="shared" si="8"/>
        <v>0</v>
      </c>
      <c r="H170" s="69">
        <f t="shared" si="9"/>
        <v>2376308.2800000003</v>
      </c>
      <c r="I170" s="52"/>
      <c r="J170" s="53"/>
    </row>
    <row r="171" spans="2:10" x14ac:dyDescent="0.2">
      <c r="B171" s="9" t="str">
        <f>$B$35</f>
        <v>Teacher Education</v>
      </c>
      <c r="C171" s="22">
        <f t="shared" si="8"/>
        <v>202894.88066156651</v>
      </c>
      <c r="D171" s="22">
        <f t="shared" si="8"/>
        <v>845546.3311912386</v>
      </c>
      <c r="E171" s="22">
        <f t="shared" si="8"/>
        <v>1006732.4928261713</v>
      </c>
      <c r="F171" s="22">
        <f t="shared" si="8"/>
        <v>497086.02532102331</v>
      </c>
      <c r="G171" s="22">
        <f t="shared" si="8"/>
        <v>0</v>
      </c>
      <c r="H171" s="69">
        <f t="shared" si="9"/>
        <v>2552259.7299999995</v>
      </c>
      <c r="I171" s="52"/>
      <c r="J171" s="53"/>
    </row>
    <row r="172" spans="2:10" x14ac:dyDescent="0.2">
      <c r="B172" s="9" t="str">
        <f>$B$36</f>
        <v>Agriculture</v>
      </c>
      <c r="C172" s="22">
        <f t="shared" si="8"/>
        <v>62989.749120292523</v>
      </c>
      <c r="D172" s="22">
        <f t="shared" si="8"/>
        <v>47974.565475770338</v>
      </c>
      <c r="E172" s="22">
        <f t="shared" si="8"/>
        <v>38572.947292488054</v>
      </c>
      <c r="F172" s="22">
        <f t="shared" si="8"/>
        <v>1679.498111449087</v>
      </c>
      <c r="G172" s="22">
        <f t="shared" si="8"/>
        <v>0</v>
      </c>
      <c r="H172" s="69">
        <f t="shared" si="9"/>
        <v>151216.76</v>
      </c>
      <c r="I172" s="52"/>
      <c r="J172" s="53"/>
    </row>
    <row r="173" spans="2:10" x14ac:dyDescent="0.2">
      <c r="B173" s="9" t="str">
        <f>$B$37</f>
        <v>Engineering</v>
      </c>
      <c r="C173" s="22">
        <f t="shared" si="8"/>
        <v>125748.63320348049</v>
      </c>
      <c r="D173" s="22">
        <f t="shared" si="8"/>
        <v>276913.69562389288</v>
      </c>
      <c r="E173" s="22">
        <f t="shared" si="8"/>
        <v>203973.13549550693</v>
      </c>
      <c r="F173" s="22">
        <f t="shared" si="8"/>
        <v>10348.125677119651</v>
      </c>
      <c r="G173" s="22">
        <f t="shared" si="8"/>
        <v>0</v>
      </c>
      <c r="H173" s="69">
        <f t="shared" si="9"/>
        <v>616983.59000000008</v>
      </c>
      <c r="I173" s="52"/>
      <c r="J173" s="53"/>
    </row>
    <row r="174" spans="2:10" x14ac:dyDescent="0.2">
      <c r="B174" s="9" t="str">
        <f>$B$38</f>
        <v>Home Economics</v>
      </c>
      <c r="C174" s="22">
        <f t="shared" si="8"/>
        <v>164217.92453989788</v>
      </c>
      <c r="D174" s="22">
        <f t="shared" si="8"/>
        <v>421587.04421785579</v>
      </c>
      <c r="E174" s="22">
        <f t="shared" si="8"/>
        <v>513788.72846236499</v>
      </c>
      <c r="F174" s="22">
        <f t="shared" si="8"/>
        <v>344734.46277988137</v>
      </c>
      <c r="G174" s="22">
        <f t="shared" si="8"/>
        <v>0</v>
      </c>
      <c r="H174" s="69">
        <f t="shared" si="9"/>
        <v>1444328.1600000001</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58792.435029242231</v>
      </c>
      <c r="D176" s="22">
        <f t="shared" si="8"/>
        <v>308612.13521326758</v>
      </c>
      <c r="E176" s="22">
        <f t="shared" si="8"/>
        <v>245377.0797574902</v>
      </c>
      <c r="F176" s="22">
        <f t="shared" si="8"/>
        <v>0</v>
      </c>
      <c r="G176" s="22">
        <f t="shared" si="8"/>
        <v>0</v>
      </c>
      <c r="H176" s="69">
        <f t="shared" si="9"/>
        <v>612781.65</v>
      </c>
      <c r="I176" s="52"/>
      <c r="J176" s="53"/>
    </row>
    <row r="177" spans="2:10" x14ac:dyDescent="0.2">
      <c r="B177" s="9" t="str">
        <f>$B$41</f>
        <v>Library Science</v>
      </c>
      <c r="C177" s="22">
        <f t="shared" si="8"/>
        <v>4801.8485835952897</v>
      </c>
      <c r="D177" s="22">
        <f t="shared" si="8"/>
        <v>14902.573558262271</v>
      </c>
      <c r="E177" s="22">
        <f t="shared" si="8"/>
        <v>739773.80255396559</v>
      </c>
      <c r="F177" s="22">
        <f t="shared" si="8"/>
        <v>80973.095304176779</v>
      </c>
      <c r="G177" s="22">
        <f t="shared" si="8"/>
        <v>0</v>
      </c>
      <c r="H177" s="69">
        <f t="shared" si="9"/>
        <v>840451.32</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215022.92277301912</v>
      </c>
      <c r="D181" s="22">
        <f t="shared" si="8"/>
        <v>1207013.6309808947</v>
      </c>
      <c r="E181" s="22">
        <f t="shared" si="8"/>
        <v>2221323.2181906784</v>
      </c>
      <c r="F181" s="22">
        <f t="shared" si="8"/>
        <v>1785988.814461635</v>
      </c>
      <c r="G181" s="22">
        <f t="shared" si="8"/>
        <v>1796336.6835937717</v>
      </c>
      <c r="H181" s="69">
        <f t="shared" si="9"/>
        <v>7225685.2699999986</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305116.63532385067</v>
      </c>
      <c r="D183" s="22">
        <f t="shared" si="8"/>
        <v>1728390.1783225087</v>
      </c>
      <c r="E183" s="22">
        <f t="shared" si="8"/>
        <v>1927217.2621951769</v>
      </c>
      <c r="F183" s="22">
        <f t="shared" si="8"/>
        <v>31710.924158463535</v>
      </c>
      <c r="G183" s="22">
        <f t="shared" si="8"/>
        <v>0</v>
      </c>
      <c r="H183" s="69">
        <f t="shared" si="9"/>
        <v>3992435</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131327.81</v>
      </c>
      <c r="E185" s="22">
        <f t="shared" si="10"/>
        <v>0</v>
      </c>
      <c r="F185" s="22">
        <f t="shared" si="10"/>
        <v>0</v>
      </c>
      <c r="G185" s="22">
        <f t="shared" si="10"/>
        <v>0</v>
      </c>
      <c r="H185" s="69">
        <f t="shared" si="9"/>
        <v>131327.81</v>
      </c>
      <c r="I185" s="52"/>
      <c r="J185" s="53"/>
    </row>
    <row r="186" spans="2:10" x14ac:dyDescent="0.2">
      <c r="B186" s="9" t="str">
        <f>$B$50</f>
        <v>Technology</v>
      </c>
      <c r="C186" s="22">
        <f t="shared" si="10"/>
        <v>3465.5583693430817</v>
      </c>
      <c r="D186" s="22">
        <f t="shared" si="10"/>
        <v>46340.972964137451</v>
      </c>
      <c r="E186" s="22">
        <f t="shared" si="10"/>
        <v>40454.998666519459</v>
      </c>
      <c r="F186" s="22">
        <f t="shared" si="10"/>
        <v>0</v>
      </c>
      <c r="G186" s="22">
        <f t="shared" si="10"/>
        <v>0</v>
      </c>
      <c r="H186" s="69">
        <f t="shared" si="9"/>
        <v>90261.53</v>
      </c>
      <c r="I186" s="52"/>
      <c r="J186" s="53"/>
    </row>
    <row r="187" spans="2:10" x14ac:dyDescent="0.2">
      <c r="B187" s="9" t="str">
        <f>$B$51</f>
        <v>Nursing</v>
      </c>
      <c r="C187" s="22">
        <f t="shared" si="10"/>
        <v>11243.318180543931</v>
      </c>
      <c r="D187" s="22">
        <f t="shared" si="10"/>
        <v>4925210.804078334</v>
      </c>
      <c r="E187" s="22">
        <f t="shared" si="10"/>
        <v>2515609.7145737889</v>
      </c>
      <c r="F187" s="22">
        <f t="shared" si="10"/>
        <v>1774511.2031673307</v>
      </c>
      <c r="G187" s="22">
        <f t="shared" si="10"/>
        <v>0</v>
      </c>
      <c r="H187" s="69">
        <f t="shared" si="9"/>
        <v>9226575.0399999972</v>
      </c>
      <c r="I187" s="52"/>
      <c r="J187" s="53"/>
    </row>
    <row r="188" spans="2:10" x14ac:dyDescent="0.2">
      <c r="B188" s="35" t="str">
        <f>$B$52</f>
        <v>Totals</v>
      </c>
      <c r="C188" s="36">
        <f>SUM(C168:C187)</f>
        <v>6666408.5330265043</v>
      </c>
      <c r="D188" s="36">
        <f>SUM(D168:D187)</f>
        <v>14075649.978327751</v>
      </c>
      <c r="E188" s="36">
        <f>SUM(E168:E187)</f>
        <v>13329821.751797216</v>
      </c>
      <c r="F188" s="36">
        <f>SUM(F168:F187)</f>
        <v>7155100.4032547548</v>
      </c>
      <c r="G188" s="36">
        <f>SUM(G168:G187)</f>
        <v>1796336.6835937717</v>
      </c>
      <c r="H188" s="36">
        <f t="shared" si="9"/>
        <v>43023317.350000001</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29770430</v>
      </c>
    </row>
    <row r="191" spans="2:10" ht="43.5" customHeight="1" thickBot="1" x14ac:dyDescent="0.25">
      <c r="B191" s="366" t="s">
        <v>233</v>
      </c>
      <c r="C191" s="366"/>
      <c r="D191" s="366"/>
      <c r="E191" s="366"/>
      <c r="F191" s="366"/>
      <c r="G191" s="366"/>
      <c r="H191" s="366"/>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1975200.2293151491</v>
      </c>
      <c r="D193" s="38">
        <f t="shared" si="11"/>
        <v>1084378.7280486356</v>
      </c>
      <c r="E193" s="38">
        <f t="shared" si="11"/>
        <v>1122845.2164861728</v>
      </c>
      <c r="F193" s="38">
        <f t="shared" si="11"/>
        <v>1024158.2296465284</v>
      </c>
      <c r="G193" s="38">
        <f t="shared" si="11"/>
        <v>0</v>
      </c>
      <c r="H193" s="38">
        <f>SUM(C193:G193)</f>
        <v>5206582.4034964861</v>
      </c>
      <c r="I193" s="1"/>
    </row>
    <row r="194" spans="2:9" x14ac:dyDescent="0.2">
      <c r="B194" s="9" t="str">
        <f>$B$33</f>
        <v>Science</v>
      </c>
      <c r="C194" s="39">
        <f t="shared" si="11"/>
        <v>1330923.507779249</v>
      </c>
      <c r="D194" s="39">
        <f t="shared" si="11"/>
        <v>1136699.5565298579</v>
      </c>
      <c r="E194" s="39">
        <f t="shared" si="11"/>
        <v>1121694.9849383628</v>
      </c>
      <c r="F194" s="39">
        <f t="shared" si="11"/>
        <v>727344.56686631986</v>
      </c>
      <c r="G194" s="39">
        <f t="shared" si="11"/>
        <v>0</v>
      </c>
      <c r="H194" s="39">
        <f t="shared" ref="H194:H213" si="12">SUM(C194:G194)</f>
        <v>4316662.6161137894</v>
      </c>
      <c r="I194" s="1"/>
    </row>
    <row r="195" spans="2:9" x14ac:dyDescent="0.2">
      <c r="B195" s="9" t="str">
        <f>$B$34</f>
        <v>Fine Arts</v>
      </c>
      <c r="C195" s="39">
        <f t="shared" si="11"/>
        <v>508041.0643299293</v>
      </c>
      <c r="D195" s="39">
        <f t="shared" si="11"/>
        <v>631064.83400715643</v>
      </c>
      <c r="E195" s="39">
        <f t="shared" si="11"/>
        <v>438188.97306700959</v>
      </c>
      <c r="F195" s="39">
        <f t="shared" si="11"/>
        <v>67016.249483122258</v>
      </c>
      <c r="G195" s="39">
        <f t="shared" si="11"/>
        <v>0</v>
      </c>
      <c r="H195" s="39">
        <f t="shared" si="12"/>
        <v>1644311.1208872176</v>
      </c>
      <c r="I195" s="1"/>
    </row>
    <row r="196" spans="2:9" x14ac:dyDescent="0.2">
      <c r="B196" s="9" t="str">
        <f>$B$35</f>
        <v>Teacher Education</v>
      </c>
      <c r="C196" s="39">
        <f t="shared" si="11"/>
        <v>140395.2137041706</v>
      </c>
      <c r="D196" s="39">
        <f t="shared" si="11"/>
        <v>585084.53972470388</v>
      </c>
      <c r="E196" s="39">
        <f t="shared" si="11"/>
        <v>696618.97339352744</v>
      </c>
      <c r="F196" s="39">
        <f t="shared" si="11"/>
        <v>343963.82267875312</v>
      </c>
      <c r="G196" s="39">
        <f t="shared" si="11"/>
        <v>0</v>
      </c>
      <c r="H196" s="39">
        <f t="shared" si="12"/>
        <v>1766062.549501155</v>
      </c>
      <c r="I196" s="1"/>
    </row>
    <row r="197" spans="2:9" x14ac:dyDescent="0.2">
      <c r="B197" s="9" t="str">
        <f>$B$36</f>
        <v>Agriculture</v>
      </c>
      <c r="C197" s="39">
        <f t="shared" si="11"/>
        <v>43586.409358308301</v>
      </c>
      <c r="D197" s="39">
        <f t="shared" si="11"/>
        <v>33196.497506611748</v>
      </c>
      <c r="E197" s="39">
        <f t="shared" si="11"/>
        <v>26690.950421728336</v>
      </c>
      <c r="F197" s="39">
        <f t="shared" si="11"/>
        <v>1162.1461146372897</v>
      </c>
      <c r="G197" s="39">
        <f t="shared" si="11"/>
        <v>0</v>
      </c>
      <c r="H197" s="39">
        <f t="shared" si="12"/>
        <v>104636.00340128568</v>
      </c>
      <c r="I197" s="1"/>
    </row>
    <row r="198" spans="2:9" x14ac:dyDescent="0.2">
      <c r="B198" s="9" t="str">
        <f>$B$37</f>
        <v>Engineering</v>
      </c>
      <c r="C198" s="39">
        <f t="shared" si="11"/>
        <v>87013.069219749043</v>
      </c>
      <c r="D198" s="39">
        <f t="shared" si="11"/>
        <v>191613.29989351644</v>
      </c>
      <c r="E198" s="39">
        <f t="shared" si="11"/>
        <v>141141.32381160982</v>
      </c>
      <c r="F198" s="39">
        <f t="shared" si="11"/>
        <v>7160.4927457211716</v>
      </c>
      <c r="G198" s="39">
        <f t="shared" si="11"/>
        <v>0</v>
      </c>
      <c r="H198" s="39">
        <f t="shared" si="12"/>
        <v>426928.18567059649</v>
      </c>
      <c r="I198" s="1"/>
    </row>
    <row r="199" spans="2:9" x14ac:dyDescent="0.2">
      <c r="B199" s="9" t="str">
        <f>$B$38</f>
        <v>Home Economics</v>
      </c>
      <c r="C199" s="39">
        <f t="shared" si="11"/>
        <v>113632.29364085654</v>
      </c>
      <c r="D199" s="39">
        <f t="shared" si="11"/>
        <v>291721.52149630338</v>
      </c>
      <c r="E199" s="39">
        <f t="shared" si="11"/>
        <v>355521.43181430362</v>
      </c>
      <c r="F199" s="39">
        <f t="shared" si="11"/>
        <v>238542.58183130957</v>
      </c>
      <c r="G199" s="39">
        <f t="shared" si="11"/>
        <v>0</v>
      </c>
      <c r="H199" s="39">
        <f t="shared" si="12"/>
        <v>999417.82878277311</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40682.034527476564</v>
      </c>
      <c r="D201" s="39">
        <f t="shared" si="11"/>
        <v>213547.36428419434</v>
      </c>
      <c r="E201" s="39">
        <f t="shared" si="11"/>
        <v>169791.21252556582</v>
      </c>
      <c r="F201" s="39">
        <f t="shared" si="11"/>
        <v>0</v>
      </c>
      <c r="G201" s="39">
        <f t="shared" si="11"/>
        <v>0</v>
      </c>
      <c r="H201" s="39">
        <f t="shared" si="12"/>
        <v>424020.61133723671</v>
      </c>
      <c r="I201" s="1"/>
    </row>
    <row r="202" spans="2:9" x14ac:dyDescent="0.2">
      <c r="B202" s="9" t="str">
        <f>$B$41</f>
        <v>Library Science</v>
      </c>
      <c r="C202" s="39">
        <f t="shared" si="11"/>
        <v>3322.6888468161455</v>
      </c>
      <c r="D202" s="39">
        <f t="shared" si="11"/>
        <v>10311.990078167075</v>
      </c>
      <c r="E202" s="39">
        <f t="shared" si="11"/>
        <v>511894.14245803287</v>
      </c>
      <c r="F202" s="39">
        <f t="shared" si="11"/>
        <v>56030.171708980517</v>
      </c>
      <c r="G202" s="39">
        <f t="shared" si="11"/>
        <v>0</v>
      </c>
      <c r="H202" s="39">
        <f t="shared" si="12"/>
        <v>581558.99309199653</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148787.3381671668</v>
      </c>
      <c r="D206" s="39">
        <f t="shared" si="11"/>
        <v>835205.58166121645</v>
      </c>
      <c r="E206" s="39">
        <f t="shared" si="11"/>
        <v>1537067.6046125588</v>
      </c>
      <c r="F206" s="39">
        <f t="shared" si="11"/>
        <v>1235833.4556757521</v>
      </c>
      <c r="G206" s="39">
        <f t="shared" si="11"/>
        <v>1242993.7708831595</v>
      </c>
      <c r="H206" s="39">
        <f t="shared" si="12"/>
        <v>4999887.7509998539</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211128.61543487516</v>
      </c>
      <c r="D208" s="39">
        <f t="shared" si="11"/>
        <v>1195977.4821623547</v>
      </c>
      <c r="E208" s="39">
        <f t="shared" si="11"/>
        <v>1333557.9417935864</v>
      </c>
      <c r="F208" s="39">
        <f t="shared" si="11"/>
        <v>21942.702352595694</v>
      </c>
      <c r="G208" s="39">
        <f t="shared" si="11"/>
        <v>0</v>
      </c>
      <c r="H208" s="39">
        <f t="shared" si="12"/>
        <v>2762606.7417434119</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90873.641341488823</v>
      </c>
      <c r="E210" s="39">
        <f t="shared" si="13"/>
        <v>0</v>
      </c>
      <c r="F210" s="39">
        <f t="shared" si="13"/>
        <v>0</v>
      </c>
      <c r="G210" s="39">
        <f t="shared" si="13"/>
        <v>0</v>
      </c>
      <c r="H210" s="39">
        <f t="shared" si="12"/>
        <v>90873.641341488823</v>
      </c>
      <c r="I210" s="1"/>
    </row>
    <row r="211" spans="2:9" x14ac:dyDescent="0.2">
      <c r="B211" s="9" t="str">
        <f>$B$50</f>
        <v>Technology</v>
      </c>
      <c r="C211" s="39">
        <f t="shared" si="13"/>
        <v>2398.0291029726332</v>
      </c>
      <c r="D211" s="39">
        <f t="shared" si="13"/>
        <v>32066.117486612813</v>
      </c>
      <c r="E211" s="39">
        <f t="shared" si="13"/>
        <v>27993.256446412706</v>
      </c>
      <c r="F211" s="39">
        <f t="shared" si="13"/>
        <v>0</v>
      </c>
      <c r="G211" s="39">
        <f t="shared" si="13"/>
        <v>0</v>
      </c>
      <c r="H211" s="39">
        <f t="shared" si="12"/>
        <v>62457.403035998155</v>
      </c>
      <c r="I211" s="1"/>
    </row>
    <row r="212" spans="2:9" x14ac:dyDescent="0.2">
      <c r="B212" s="9" t="str">
        <f>$B$51</f>
        <v>Nursing</v>
      </c>
      <c r="C212" s="39">
        <f t="shared" si="13"/>
        <v>7779.9304523629398</v>
      </c>
      <c r="D212" s="39">
        <f t="shared" si="13"/>
        <v>3408050.6220364077</v>
      </c>
      <c r="E212" s="39">
        <f t="shared" si="13"/>
        <v>1740702.1939964208</v>
      </c>
      <c r="F212" s="39">
        <f t="shared" si="13"/>
        <v>1227891.4041115243</v>
      </c>
      <c r="G212" s="39">
        <f t="shared" si="13"/>
        <v>0</v>
      </c>
      <c r="H212" s="39">
        <f t="shared" si="12"/>
        <v>6384424.1505967155</v>
      </c>
      <c r="I212" s="1"/>
    </row>
    <row r="213" spans="2:9" x14ac:dyDescent="0.2">
      <c r="B213" s="35" t="str">
        <f>$B$52</f>
        <v>Totals</v>
      </c>
      <c r="C213" s="38">
        <f>SUM(C193:C212)</f>
        <v>4612890.4238790823</v>
      </c>
      <c r="D213" s="38">
        <f>SUM(D193:D212)</f>
        <v>9739791.7762572281</v>
      </c>
      <c r="E213" s="38">
        <f>SUM(E193:E212)</f>
        <v>9223708.205765292</v>
      </c>
      <c r="F213" s="38">
        <f>SUM(F193:F212)</f>
        <v>4951045.8232152434</v>
      </c>
      <c r="G213" s="38">
        <f>SUM(G193:G212)</f>
        <v>1242993.7708831595</v>
      </c>
      <c r="H213" s="38">
        <f t="shared" si="12"/>
        <v>29770430.000000004</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31495960</v>
      </c>
    </row>
    <row r="216" spans="2:9" ht="60.75" customHeight="1" thickBot="1" x14ac:dyDescent="0.25">
      <c r="B216" s="366" t="s">
        <v>234</v>
      </c>
      <c r="C216" s="366"/>
      <c r="D216" s="366"/>
      <c r="E216" s="366"/>
      <c r="F216" s="366"/>
      <c r="G216" s="366"/>
      <c r="H216" s="366"/>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4561651.7673729882</v>
      </c>
      <c r="D218" s="38">
        <f t="shared" si="14"/>
        <v>2209346.4231452141</v>
      </c>
      <c r="E218" s="38">
        <f t="shared" si="14"/>
        <v>617774.13303719391</v>
      </c>
      <c r="F218" s="38">
        <f t="shared" si="14"/>
        <v>256469.64910925771</v>
      </c>
      <c r="G218" s="38">
        <f t="shared" si="14"/>
        <v>0</v>
      </c>
      <c r="H218" s="38">
        <f>SUM(C218:G218)</f>
        <v>7645241.9726646533</v>
      </c>
      <c r="I218" s="1"/>
    </row>
    <row r="219" spans="2:9" x14ac:dyDescent="0.2">
      <c r="B219" s="9" t="str">
        <f>$B$33</f>
        <v>Science</v>
      </c>
      <c r="C219" s="39">
        <f t="shared" si="14"/>
        <v>2189865.9350687736</v>
      </c>
      <c r="D219" s="39">
        <f t="shared" si="14"/>
        <v>1673157.6643775403</v>
      </c>
      <c r="E219" s="39">
        <f t="shared" si="14"/>
        <v>914667.04701347661</v>
      </c>
      <c r="F219" s="39">
        <f t="shared" si="14"/>
        <v>384143.15927069081</v>
      </c>
      <c r="G219" s="39">
        <f t="shared" si="14"/>
        <v>0</v>
      </c>
      <c r="H219" s="39">
        <f t="shared" ref="H219:H238" si="15">SUM(C219:G219)</f>
        <v>5161833.8057304816</v>
      </c>
      <c r="I219" s="1"/>
    </row>
    <row r="220" spans="2:9" x14ac:dyDescent="0.2">
      <c r="B220" s="9" t="str">
        <f>$B$34</f>
        <v>Fine Arts</v>
      </c>
      <c r="C220" s="39">
        <f t="shared" si="14"/>
        <v>591136.22407209978</v>
      </c>
      <c r="D220" s="39">
        <f t="shared" si="14"/>
        <v>523250.42171547946</v>
      </c>
      <c r="E220" s="39">
        <f t="shared" si="14"/>
        <v>184880.57726312123</v>
      </c>
      <c r="F220" s="39">
        <f t="shared" si="14"/>
        <v>30617.148719768131</v>
      </c>
      <c r="G220" s="39">
        <f t="shared" si="14"/>
        <v>0</v>
      </c>
      <c r="H220" s="39">
        <f t="shared" si="15"/>
        <v>1329884.3717704685</v>
      </c>
      <c r="I220" s="1"/>
    </row>
    <row r="221" spans="2:9" x14ac:dyDescent="0.2">
      <c r="B221" s="9" t="str">
        <f>$B$35</f>
        <v>Teacher Education</v>
      </c>
      <c r="C221" s="39">
        <f t="shared" si="14"/>
        <v>155093.95332922917</v>
      </c>
      <c r="D221" s="39">
        <f t="shared" si="14"/>
        <v>903276.4611787633</v>
      </c>
      <c r="E221" s="39">
        <f t="shared" si="14"/>
        <v>562771.6594540287</v>
      </c>
      <c r="F221" s="39">
        <f t="shared" si="14"/>
        <v>94709.046706482754</v>
      </c>
      <c r="G221" s="39">
        <f t="shared" si="14"/>
        <v>0</v>
      </c>
      <c r="H221" s="39">
        <f t="shared" si="15"/>
        <v>1715851.1206685039</v>
      </c>
      <c r="I221" s="1"/>
    </row>
    <row r="222" spans="2:9" x14ac:dyDescent="0.2">
      <c r="B222" s="9" t="str">
        <f>$B$36</f>
        <v>Agriculture</v>
      </c>
      <c r="C222" s="39">
        <f t="shared" si="14"/>
        <v>43307.693504115567</v>
      </c>
      <c r="D222" s="39">
        <f t="shared" si="14"/>
        <v>52555.725700385512</v>
      </c>
      <c r="E222" s="39">
        <f t="shared" si="14"/>
        <v>17163.180625403766</v>
      </c>
      <c r="F222" s="39">
        <f t="shared" si="14"/>
        <v>306.1714871976813</v>
      </c>
      <c r="G222" s="39">
        <f t="shared" si="14"/>
        <v>0</v>
      </c>
      <c r="H222" s="39">
        <f t="shared" si="15"/>
        <v>113332.77131710254</v>
      </c>
      <c r="I222" s="1"/>
    </row>
    <row r="223" spans="2:9" x14ac:dyDescent="0.2">
      <c r="B223" s="9" t="str">
        <f>$B$37</f>
        <v>Engineering</v>
      </c>
      <c r="C223" s="39">
        <f t="shared" si="14"/>
        <v>100062.83960903135</v>
      </c>
      <c r="D223" s="39">
        <f t="shared" si="14"/>
        <v>236701.36002463705</v>
      </c>
      <c r="E223" s="39">
        <f t="shared" si="14"/>
        <v>91035.115948779028</v>
      </c>
      <c r="F223" s="39">
        <f t="shared" si="14"/>
        <v>1530.8574359884067</v>
      </c>
      <c r="G223" s="39">
        <f t="shared" si="14"/>
        <v>0</v>
      </c>
      <c r="H223" s="39">
        <f t="shared" si="15"/>
        <v>429330.17301843583</v>
      </c>
      <c r="I223" s="1"/>
    </row>
    <row r="224" spans="2:9" x14ac:dyDescent="0.2">
      <c r="B224" s="9" t="str">
        <f>$B$38</f>
        <v>Home Economics</v>
      </c>
      <c r="C224" s="39">
        <f t="shared" si="14"/>
        <v>248950.27635327578</v>
      </c>
      <c r="D224" s="39">
        <f t="shared" si="14"/>
        <v>508005.24937490962</v>
      </c>
      <c r="E224" s="39">
        <f t="shared" si="14"/>
        <v>292175.54854123015</v>
      </c>
      <c r="F224" s="39">
        <f t="shared" si="14"/>
        <v>82564.24438097472</v>
      </c>
      <c r="G224" s="39">
        <f t="shared" si="14"/>
        <v>0</v>
      </c>
      <c r="H224" s="39">
        <f t="shared" si="15"/>
        <v>1131695.3186503903</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35721.951011356476</v>
      </c>
      <c r="D226" s="39">
        <f t="shared" si="14"/>
        <v>245427.21524588426</v>
      </c>
      <c r="E226" s="39">
        <f t="shared" si="14"/>
        <v>88826.987447265099</v>
      </c>
      <c r="F226" s="39">
        <f t="shared" si="14"/>
        <v>0</v>
      </c>
      <c r="G226" s="39">
        <f t="shared" si="14"/>
        <v>0</v>
      </c>
      <c r="H226" s="39">
        <f t="shared" si="15"/>
        <v>369976.15370450588</v>
      </c>
      <c r="I226" s="1"/>
    </row>
    <row r="227" spans="2:10" x14ac:dyDescent="0.2">
      <c r="B227" s="9" t="str">
        <f>$B$41</f>
        <v>Library Science</v>
      </c>
      <c r="C227" s="39">
        <f t="shared" si="14"/>
        <v>8896.0071051447594</v>
      </c>
      <c r="D227" s="39">
        <f t="shared" si="14"/>
        <v>44231.059224942772</v>
      </c>
      <c r="E227" s="39">
        <f t="shared" si="14"/>
        <v>540188.52705218166</v>
      </c>
      <c r="F227" s="39">
        <f t="shared" si="14"/>
        <v>1837.0289231860877</v>
      </c>
      <c r="G227" s="39">
        <f t="shared" si="14"/>
        <v>0</v>
      </c>
      <c r="H227" s="39">
        <f t="shared" si="15"/>
        <v>595152.62230545527</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273086.72973932751</v>
      </c>
      <c r="D231" s="39">
        <f t="shared" si="14"/>
        <v>1270364.1635898531</v>
      </c>
      <c r="E231" s="39">
        <f t="shared" si="14"/>
        <v>1641241.6934889026</v>
      </c>
      <c r="F231" s="39">
        <f t="shared" si="14"/>
        <v>515490.72727849608</v>
      </c>
      <c r="G231" s="39">
        <f t="shared" si="14"/>
        <v>599193.35079840315</v>
      </c>
      <c r="H231" s="39">
        <f t="shared" si="15"/>
        <v>4299376.6648949822</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286327.2984539615</v>
      </c>
      <c r="D233" s="39">
        <f t="shared" si="14"/>
        <v>1811668.0788665337</v>
      </c>
      <c r="E233" s="39">
        <f t="shared" si="14"/>
        <v>2246670.3808130869</v>
      </c>
      <c r="F233" s="39">
        <f t="shared" si="14"/>
        <v>6123.4297439536267</v>
      </c>
      <c r="G233" s="39">
        <f t="shared" si="14"/>
        <v>0</v>
      </c>
      <c r="H233" s="39">
        <f t="shared" si="15"/>
        <v>4350789.1878775368</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61983.661226790544</v>
      </c>
      <c r="E235" s="39">
        <f t="shared" si="16"/>
        <v>0</v>
      </c>
      <c r="F235" s="39">
        <f t="shared" si="16"/>
        <v>0</v>
      </c>
      <c r="G235" s="39">
        <f t="shared" si="16"/>
        <v>0</v>
      </c>
      <c r="H235" s="39">
        <f t="shared" si="15"/>
        <v>61983.661226790544</v>
      </c>
      <c r="I235" s="1"/>
    </row>
    <row r="236" spans="2:10" x14ac:dyDescent="0.2">
      <c r="B236" s="9" t="str">
        <f>$B$50</f>
        <v>Technology</v>
      </c>
      <c r="C236" s="39">
        <f t="shared" si="16"/>
        <v>1861.9549754954146</v>
      </c>
      <c r="D236" s="39">
        <f t="shared" si="16"/>
        <v>42726.601428176014</v>
      </c>
      <c r="E236" s="39">
        <f t="shared" si="16"/>
        <v>22884.240833871685</v>
      </c>
      <c r="F236" s="39">
        <f t="shared" si="16"/>
        <v>0</v>
      </c>
      <c r="G236" s="39">
        <f t="shared" si="16"/>
        <v>0</v>
      </c>
      <c r="H236" s="39">
        <f t="shared" si="15"/>
        <v>67472.797237543113</v>
      </c>
      <c r="I236" s="1"/>
    </row>
    <row r="237" spans="2:10" x14ac:dyDescent="0.2">
      <c r="B237" s="9" t="str">
        <f>$B$51</f>
        <v>Nursing</v>
      </c>
      <c r="C237" s="39">
        <f t="shared" si="16"/>
        <v>6689.2456527057484</v>
      </c>
      <c r="D237" s="39">
        <f t="shared" si="16"/>
        <v>2837307.1075156601</v>
      </c>
      <c r="E237" s="39">
        <f t="shared" si="16"/>
        <v>1188073.5032918383</v>
      </c>
      <c r="F237" s="39">
        <f t="shared" si="16"/>
        <v>191969.52247294618</v>
      </c>
      <c r="G237" s="39">
        <f t="shared" si="16"/>
        <v>0</v>
      </c>
      <c r="H237" s="39">
        <f t="shared" si="15"/>
        <v>4224039.3789331503</v>
      </c>
      <c r="I237" s="1"/>
    </row>
    <row r="238" spans="2:10" x14ac:dyDescent="0.2">
      <c r="B238" s="35" t="str">
        <f>$B$52</f>
        <v>Totals</v>
      </c>
      <c r="C238" s="38">
        <f>SUM(C218:C237)</f>
        <v>8502651.8762475047</v>
      </c>
      <c r="D238" s="38">
        <f>SUM(D218:D237)</f>
        <v>12420001.192614768</v>
      </c>
      <c r="E238" s="38">
        <f>SUM(E218:E237)</f>
        <v>8408352.5948103815</v>
      </c>
      <c r="F238" s="38">
        <f>SUM(F218:F237)</f>
        <v>1565760.985528942</v>
      </c>
      <c r="G238" s="38">
        <f>SUM(G218:G237)</f>
        <v>599193.35079840315</v>
      </c>
      <c r="H238" s="38">
        <f t="shared" si="15"/>
        <v>31495960</v>
      </c>
      <c r="I238" s="1"/>
    </row>
    <row r="239" spans="2:10" x14ac:dyDescent="0.2">
      <c r="B239" s="40"/>
      <c r="C239" s="41"/>
      <c r="D239" s="41"/>
      <c r="E239" s="41"/>
      <c r="F239" s="41"/>
      <c r="G239" s="41"/>
      <c r="H239" s="41"/>
      <c r="I239" s="1"/>
    </row>
    <row r="240" spans="2:10" x14ac:dyDescent="0.2">
      <c r="B240" s="310" t="s">
        <v>12</v>
      </c>
      <c r="C240" s="11"/>
      <c r="D240" s="11"/>
      <c r="E240" s="11"/>
      <c r="F240" s="11"/>
      <c r="G240" s="11"/>
      <c r="H240" s="17">
        <f>H16</f>
        <v>12424731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1799510.0363755843</v>
      </c>
      <c r="D243" s="38">
        <f t="shared" si="17"/>
        <v>871557.33603266766</v>
      </c>
      <c r="E243" s="38">
        <f t="shared" si="17"/>
        <v>243703.55505103979</v>
      </c>
      <c r="F243" s="38">
        <f t="shared" si="17"/>
        <v>101173.81403351149</v>
      </c>
      <c r="G243" s="38">
        <f t="shared" si="17"/>
        <v>0</v>
      </c>
      <c r="H243" s="38">
        <f>SUM(C243:G243)</f>
        <v>3015944.7414928037</v>
      </c>
      <c r="I243" s="1"/>
    </row>
    <row r="244" spans="2:9" x14ac:dyDescent="0.2">
      <c r="B244" s="9" t="str">
        <f>$B$33</f>
        <v>Science</v>
      </c>
      <c r="C244" s="39">
        <f t="shared" si="17"/>
        <v>863872.54648827901</v>
      </c>
      <c r="D244" s="39">
        <f t="shared" si="17"/>
        <v>660038.10966483387</v>
      </c>
      <c r="E244" s="39">
        <f t="shared" si="17"/>
        <v>360823.80132902123</v>
      </c>
      <c r="F244" s="39">
        <f t="shared" si="17"/>
        <v>151539.29010033316</v>
      </c>
      <c r="G244" s="39">
        <f t="shared" si="17"/>
        <v>0</v>
      </c>
      <c r="H244" s="39">
        <f t="shared" ref="H244:H263" si="18">SUM(C244:G244)</f>
        <v>2036273.7475824673</v>
      </c>
      <c r="I244" s="1"/>
    </row>
    <row r="245" spans="2:9" x14ac:dyDescent="0.2">
      <c r="B245" s="9" t="str">
        <f>$B$34</f>
        <v>Fine Arts</v>
      </c>
      <c r="C245" s="39">
        <f t="shared" si="17"/>
        <v>233195.25959683603</v>
      </c>
      <c r="D245" s="39">
        <f t="shared" si="17"/>
        <v>206415.22707837424</v>
      </c>
      <c r="E245" s="39">
        <f t="shared" si="17"/>
        <v>72932.891698459032</v>
      </c>
      <c r="F245" s="39">
        <f t="shared" si="17"/>
        <v>12078.051814585535</v>
      </c>
      <c r="G245" s="39">
        <f t="shared" si="17"/>
        <v>0</v>
      </c>
      <c r="H245" s="39">
        <f t="shared" si="18"/>
        <v>524621.43018825492</v>
      </c>
      <c r="I245" s="1"/>
    </row>
    <row r="246" spans="2:9" x14ac:dyDescent="0.2">
      <c r="B246" s="9" t="str">
        <f>$B$35</f>
        <v>Teacher Education</v>
      </c>
      <c r="C246" s="39">
        <f t="shared" si="17"/>
        <v>61182.470699169877</v>
      </c>
      <c r="D246" s="39">
        <f t="shared" si="17"/>
        <v>356330.36899901059</v>
      </c>
      <c r="E246" s="39">
        <f t="shared" si="17"/>
        <v>222005.82179872954</v>
      </c>
      <c r="F246" s="39">
        <f t="shared" si="17"/>
        <v>37361.440279784583</v>
      </c>
      <c r="G246" s="39">
        <f t="shared" si="17"/>
        <v>0</v>
      </c>
      <c r="H246" s="39">
        <f t="shared" si="18"/>
        <v>676880.10177669465</v>
      </c>
      <c r="I246" s="1"/>
    </row>
    <row r="247" spans="2:9" x14ac:dyDescent="0.2">
      <c r="B247" s="9" t="str">
        <f>$B$36</f>
        <v>Agriculture</v>
      </c>
      <c r="C247" s="39">
        <f t="shared" si="17"/>
        <v>17084.300399768199</v>
      </c>
      <c r="D247" s="39">
        <f t="shared" si="17"/>
        <v>20732.524245556469</v>
      </c>
      <c r="E247" s="39">
        <f t="shared" si="17"/>
        <v>6770.6430404106923</v>
      </c>
      <c r="F247" s="39">
        <f t="shared" si="17"/>
        <v>120.78051814585534</v>
      </c>
      <c r="G247" s="39">
        <f t="shared" si="17"/>
        <v>0</v>
      </c>
      <c r="H247" s="39">
        <f t="shared" si="18"/>
        <v>44708.248203881216</v>
      </c>
      <c r="I247" s="1"/>
    </row>
    <row r="248" spans="2:9" x14ac:dyDescent="0.2">
      <c r="B248" s="9" t="str">
        <f>$B$37</f>
        <v>Engineering</v>
      </c>
      <c r="C248" s="39">
        <f t="shared" si="17"/>
        <v>39473.439299464422</v>
      </c>
      <c r="D248" s="39">
        <f t="shared" si="17"/>
        <v>93375.490876933705</v>
      </c>
      <c r="E248" s="39">
        <f t="shared" si="17"/>
        <v>35912.124196798235</v>
      </c>
      <c r="F248" s="39">
        <f t="shared" si="17"/>
        <v>603.90259072927677</v>
      </c>
      <c r="G248" s="39">
        <f t="shared" si="17"/>
        <v>0</v>
      </c>
      <c r="H248" s="39">
        <f t="shared" si="18"/>
        <v>169364.95696392565</v>
      </c>
      <c r="I248" s="1"/>
    </row>
    <row r="249" spans="2:9" x14ac:dyDescent="0.2">
      <c r="B249" s="9" t="str">
        <f>$B$38</f>
        <v>Home Economics</v>
      </c>
      <c r="C249" s="39">
        <f t="shared" si="17"/>
        <v>98207.522998667526</v>
      </c>
      <c r="D249" s="39">
        <f t="shared" si="17"/>
        <v>200401.21241172426</v>
      </c>
      <c r="E249" s="39">
        <f t="shared" si="17"/>
        <v>115259.30930196213</v>
      </c>
      <c r="F249" s="39">
        <f t="shared" si="17"/>
        <v>32570.479726665657</v>
      </c>
      <c r="G249" s="39">
        <f t="shared" si="17"/>
        <v>0</v>
      </c>
      <c r="H249" s="39">
        <f t="shared" si="18"/>
        <v>446438.52443901962</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14091.827399808804</v>
      </c>
      <c r="D251" s="39">
        <f t="shared" si="17"/>
        <v>96817.722955871519</v>
      </c>
      <c r="E251" s="39">
        <f t="shared" si="17"/>
        <v>35041.047314406213</v>
      </c>
      <c r="F251" s="39">
        <f t="shared" si="17"/>
        <v>0</v>
      </c>
      <c r="G251" s="39">
        <f t="shared" si="17"/>
        <v>0</v>
      </c>
      <c r="H251" s="39">
        <f t="shared" si="18"/>
        <v>145950.59767008654</v>
      </c>
      <c r="I251" s="1"/>
    </row>
    <row r="252" spans="2:9" x14ac:dyDescent="0.2">
      <c r="B252" s="9" t="str">
        <f>$B$41</f>
        <v>Library Science</v>
      </c>
      <c r="C252" s="39">
        <f t="shared" si="17"/>
        <v>3509.3546999523851</v>
      </c>
      <c r="D252" s="39">
        <f t="shared" si="17"/>
        <v>17448.555710477867</v>
      </c>
      <c r="E252" s="39">
        <f t="shared" si="17"/>
        <v>213097.0809560839</v>
      </c>
      <c r="F252" s="39">
        <f t="shared" si="17"/>
        <v>724.68310887513201</v>
      </c>
      <c r="G252" s="39">
        <f t="shared" si="17"/>
        <v>0</v>
      </c>
      <c r="H252" s="39">
        <f t="shared" si="18"/>
        <v>234779.67447538927</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107729.02799853834</v>
      </c>
      <c r="D256" s="39">
        <f t="shared" si="17"/>
        <v>501141.51163018745</v>
      </c>
      <c r="E256" s="39">
        <f t="shared" si="17"/>
        <v>647447.69003974053</v>
      </c>
      <c r="F256" s="39">
        <f t="shared" si="17"/>
        <v>203354.1323849051</v>
      </c>
      <c r="G256" s="39">
        <f t="shared" si="17"/>
        <v>236373.68731287424</v>
      </c>
      <c r="H256" s="39">
        <f t="shared" si="18"/>
        <v>1696046.0493662457</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112952.25359846746</v>
      </c>
      <c r="D258" s="39">
        <f t="shared" si="17"/>
        <v>714678.59818222618</v>
      </c>
      <c r="E258" s="39">
        <f t="shared" si="17"/>
        <v>886281.13343013416</v>
      </c>
      <c r="F258" s="39">
        <f t="shared" si="17"/>
        <v>2415.6103629171071</v>
      </c>
      <c r="G258" s="39">
        <f t="shared" si="17"/>
        <v>0</v>
      </c>
      <c r="H258" s="39">
        <f t="shared" si="18"/>
        <v>1716327.595573745</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24451.717526247892</v>
      </c>
      <c r="E260" s="39">
        <f t="shared" si="19"/>
        <v>0</v>
      </c>
      <c r="F260" s="39">
        <f t="shared" si="19"/>
        <v>0</v>
      </c>
      <c r="G260" s="39">
        <f t="shared" si="19"/>
        <v>0</v>
      </c>
      <c r="H260" s="39">
        <f t="shared" si="18"/>
        <v>24451.717526247892</v>
      </c>
      <c r="I260" s="1"/>
    </row>
    <row r="261" spans="2:10" x14ac:dyDescent="0.2">
      <c r="B261" s="9" t="str">
        <f>$B$50</f>
        <v>Technology</v>
      </c>
      <c r="C261" s="39">
        <f t="shared" si="19"/>
        <v>734.51609999003415</v>
      </c>
      <c r="D261" s="39">
        <f t="shared" si="19"/>
        <v>16855.067421005831</v>
      </c>
      <c r="E261" s="39">
        <f t="shared" si="19"/>
        <v>9027.5240538809212</v>
      </c>
      <c r="F261" s="39">
        <f t="shared" si="19"/>
        <v>0</v>
      </c>
      <c r="G261" s="39">
        <f t="shared" si="19"/>
        <v>0</v>
      </c>
      <c r="H261" s="39">
        <f t="shared" si="18"/>
        <v>26617.107574876783</v>
      </c>
      <c r="I261" s="1"/>
    </row>
    <row r="262" spans="2:10" x14ac:dyDescent="0.2">
      <c r="B262" s="9" t="str">
        <f>$B$51</f>
        <v>Nursing</v>
      </c>
      <c r="C262" s="39">
        <f t="shared" si="19"/>
        <v>2638.8170999641966</v>
      </c>
      <c r="D262" s="39">
        <f t="shared" si="19"/>
        <v>1119279.3480582957</v>
      </c>
      <c r="E262" s="39">
        <f t="shared" si="19"/>
        <v>468678.95713065122</v>
      </c>
      <c r="F262" s="39">
        <f t="shared" si="19"/>
        <v>75729.384877451303</v>
      </c>
      <c r="G262" s="39">
        <f t="shared" si="19"/>
        <v>0</v>
      </c>
      <c r="H262" s="39">
        <f t="shared" si="18"/>
        <v>1666326.5071663624</v>
      </c>
      <c r="I262" s="1"/>
    </row>
    <row r="263" spans="2:10" x14ac:dyDescent="0.2">
      <c r="B263" s="35" t="str">
        <f>$B$52</f>
        <v>Totals</v>
      </c>
      <c r="C263" s="38">
        <f>SUM(C243:C262)</f>
        <v>3354181.37275449</v>
      </c>
      <c r="D263" s="38">
        <f>SUM(D243:D262)</f>
        <v>4899522.7907934124</v>
      </c>
      <c r="E263" s="38">
        <f>SUM(E243:E262)</f>
        <v>3316981.5793413175</v>
      </c>
      <c r="F263" s="38">
        <f>SUM(F243:F262)</f>
        <v>617671.56979790423</v>
      </c>
      <c r="G263" s="38">
        <f>SUM(G243:G262)</f>
        <v>236373.68731287424</v>
      </c>
      <c r="H263" s="38">
        <f t="shared" si="18"/>
        <v>12424731</v>
      </c>
      <c r="I263" s="50"/>
    </row>
    <row r="264" spans="2:10" x14ac:dyDescent="0.2">
      <c r="B264" s="374"/>
      <c r="C264" s="374"/>
      <c r="D264" s="374"/>
      <c r="E264" s="374"/>
      <c r="F264" s="374"/>
      <c r="G264" s="374"/>
      <c r="H264" s="374"/>
      <c r="I264" s="49"/>
    </row>
    <row r="265" spans="2:10" x14ac:dyDescent="0.2">
      <c r="B265" s="310" t="s">
        <v>236</v>
      </c>
      <c r="C265" s="11"/>
      <c r="D265" s="11"/>
      <c r="E265" s="11"/>
      <c r="F265" s="11"/>
      <c r="G265" s="11"/>
      <c r="H265" s="17"/>
      <c r="J265" s="26"/>
    </row>
    <row r="266" spans="2:10" ht="45" customHeight="1" thickBot="1" x14ac:dyDescent="0.25">
      <c r="B266" s="366" t="s">
        <v>237</v>
      </c>
      <c r="C266" s="366"/>
      <c r="D266" s="366"/>
      <c r="E266" s="366"/>
      <c r="F266" s="366"/>
      <c r="G266" s="366"/>
      <c r="H266" s="366"/>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14303001.572407931</v>
      </c>
      <c r="D268" s="38">
        <f t="shared" si="20"/>
        <v>7440948.8720173473</v>
      </c>
      <c r="E268" s="38">
        <f t="shared" si="20"/>
        <v>5376187.9751717448</v>
      </c>
      <c r="F268" s="38">
        <f t="shared" si="20"/>
        <v>4475555.3775347192</v>
      </c>
      <c r="G268" s="38">
        <f t="shared" si="20"/>
        <v>0</v>
      </c>
      <c r="H268" s="38">
        <f>SUM(C268:G268)</f>
        <v>31595693.79713174</v>
      </c>
      <c r="I268" s="1"/>
    </row>
    <row r="269" spans="2:10" x14ac:dyDescent="0.2">
      <c r="B269" s="9" t="str">
        <f>$B$33</f>
        <v>Science</v>
      </c>
      <c r="C269" s="39">
        <f t="shared" si="20"/>
        <v>8405085.1890129689</v>
      </c>
      <c r="D269" s="39">
        <f t="shared" si="20"/>
        <v>6903611.2739927899</v>
      </c>
      <c r="E269" s="39">
        <f t="shared" si="20"/>
        <v>5785576.311056654</v>
      </c>
      <c r="F269" s="39">
        <f t="shared" si="20"/>
        <v>3460172.797866405</v>
      </c>
      <c r="G269" s="39">
        <f t="shared" si="20"/>
        <v>0</v>
      </c>
      <c r="H269" s="39">
        <f t="shared" ref="H269:H288" si="21">SUM(C269:G269)</f>
        <v>24554445.571928818</v>
      </c>
      <c r="I269" s="1"/>
    </row>
    <row r="270" spans="2:10" x14ac:dyDescent="0.2">
      <c r="B270" s="9" t="str">
        <f>$B$34</f>
        <v>Fine Arts</v>
      </c>
      <c r="C270" s="39">
        <f t="shared" si="20"/>
        <v>2867051.3417814947</v>
      </c>
      <c r="D270" s="39">
        <f t="shared" si="20"/>
        <v>3267036.6581297666</v>
      </c>
      <c r="E270" s="39">
        <f t="shared" si="20"/>
        <v>2019673.6407776137</v>
      </c>
      <c r="F270" s="39">
        <f t="shared" si="20"/>
        <v>312152.59925064613</v>
      </c>
      <c r="G270" s="39">
        <f t="shared" si="20"/>
        <v>0</v>
      </c>
      <c r="H270" s="39">
        <f t="shared" si="21"/>
        <v>8465914.239939522</v>
      </c>
      <c r="I270" s="1"/>
    </row>
    <row r="271" spans="2:10" x14ac:dyDescent="0.2">
      <c r="B271" s="9" t="str">
        <f>$B$35</f>
        <v>Teacher Education</v>
      </c>
      <c r="C271" s="39">
        <f t="shared" si="20"/>
        <v>780774.27883847104</v>
      </c>
      <c r="D271" s="39">
        <f t="shared" si="20"/>
        <v>3612101.3265576204</v>
      </c>
      <c r="E271" s="39">
        <f t="shared" si="20"/>
        <v>3585727.0700987438</v>
      </c>
      <c r="F271" s="39">
        <f t="shared" si="20"/>
        <v>1515072.3352085347</v>
      </c>
      <c r="G271" s="39">
        <f t="shared" si="20"/>
        <v>0</v>
      </c>
      <c r="H271" s="39">
        <f t="shared" si="21"/>
        <v>9493675.01070337</v>
      </c>
      <c r="I271" s="1"/>
    </row>
    <row r="272" spans="2:10" x14ac:dyDescent="0.2">
      <c r="B272" s="9" t="str">
        <f>$B$36</f>
        <v>Agriculture</v>
      </c>
      <c r="C272" s="39">
        <f t="shared" si="20"/>
        <v>235643.22858755727</v>
      </c>
      <c r="D272" s="39">
        <f t="shared" si="20"/>
        <v>206763.96544665558</v>
      </c>
      <c r="E272" s="39">
        <f t="shared" si="20"/>
        <v>131252.18471353344</v>
      </c>
      <c r="F272" s="39">
        <f t="shared" si="20"/>
        <v>5099.6824383264629</v>
      </c>
      <c r="G272" s="39">
        <f t="shared" si="20"/>
        <v>0</v>
      </c>
      <c r="H272" s="39">
        <f t="shared" si="21"/>
        <v>578759.06118607277</v>
      </c>
      <c r="I272" s="1"/>
    </row>
    <row r="273" spans="2:10" x14ac:dyDescent="0.2">
      <c r="B273" s="9" t="str">
        <f>$B$37</f>
        <v>Engineering</v>
      </c>
      <c r="C273" s="39">
        <f t="shared" si="20"/>
        <v>489396.43122650834</v>
      </c>
      <c r="D273" s="39">
        <f t="shared" si="20"/>
        <v>1100511.210797559</v>
      </c>
      <c r="E273" s="39">
        <f t="shared" si="20"/>
        <v>694445.03662473208</v>
      </c>
      <c r="F273" s="39">
        <f t="shared" si="20"/>
        <v>30925.504970598406</v>
      </c>
      <c r="G273" s="39">
        <f t="shared" si="20"/>
        <v>0</v>
      </c>
      <c r="H273" s="39">
        <f t="shared" si="21"/>
        <v>2315278.1836193977</v>
      </c>
      <c r="I273" s="1"/>
    </row>
    <row r="274" spans="2:10" x14ac:dyDescent="0.2">
      <c r="B274" s="9" t="str">
        <f>$B$38</f>
        <v>Home Economics</v>
      </c>
      <c r="C274" s="39">
        <f t="shared" si="20"/>
        <v>804047.91873198061</v>
      </c>
      <c r="D274" s="39">
        <f t="shared" si="20"/>
        <v>1881353.6629003289</v>
      </c>
      <c r="E274" s="39">
        <f t="shared" si="20"/>
        <v>1836907.2747001881</v>
      </c>
      <c r="F274" s="39">
        <f t="shared" si="20"/>
        <v>1074261.2646190322</v>
      </c>
      <c r="G274" s="39">
        <f t="shared" si="20"/>
        <v>0</v>
      </c>
      <c r="H274" s="39">
        <f t="shared" si="21"/>
        <v>5596570.1209515296</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213387.16922530346</v>
      </c>
      <c r="D276" s="39">
        <f t="shared" si="20"/>
        <v>1200871.2798070544</v>
      </c>
      <c r="E276" s="39">
        <f t="shared" si="20"/>
        <v>806560.64553787827</v>
      </c>
      <c r="F276" s="39">
        <f t="shared" si="20"/>
        <v>0</v>
      </c>
      <c r="G276" s="39">
        <f t="shared" si="20"/>
        <v>0</v>
      </c>
      <c r="H276" s="39">
        <f t="shared" si="21"/>
        <v>2220819.0945702363</v>
      </c>
      <c r="I276" s="1"/>
    </row>
    <row r="277" spans="2:10" x14ac:dyDescent="0.2">
      <c r="B277" s="9" t="str">
        <f>$B$41</f>
        <v>Library Science</v>
      </c>
      <c r="C277" s="39">
        <f t="shared" si="20"/>
        <v>25765.152910226519</v>
      </c>
      <c r="D277" s="39">
        <f t="shared" si="20"/>
        <v>103141.82812293849</v>
      </c>
      <c r="E277" s="39">
        <f t="shared" si="20"/>
        <v>2811497.8350519459</v>
      </c>
      <c r="F277" s="39">
        <f t="shared" si="20"/>
        <v>227846.54131536401</v>
      </c>
      <c r="G277" s="39">
        <f t="shared" si="20"/>
        <v>0</v>
      </c>
      <c r="H277" s="39">
        <f t="shared" si="21"/>
        <v>3168251.3574004751</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979056.47389132087</v>
      </c>
      <c r="D281" s="39">
        <f t="shared" si="20"/>
        <v>5129681.1185295619</v>
      </c>
      <c r="E281" s="39">
        <f t="shared" si="20"/>
        <v>8468895.5481591802</v>
      </c>
      <c r="F281" s="39">
        <f t="shared" si="20"/>
        <v>5687855.6684945077</v>
      </c>
      <c r="G281" s="39">
        <f t="shared" si="20"/>
        <v>5833367.8780722581</v>
      </c>
      <c r="H281" s="39">
        <f t="shared" si="21"/>
        <v>26098856.687146828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1248180.6459403327</v>
      </c>
      <c r="D283" s="39">
        <f t="shared" si="20"/>
        <v>7335105.502950754</v>
      </c>
      <c r="E283" s="39">
        <f t="shared" si="20"/>
        <v>8494890.6962896846</v>
      </c>
      <c r="F283" s="39">
        <f t="shared" si="20"/>
        <v>96765.75438530976</v>
      </c>
      <c r="G283" s="39">
        <f t="shared" si="20"/>
        <v>0</v>
      </c>
      <c r="H283" s="39">
        <f t="shared" si="21"/>
        <v>17174942.599566083</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451818.02661971428</v>
      </c>
      <c r="E285" s="39">
        <f t="shared" si="22"/>
        <v>0</v>
      </c>
      <c r="F285" s="39">
        <f t="shared" si="22"/>
        <v>0</v>
      </c>
      <c r="G285" s="39">
        <f t="shared" si="22"/>
        <v>0</v>
      </c>
      <c r="H285" s="39">
        <f t="shared" si="21"/>
        <v>451818.02661971428</v>
      </c>
      <c r="I285" s="1"/>
    </row>
    <row r="286" spans="2:10" x14ac:dyDescent="0.2">
      <c r="B286" s="9" t="str">
        <f>$B$50</f>
        <v>Technology</v>
      </c>
      <c r="C286" s="39">
        <f t="shared" si="22"/>
        <v>12238.411337424473</v>
      </c>
      <c r="D286" s="39">
        <f t="shared" si="22"/>
        <v>188512.37651030882</v>
      </c>
      <c r="E286" s="39">
        <f t="shared" si="22"/>
        <v>144466.40655530669</v>
      </c>
      <c r="F286" s="39">
        <f t="shared" si="22"/>
        <v>0</v>
      </c>
      <c r="G286" s="39">
        <f t="shared" si="22"/>
        <v>0</v>
      </c>
      <c r="H286" s="39">
        <f t="shared" si="21"/>
        <v>345217.19440303999</v>
      </c>
      <c r="I286" s="1"/>
    </row>
    <row r="287" spans="2:10" x14ac:dyDescent="0.2">
      <c r="B287" s="9" t="str">
        <f>$B$51</f>
        <v>Nursing</v>
      </c>
      <c r="C287" s="39">
        <f t="shared" si="22"/>
        <v>40609.428641669321</v>
      </c>
      <c r="D287" s="39">
        <f t="shared" si="22"/>
        <v>17659598.214987997</v>
      </c>
      <c r="E287" s="39">
        <f t="shared" si="22"/>
        <v>8655727.9098299891</v>
      </c>
      <c r="F287" s="39">
        <f t="shared" si="22"/>
        <v>5204776.4968169928</v>
      </c>
      <c r="G287" s="39">
        <f t="shared" si="22"/>
        <v>0</v>
      </c>
      <c r="H287" s="39">
        <f t="shared" si="21"/>
        <v>31560712.050276648</v>
      </c>
      <c r="I287" s="1"/>
    </row>
    <row r="288" spans="2:10" x14ac:dyDescent="0.2">
      <c r="B288" s="35" t="str">
        <f>$B$52</f>
        <v>Totals</v>
      </c>
      <c r="C288" s="38">
        <f>SUM(C268:C287)</f>
        <v>30404237.242533185</v>
      </c>
      <c r="D288" s="38">
        <f>SUM(D268:D287)</f>
        <v>56481055.3173704</v>
      </c>
      <c r="E288" s="38">
        <f>SUM(E268:E287)</f>
        <v>48811808.534567207</v>
      </c>
      <c r="F288" s="38">
        <f>SUM(F268:F287)</f>
        <v>22090484.022900436</v>
      </c>
      <c r="G288" s="38">
        <f>SUM(G268:G287)</f>
        <v>5833367.8780722581</v>
      </c>
      <c r="H288" s="38">
        <f t="shared" si="21"/>
        <v>163620952.99544349</v>
      </c>
      <c r="I288" s="85"/>
      <c r="J288" s="54"/>
    </row>
    <row r="289" spans="2:10" x14ac:dyDescent="0.2">
      <c r="H289" s="54"/>
    </row>
    <row r="290" spans="2:10" x14ac:dyDescent="0.2">
      <c r="B290" s="310" t="s">
        <v>226</v>
      </c>
      <c r="C290" s="11"/>
      <c r="D290" s="11"/>
      <c r="E290" s="11"/>
      <c r="F290" s="11"/>
      <c r="G290" s="11"/>
      <c r="H290" s="17"/>
      <c r="J290" s="26"/>
    </row>
    <row r="291" spans="2:10" ht="30" customHeight="1" thickBot="1" x14ac:dyDescent="0.25">
      <c r="B291" s="366" t="s">
        <v>238</v>
      </c>
      <c r="C291" s="366"/>
      <c r="D291" s="366"/>
      <c r="E291" s="366"/>
      <c r="F291" s="366"/>
      <c r="G291" s="366"/>
      <c r="H291" s="366"/>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216.22727176041499</v>
      </c>
      <c r="D293" s="36">
        <f t="shared" si="23"/>
        <v>337.79502778360938</v>
      </c>
      <c r="E293" s="36">
        <f t="shared" si="23"/>
        <v>873.46677094585618</v>
      </c>
      <c r="F293" s="36">
        <f t="shared" si="23"/>
        <v>1780.961153018193</v>
      </c>
      <c r="G293" s="37">
        <f t="shared" si="23"/>
        <v>0</v>
      </c>
      <c r="H293" s="38">
        <f t="shared" si="23"/>
        <v>326.25349838019639</v>
      </c>
      <c r="I293" s="1"/>
    </row>
    <row r="294" spans="2:10" x14ac:dyDescent="0.2">
      <c r="B294" s="9" t="str">
        <f>$B$33</f>
        <v>Science</v>
      </c>
      <c r="C294" s="69">
        <f t="shared" si="23"/>
        <v>264.6854098256328</v>
      </c>
      <c r="D294" s="69">
        <f t="shared" si="23"/>
        <v>413.83594736798887</v>
      </c>
      <c r="E294" s="69">
        <f t="shared" si="23"/>
        <v>634.87065851603802</v>
      </c>
      <c r="F294" s="69">
        <f t="shared" si="23"/>
        <v>919.28076457662189</v>
      </c>
      <c r="G294" s="88">
        <f t="shared" si="23"/>
        <v>0</v>
      </c>
      <c r="H294" s="39">
        <f t="shared" si="23"/>
        <v>400.47045653405127</v>
      </c>
      <c r="I294" s="1"/>
    </row>
    <row r="295" spans="2:10" x14ac:dyDescent="0.2">
      <c r="B295" s="9" t="str">
        <f>$B$34</f>
        <v>Fine Arts</v>
      </c>
      <c r="C295" s="69">
        <f t="shared" si="23"/>
        <v>334.46702540614729</v>
      </c>
      <c r="D295" s="69">
        <f t="shared" si="23"/>
        <v>626.2289933160373</v>
      </c>
      <c r="E295" s="69">
        <f t="shared" si="23"/>
        <v>1096.4569168173798</v>
      </c>
      <c r="F295" s="69">
        <f t="shared" si="23"/>
        <v>1040.5086641688204</v>
      </c>
      <c r="G295" s="88">
        <f t="shared" si="23"/>
        <v>0</v>
      </c>
      <c r="H295" s="39">
        <f t="shared" si="23"/>
        <v>531.41135144934537</v>
      </c>
      <c r="I295" s="1"/>
    </row>
    <row r="296" spans="2:10" x14ac:dyDescent="0.2">
      <c r="B296" s="9" t="str">
        <f>$B$35</f>
        <v>Teacher Education</v>
      </c>
      <c r="C296" s="69">
        <f t="shared" si="23"/>
        <v>347.16508618873769</v>
      </c>
      <c r="D296" s="69">
        <f t="shared" si="23"/>
        <v>401.07720703504555</v>
      </c>
      <c r="E296" s="69">
        <f t="shared" si="23"/>
        <v>639.50901910089954</v>
      </c>
      <c r="F296" s="69">
        <f t="shared" si="23"/>
        <v>1632.6210508712659</v>
      </c>
      <c r="G296" s="88">
        <f t="shared" si="23"/>
        <v>0</v>
      </c>
      <c r="H296" s="39">
        <f t="shared" si="23"/>
        <v>533.65233337287066</v>
      </c>
      <c r="I296" s="1"/>
    </row>
    <row r="297" spans="2:10" x14ac:dyDescent="0.2">
      <c r="B297" s="9" t="str">
        <f>$B$36</f>
        <v>Agriculture</v>
      </c>
      <c r="C297" s="69">
        <f t="shared" si="23"/>
        <v>375.22807099929503</v>
      </c>
      <c r="D297" s="69">
        <f t="shared" si="23"/>
        <v>394.587720318045</v>
      </c>
      <c r="E297" s="69">
        <f t="shared" si="23"/>
        <v>767.5566357516575</v>
      </c>
      <c r="F297" s="69">
        <f t="shared" si="23"/>
        <v>1699.8941461088209</v>
      </c>
      <c r="G297" s="88">
        <f t="shared" si="23"/>
        <v>0</v>
      </c>
      <c r="H297" s="39">
        <f t="shared" si="23"/>
        <v>436.46988023082412</v>
      </c>
      <c r="I297" s="1"/>
    </row>
    <row r="298" spans="2:10" x14ac:dyDescent="0.2">
      <c r="B298" s="9" t="str">
        <f>$B$37</f>
        <v>Engineering</v>
      </c>
      <c r="C298" s="69">
        <f t="shared" si="23"/>
        <v>337.28217176189412</v>
      </c>
      <c r="D298" s="69">
        <f t="shared" si="23"/>
        <v>466.31830965998262</v>
      </c>
      <c r="E298" s="69">
        <f t="shared" si="23"/>
        <v>765.650536521204</v>
      </c>
      <c r="F298" s="69">
        <f t="shared" si="23"/>
        <v>2061.7003313732271</v>
      </c>
      <c r="G298" s="88">
        <f t="shared" si="23"/>
        <v>0</v>
      </c>
      <c r="H298" s="39">
        <f t="shared" si="23"/>
        <v>489.17772736518015</v>
      </c>
      <c r="I298" s="1"/>
    </row>
    <row r="299" spans="2:10" x14ac:dyDescent="0.2">
      <c r="B299" s="9" t="str">
        <f>$B$38</f>
        <v>Home Economics</v>
      </c>
      <c r="C299" s="69">
        <f t="shared" si="23"/>
        <v>222.72795532741844</v>
      </c>
      <c r="D299" s="69">
        <f t="shared" si="23"/>
        <v>371.44198675228603</v>
      </c>
      <c r="E299" s="69">
        <f t="shared" si="23"/>
        <v>631.0227669873542</v>
      </c>
      <c r="F299" s="69">
        <f t="shared" si="23"/>
        <v>1327.8878425451571</v>
      </c>
      <c r="G299" s="88">
        <f t="shared" si="23"/>
        <v>0</v>
      </c>
      <c r="H299" s="39">
        <f t="shared" si="23"/>
        <v>451.51836393316091</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411.94434213379043</v>
      </c>
      <c r="D301" s="69">
        <f t="shared" si="23"/>
        <v>490.75246416307903</v>
      </c>
      <c r="E301" s="69">
        <f t="shared" si="23"/>
        <v>911.3679610597494</v>
      </c>
      <c r="F301" s="69">
        <f t="shared" si="23"/>
        <v>0</v>
      </c>
      <c r="G301" s="88">
        <f t="shared" si="23"/>
        <v>0</v>
      </c>
      <c r="H301" s="39">
        <f t="shared" si="23"/>
        <v>576.83612845980167</v>
      </c>
      <c r="I301" s="1"/>
    </row>
    <row r="302" spans="2:10" x14ac:dyDescent="0.2">
      <c r="B302" s="9" t="str">
        <f>$B$41</f>
        <v>Library Science</v>
      </c>
      <c r="C302" s="69">
        <f t="shared" si="23"/>
        <v>199.72986752113582</v>
      </c>
      <c r="D302" s="69">
        <f t="shared" si="23"/>
        <v>233.88169642389681</v>
      </c>
      <c r="E302" s="69">
        <f t="shared" si="23"/>
        <v>522.38904404532627</v>
      </c>
      <c r="F302" s="69">
        <f t="shared" si="23"/>
        <v>12658.14118418689</v>
      </c>
      <c r="G302" s="88">
        <f t="shared" si="23"/>
        <v>0</v>
      </c>
      <c r="H302" s="39">
        <f t="shared" si="23"/>
        <v>530.69536974882328</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247.2364833058891</v>
      </c>
      <c r="D306" s="69">
        <f t="shared" si="23"/>
        <v>404.99614073342508</v>
      </c>
      <c r="E306" s="69">
        <f t="shared" si="23"/>
        <v>517.91190974554672</v>
      </c>
      <c r="F306" s="69">
        <f t="shared" si="23"/>
        <v>1126.0850660254421</v>
      </c>
      <c r="G306" s="88">
        <f t="shared" si="23"/>
        <v>589.1695665157315</v>
      </c>
      <c r="H306" s="39">
        <f t="shared" si="23"/>
        <v>544.52027304708588</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300.62154285653486</v>
      </c>
      <c r="D308" s="69">
        <f t="shared" si="23"/>
        <v>406.08456529650414</v>
      </c>
      <c r="E308" s="69">
        <f t="shared" si="23"/>
        <v>379.5072684189459</v>
      </c>
      <c r="F308" s="69">
        <f t="shared" si="23"/>
        <v>1612.7625730884961</v>
      </c>
      <c r="G308" s="88">
        <f t="shared" si="23"/>
        <v>0</v>
      </c>
      <c r="H308" s="39">
        <f t="shared" si="23"/>
        <v>384.57965022875754</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731.09713045261208</v>
      </c>
      <c r="E310" s="69">
        <f t="shared" si="24"/>
        <v>0</v>
      </c>
      <c r="F310" s="69">
        <f t="shared" si="24"/>
        <v>0</v>
      </c>
      <c r="G310" s="88">
        <f t="shared" si="24"/>
        <v>0</v>
      </c>
      <c r="H310" s="39">
        <f t="shared" si="24"/>
        <v>731.09713045261208</v>
      </c>
      <c r="I310" s="1"/>
    </row>
    <row r="311" spans="2:10" x14ac:dyDescent="0.2">
      <c r="B311" s="9" t="str">
        <f>$B$50</f>
        <v>Technology</v>
      </c>
      <c r="C311" s="69">
        <f t="shared" si="24"/>
        <v>453.27449397868418</v>
      </c>
      <c r="D311" s="69">
        <f t="shared" si="24"/>
        <v>442.51731575189865</v>
      </c>
      <c r="E311" s="69">
        <f t="shared" si="24"/>
        <v>633.62459015485388</v>
      </c>
      <c r="F311" s="69">
        <f t="shared" si="24"/>
        <v>0</v>
      </c>
      <c r="G311" s="88">
        <f t="shared" si="24"/>
        <v>0</v>
      </c>
      <c r="H311" s="39">
        <f t="shared" si="24"/>
        <v>506.92686402795886</v>
      </c>
      <c r="I311" s="1"/>
    </row>
    <row r="312" spans="2:10" x14ac:dyDescent="0.2">
      <c r="B312" s="9" t="str">
        <f>$B$51</f>
        <v>Nursing</v>
      </c>
      <c r="C312" s="69">
        <f t="shared" si="24"/>
        <v>418.65390352236415</v>
      </c>
      <c r="D312" s="69">
        <f t="shared" si="24"/>
        <v>624.25671515387592</v>
      </c>
      <c r="E312" s="69">
        <f t="shared" si="24"/>
        <v>731.24338175466664</v>
      </c>
      <c r="F312" s="69">
        <f t="shared" si="24"/>
        <v>2767.0263140972847</v>
      </c>
      <c r="G312" s="88">
        <f t="shared" si="24"/>
        <v>0</v>
      </c>
      <c r="H312" s="39">
        <f t="shared" si="24"/>
        <v>749.58939887603663</v>
      </c>
      <c r="I312" s="1"/>
    </row>
    <row r="313" spans="2:10" x14ac:dyDescent="0.2">
      <c r="B313" s="35" t="str">
        <f>$B$52</f>
        <v>Totals</v>
      </c>
      <c r="C313" s="38">
        <f t="shared" si="24"/>
        <v>246.595487627605</v>
      </c>
      <c r="D313" s="38">
        <f t="shared" si="24"/>
        <v>456.11033753287035</v>
      </c>
      <c r="E313" s="38">
        <f t="shared" si="24"/>
        <v>582.66059319797557</v>
      </c>
      <c r="F313" s="38">
        <f t="shared" si="24"/>
        <v>1439.8699011146159</v>
      </c>
      <c r="G313" s="38">
        <f t="shared" si="24"/>
        <v>589.1695665157315</v>
      </c>
      <c r="H313" s="38">
        <f t="shared" si="24"/>
        <v>459.42229427745298</v>
      </c>
      <c r="I313" s="50"/>
    </row>
    <row r="315" spans="2:10" x14ac:dyDescent="0.2">
      <c r="B315" s="310" t="s">
        <v>38</v>
      </c>
      <c r="C315" s="11"/>
      <c r="D315" s="11"/>
      <c r="E315" s="11"/>
      <c r="F315" s="11"/>
      <c r="G315" s="11"/>
      <c r="H315" s="17"/>
      <c r="J315" s="26"/>
    </row>
    <row r="316" spans="2:10" ht="55.5" customHeight="1" thickBot="1" x14ac:dyDescent="0.25">
      <c r="B316" s="366" t="s">
        <v>239</v>
      </c>
      <c r="C316" s="366"/>
      <c r="D316" s="366"/>
      <c r="E316" s="366"/>
      <c r="F316" s="366"/>
      <c r="G316" s="366"/>
      <c r="H316" s="366"/>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1.5622221241263885</v>
      </c>
      <c r="E318" s="55">
        <f t="shared" si="25"/>
        <v>4.0395772643965016</v>
      </c>
      <c r="F318" s="55">
        <f t="shared" si="25"/>
        <v>8.2365241836447929</v>
      </c>
      <c r="G318" s="55">
        <f t="shared" si="25"/>
        <v>0</v>
      </c>
      <c r="H318" s="55">
        <f t="shared" si="25"/>
        <v>1.5088452798946337</v>
      </c>
      <c r="I318" s="1"/>
    </row>
    <row r="319" spans="2:10" x14ac:dyDescent="0.2">
      <c r="B319" s="9" t="str">
        <f>$B$33</f>
        <v>Science</v>
      </c>
      <c r="C319" s="55">
        <f t="shared" ref="C319:H334" si="26">IF($C$293=0,"",C294/$C$293)</f>
        <v>1.224107429514768</v>
      </c>
      <c r="D319" s="55">
        <f t="shared" si="26"/>
        <v>1.9138933955867001</v>
      </c>
      <c r="E319" s="55">
        <f t="shared" si="26"/>
        <v>2.9361266659253324</v>
      </c>
      <c r="F319" s="55">
        <f t="shared" si="26"/>
        <v>4.2514561511704549</v>
      </c>
      <c r="G319" s="55">
        <f t="shared" si="26"/>
        <v>0</v>
      </c>
      <c r="H319" s="55">
        <f t="shared" si="26"/>
        <v>1.8520811610562342</v>
      </c>
      <c r="I319" s="1"/>
    </row>
    <row r="320" spans="2:10" x14ac:dyDescent="0.2">
      <c r="B320" s="9" t="str">
        <f>$B$34</f>
        <v>Fine Arts</v>
      </c>
      <c r="C320" s="55">
        <f t="shared" si="26"/>
        <v>1.5468309001130292</v>
      </c>
      <c r="D320" s="55">
        <f t="shared" si="26"/>
        <v>2.8961610078950359</v>
      </c>
      <c r="E320" s="55">
        <f t="shared" si="26"/>
        <v>5.0708539579238661</v>
      </c>
      <c r="F320" s="55">
        <f t="shared" si="26"/>
        <v>4.8121065196703263</v>
      </c>
      <c r="G320" s="55">
        <f t="shared" si="26"/>
        <v>0</v>
      </c>
      <c r="H320" s="55">
        <f t="shared" si="26"/>
        <v>2.4576518360651654</v>
      </c>
      <c r="I320" s="1"/>
    </row>
    <row r="321" spans="2:9" x14ac:dyDescent="0.2">
      <c r="B321" s="9" t="str">
        <f>$B$35</f>
        <v>Teacher Education</v>
      </c>
      <c r="C321" s="55">
        <f t="shared" si="26"/>
        <v>1.60555642848514</v>
      </c>
      <c r="D321" s="55">
        <f t="shared" si="26"/>
        <v>1.8548872386432769</v>
      </c>
      <c r="E321" s="55">
        <f t="shared" si="26"/>
        <v>2.9575779867836971</v>
      </c>
      <c r="F321" s="55">
        <f t="shared" si="26"/>
        <v>7.5504862896307046</v>
      </c>
      <c r="G321" s="55">
        <f t="shared" si="26"/>
        <v>0</v>
      </c>
      <c r="H321" s="55">
        <f t="shared" si="26"/>
        <v>2.4680158475299558</v>
      </c>
      <c r="I321" s="1"/>
    </row>
    <row r="322" spans="2:9" x14ac:dyDescent="0.2">
      <c r="B322" s="9" t="str">
        <f>$B$36</f>
        <v>Agriculture</v>
      </c>
      <c r="C322" s="55">
        <f t="shared" si="26"/>
        <v>1.7353410970983194</v>
      </c>
      <c r="D322" s="55">
        <f t="shared" si="26"/>
        <v>1.82487489716495</v>
      </c>
      <c r="E322" s="55">
        <f t="shared" si="26"/>
        <v>3.5497679340010757</v>
      </c>
      <c r="F322" s="55">
        <f t="shared" si="26"/>
        <v>7.861608446839881</v>
      </c>
      <c r="G322" s="55">
        <f t="shared" si="26"/>
        <v>0</v>
      </c>
      <c r="H322" s="55">
        <f t="shared" si="26"/>
        <v>2.0185699827653711</v>
      </c>
      <c r="I322" s="1"/>
    </row>
    <row r="323" spans="2:9" x14ac:dyDescent="0.2">
      <c r="B323" s="9" t="str">
        <f>$B$37</f>
        <v>Engineering</v>
      </c>
      <c r="C323" s="55">
        <f t="shared" si="26"/>
        <v>1.5598502863025108</v>
      </c>
      <c r="D323" s="55">
        <f t="shared" si="26"/>
        <v>2.1566119105302985</v>
      </c>
      <c r="E323" s="55">
        <f t="shared" si="26"/>
        <v>3.5409526758010581</v>
      </c>
      <c r="F323" s="55">
        <f t="shared" si="26"/>
        <v>9.5348764963267012</v>
      </c>
      <c r="G323" s="55">
        <f t="shared" si="26"/>
        <v>0</v>
      </c>
      <c r="H323" s="55">
        <f t="shared" si="26"/>
        <v>2.2623313117838384</v>
      </c>
      <c r="I323" s="1"/>
    </row>
    <row r="324" spans="2:9" x14ac:dyDescent="0.2">
      <c r="B324" s="9" t="str">
        <f>$B$38</f>
        <v>Home Economics</v>
      </c>
      <c r="C324" s="55">
        <f t="shared" si="26"/>
        <v>1.0300641242618385</v>
      </c>
      <c r="D324" s="55">
        <f t="shared" si="26"/>
        <v>1.7178313527622577</v>
      </c>
      <c r="E324" s="55">
        <f t="shared" si="26"/>
        <v>2.9183310775272724</v>
      </c>
      <c r="F324" s="55">
        <f t="shared" si="26"/>
        <v>6.1411672622706384</v>
      </c>
      <c r="G324" s="55">
        <f t="shared" si="26"/>
        <v>0</v>
      </c>
      <c r="H324" s="55">
        <f t="shared" si="26"/>
        <v>2.0881656613299646</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1.9051451686919245</v>
      </c>
      <c r="D326" s="55">
        <f t="shared" si="26"/>
        <v>2.2696140970915293</v>
      </c>
      <c r="E326" s="55">
        <f t="shared" si="26"/>
        <v>4.2148613060685838</v>
      </c>
      <c r="F326" s="55">
        <f t="shared" si="26"/>
        <v>0</v>
      </c>
      <c r="G326" s="55">
        <f t="shared" si="26"/>
        <v>0</v>
      </c>
      <c r="H326" s="55">
        <f t="shared" si="26"/>
        <v>2.6677306880093736</v>
      </c>
      <c r="I326" s="1"/>
    </row>
    <row r="327" spans="2:9" x14ac:dyDescent="0.2">
      <c r="B327" s="9" t="str">
        <f>$B$41</f>
        <v>Library Science</v>
      </c>
      <c r="C327" s="55">
        <f t="shared" si="26"/>
        <v>0.92370340658250227</v>
      </c>
      <c r="D327" s="55">
        <f t="shared" si="26"/>
        <v>1.0816475392754497</v>
      </c>
      <c r="E327" s="55">
        <f t="shared" si="26"/>
        <v>2.4159257978528532</v>
      </c>
      <c r="F327" s="55">
        <f t="shared" si="26"/>
        <v>58.540909669398289</v>
      </c>
      <c r="G327" s="55">
        <f t="shared" si="26"/>
        <v>0</v>
      </c>
      <c r="H327" s="55">
        <f t="shared" si="26"/>
        <v>2.454340590010526</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1.1434102705593634</v>
      </c>
      <c r="D331" s="55">
        <f t="shared" si="26"/>
        <v>1.8730113802766311</v>
      </c>
      <c r="E331" s="55">
        <f t="shared" si="26"/>
        <v>2.3952201104373438</v>
      </c>
      <c r="F331" s="55">
        <f t="shared" si="26"/>
        <v>5.2078771417565282</v>
      </c>
      <c r="G331" s="55">
        <f t="shared" si="26"/>
        <v>2.724769922494076</v>
      </c>
      <c r="H331" s="55">
        <f t="shared" si="26"/>
        <v>2.5182774985498932</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1.3903035468607805</v>
      </c>
      <c r="D333" s="55">
        <f t="shared" si="26"/>
        <v>1.8780450864979492</v>
      </c>
      <c r="E333" s="55">
        <f t="shared" si="26"/>
        <v>1.7551313732499436</v>
      </c>
      <c r="F333" s="55">
        <f t="shared" si="26"/>
        <v>7.4586455258774009</v>
      </c>
      <c r="G333" s="55">
        <f t="shared" si="26"/>
        <v>0</v>
      </c>
      <c r="H333" s="55">
        <f t="shared" si="26"/>
        <v>1.7785899396394411</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3.3811513436782628</v>
      </c>
      <c r="E335" s="55">
        <f t="shared" si="27"/>
        <v>0</v>
      </c>
      <c r="F335" s="55">
        <f t="shared" si="27"/>
        <v>0</v>
      </c>
      <c r="G335" s="55">
        <f t="shared" si="27"/>
        <v>0</v>
      </c>
      <c r="H335" s="55">
        <f t="shared" si="27"/>
        <v>3.3811513436782628</v>
      </c>
      <c r="I335" s="1"/>
    </row>
    <row r="336" spans="2:9" x14ac:dyDescent="0.2">
      <c r="B336" s="9" t="str">
        <f>$B$50</f>
        <v>Technology</v>
      </c>
      <c r="C336" s="55">
        <f t="shared" si="27"/>
        <v>2.0962873475133295</v>
      </c>
      <c r="D336" s="55">
        <f t="shared" si="27"/>
        <v>2.0465379419956724</v>
      </c>
      <c r="E336" s="55">
        <f t="shared" si="27"/>
        <v>2.9303638944162653</v>
      </c>
      <c r="F336" s="55">
        <f t="shared" si="27"/>
        <v>0</v>
      </c>
      <c r="G336" s="55">
        <f t="shared" si="27"/>
        <v>0</v>
      </c>
      <c r="H336" s="55">
        <f t="shared" si="27"/>
        <v>2.344416871659214</v>
      </c>
      <c r="I336" s="1"/>
    </row>
    <row r="337" spans="2:10" x14ac:dyDescent="0.2">
      <c r="B337" s="9" t="str">
        <f>$B$51</f>
        <v>Nursing</v>
      </c>
      <c r="C337" s="55">
        <f t="shared" si="27"/>
        <v>1.9361753034845794</v>
      </c>
      <c r="D337" s="55">
        <f t="shared" si="27"/>
        <v>2.8870396877853932</v>
      </c>
      <c r="E337" s="55">
        <f t="shared" si="27"/>
        <v>3.3818277213657946</v>
      </c>
      <c r="F337" s="55">
        <f t="shared" si="27"/>
        <v>12.796842375938667</v>
      </c>
      <c r="G337" s="55">
        <f t="shared" si="27"/>
        <v>0</v>
      </c>
      <c r="H337" s="55">
        <f t="shared" si="27"/>
        <v>3.4666737122160969</v>
      </c>
      <c r="I337" s="1"/>
    </row>
    <row r="338" spans="2:10" x14ac:dyDescent="0.2">
      <c r="B338" s="35" t="str">
        <f>$B$52</f>
        <v>Totals</v>
      </c>
      <c r="C338" s="55">
        <f t="shared" si="27"/>
        <v>1.1404458171254119</v>
      </c>
      <c r="D338" s="55">
        <f t="shared" si="27"/>
        <v>2.1094024533512661</v>
      </c>
      <c r="E338" s="55">
        <f t="shared" si="27"/>
        <v>2.6946674600953089</v>
      </c>
      <c r="F338" s="55">
        <f t="shared" si="27"/>
        <v>6.6590578024312599</v>
      </c>
      <c r="G338" s="55">
        <f t="shared" si="27"/>
        <v>2.724769922494076</v>
      </c>
      <c r="H338" s="55">
        <f t="shared" si="27"/>
        <v>2.1247194701069154</v>
      </c>
      <c r="I338" s="50"/>
    </row>
    <row r="340" spans="2:10" x14ac:dyDescent="0.2">
      <c r="B340" s="310" t="s">
        <v>240</v>
      </c>
      <c r="C340" s="11"/>
      <c r="D340" s="11"/>
      <c r="E340" s="11"/>
      <c r="F340" s="11"/>
      <c r="G340" s="11"/>
      <c r="H340" s="17"/>
      <c r="J340" s="26"/>
    </row>
    <row r="341" spans="2:10" ht="55.5" customHeight="1" thickBot="1" x14ac:dyDescent="0.25">
      <c r="B341" s="366" t="s">
        <v>241</v>
      </c>
      <c r="C341" s="366"/>
      <c r="D341" s="366"/>
      <c r="E341" s="366"/>
      <c r="F341" s="366"/>
      <c r="G341" s="366"/>
      <c r="H341" s="366"/>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6486.8181528124496</v>
      </c>
      <c r="D343" s="38">
        <f t="shared" si="28"/>
        <v>10133.850833508281</v>
      </c>
      <c r="E343" s="38">
        <f>E293*24</f>
        <v>20963.202502700547</v>
      </c>
      <c r="F343" s="38">
        <f>F293*18</f>
        <v>32057.300754327476</v>
      </c>
      <c r="G343" s="38">
        <f>G293*24</f>
        <v>0</v>
      </c>
      <c r="H343" s="38">
        <f>IF((C32/30+D32/30+E32/24+F32/18+G32/24)=0,0,H268/(C32/30+D32/30+E32/24+F32/18+G32/24))</f>
        <v>9473.2057854458089</v>
      </c>
      <c r="I343" s="1"/>
    </row>
    <row r="344" spans="2:10" x14ac:dyDescent="0.2">
      <c r="B344" s="9" t="str">
        <f>$B$33</f>
        <v>Science</v>
      </c>
      <c r="C344" s="39">
        <f t="shared" si="28"/>
        <v>7940.5622947689844</v>
      </c>
      <c r="D344" s="39">
        <f t="shared" si="28"/>
        <v>12415.078421039667</v>
      </c>
      <c r="E344" s="39">
        <f>E294*24</f>
        <v>15236.895804384912</v>
      </c>
      <c r="F344" s="39">
        <f>F294*18</f>
        <v>16547.053762379193</v>
      </c>
      <c r="G344" s="39">
        <f>G294*24</f>
        <v>0</v>
      </c>
      <c r="H344" s="39">
        <f t="shared" ref="H344:H363" si="29">IF((C33/30+D33/30+E33/24+F33/18+G33/24)=0,0,H269/(C33/30+D33/30+E33/24+F33/18+G33/24))</f>
        <v>11143.959494029234</v>
      </c>
      <c r="I344" s="1"/>
    </row>
    <row r="345" spans="2:10" x14ac:dyDescent="0.2">
      <c r="B345" s="9" t="str">
        <f>$B$34</f>
        <v>Fine Arts</v>
      </c>
      <c r="C345" s="39">
        <f t="shared" si="28"/>
        <v>10034.010762184418</v>
      </c>
      <c r="D345" s="39">
        <f t="shared" si="28"/>
        <v>18786.869799481119</v>
      </c>
      <c r="E345" s="39">
        <f t="shared" ref="E345:E363" si="30">E295*24</f>
        <v>26314.966003617115</v>
      </c>
      <c r="F345" s="39">
        <f t="shared" ref="F345:F363" si="31">F295*18</f>
        <v>18729.155955038768</v>
      </c>
      <c r="G345" s="39">
        <f t="shared" ref="G345:G363" si="32">G295*24</f>
        <v>0</v>
      </c>
      <c r="H345" s="39">
        <f t="shared" si="29"/>
        <v>15307.683283499724</v>
      </c>
      <c r="I345" s="1"/>
    </row>
    <row r="346" spans="2:10" x14ac:dyDescent="0.2">
      <c r="B346" s="9" t="str">
        <f>$B$35</f>
        <v>Teacher Education</v>
      </c>
      <c r="C346" s="39">
        <f t="shared" si="28"/>
        <v>10414.952585662131</v>
      </c>
      <c r="D346" s="39">
        <f t="shared" si="28"/>
        <v>12032.316211051366</v>
      </c>
      <c r="E346" s="39">
        <f t="shared" si="30"/>
        <v>15348.21645842159</v>
      </c>
      <c r="F346" s="39">
        <f t="shared" si="31"/>
        <v>29387.178915682787</v>
      </c>
      <c r="G346" s="39">
        <f t="shared" si="32"/>
        <v>0</v>
      </c>
      <c r="H346" s="39">
        <f t="shared" si="29"/>
        <v>14376.792528565416</v>
      </c>
      <c r="I346" s="1"/>
    </row>
    <row r="347" spans="2:10" x14ac:dyDescent="0.2">
      <c r="B347" s="9" t="str">
        <f>$B$36</f>
        <v>Agriculture</v>
      </c>
      <c r="C347" s="39">
        <f t="shared" si="28"/>
        <v>11256.842129978852</v>
      </c>
      <c r="D347" s="39">
        <f t="shared" si="28"/>
        <v>11837.631609541349</v>
      </c>
      <c r="E347" s="39">
        <f t="shared" si="30"/>
        <v>18421.359258039782</v>
      </c>
      <c r="F347" s="39">
        <f t="shared" si="31"/>
        <v>30598.094629958778</v>
      </c>
      <c r="G347" s="39">
        <f t="shared" si="32"/>
        <v>0</v>
      </c>
      <c r="H347" s="39">
        <f t="shared" si="29"/>
        <v>12666.621802357968</v>
      </c>
      <c r="I347" s="1"/>
    </row>
    <row r="348" spans="2:10" x14ac:dyDescent="0.2">
      <c r="B348" s="9" t="str">
        <f>$B$37</f>
        <v>Engineering</v>
      </c>
      <c r="C348" s="39">
        <f t="shared" si="28"/>
        <v>10118.465152856823</v>
      </c>
      <c r="D348" s="39">
        <f t="shared" si="28"/>
        <v>13989.549289799479</v>
      </c>
      <c r="E348" s="39">
        <f t="shared" si="30"/>
        <v>18375.612876508894</v>
      </c>
      <c r="F348" s="39">
        <f t="shared" si="31"/>
        <v>37110.605964718088</v>
      </c>
      <c r="G348" s="39">
        <f t="shared" si="32"/>
        <v>0</v>
      </c>
      <c r="H348" s="39">
        <f t="shared" si="29"/>
        <v>13976.225264567016</v>
      </c>
      <c r="I348" s="1"/>
    </row>
    <row r="349" spans="2:10" x14ac:dyDescent="0.2">
      <c r="B349" s="9" t="str">
        <f>$B$38</f>
        <v>Home Economics</v>
      </c>
      <c r="C349" s="39">
        <f t="shared" si="28"/>
        <v>6681.8386598225534</v>
      </c>
      <c r="D349" s="39">
        <f t="shared" si="28"/>
        <v>11143.259602568582</v>
      </c>
      <c r="E349" s="39">
        <f t="shared" si="30"/>
        <v>15144.5464076965</v>
      </c>
      <c r="F349" s="39">
        <f t="shared" si="31"/>
        <v>23901.981165812827</v>
      </c>
      <c r="G349" s="39">
        <f t="shared" si="32"/>
        <v>0</v>
      </c>
      <c r="H349" s="39">
        <f t="shared" si="29"/>
        <v>12289.275327350944</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12358.330264013714</v>
      </c>
      <c r="D351" s="39">
        <f t="shared" si="28"/>
        <v>14722.573924892371</v>
      </c>
      <c r="E351" s="39">
        <f t="shared" si="30"/>
        <v>21872.831065433988</v>
      </c>
      <c r="F351" s="39">
        <f t="shared" si="31"/>
        <v>0</v>
      </c>
      <c r="G351" s="39">
        <f t="shared" si="32"/>
        <v>0</v>
      </c>
      <c r="H351" s="39">
        <f t="shared" si="29"/>
        <v>16364.647918233244</v>
      </c>
      <c r="I351" s="1"/>
    </row>
    <row r="352" spans="2:10" x14ac:dyDescent="0.2">
      <c r="B352" s="9" t="str">
        <f>$B$41</f>
        <v>Library Science</v>
      </c>
      <c r="C352" s="39">
        <f t="shared" si="28"/>
        <v>5991.8960256340742</v>
      </c>
      <c r="D352" s="39">
        <f t="shared" si="28"/>
        <v>7016.4508927169045</v>
      </c>
      <c r="E352" s="39">
        <f t="shared" si="30"/>
        <v>12537.337057087831</v>
      </c>
      <c r="F352" s="39">
        <f t="shared" si="31"/>
        <v>227846.54131536401</v>
      </c>
      <c r="G352" s="39">
        <f t="shared" si="32"/>
        <v>0</v>
      </c>
      <c r="H352" s="39">
        <f t="shared" si="29"/>
        <v>12971.346396726613</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7417.0944991766728</v>
      </c>
      <c r="D356" s="39">
        <f t="shared" si="28"/>
        <v>12149.884222002753</v>
      </c>
      <c r="E356" s="39">
        <f t="shared" si="30"/>
        <v>12429.88583389312</v>
      </c>
      <c r="F356" s="39">
        <f t="shared" si="31"/>
        <v>20269.531188457957</v>
      </c>
      <c r="G356" s="39">
        <f t="shared" si="32"/>
        <v>14140.069596377556</v>
      </c>
      <c r="H356" s="39">
        <f t="shared" si="29"/>
        <v>13531.93582760408</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9018.6462856960461</v>
      </c>
      <c r="D358" s="39">
        <f t="shared" si="28"/>
        <v>12182.536958895123</v>
      </c>
      <c r="E358" s="39">
        <f t="shared" si="30"/>
        <v>9108.174442054702</v>
      </c>
      <c r="F358" s="39">
        <f t="shared" si="31"/>
        <v>29029.726315592929</v>
      </c>
      <c r="G358" s="39">
        <f t="shared" si="32"/>
        <v>0</v>
      </c>
      <c r="H358" s="39">
        <f t="shared" si="29"/>
        <v>10244.522874778459</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21932.913913578363</v>
      </c>
      <c r="E360" s="39">
        <f t="shared" si="30"/>
        <v>0</v>
      </c>
      <c r="F360" s="39">
        <f t="shared" si="31"/>
        <v>0</v>
      </c>
      <c r="G360" s="39">
        <f t="shared" si="32"/>
        <v>0</v>
      </c>
      <c r="H360" s="39">
        <f t="shared" si="29"/>
        <v>21932.913913578363</v>
      </c>
      <c r="I360" s="1"/>
    </row>
    <row r="361" spans="2:9" x14ac:dyDescent="0.2">
      <c r="B361" s="9" t="str">
        <f>$B$50</f>
        <v>Technology</v>
      </c>
      <c r="C361" s="39">
        <f t="shared" si="33"/>
        <v>13598.234819360525</v>
      </c>
      <c r="D361" s="39">
        <f t="shared" si="33"/>
        <v>13275.51947255696</v>
      </c>
      <c r="E361" s="39">
        <f t="shared" si="30"/>
        <v>15206.990163716493</v>
      </c>
      <c r="F361" s="39">
        <f t="shared" si="31"/>
        <v>0</v>
      </c>
      <c r="G361" s="39">
        <f t="shared" si="32"/>
        <v>0</v>
      </c>
      <c r="H361" s="39">
        <f t="shared" si="29"/>
        <v>14033.219284676421</v>
      </c>
      <c r="I361" s="1"/>
    </row>
    <row r="362" spans="2:9" x14ac:dyDescent="0.2">
      <c r="B362" s="9" t="str">
        <f>$B$51</f>
        <v>Nursing</v>
      </c>
      <c r="C362" s="39">
        <f t="shared" si="33"/>
        <v>12559.617105670925</v>
      </c>
      <c r="D362" s="39">
        <f t="shared" si="33"/>
        <v>18727.701454616279</v>
      </c>
      <c r="E362" s="39">
        <f t="shared" si="30"/>
        <v>17549.841162111999</v>
      </c>
      <c r="F362" s="39">
        <f t="shared" si="31"/>
        <v>49806.473653751127</v>
      </c>
      <c r="G362" s="39">
        <f t="shared" si="32"/>
        <v>0</v>
      </c>
      <c r="H362" s="39">
        <f t="shared" si="29"/>
        <v>20442.089318953509</v>
      </c>
      <c r="I362" s="1"/>
    </row>
    <row r="363" spans="2:9" x14ac:dyDescent="0.2">
      <c r="B363" s="35" t="str">
        <f>$B$52</f>
        <v>Totals</v>
      </c>
      <c r="C363" s="38">
        <f t="shared" si="33"/>
        <v>7397.8646288281498</v>
      </c>
      <c r="D363" s="38">
        <f t="shared" si="33"/>
        <v>13683.310125986111</v>
      </c>
      <c r="E363" s="38">
        <f t="shared" si="30"/>
        <v>13983.854236751413</v>
      </c>
      <c r="F363" s="38">
        <f t="shared" si="31"/>
        <v>25917.658220063087</v>
      </c>
      <c r="G363" s="38">
        <f t="shared" si="32"/>
        <v>14140.069596377556</v>
      </c>
      <c r="H363" s="38">
        <f t="shared" si="29"/>
        <v>12592.951466682669</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25">
    <cfRule type="expression" dxfId="80" priority="20" stopIfTrue="1"/>
  </conditionalFormatting>
  <conditionalFormatting sqref="D25:G25">
    <cfRule type="expression" dxfId="79" priority="19" stopIfTrue="1">
      <formula>D52=0</formula>
    </cfRule>
  </conditionalFormatting>
  <conditionalFormatting sqref="C25:G25">
    <cfRule type="expression" dxfId="78" priority="18" stopIfTrue="1">
      <formula>AND(C52=0,C25&gt;0)</formula>
    </cfRule>
  </conditionalFormatting>
  <conditionalFormatting sqref="C116:G135">
    <cfRule type="expression" dxfId="77" priority="17" stopIfTrue="1">
      <formula>C32=0</formula>
    </cfRule>
  </conditionalFormatting>
  <conditionalFormatting sqref="H188">
    <cfRule type="expression" dxfId="76" priority="15" stopIfTrue="1">
      <formula>$H$188&lt;&gt;$I$163</formula>
    </cfRule>
  </conditionalFormatting>
  <conditionalFormatting sqref="C293:G312">
    <cfRule type="expression" dxfId="75" priority="13" stopIfTrue="1">
      <formula>C32=0</formula>
    </cfRule>
  </conditionalFormatting>
  <conditionalFormatting sqref="H138">
    <cfRule type="cellIs" dxfId="74" priority="12" operator="lessThan">
      <formula>0</formula>
    </cfRule>
  </conditionalFormatting>
  <conditionalFormatting sqref="C61:G80">
    <cfRule type="expression" dxfId="73" priority="6" stopIfTrue="1">
      <formula>C32=0</formula>
    </cfRule>
  </conditionalFormatting>
  <conditionalFormatting sqref="C91:G110">
    <cfRule type="expression" dxfId="72" priority="5" stopIfTrue="1">
      <formula>C32=0</formula>
    </cfRule>
  </conditionalFormatting>
  <conditionalFormatting sqref="C143:H162">
    <cfRule type="expression" dxfId="71" priority="3" stopIfTrue="1">
      <formula>C32=0</formula>
    </cfRule>
  </conditionalFormatting>
  <conditionalFormatting sqref="H143:H162">
    <cfRule type="expression" dxfId="70" priority="4" stopIfTrue="1">
      <formula>OR(AND(#REF!&gt;0,H143&gt;0,H61=0),AND(#REF!&gt;0,H143&gt;0,H32=0))</formula>
    </cfRule>
  </conditionalFormatting>
  <conditionalFormatting sqref="H143:H162">
    <cfRule type="expression" dxfId="69" priority="2" stopIfTrue="1">
      <formula>OR(AND(#REF!&gt;0,H143&gt;0,H61=0),AND(#REF!&gt;0,H143&gt;0,H32=0))</formula>
    </cfRule>
  </conditionalFormatting>
  <conditionalFormatting sqref="H143:H162">
    <cfRule type="expression" dxfId="6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92</v>
      </c>
      <c r="C3" s="6"/>
      <c r="D3" s="6"/>
      <c r="E3" s="6"/>
      <c r="F3" s="6"/>
      <c r="G3" s="6"/>
      <c r="H3" s="6"/>
    </row>
    <row r="4" spans="2:8" x14ac:dyDescent="0.2">
      <c r="B4" s="83" t="s">
        <v>163</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Data!$G34</f>
        <v>63656290</v>
      </c>
    </row>
    <row r="14" spans="2:8" x14ac:dyDescent="0.2">
      <c r="B14" s="371" t="s">
        <v>14</v>
      </c>
      <c r="C14" s="371"/>
      <c r="D14" s="371"/>
      <c r="E14" s="371"/>
      <c r="F14" s="335"/>
      <c r="G14" s="333"/>
      <c r="H14" s="339">
        <f>Data!$H34</f>
        <v>4968792</v>
      </c>
    </row>
    <row r="15" spans="2:8" x14ac:dyDescent="0.2">
      <c r="B15" s="371" t="s">
        <v>15</v>
      </c>
      <c r="C15" s="371"/>
      <c r="D15" s="371"/>
      <c r="E15" s="371"/>
      <c r="F15" s="335"/>
      <c r="G15" s="333"/>
      <c r="H15" s="339">
        <f>Data!$I34</f>
        <v>47621749</v>
      </c>
    </row>
    <row r="16" spans="2:8" x14ac:dyDescent="0.2">
      <c r="B16" s="371" t="s">
        <v>19</v>
      </c>
      <c r="C16" s="371"/>
      <c r="D16" s="371"/>
      <c r="E16" s="371"/>
      <c r="F16" s="335"/>
      <c r="G16" s="333"/>
      <c r="H16" s="339">
        <f>Data!$J34</f>
        <v>9181241</v>
      </c>
    </row>
    <row r="17" spans="2:23" x14ac:dyDescent="0.2">
      <c r="B17" s="371" t="s">
        <v>16</v>
      </c>
      <c r="C17" s="371"/>
      <c r="D17" s="371"/>
      <c r="E17" s="371"/>
      <c r="F17" s="335"/>
      <c r="G17" s="333"/>
      <c r="H17" s="339">
        <f>Data!$K34</f>
        <v>32777238</v>
      </c>
    </row>
    <row r="18" spans="2:23" x14ac:dyDescent="0.2">
      <c r="B18" s="371" t="s">
        <v>1</v>
      </c>
      <c r="C18" s="371"/>
      <c r="D18" s="371"/>
      <c r="E18" s="371"/>
      <c r="F18" s="336"/>
      <c r="G18" s="333"/>
      <c r="H18" s="337">
        <f>SUM(H13:H17)</f>
        <v>158205310</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Data!L34</f>
        <v>Cynthia Brown</v>
      </c>
      <c r="E21" s="384"/>
      <c r="F21" s="384"/>
      <c r="G21" s="87" t="str">
        <f>Data!M34</f>
        <v>409-880-7925</v>
      </c>
      <c r="H21" s="78" t="str">
        <f>Data!N34</f>
        <v>cynthia.brown@lamar.edu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Data!O34</f>
        <v>3924</v>
      </c>
      <c r="D25" s="80">
        <f>Data!P34</f>
        <v>5295</v>
      </c>
      <c r="E25" s="80">
        <f>Data!Q34</f>
        <v>6231</v>
      </c>
      <c r="F25" s="80">
        <f>Data!R34</f>
        <v>318</v>
      </c>
      <c r="G25" s="80">
        <f>Data!S34</f>
        <v>31</v>
      </c>
      <c r="H25" s="68">
        <f>SUM(C25:G25)</f>
        <v>15799</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Data!T34</f>
        <v>Jackson, Worrick</v>
      </c>
      <c r="E28" s="384"/>
      <c r="F28" s="384"/>
      <c r="G28" s="87" t="str">
        <f>Data!U34</f>
        <v>(409) 880-2100</v>
      </c>
      <c r="H28" s="78" t="str">
        <f>Data!V34</f>
        <v>jacksonwl@lamar.edu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Data!W34</f>
        <v>66802</v>
      </c>
      <c r="D32" s="81">
        <f>Data!AQ34</f>
        <v>22527</v>
      </c>
      <c r="E32" s="81">
        <f>Data!BK34</f>
        <v>13587</v>
      </c>
      <c r="F32" s="81">
        <f>Data!CE34</f>
        <v>108</v>
      </c>
      <c r="G32" s="81">
        <f>Data!CY34</f>
        <v>0</v>
      </c>
      <c r="H32" s="22">
        <f>SUM(C32:G32)</f>
        <v>103024</v>
      </c>
      <c r="I32" s="1"/>
      <c r="W32" s="18"/>
    </row>
    <row r="33" spans="2:23" x14ac:dyDescent="0.2">
      <c r="B33" s="7" t="s">
        <v>46</v>
      </c>
      <c r="C33" s="81">
        <f>Data!X34</f>
        <v>21320</v>
      </c>
      <c r="D33" s="81">
        <f>Data!AR34</f>
        <v>6930</v>
      </c>
      <c r="E33" s="81">
        <f>Data!BL34</f>
        <v>6076</v>
      </c>
      <c r="F33" s="81">
        <f>Data!CF34</f>
        <v>0</v>
      </c>
      <c r="G33" s="81">
        <f>Data!CZ34</f>
        <v>0</v>
      </c>
      <c r="H33" s="22">
        <f t="shared" ref="H33:H52" si="0">SUM(C33:G33)</f>
        <v>34326</v>
      </c>
      <c r="I33" s="1"/>
      <c r="W33" s="18"/>
    </row>
    <row r="34" spans="2:23" x14ac:dyDescent="0.2">
      <c r="B34" s="7" t="s">
        <v>47</v>
      </c>
      <c r="C34" s="81">
        <f>Data!Y34</f>
        <v>8863</v>
      </c>
      <c r="D34" s="81">
        <f>Data!AS34</f>
        <v>3616</v>
      </c>
      <c r="E34" s="81">
        <f>Data!BM34</f>
        <v>109</v>
      </c>
      <c r="F34" s="81">
        <f>Data!CG34</f>
        <v>0</v>
      </c>
      <c r="G34" s="81">
        <f>Data!DA34</f>
        <v>0</v>
      </c>
      <c r="H34" s="22">
        <f t="shared" si="0"/>
        <v>12588</v>
      </c>
      <c r="I34" s="1"/>
      <c r="W34" s="18"/>
    </row>
    <row r="35" spans="2:23" x14ac:dyDescent="0.2">
      <c r="B35" s="7" t="s">
        <v>48</v>
      </c>
      <c r="C35" s="81">
        <f>Data!Z34</f>
        <v>753</v>
      </c>
      <c r="D35" s="81">
        <f>Data!AT34</f>
        <v>2514</v>
      </c>
      <c r="E35" s="81">
        <f>Data!BN34</f>
        <v>74496</v>
      </c>
      <c r="F35" s="81">
        <f>Data!CH34</f>
        <v>4218</v>
      </c>
      <c r="G35" s="81">
        <f>Data!DB34</f>
        <v>0</v>
      </c>
      <c r="H35" s="22">
        <f t="shared" si="0"/>
        <v>81981</v>
      </c>
      <c r="I35" s="1"/>
      <c r="W35" s="18"/>
    </row>
    <row r="36" spans="2:23" x14ac:dyDescent="0.2">
      <c r="B36" s="7" t="s">
        <v>49</v>
      </c>
      <c r="C36" s="81">
        <f>Data!AA34</f>
        <v>0</v>
      </c>
      <c r="D36" s="81">
        <f>Data!AU34</f>
        <v>0</v>
      </c>
      <c r="E36" s="81">
        <f>Data!BO34</f>
        <v>0</v>
      </c>
      <c r="F36" s="81">
        <f>Data!CI34</f>
        <v>0</v>
      </c>
      <c r="G36" s="81">
        <f>Data!DC34</f>
        <v>0</v>
      </c>
      <c r="H36" s="22">
        <f t="shared" si="0"/>
        <v>0</v>
      </c>
      <c r="I36" s="1"/>
      <c r="W36" s="18"/>
    </row>
    <row r="37" spans="2:23" x14ac:dyDescent="0.2">
      <c r="B37" s="7" t="s">
        <v>50</v>
      </c>
      <c r="C37" s="81">
        <f>Data!AB34</f>
        <v>6286</v>
      </c>
      <c r="D37" s="81">
        <f>Data!AV34</f>
        <v>12661</v>
      </c>
      <c r="E37" s="81">
        <f>Data!BP34</f>
        <v>3873</v>
      </c>
      <c r="F37" s="81">
        <f>Data!CJ34</f>
        <v>1074</v>
      </c>
      <c r="G37" s="81">
        <f>Data!DD34</f>
        <v>0</v>
      </c>
      <c r="H37" s="22">
        <f t="shared" si="0"/>
        <v>23894</v>
      </c>
      <c r="I37" s="1"/>
      <c r="W37" s="18"/>
    </row>
    <row r="38" spans="2:23" x14ac:dyDescent="0.2">
      <c r="B38" s="7" t="s">
        <v>51</v>
      </c>
      <c r="C38" s="81">
        <f>Data!AC34</f>
        <v>3081</v>
      </c>
      <c r="D38" s="81">
        <f>Data!AW34</f>
        <v>4314</v>
      </c>
      <c r="E38" s="81">
        <f>Data!BQ34</f>
        <v>2940</v>
      </c>
      <c r="F38" s="81">
        <f>Data!CK34</f>
        <v>0</v>
      </c>
      <c r="G38" s="81">
        <f>Data!DE34</f>
        <v>0</v>
      </c>
      <c r="H38" s="22">
        <f t="shared" si="0"/>
        <v>10335</v>
      </c>
      <c r="I38" s="1"/>
      <c r="W38" s="18"/>
    </row>
    <row r="39" spans="2:23" x14ac:dyDescent="0.2">
      <c r="B39" s="7" t="s">
        <v>52</v>
      </c>
      <c r="C39" s="81">
        <f>Data!AD34</f>
        <v>0</v>
      </c>
      <c r="D39" s="81">
        <f>Data!AX34</f>
        <v>0</v>
      </c>
      <c r="E39" s="81">
        <f>Data!BR34</f>
        <v>0</v>
      </c>
      <c r="F39" s="81">
        <f>Data!CL34</f>
        <v>0</v>
      </c>
      <c r="G39" s="81">
        <f>Data!DF34</f>
        <v>0</v>
      </c>
      <c r="H39" s="22">
        <f t="shared" si="0"/>
        <v>0</v>
      </c>
      <c r="I39" s="1"/>
      <c r="W39" s="18"/>
    </row>
    <row r="40" spans="2:23" x14ac:dyDescent="0.2">
      <c r="B40" s="7" t="s">
        <v>53</v>
      </c>
      <c r="C40" s="81">
        <f>Data!AE34</f>
        <v>636</v>
      </c>
      <c r="D40" s="81">
        <f>Data!AY34</f>
        <v>2055</v>
      </c>
      <c r="E40" s="81">
        <f>Data!BS34</f>
        <v>0</v>
      </c>
      <c r="F40" s="81">
        <f>Data!CM34</f>
        <v>0</v>
      </c>
      <c r="G40" s="81">
        <f>Data!DG34</f>
        <v>0</v>
      </c>
      <c r="H40" s="22">
        <f t="shared" si="0"/>
        <v>2691</v>
      </c>
      <c r="I40" s="1"/>
      <c r="W40" s="18"/>
    </row>
    <row r="41" spans="2:23" x14ac:dyDescent="0.2">
      <c r="B41" s="7" t="s">
        <v>54</v>
      </c>
      <c r="C41" s="81">
        <f>Data!AF34</f>
        <v>211</v>
      </c>
      <c r="D41" s="81">
        <f>Data!AZ34</f>
        <v>0</v>
      </c>
      <c r="E41" s="81">
        <f>Data!BT34</f>
        <v>0</v>
      </c>
      <c r="F41" s="81">
        <f>Data!CN34</f>
        <v>0</v>
      </c>
      <c r="G41" s="81">
        <f>Data!DH34</f>
        <v>0</v>
      </c>
      <c r="H41" s="22">
        <f t="shared" si="0"/>
        <v>211</v>
      </c>
      <c r="I41" s="1"/>
      <c r="W41" s="18"/>
    </row>
    <row r="42" spans="2:23" x14ac:dyDescent="0.2">
      <c r="B42" s="7" t="s">
        <v>55</v>
      </c>
      <c r="C42" s="81">
        <f>Data!AG34</f>
        <v>0</v>
      </c>
      <c r="D42" s="81">
        <f>Data!BA34</f>
        <v>0</v>
      </c>
      <c r="E42" s="81">
        <f>Data!BU34</f>
        <v>0</v>
      </c>
      <c r="F42" s="81">
        <f>Data!CO34</f>
        <v>0</v>
      </c>
      <c r="G42" s="81">
        <f>Data!DI34</f>
        <v>0</v>
      </c>
      <c r="H42" s="22">
        <f t="shared" si="0"/>
        <v>0</v>
      </c>
      <c r="I42" s="1"/>
      <c r="W42" s="18"/>
    </row>
    <row r="43" spans="2:23" x14ac:dyDescent="0.2">
      <c r="B43" s="7" t="s">
        <v>56</v>
      </c>
      <c r="C43" s="81">
        <f>Data!AH34</f>
        <v>0</v>
      </c>
      <c r="D43" s="81">
        <f>Data!BB34</f>
        <v>0</v>
      </c>
      <c r="E43" s="81">
        <f>Data!BV34</f>
        <v>0</v>
      </c>
      <c r="F43" s="81">
        <f>Data!CP34</f>
        <v>0</v>
      </c>
      <c r="G43" s="81">
        <f>Data!DJ34</f>
        <v>0</v>
      </c>
      <c r="H43" s="22">
        <f t="shared" si="0"/>
        <v>0</v>
      </c>
      <c r="I43" s="1"/>
      <c r="W43" s="18"/>
    </row>
    <row r="44" spans="2:23" x14ac:dyDescent="0.2">
      <c r="B44" s="7" t="s">
        <v>57</v>
      </c>
      <c r="C44" s="81">
        <f>Data!AI34</f>
        <v>0</v>
      </c>
      <c r="D44" s="81">
        <f>Data!BC34</f>
        <v>0</v>
      </c>
      <c r="E44" s="81">
        <f>Data!BW34</f>
        <v>0</v>
      </c>
      <c r="F44" s="81">
        <f>Data!CQ34</f>
        <v>0</v>
      </c>
      <c r="G44" s="81">
        <f>Data!DK34</f>
        <v>0</v>
      </c>
      <c r="H44" s="22">
        <f t="shared" si="0"/>
        <v>0</v>
      </c>
      <c r="I44" s="1"/>
      <c r="W44" s="18"/>
    </row>
    <row r="45" spans="2:23" x14ac:dyDescent="0.2">
      <c r="B45" s="7" t="s">
        <v>58</v>
      </c>
      <c r="C45" s="81">
        <f>Data!AJ34</f>
        <v>3321</v>
      </c>
      <c r="D45" s="81">
        <f>Data!BD34</f>
        <v>5084</v>
      </c>
      <c r="E45" s="81">
        <f>Data!BX34</f>
        <v>25675</v>
      </c>
      <c r="F45" s="81">
        <f>Data!CR34</f>
        <v>0</v>
      </c>
      <c r="G45" s="81">
        <f>Data!DL34</f>
        <v>960</v>
      </c>
      <c r="H45" s="22">
        <f t="shared" si="0"/>
        <v>35040</v>
      </c>
      <c r="I45" s="1"/>
      <c r="W45" s="18"/>
    </row>
    <row r="46" spans="2:23" x14ac:dyDescent="0.2">
      <c r="B46" s="7" t="s">
        <v>59</v>
      </c>
      <c r="C46" s="81">
        <f>Data!AK34</f>
        <v>0</v>
      </c>
      <c r="D46" s="81">
        <f>Data!BE34</f>
        <v>0</v>
      </c>
      <c r="E46" s="81">
        <f>Data!BY34</f>
        <v>0</v>
      </c>
      <c r="F46" s="81">
        <f>Data!CS34</f>
        <v>0</v>
      </c>
      <c r="G46" s="81">
        <f>Data!DM34</f>
        <v>0</v>
      </c>
      <c r="H46" s="22">
        <f t="shared" si="0"/>
        <v>0</v>
      </c>
      <c r="I46" s="1"/>
      <c r="W46" s="18"/>
    </row>
    <row r="47" spans="2:23" x14ac:dyDescent="0.2">
      <c r="B47" s="7" t="s">
        <v>60</v>
      </c>
      <c r="C47" s="81">
        <f>Data!AL34</f>
        <v>7268</v>
      </c>
      <c r="D47" s="81">
        <f>Data!BF34</f>
        <v>14745</v>
      </c>
      <c r="E47" s="81">
        <f>Data!BZ34</f>
        <v>17358</v>
      </c>
      <c r="F47" s="81">
        <f>Data!CT34</f>
        <v>9</v>
      </c>
      <c r="G47" s="81">
        <f>Data!DN34</f>
        <v>0</v>
      </c>
      <c r="H47" s="22">
        <f t="shared" si="0"/>
        <v>39380</v>
      </c>
      <c r="I47" s="1"/>
      <c r="W47" s="18"/>
    </row>
    <row r="48" spans="2:23" x14ac:dyDescent="0.2">
      <c r="B48" s="7" t="s">
        <v>61</v>
      </c>
      <c r="C48" s="81">
        <f>Data!AM34</f>
        <v>0</v>
      </c>
      <c r="D48" s="81">
        <f>Data!BG34</f>
        <v>0</v>
      </c>
      <c r="E48" s="81">
        <f>Data!CA34</f>
        <v>0</v>
      </c>
      <c r="F48" s="81">
        <f>Data!CU34</f>
        <v>0</v>
      </c>
      <c r="G48" s="81">
        <f>Data!DO34</f>
        <v>0</v>
      </c>
      <c r="H48" s="22">
        <f t="shared" si="0"/>
        <v>0</v>
      </c>
      <c r="I48" s="1"/>
      <c r="W48" s="18"/>
    </row>
    <row r="49" spans="2:23" x14ac:dyDescent="0.2">
      <c r="B49" s="7" t="s">
        <v>62</v>
      </c>
      <c r="C49" s="81">
        <f>Data!AN34</f>
        <v>0</v>
      </c>
      <c r="D49" s="81">
        <f>Data!BH34</f>
        <v>678</v>
      </c>
      <c r="E49" s="81">
        <f>Data!CB34</f>
        <v>0</v>
      </c>
      <c r="F49" s="81">
        <f>Data!CV34</f>
        <v>0</v>
      </c>
      <c r="G49" s="81">
        <f>Data!DP34</f>
        <v>0</v>
      </c>
      <c r="H49" s="22">
        <f t="shared" si="0"/>
        <v>678</v>
      </c>
      <c r="I49" s="1"/>
      <c r="W49" s="18"/>
    </row>
    <row r="50" spans="2:23" x14ac:dyDescent="0.2">
      <c r="B50" s="7" t="s">
        <v>63</v>
      </c>
      <c r="C50" s="81">
        <f>Data!AO34</f>
        <v>456</v>
      </c>
      <c r="D50" s="81">
        <f>Data!BI34</f>
        <v>1149</v>
      </c>
      <c r="E50" s="81">
        <f>Data!CC34</f>
        <v>9</v>
      </c>
      <c r="F50" s="81">
        <f>Data!CW34</f>
        <v>0</v>
      </c>
      <c r="G50" s="81">
        <f>Data!DQ34</f>
        <v>0</v>
      </c>
      <c r="H50" s="22">
        <f t="shared" si="0"/>
        <v>1614</v>
      </c>
      <c r="I50" s="1"/>
      <c r="W50" s="18"/>
    </row>
    <row r="51" spans="2:23" x14ac:dyDescent="0.2">
      <c r="B51" s="7" t="s">
        <v>0</v>
      </c>
      <c r="C51" s="81">
        <f>Data!AP34</f>
        <v>1828</v>
      </c>
      <c r="D51" s="81">
        <f>Data!BJ34</f>
        <v>9353</v>
      </c>
      <c r="E51" s="81">
        <f>Data!CD34</f>
        <v>667</v>
      </c>
      <c r="F51" s="81">
        <f>Data!CX34</f>
        <v>0</v>
      </c>
      <c r="G51" s="81">
        <f>Data!DR34</f>
        <v>0</v>
      </c>
      <c r="H51" s="22">
        <f t="shared" si="0"/>
        <v>11848</v>
      </c>
      <c r="I51" s="1"/>
      <c r="W51" s="18"/>
    </row>
    <row r="52" spans="2:23" x14ac:dyDescent="0.2">
      <c r="B52" s="8" t="s">
        <v>34</v>
      </c>
      <c r="C52" s="22">
        <f>SUM(C32:C51)</f>
        <v>120825</v>
      </c>
      <c r="D52" s="22">
        <f>SUM(D32:D51)</f>
        <v>85626</v>
      </c>
      <c r="E52" s="22">
        <f>SUM(E32:E51)</f>
        <v>144790</v>
      </c>
      <c r="F52" s="22">
        <f>SUM(F32:F51)</f>
        <v>5409</v>
      </c>
      <c r="G52" s="22">
        <f>SUM(G32:G51)</f>
        <v>960</v>
      </c>
      <c r="H52" s="22">
        <f t="shared" si="0"/>
        <v>357610</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Data!T34</f>
        <v>Jackson, Worrick</v>
      </c>
      <c r="E55" s="384"/>
      <c r="F55" s="384"/>
      <c r="G55" s="87" t="str">
        <f>Data!U34</f>
        <v>(409) 880-2100</v>
      </c>
      <c r="H55" s="78" t="str">
        <f>Data!V34</f>
        <v>jacksonwl@lamar.edu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Data!DS34</f>
        <v>4766754.1079409895</v>
      </c>
      <c r="D61" s="82">
        <f>Data!EM34</f>
        <v>2471332.8086852101</v>
      </c>
      <c r="E61" s="82">
        <f>Data!FG34</f>
        <v>1296221.9507257999</v>
      </c>
      <c r="F61" s="82">
        <f>Data!GA34</f>
        <v>32253.5333333333</v>
      </c>
      <c r="G61" s="82">
        <f>Data!GU34</f>
        <v>0</v>
      </c>
      <c r="H61" s="21">
        <f>SUM(C61:G61)</f>
        <v>8566562.4006853327</v>
      </c>
      <c r="I61" s="1"/>
    </row>
    <row r="62" spans="2:23" x14ac:dyDescent="0.2">
      <c r="B62" s="9" t="str">
        <f>$B$33</f>
        <v>Science</v>
      </c>
      <c r="C62" s="82">
        <f>Data!DT34</f>
        <v>1097515.6902433301</v>
      </c>
      <c r="D62" s="82">
        <f>Data!EN34</f>
        <v>1348060.20394979</v>
      </c>
      <c r="E62" s="82">
        <f>Data!FH34</f>
        <v>1083727.31735944</v>
      </c>
      <c r="F62" s="82">
        <f>Data!GB34</f>
        <v>0</v>
      </c>
      <c r="G62" s="82">
        <f>Data!GV34</f>
        <v>0</v>
      </c>
      <c r="H62" s="22">
        <f t="shared" ref="H62:H81" si="1">SUM(C62:G62)</f>
        <v>3529303.2115525603</v>
      </c>
      <c r="I62" s="1"/>
    </row>
    <row r="63" spans="2:23" x14ac:dyDescent="0.2">
      <c r="B63" s="9" t="str">
        <f>$B$34</f>
        <v>Fine Arts</v>
      </c>
      <c r="C63" s="82">
        <f>Data!DU34</f>
        <v>1386293.5821698201</v>
      </c>
      <c r="D63" s="82">
        <f>Data!EO34</f>
        <v>1094346.69954143</v>
      </c>
      <c r="E63" s="82">
        <f>Data!FI34</f>
        <v>173735.71107441699</v>
      </c>
      <c r="F63" s="82">
        <f>Data!GC34</f>
        <v>0</v>
      </c>
      <c r="G63" s="82">
        <f>Data!GW34</f>
        <v>0</v>
      </c>
      <c r="H63" s="22">
        <f t="shared" si="1"/>
        <v>2654375.9927856671</v>
      </c>
      <c r="I63" s="1"/>
    </row>
    <row r="64" spans="2:23" x14ac:dyDescent="0.2">
      <c r="B64" s="9" t="str">
        <f>$B$35</f>
        <v>Teacher Education</v>
      </c>
      <c r="C64" s="82">
        <f>Data!DV34</f>
        <v>33658.353424899396</v>
      </c>
      <c r="D64" s="82">
        <f>Data!EP34</f>
        <v>341944.569848374</v>
      </c>
      <c r="E64" s="82">
        <f>Data!FJ34</f>
        <v>2925763.7431726502</v>
      </c>
      <c r="F64" s="82">
        <f>Data!GD34</f>
        <v>1136288.1095443999</v>
      </c>
      <c r="G64" s="82">
        <f>Data!GX34</f>
        <v>0</v>
      </c>
      <c r="H64" s="22">
        <f t="shared" si="1"/>
        <v>4437654.7759903232</v>
      </c>
      <c r="I64" s="1"/>
    </row>
    <row r="65" spans="2:9" x14ac:dyDescent="0.2">
      <c r="B65" s="9" t="str">
        <f>$B$36</f>
        <v>Agriculture</v>
      </c>
      <c r="C65" s="82">
        <f>Data!DW34</f>
        <v>0</v>
      </c>
      <c r="D65" s="82">
        <f>Data!EQ34</f>
        <v>0</v>
      </c>
      <c r="E65" s="82">
        <f>Data!FK34</f>
        <v>0</v>
      </c>
      <c r="F65" s="82">
        <f>Data!GE34</f>
        <v>0</v>
      </c>
      <c r="G65" s="82">
        <f>Data!GY34</f>
        <v>0</v>
      </c>
      <c r="H65" s="22">
        <f t="shared" si="1"/>
        <v>0</v>
      </c>
      <c r="I65" s="1"/>
    </row>
    <row r="66" spans="2:9" x14ac:dyDescent="0.2">
      <c r="B66" s="9" t="str">
        <f>$B$37</f>
        <v>Engineering</v>
      </c>
      <c r="C66" s="82">
        <f>Data!DX34</f>
        <v>956077.85556936602</v>
      </c>
      <c r="D66" s="82">
        <f>Data!ER34</f>
        <v>1953067.8615424901</v>
      </c>
      <c r="E66" s="82">
        <f>Data!FL34</f>
        <v>1581348.3124713399</v>
      </c>
      <c r="F66" s="82">
        <f>Data!GF34</f>
        <v>1733480.4488816501</v>
      </c>
      <c r="G66" s="82">
        <f>Data!GZ34</f>
        <v>0</v>
      </c>
      <c r="H66" s="22">
        <f t="shared" si="1"/>
        <v>6223974.4784648465</v>
      </c>
      <c r="I66" s="1"/>
    </row>
    <row r="67" spans="2:9" x14ac:dyDescent="0.2">
      <c r="B67" s="9" t="str">
        <f>$B$38</f>
        <v>Home Economics</v>
      </c>
      <c r="C67" s="82">
        <f>Data!DY34</f>
        <v>2533.0372426294498</v>
      </c>
      <c r="D67" s="82">
        <f>Data!ES34</f>
        <v>299310.29609070398</v>
      </c>
      <c r="E67" s="82">
        <f>Data!FM34</f>
        <v>101298</v>
      </c>
      <c r="F67" s="82">
        <f>Data!GG34</f>
        <v>0</v>
      </c>
      <c r="G67" s="82">
        <f>Data!HA34</f>
        <v>0</v>
      </c>
      <c r="H67" s="22">
        <f t="shared" si="1"/>
        <v>403141.33333333343</v>
      </c>
      <c r="I67" s="1"/>
    </row>
    <row r="68" spans="2:9" x14ac:dyDescent="0.2">
      <c r="B68" s="9" t="str">
        <f>$B$39</f>
        <v>Law</v>
      </c>
      <c r="C68" s="82">
        <f>Data!DZ34</f>
        <v>0</v>
      </c>
      <c r="D68" s="82">
        <f>Data!ET34</f>
        <v>0</v>
      </c>
      <c r="E68" s="82">
        <f>Data!FN34</f>
        <v>0</v>
      </c>
      <c r="F68" s="82">
        <f>Data!GH34</f>
        <v>0</v>
      </c>
      <c r="G68" s="82">
        <f>Data!HB34</f>
        <v>0</v>
      </c>
      <c r="H68" s="22">
        <f t="shared" si="1"/>
        <v>0</v>
      </c>
      <c r="I68" s="1"/>
    </row>
    <row r="69" spans="2:9" x14ac:dyDescent="0.2">
      <c r="B69" s="9" t="str">
        <f>$B$40</f>
        <v>Social Service</v>
      </c>
      <c r="C69" s="82">
        <f>Data!EA34</f>
        <v>82039.206522901804</v>
      </c>
      <c r="D69" s="82">
        <f>Data!EU34</f>
        <v>249963.069578038</v>
      </c>
      <c r="E69" s="82">
        <f>Data!FO34</f>
        <v>0</v>
      </c>
      <c r="F69" s="82">
        <f>Data!GI34</f>
        <v>0</v>
      </c>
      <c r="G69" s="82">
        <f>Data!HC34</f>
        <v>0</v>
      </c>
      <c r="H69" s="22">
        <f t="shared" si="1"/>
        <v>332002.27610093984</v>
      </c>
      <c r="I69" s="1"/>
    </row>
    <row r="70" spans="2:9" x14ac:dyDescent="0.2">
      <c r="B70" s="9" t="str">
        <f>$B$41</f>
        <v>Library Science</v>
      </c>
      <c r="C70" s="82">
        <f>Data!EB34</f>
        <v>0</v>
      </c>
      <c r="D70" s="82">
        <f>Data!EV34</f>
        <v>0</v>
      </c>
      <c r="E70" s="82">
        <f>Data!FP34</f>
        <v>0</v>
      </c>
      <c r="F70" s="82">
        <f>Data!GJ34</f>
        <v>0</v>
      </c>
      <c r="G70" s="82">
        <f>Data!HD34</f>
        <v>0</v>
      </c>
      <c r="H70" s="22">
        <f t="shared" si="1"/>
        <v>0</v>
      </c>
      <c r="I70" s="1"/>
    </row>
    <row r="71" spans="2:9" x14ac:dyDescent="0.2">
      <c r="B71" s="9" t="str">
        <f>$B$42</f>
        <v>Veterinary Science</v>
      </c>
      <c r="C71" s="82">
        <f>Data!EC34</f>
        <v>0</v>
      </c>
      <c r="D71" s="82">
        <f>Data!EW34</f>
        <v>0</v>
      </c>
      <c r="E71" s="82">
        <f>Data!FQ34</f>
        <v>0</v>
      </c>
      <c r="F71" s="82">
        <f>Data!GK34</f>
        <v>0</v>
      </c>
      <c r="G71" s="82">
        <f>Data!HE34</f>
        <v>0</v>
      </c>
      <c r="H71" s="22">
        <f t="shared" si="1"/>
        <v>0</v>
      </c>
      <c r="I71" s="1"/>
    </row>
    <row r="72" spans="2:9" x14ac:dyDescent="0.2">
      <c r="B72" s="9" t="str">
        <f>$B$43</f>
        <v>Vocational Training</v>
      </c>
      <c r="C72" s="82">
        <f>Data!ED34</f>
        <v>0</v>
      </c>
      <c r="D72" s="82">
        <f>Data!EX34</f>
        <v>0</v>
      </c>
      <c r="E72" s="82">
        <f>Data!FR34</f>
        <v>0</v>
      </c>
      <c r="F72" s="82">
        <f>Data!GL34</f>
        <v>0</v>
      </c>
      <c r="G72" s="82">
        <f>Data!HF34</f>
        <v>0</v>
      </c>
      <c r="H72" s="22">
        <f t="shared" si="1"/>
        <v>0</v>
      </c>
      <c r="I72" s="1"/>
    </row>
    <row r="73" spans="2:9" x14ac:dyDescent="0.2">
      <c r="B73" s="9" t="str">
        <f>$B$44</f>
        <v>Physical Training</v>
      </c>
      <c r="C73" s="82">
        <f>Data!EE34</f>
        <v>0</v>
      </c>
      <c r="D73" s="82">
        <f>Data!EY34</f>
        <v>0</v>
      </c>
      <c r="E73" s="82">
        <f>Data!FS34</f>
        <v>0</v>
      </c>
      <c r="F73" s="82">
        <f>Data!GM34</f>
        <v>0</v>
      </c>
      <c r="G73" s="82">
        <f>Data!HG34</f>
        <v>0</v>
      </c>
      <c r="H73" s="22">
        <f t="shared" si="1"/>
        <v>0</v>
      </c>
      <c r="I73" s="1"/>
    </row>
    <row r="74" spans="2:9" x14ac:dyDescent="0.2">
      <c r="B74" s="9" t="str">
        <f>$B$45</f>
        <v>Health Services</v>
      </c>
      <c r="C74" s="82">
        <f>Data!EF34</f>
        <v>207370.26983720399</v>
      </c>
      <c r="D74" s="82">
        <f>Data!EZ34</f>
        <v>452308.53943041398</v>
      </c>
      <c r="E74" s="82">
        <f>Data!FT34</f>
        <v>1511073.31354178</v>
      </c>
      <c r="F74" s="82">
        <f>Data!GN34</f>
        <v>0</v>
      </c>
      <c r="G74" s="82">
        <f>Data!HH34</f>
        <v>368818.28571428597</v>
      </c>
      <c r="H74" s="22">
        <f t="shared" si="1"/>
        <v>2539570.4085236839</v>
      </c>
      <c r="I74" s="1"/>
    </row>
    <row r="75" spans="2:9" x14ac:dyDescent="0.2">
      <c r="B75" s="9" t="str">
        <f>$B$46</f>
        <v>Pharmacy</v>
      </c>
      <c r="C75" s="82">
        <f>Data!EG34</f>
        <v>0</v>
      </c>
      <c r="D75" s="82">
        <f>Data!FA34</f>
        <v>0</v>
      </c>
      <c r="E75" s="82">
        <f>Data!FU34</f>
        <v>0</v>
      </c>
      <c r="F75" s="82">
        <f>Data!GO34</f>
        <v>0</v>
      </c>
      <c r="G75" s="82">
        <f>Data!HI34</f>
        <v>0</v>
      </c>
      <c r="H75" s="22">
        <f t="shared" si="1"/>
        <v>0</v>
      </c>
      <c r="I75" s="1"/>
    </row>
    <row r="76" spans="2:9" x14ac:dyDescent="0.2">
      <c r="B76" s="9" t="str">
        <f>$B$47</f>
        <v>Business Administration</v>
      </c>
      <c r="C76" s="82">
        <f>Data!EH34</f>
        <v>597456.247556063</v>
      </c>
      <c r="D76" s="82">
        <f>Data!FB34</f>
        <v>2326956.0475214599</v>
      </c>
      <c r="E76" s="82">
        <f>Data!FV34</f>
        <v>1426938.3247728799</v>
      </c>
      <c r="F76" s="82">
        <f>Data!GP34</f>
        <v>1102.2338709677399</v>
      </c>
      <c r="G76" s="82">
        <f>Data!HJ34</f>
        <v>0</v>
      </c>
      <c r="H76" s="22">
        <f t="shared" si="1"/>
        <v>4352452.85372137</v>
      </c>
      <c r="I76" s="1"/>
    </row>
    <row r="77" spans="2:9" x14ac:dyDescent="0.2">
      <c r="B77" s="9" t="str">
        <f>$B$48</f>
        <v>Optometry</v>
      </c>
      <c r="C77" s="82">
        <f>Data!EI34</f>
        <v>0</v>
      </c>
      <c r="D77" s="82">
        <f>Data!FC34</f>
        <v>0</v>
      </c>
      <c r="E77" s="82">
        <f>Data!FW34</f>
        <v>0</v>
      </c>
      <c r="F77" s="82">
        <f>Data!GQ34</f>
        <v>0</v>
      </c>
      <c r="G77" s="82">
        <f>Data!HK34</f>
        <v>0</v>
      </c>
      <c r="H77" s="22">
        <f t="shared" si="1"/>
        <v>0</v>
      </c>
      <c r="I77" s="1"/>
    </row>
    <row r="78" spans="2:9" x14ac:dyDescent="0.2">
      <c r="B78" s="9" t="str">
        <f>$B$49</f>
        <v>Teacher Ed-Practice Teaching</v>
      </c>
      <c r="C78" s="82">
        <f>Data!EJ34</f>
        <v>0</v>
      </c>
      <c r="D78" s="82">
        <f>Data!FD34</f>
        <v>81654</v>
      </c>
      <c r="E78" s="82">
        <f>Data!FX34</f>
        <v>0</v>
      </c>
      <c r="F78" s="82">
        <f>Data!GR34</f>
        <v>0</v>
      </c>
      <c r="G78" s="82">
        <f>Data!HL34</f>
        <v>0</v>
      </c>
      <c r="H78" s="22">
        <f t="shared" si="1"/>
        <v>81654</v>
      </c>
      <c r="I78" s="1"/>
    </row>
    <row r="79" spans="2:9" x14ac:dyDescent="0.2">
      <c r="B79" s="9" t="str">
        <f>$B$50</f>
        <v>Technology</v>
      </c>
      <c r="C79" s="82">
        <f>Data!EK34</f>
        <v>17217.164315451799</v>
      </c>
      <c r="D79" s="82">
        <f>Data!FE34</f>
        <v>57631.026190062599</v>
      </c>
      <c r="E79" s="82">
        <f>Data!FY34</f>
        <v>8181.6666666666697</v>
      </c>
      <c r="F79" s="82">
        <f>Data!GS34</f>
        <v>0</v>
      </c>
      <c r="G79" s="82">
        <f>Data!HM34</f>
        <v>0</v>
      </c>
      <c r="H79" s="22">
        <f t="shared" si="1"/>
        <v>83029.857172181073</v>
      </c>
      <c r="I79" s="1"/>
    </row>
    <row r="80" spans="2:9" x14ac:dyDescent="0.2">
      <c r="B80" s="9" t="str">
        <f>$B$51</f>
        <v>Nursing</v>
      </c>
      <c r="C80" s="82">
        <f>Data!EL34</f>
        <v>107581.655397109</v>
      </c>
      <c r="D80" s="82">
        <f>Data!FF34</f>
        <v>1660377.0095826599</v>
      </c>
      <c r="E80" s="82">
        <f>Data!FZ34</f>
        <v>221171.002011609</v>
      </c>
      <c r="F80" s="82">
        <f>Data!GT34</f>
        <v>0</v>
      </c>
      <c r="G80" s="82">
        <f>Data!HN34</f>
        <v>0</v>
      </c>
      <c r="H80" s="22">
        <f t="shared" si="1"/>
        <v>1989129.6669913779</v>
      </c>
      <c r="I80" s="1"/>
    </row>
    <row r="81" spans="2:9" x14ac:dyDescent="0.2">
      <c r="B81" s="35" t="str">
        <f>$B$52</f>
        <v>Totals</v>
      </c>
      <c r="C81" s="21">
        <f>SUM(C61:C80)</f>
        <v>9254497.1702197641</v>
      </c>
      <c r="D81" s="21">
        <f>SUM(D61:D80)</f>
        <v>12336952.131960634</v>
      </c>
      <c r="E81" s="21">
        <f>SUM(E61:E80)</f>
        <v>10329459.341796581</v>
      </c>
      <c r="F81" s="21">
        <f>SUM(F61:F80)</f>
        <v>2903124.325630351</v>
      </c>
      <c r="G81" s="21">
        <f>SUM(G61:G80)</f>
        <v>368818.28571428597</v>
      </c>
      <c r="H81" s="21">
        <f t="shared" si="1"/>
        <v>35192851.255321614</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Data!T34</f>
        <v>Jackson, Worrick</v>
      </c>
      <c r="E84" s="384"/>
      <c r="F84" s="384"/>
      <c r="G84" s="87" t="str">
        <f>Data!U34</f>
        <v>(409) 880-2100</v>
      </c>
      <c r="H84" s="78" t="str">
        <f>Data!V34</f>
        <v>jacksonwl@lamar.edu</v>
      </c>
    </row>
    <row r="85" spans="2:9" ht="13.5" customHeight="1" x14ac:dyDescent="0.2">
      <c r="B85" s="27"/>
      <c r="C85" s="27"/>
      <c r="D85" s="27"/>
      <c r="E85" s="27"/>
      <c r="F85" s="27"/>
      <c r="G85" s="27"/>
      <c r="H85" s="5"/>
    </row>
    <row r="86" spans="2:9" x14ac:dyDescent="0.2">
      <c r="B86" s="28" t="s">
        <v>33</v>
      </c>
      <c r="C86" s="13"/>
      <c r="D86" s="13"/>
      <c r="E86" s="13"/>
      <c r="F86" s="13"/>
      <c r="G86" s="13"/>
      <c r="H86" s="17">
        <f>H13+H14</f>
        <v>68625082</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Data!HR34</f>
        <v>0</v>
      </c>
      <c r="D91" s="159">
        <f>Data!IL34</f>
        <v>6500</v>
      </c>
      <c r="E91" s="159">
        <f>Data!JF34</f>
        <v>0</v>
      </c>
      <c r="F91" s="159">
        <f>Data!JZ34</f>
        <v>0</v>
      </c>
      <c r="G91" s="159">
        <f>Data!KT34</f>
        <v>0</v>
      </c>
      <c r="H91" s="36">
        <f t="shared" ref="H91:H111" si="2">SUM(C91:G91)</f>
        <v>6500</v>
      </c>
    </row>
    <row r="92" spans="2:9" x14ac:dyDescent="0.2">
      <c r="B92" s="9" t="str">
        <f>$B$33</f>
        <v>Science</v>
      </c>
      <c r="C92" s="159">
        <f>Data!HS34</f>
        <v>0</v>
      </c>
      <c r="D92" s="159">
        <f>Data!IM34</f>
        <v>0</v>
      </c>
      <c r="E92" s="159">
        <f>Data!JG34</f>
        <v>0</v>
      </c>
      <c r="F92" s="159">
        <f>Data!KA34</f>
        <v>0</v>
      </c>
      <c r="G92" s="159">
        <f>Data!KU34</f>
        <v>0</v>
      </c>
      <c r="H92" s="69">
        <f t="shared" si="2"/>
        <v>0</v>
      </c>
    </row>
    <row r="93" spans="2:9" x14ac:dyDescent="0.2">
      <c r="B93" s="9" t="str">
        <f>$B$34</f>
        <v>Fine Arts</v>
      </c>
      <c r="C93" s="159">
        <f>Data!HT34</f>
        <v>0</v>
      </c>
      <c r="D93" s="159">
        <f>Data!IN34</f>
        <v>3000</v>
      </c>
      <c r="E93" s="159">
        <f>Data!JH34</f>
        <v>0</v>
      </c>
      <c r="F93" s="159">
        <f>Data!KB34</f>
        <v>0</v>
      </c>
      <c r="G93" s="159">
        <f>Data!KV34</f>
        <v>0</v>
      </c>
      <c r="H93" s="69">
        <f t="shared" si="2"/>
        <v>3000</v>
      </c>
    </row>
    <row r="94" spans="2:9" x14ac:dyDescent="0.2">
      <c r="B94" s="9" t="str">
        <f>$B$35</f>
        <v>Teacher Education</v>
      </c>
      <c r="C94" s="159">
        <f>Data!HU34</f>
        <v>0</v>
      </c>
      <c r="D94" s="159">
        <f>Data!IO34</f>
        <v>0</v>
      </c>
      <c r="E94" s="159">
        <f>Data!JI34</f>
        <v>0</v>
      </c>
      <c r="F94" s="159">
        <f>Data!KC34</f>
        <v>0</v>
      </c>
      <c r="G94" s="159">
        <f>Data!KW34</f>
        <v>0</v>
      </c>
      <c r="H94" s="69">
        <f t="shared" si="2"/>
        <v>0</v>
      </c>
    </row>
    <row r="95" spans="2:9" x14ac:dyDescent="0.2">
      <c r="B95" s="9" t="str">
        <f>$B$36</f>
        <v>Agriculture</v>
      </c>
      <c r="C95" s="159">
        <f>Data!HV34</f>
        <v>0</v>
      </c>
      <c r="D95" s="159">
        <f>Data!IP34</f>
        <v>0</v>
      </c>
      <c r="E95" s="159">
        <f>Data!JJ34</f>
        <v>0</v>
      </c>
      <c r="F95" s="159">
        <f>Data!KD34</f>
        <v>0</v>
      </c>
      <c r="G95" s="159">
        <f>Data!KX34</f>
        <v>0</v>
      </c>
      <c r="H95" s="69">
        <f t="shared" si="2"/>
        <v>0</v>
      </c>
    </row>
    <row r="96" spans="2:9" x14ac:dyDescent="0.2">
      <c r="B96" s="9" t="str">
        <f>$B$37</f>
        <v>Engineering</v>
      </c>
      <c r="C96" s="159">
        <f>Data!HW34</f>
        <v>0</v>
      </c>
      <c r="D96" s="159">
        <f>Data!IQ34</f>
        <v>12000</v>
      </c>
      <c r="E96" s="159">
        <f>Data!JK34</f>
        <v>0</v>
      </c>
      <c r="F96" s="159">
        <f>Data!KE34</f>
        <v>0</v>
      </c>
      <c r="G96" s="159">
        <f>Data!KY34</f>
        <v>0</v>
      </c>
      <c r="H96" s="69">
        <f t="shared" si="2"/>
        <v>12000</v>
      </c>
    </row>
    <row r="97" spans="2:8" x14ac:dyDescent="0.2">
      <c r="B97" s="9" t="str">
        <f>$B$38</f>
        <v>Home Economics</v>
      </c>
      <c r="C97" s="159">
        <f>Data!HX34</f>
        <v>0</v>
      </c>
      <c r="D97" s="159">
        <f>Data!IR34</f>
        <v>0</v>
      </c>
      <c r="E97" s="159">
        <f>Data!JL34</f>
        <v>0</v>
      </c>
      <c r="F97" s="159">
        <f>Data!KF34</f>
        <v>0</v>
      </c>
      <c r="G97" s="159">
        <f>Data!KZ34</f>
        <v>0</v>
      </c>
      <c r="H97" s="69">
        <f t="shared" si="2"/>
        <v>0</v>
      </c>
    </row>
    <row r="98" spans="2:8" x14ac:dyDescent="0.2">
      <c r="B98" s="9" t="str">
        <f>$B$39</f>
        <v>Law</v>
      </c>
      <c r="C98" s="159">
        <f>Data!HY34</f>
        <v>0</v>
      </c>
      <c r="D98" s="159">
        <f>Data!IS34</f>
        <v>0</v>
      </c>
      <c r="E98" s="159">
        <f>Data!JM34</f>
        <v>0</v>
      </c>
      <c r="F98" s="159">
        <f>Data!KG34</f>
        <v>0</v>
      </c>
      <c r="G98" s="159">
        <f>Data!LA34</f>
        <v>0</v>
      </c>
      <c r="H98" s="69">
        <f t="shared" si="2"/>
        <v>0</v>
      </c>
    </row>
    <row r="99" spans="2:8" x14ac:dyDescent="0.2">
      <c r="B99" s="9" t="str">
        <f>$B$40</f>
        <v>Social Service</v>
      </c>
      <c r="C99" s="159">
        <f>Data!HZ34</f>
        <v>0</v>
      </c>
      <c r="D99" s="159">
        <f>Data!IT34</f>
        <v>0</v>
      </c>
      <c r="E99" s="159">
        <f>Data!JN34</f>
        <v>0</v>
      </c>
      <c r="F99" s="159">
        <f>Data!KH34</f>
        <v>0</v>
      </c>
      <c r="G99" s="159">
        <f>Data!LB34</f>
        <v>0</v>
      </c>
      <c r="H99" s="69">
        <f t="shared" si="2"/>
        <v>0</v>
      </c>
    </row>
    <row r="100" spans="2:8" x14ac:dyDescent="0.2">
      <c r="B100" s="9" t="str">
        <f>$B$41</f>
        <v>Library Science</v>
      </c>
      <c r="C100" s="159">
        <f>Data!IA34</f>
        <v>0</v>
      </c>
      <c r="D100" s="159">
        <f>Data!IU34</f>
        <v>0</v>
      </c>
      <c r="E100" s="159">
        <f>Data!JO34</f>
        <v>0</v>
      </c>
      <c r="F100" s="159">
        <f>Data!KI34</f>
        <v>0</v>
      </c>
      <c r="G100" s="159">
        <f>Data!LC34</f>
        <v>0</v>
      </c>
      <c r="H100" s="69">
        <f t="shared" si="2"/>
        <v>0</v>
      </c>
    </row>
    <row r="101" spans="2:8" x14ac:dyDescent="0.2">
      <c r="B101" s="9" t="str">
        <f>$B$42</f>
        <v>Veterinary Science</v>
      </c>
      <c r="C101" s="159">
        <f>Data!IB34</f>
        <v>0</v>
      </c>
      <c r="D101" s="159">
        <f>Data!IV34</f>
        <v>0</v>
      </c>
      <c r="E101" s="159">
        <f>Data!JP34</f>
        <v>0</v>
      </c>
      <c r="F101" s="159">
        <f>Data!KJ34</f>
        <v>0</v>
      </c>
      <c r="G101" s="159">
        <f>Data!LD34</f>
        <v>0</v>
      </c>
      <c r="H101" s="69">
        <f t="shared" si="2"/>
        <v>0</v>
      </c>
    </row>
    <row r="102" spans="2:8" x14ac:dyDescent="0.2">
      <c r="B102" s="9" t="str">
        <f>$B$43</f>
        <v>Vocational Training</v>
      </c>
      <c r="C102" s="159">
        <f>Data!IC34</f>
        <v>0</v>
      </c>
      <c r="D102" s="159">
        <f>Data!IW34</f>
        <v>0</v>
      </c>
      <c r="E102" s="159">
        <f>Data!JQ34</f>
        <v>0</v>
      </c>
      <c r="F102" s="159">
        <f>Data!KK34</f>
        <v>0</v>
      </c>
      <c r="G102" s="159">
        <f>Data!LE34</f>
        <v>0</v>
      </c>
      <c r="H102" s="69">
        <f t="shared" si="2"/>
        <v>0</v>
      </c>
    </row>
    <row r="103" spans="2:8" x14ac:dyDescent="0.2">
      <c r="B103" s="9" t="str">
        <f>$B$44</f>
        <v>Physical Training</v>
      </c>
      <c r="C103" s="159">
        <f>Data!ID34</f>
        <v>0</v>
      </c>
      <c r="D103" s="159">
        <f>Data!IX34</f>
        <v>0</v>
      </c>
      <c r="E103" s="159">
        <f>Data!JR34</f>
        <v>0</v>
      </c>
      <c r="F103" s="159">
        <f>Data!KL34</f>
        <v>0</v>
      </c>
      <c r="G103" s="159">
        <f>Data!LF34</f>
        <v>0</v>
      </c>
      <c r="H103" s="69">
        <f t="shared" si="2"/>
        <v>0</v>
      </c>
    </row>
    <row r="104" spans="2:8" x14ac:dyDescent="0.2">
      <c r="B104" s="9" t="str">
        <f>$B$45</f>
        <v>Health Services</v>
      </c>
      <c r="C104" s="159">
        <f>Data!IE34</f>
        <v>0</v>
      </c>
      <c r="D104" s="159">
        <f>Data!IY34</f>
        <v>0</v>
      </c>
      <c r="E104" s="159">
        <f>Data!JS34</f>
        <v>0</v>
      </c>
      <c r="F104" s="159">
        <f>Data!KM34</f>
        <v>0</v>
      </c>
      <c r="G104" s="159">
        <f>Data!LG34</f>
        <v>0</v>
      </c>
      <c r="H104" s="69">
        <f t="shared" si="2"/>
        <v>0</v>
      </c>
    </row>
    <row r="105" spans="2:8" x14ac:dyDescent="0.2">
      <c r="B105" s="9" t="str">
        <f>$B$46</f>
        <v>Pharmacy</v>
      </c>
      <c r="C105" s="159">
        <f>Data!IF34</f>
        <v>0</v>
      </c>
      <c r="D105" s="159">
        <f>Data!IZ34</f>
        <v>0</v>
      </c>
      <c r="E105" s="159">
        <f>Data!JT34</f>
        <v>0</v>
      </c>
      <c r="F105" s="159">
        <f>Data!KN34</f>
        <v>0</v>
      </c>
      <c r="G105" s="159">
        <f>Data!LH34</f>
        <v>0</v>
      </c>
      <c r="H105" s="69">
        <f t="shared" si="2"/>
        <v>0</v>
      </c>
    </row>
    <row r="106" spans="2:8" x14ac:dyDescent="0.2">
      <c r="B106" s="9" t="str">
        <f>$B$47</f>
        <v>Business Administration</v>
      </c>
      <c r="C106" s="159">
        <f>Data!IG34</f>
        <v>0</v>
      </c>
      <c r="D106" s="159">
        <f>Data!JA34</f>
        <v>0</v>
      </c>
      <c r="E106" s="159">
        <f>Data!JU34</f>
        <v>0</v>
      </c>
      <c r="F106" s="159">
        <f>Data!KO34</f>
        <v>0</v>
      </c>
      <c r="G106" s="159">
        <f>Data!LI34</f>
        <v>0</v>
      </c>
      <c r="H106" s="69">
        <f t="shared" si="2"/>
        <v>0</v>
      </c>
    </row>
    <row r="107" spans="2:8" x14ac:dyDescent="0.2">
      <c r="B107" s="9" t="str">
        <f>$B$48</f>
        <v>Optometry</v>
      </c>
      <c r="C107" s="159">
        <f>Data!IH34</f>
        <v>0</v>
      </c>
      <c r="D107" s="159">
        <f>Data!JB34</f>
        <v>0</v>
      </c>
      <c r="E107" s="159">
        <f>Data!JV34</f>
        <v>0</v>
      </c>
      <c r="F107" s="159">
        <f>Data!KP34</f>
        <v>0</v>
      </c>
      <c r="G107" s="159">
        <f>Data!LJ34</f>
        <v>0</v>
      </c>
      <c r="H107" s="69">
        <f t="shared" si="2"/>
        <v>0</v>
      </c>
    </row>
    <row r="108" spans="2:8" x14ac:dyDescent="0.2">
      <c r="B108" s="9" t="str">
        <f>$B$49</f>
        <v>Teacher Ed-Practice Teaching</v>
      </c>
      <c r="C108" s="159">
        <f>Data!II34</f>
        <v>0</v>
      </c>
      <c r="D108" s="159">
        <f>Data!JC34</f>
        <v>0</v>
      </c>
      <c r="E108" s="159">
        <f>Data!JW34</f>
        <v>0</v>
      </c>
      <c r="F108" s="159">
        <f>Data!KQ34</f>
        <v>0</v>
      </c>
      <c r="G108" s="159">
        <f>Data!LK34</f>
        <v>0</v>
      </c>
      <c r="H108" s="69">
        <f t="shared" si="2"/>
        <v>0</v>
      </c>
    </row>
    <row r="109" spans="2:8" x14ac:dyDescent="0.2">
      <c r="B109" s="9" t="str">
        <f>$B$50</f>
        <v>Technology</v>
      </c>
      <c r="C109" s="159">
        <f>Data!IJ34</f>
        <v>0</v>
      </c>
      <c r="D109" s="159">
        <f>Data!JD34</f>
        <v>0</v>
      </c>
      <c r="E109" s="159">
        <f>Data!JX34</f>
        <v>0</v>
      </c>
      <c r="F109" s="159">
        <f>Data!KR34</f>
        <v>0</v>
      </c>
      <c r="G109" s="159">
        <f>Data!LL34</f>
        <v>0</v>
      </c>
      <c r="H109" s="69">
        <f t="shared" si="2"/>
        <v>0</v>
      </c>
    </row>
    <row r="110" spans="2:8" x14ac:dyDescent="0.2">
      <c r="B110" s="9" t="str">
        <f>$B$51</f>
        <v>Nursing</v>
      </c>
      <c r="C110" s="159">
        <f>Data!IK34</f>
        <v>0</v>
      </c>
      <c r="D110" s="159">
        <f>Data!JE34</f>
        <v>0</v>
      </c>
      <c r="E110" s="159">
        <f>Data!JY34</f>
        <v>0</v>
      </c>
      <c r="F110" s="159">
        <f>Data!KS34</f>
        <v>0</v>
      </c>
      <c r="G110" s="159">
        <f>Data!HPM34</f>
        <v>0</v>
      </c>
      <c r="H110" s="69">
        <f t="shared" si="2"/>
        <v>0</v>
      </c>
    </row>
    <row r="111" spans="2:8" x14ac:dyDescent="0.2">
      <c r="B111" s="35" t="str">
        <f>$B$52</f>
        <v>Totals</v>
      </c>
      <c r="C111" s="36">
        <f>SUM(C91:C110)</f>
        <v>0</v>
      </c>
      <c r="D111" s="36">
        <f>SUM(D91:D110)</f>
        <v>21500</v>
      </c>
      <c r="E111" s="36">
        <f>SUM(E91:E110)</f>
        <v>0</v>
      </c>
      <c r="F111" s="36">
        <f>SUM(F91:F110)</f>
        <v>0</v>
      </c>
      <c r="G111" s="36">
        <f>SUM(G91:G110)</f>
        <v>0</v>
      </c>
      <c r="H111" s="36">
        <f t="shared" si="2"/>
        <v>21500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4766754.1079409895</v>
      </c>
      <c r="D116" s="21">
        <f t="shared" si="3"/>
        <v>2477832.8086852101</v>
      </c>
      <c r="E116" s="21">
        <f t="shared" si="3"/>
        <v>1296221.9507257999</v>
      </c>
      <c r="F116" s="21">
        <f t="shared" si="3"/>
        <v>32253.5333333333</v>
      </c>
      <c r="G116" s="21">
        <f t="shared" si="3"/>
        <v>0</v>
      </c>
      <c r="H116" s="36">
        <f t="shared" ref="H116:H136" si="4">SUM(C116:G116)</f>
        <v>8573062.4006853327</v>
      </c>
      <c r="I116" s="1"/>
    </row>
    <row r="117" spans="2:9" x14ac:dyDescent="0.2">
      <c r="B117" s="9" t="str">
        <f>$B$33</f>
        <v>Science</v>
      </c>
      <c r="C117" s="22">
        <f t="shared" si="3"/>
        <v>1097515.6902433301</v>
      </c>
      <c r="D117" s="22">
        <f t="shared" si="3"/>
        <v>1348060.20394979</v>
      </c>
      <c r="E117" s="22">
        <f t="shared" si="3"/>
        <v>1083727.31735944</v>
      </c>
      <c r="F117" s="22">
        <f t="shared" si="3"/>
        <v>0</v>
      </c>
      <c r="G117" s="22">
        <f t="shared" si="3"/>
        <v>0</v>
      </c>
      <c r="H117" s="69">
        <f t="shared" si="4"/>
        <v>3529303.2115525603</v>
      </c>
      <c r="I117" s="1"/>
    </row>
    <row r="118" spans="2:9" x14ac:dyDescent="0.2">
      <c r="B118" s="9" t="str">
        <f>$B$34</f>
        <v>Fine Arts</v>
      </c>
      <c r="C118" s="22">
        <f t="shared" si="3"/>
        <v>1386293.5821698201</v>
      </c>
      <c r="D118" s="22">
        <f t="shared" si="3"/>
        <v>1097346.69954143</v>
      </c>
      <c r="E118" s="22">
        <f t="shared" si="3"/>
        <v>173735.71107441699</v>
      </c>
      <c r="F118" s="22">
        <f t="shared" si="3"/>
        <v>0</v>
      </c>
      <c r="G118" s="22">
        <f t="shared" si="3"/>
        <v>0</v>
      </c>
      <c r="H118" s="69">
        <f t="shared" si="4"/>
        <v>2657375.9927856671</v>
      </c>
      <c r="I118" s="1"/>
    </row>
    <row r="119" spans="2:9" x14ac:dyDescent="0.2">
      <c r="B119" s="9" t="str">
        <f>$B$35</f>
        <v>Teacher Education</v>
      </c>
      <c r="C119" s="22">
        <f t="shared" si="3"/>
        <v>33658.353424899396</v>
      </c>
      <c r="D119" s="22">
        <f t="shared" si="3"/>
        <v>341944.569848374</v>
      </c>
      <c r="E119" s="22">
        <f t="shared" si="3"/>
        <v>2925763.7431726502</v>
      </c>
      <c r="F119" s="22">
        <f t="shared" si="3"/>
        <v>1136288.1095443999</v>
      </c>
      <c r="G119" s="22">
        <f t="shared" si="3"/>
        <v>0</v>
      </c>
      <c r="H119" s="69">
        <f t="shared" si="4"/>
        <v>4437654.7759903232</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956077.85556936602</v>
      </c>
      <c r="D121" s="22">
        <f t="shared" si="3"/>
        <v>1965067.8615424901</v>
      </c>
      <c r="E121" s="22">
        <f t="shared" si="3"/>
        <v>1581348.3124713399</v>
      </c>
      <c r="F121" s="22">
        <f t="shared" si="3"/>
        <v>1733480.4488816501</v>
      </c>
      <c r="G121" s="22">
        <f t="shared" si="3"/>
        <v>0</v>
      </c>
      <c r="H121" s="69">
        <f t="shared" si="4"/>
        <v>6235974.4784648465</v>
      </c>
      <c r="I121" s="1"/>
    </row>
    <row r="122" spans="2:9" x14ac:dyDescent="0.2">
      <c r="B122" s="9" t="str">
        <f>$B$38</f>
        <v>Home Economics</v>
      </c>
      <c r="C122" s="22">
        <f t="shared" si="3"/>
        <v>2533.0372426294498</v>
      </c>
      <c r="D122" s="22">
        <f t="shared" si="3"/>
        <v>299310.29609070398</v>
      </c>
      <c r="E122" s="22">
        <f t="shared" si="3"/>
        <v>101298</v>
      </c>
      <c r="F122" s="22">
        <f t="shared" si="3"/>
        <v>0</v>
      </c>
      <c r="G122" s="22">
        <f t="shared" si="3"/>
        <v>0</v>
      </c>
      <c r="H122" s="69">
        <f t="shared" si="4"/>
        <v>403141.33333333343</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82039.206522901804</v>
      </c>
      <c r="D124" s="22">
        <f t="shared" si="3"/>
        <v>249963.069578038</v>
      </c>
      <c r="E124" s="22">
        <f t="shared" si="3"/>
        <v>0</v>
      </c>
      <c r="F124" s="22">
        <f t="shared" si="3"/>
        <v>0</v>
      </c>
      <c r="G124" s="22">
        <f t="shared" si="3"/>
        <v>0</v>
      </c>
      <c r="H124" s="69">
        <f t="shared" si="4"/>
        <v>332002.27610093984</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207370.26983720399</v>
      </c>
      <c r="D129" s="22">
        <f t="shared" si="3"/>
        <v>452308.53943041398</v>
      </c>
      <c r="E129" s="22">
        <f t="shared" si="3"/>
        <v>1511073.31354178</v>
      </c>
      <c r="F129" s="22">
        <f t="shared" si="3"/>
        <v>0</v>
      </c>
      <c r="G129" s="22">
        <f t="shared" si="3"/>
        <v>368818.28571428597</v>
      </c>
      <c r="H129" s="69">
        <f t="shared" si="4"/>
        <v>2539570.4085236839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597456.247556063</v>
      </c>
      <c r="D131" s="22">
        <f t="shared" si="3"/>
        <v>2326956.0475214599</v>
      </c>
      <c r="E131" s="22">
        <f t="shared" si="3"/>
        <v>1426938.3247728799</v>
      </c>
      <c r="F131" s="22">
        <f t="shared" si="3"/>
        <v>1102.2338709677399</v>
      </c>
      <c r="G131" s="22">
        <f t="shared" si="3"/>
        <v>0</v>
      </c>
      <c r="H131" s="69">
        <f t="shared" si="4"/>
        <v>4352452.85372137</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81654</v>
      </c>
      <c r="E133" s="22">
        <f t="shared" si="5"/>
        <v>0</v>
      </c>
      <c r="F133" s="22">
        <f t="shared" si="5"/>
        <v>0</v>
      </c>
      <c r="G133" s="22">
        <f t="shared" si="5"/>
        <v>0</v>
      </c>
      <c r="H133" s="69">
        <f t="shared" si="4"/>
        <v>81654</v>
      </c>
      <c r="I133" s="1"/>
    </row>
    <row r="134" spans="2:12" x14ac:dyDescent="0.2">
      <c r="B134" s="9" t="str">
        <f>$B$50</f>
        <v>Technology</v>
      </c>
      <c r="C134" s="22">
        <f t="shared" si="5"/>
        <v>17217.164315451799</v>
      </c>
      <c r="D134" s="22">
        <f t="shared" si="5"/>
        <v>57631.026190062599</v>
      </c>
      <c r="E134" s="22">
        <f t="shared" si="5"/>
        <v>8181.6666666666697</v>
      </c>
      <c r="F134" s="22">
        <f t="shared" si="5"/>
        <v>0</v>
      </c>
      <c r="G134" s="22">
        <f t="shared" si="5"/>
        <v>0</v>
      </c>
      <c r="H134" s="69">
        <f t="shared" si="4"/>
        <v>83029.857172181073</v>
      </c>
      <c r="I134" s="1"/>
    </row>
    <row r="135" spans="2:12" x14ac:dyDescent="0.2">
      <c r="B135" s="9" t="str">
        <f>$B$51</f>
        <v>Nursing</v>
      </c>
      <c r="C135" s="22">
        <f t="shared" si="5"/>
        <v>107581.655397109</v>
      </c>
      <c r="D135" s="22">
        <f t="shared" si="5"/>
        <v>1660377.0095826599</v>
      </c>
      <c r="E135" s="22">
        <f t="shared" si="5"/>
        <v>221171.002011609</v>
      </c>
      <c r="F135" s="22">
        <f t="shared" si="5"/>
        <v>0</v>
      </c>
      <c r="G135" s="22">
        <f t="shared" si="5"/>
        <v>0</v>
      </c>
      <c r="H135" s="69">
        <f t="shared" si="4"/>
        <v>1989129.6669913779</v>
      </c>
      <c r="I135" s="1"/>
    </row>
    <row r="136" spans="2:12" x14ac:dyDescent="0.2">
      <c r="B136" s="35" t="str">
        <f>$B$52</f>
        <v>Totals</v>
      </c>
      <c r="C136" s="36">
        <f>SUM(C116:C135)</f>
        <v>9254497.1702197641</v>
      </c>
      <c r="D136" s="36">
        <f>SUM(D116:D135)</f>
        <v>12358452.131960634</v>
      </c>
      <c r="E136" s="36">
        <f>SUM(E116:E135)</f>
        <v>10329459.341796581</v>
      </c>
      <c r="F136" s="36">
        <f>SUM(F116:F135)</f>
        <v>2903124.325630351</v>
      </c>
      <c r="G136" s="36">
        <f>SUM(G116:G135)</f>
        <v>368818.28571428597</v>
      </c>
      <c r="H136" s="36">
        <f t="shared" si="4"/>
        <v>35214351.255321614</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33410730.744678386</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Data!LN34</f>
        <v>0</v>
      </c>
      <c r="D143" s="159">
        <f>Data!MH34</f>
        <v>0</v>
      </c>
      <c r="E143" s="159">
        <f>Data!NB34</f>
        <v>0</v>
      </c>
      <c r="F143" s="159">
        <f>Data!NV34</f>
        <v>0</v>
      </c>
      <c r="G143" s="159">
        <f>Data!OP34</f>
        <v>0</v>
      </c>
      <c r="H143" s="160">
        <f>Data!PJ34</f>
        <v>8133964</v>
      </c>
      <c r="I143" s="70">
        <f t="shared" ref="I143:I162" si="6">SUM(C143:H143)</f>
        <v>8133964</v>
      </c>
    </row>
    <row r="144" spans="2:12" x14ac:dyDescent="0.2">
      <c r="B144" s="9" t="str">
        <f>$B$33</f>
        <v>Science</v>
      </c>
      <c r="C144" s="159">
        <f>Data!LO34</f>
        <v>0</v>
      </c>
      <c r="D144" s="159">
        <f>Data!MI34</f>
        <v>0</v>
      </c>
      <c r="E144" s="159">
        <f>Data!NC34</f>
        <v>0</v>
      </c>
      <c r="F144" s="159">
        <f>Data!NW34</f>
        <v>0</v>
      </c>
      <c r="G144" s="159">
        <f>Data!OQ34</f>
        <v>0</v>
      </c>
      <c r="H144" s="160">
        <f>Data!PK34</f>
        <v>3348538</v>
      </c>
      <c r="I144" s="70">
        <f t="shared" si="6"/>
        <v>3348538</v>
      </c>
    </row>
    <row r="145" spans="2:9" x14ac:dyDescent="0.2">
      <c r="B145" s="9" t="str">
        <f>$B$34</f>
        <v>Fine Arts</v>
      </c>
      <c r="C145" s="159">
        <f>Data!LP34</f>
        <v>0</v>
      </c>
      <c r="D145" s="159">
        <f>Data!MJ34</f>
        <v>0</v>
      </c>
      <c r="E145" s="159">
        <f>Data!ND34</f>
        <v>0</v>
      </c>
      <c r="F145" s="159">
        <f>Data!NX34</f>
        <v>0</v>
      </c>
      <c r="G145" s="159">
        <f>Data!OR34</f>
        <v>0</v>
      </c>
      <c r="H145" s="160">
        <f>Data!PL34</f>
        <v>2521270</v>
      </c>
      <c r="I145" s="70">
        <f t="shared" si="6"/>
        <v>2521270</v>
      </c>
    </row>
    <row r="146" spans="2:9" x14ac:dyDescent="0.2">
      <c r="B146" s="9" t="str">
        <f>$B$35</f>
        <v>Teacher Education</v>
      </c>
      <c r="C146" s="159">
        <f>Data!LQ34</f>
        <v>0</v>
      </c>
      <c r="D146" s="159">
        <f>Data!MK34</f>
        <v>0</v>
      </c>
      <c r="E146" s="159">
        <f>Data!NE34</f>
        <v>0</v>
      </c>
      <c r="F146" s="159">
        <f>Data!NY34</f>
        <v>0</v>
      </c>
      <c r="G146" s="159">
        <f>Data!OS34</f>
        <v>0</v>
      </c>
      <c r="H146" s="160">
        <f>Data!PN34</f>
        <v>4210366</v>
      </c>
      <c r="I146" s="70">
        <f t="shared" si="6"/>
        <v>4210366</v>
      </c>
    </row>
    <row r="147" spans="2:9" x14ac:dyDescent="0.2">
      <c r="B147" s="9" t="str">
        <f>$B$36</f>
        <v>Agriculture</v>
      </c>
      <c r="C147" s="159">
        <f>Data!LR34</f>
        <v>0</v>
      </c>
      <c r="D147" s="159">
        <f>Data!ML34</f>
        <v>0</v>
      </c>
      <c r="E147" s="159">
        <f>Data!NF34</f>
        <v>0</v>
      </c>
      <c r="F147" s="159">
        <f>Data!NZ34</f>
        <v>0</v>
      </c>
      <c r="G147" s="159">
        <f>Data!OT34</f>
        <v>0</v>
      </c>
      <c r="H147" s="160">
        <f>Data!PM34</f>
        <v>0</v>
      </c>
      <c r="I147" s="70">
        <f t="shared" si="6"/>
        <v>0</v>
      </c>
    </row>
    <row r="148" spans="2:9" x14ac:dyDescent="0.2">
      <c r="B148" s="9" t="str">
        <f>$B$37</f>
        <v>Engineering</v>
      </c>
      <c r="C148" s="159">
        <f>Data!LS34</f>
        <v>0</v>
      </c>
      <c r="D148" s="159">
        <f>Data!MM34</f>
        <v>0</v>
      </c>
      <c r="E148" s="159">
        <f>Data!NG34</f>
        <v>0</v>
      </c>
      <c r="F148" s="159">
        <f>Data!OA34</f>
        <v>0</v>
      </c>
      <c r="G148" s="159">
        <f>Data!OU34</f>
        <v>0</v>
      </c>
      <c r="H148" s="160">
        <f>Data!PO34</f>
        <v>5916578</v>
      </c>
      <c r="I148" s="70">
        <f t="shared" si="6"/>
        <v>5916578</v>
      </c>
    </row>
    <row r="149" spans="2:9" x14ac:dyDescent="0.2">
      <c r="B149" s="9" t="str">
        <f>$B$38</f>
        <v>Home Economics</v>
      </c>
      <c r="C149" s="159">
        <f>Data!LT34</f>
        <v>0</v>
      </c>
      <c r="D149" s="159">
        <f>Data!MN34</f>
        <v>0</v>
      </c>
      <c r="E149" s="159">
        <f>Data!NH34</f>
        <v>0</v>
      </c>
      <c r="F149" s="159">
        <f>Data!OB34</f>
        <v>0</v>
      </c>
      <c r="G149" s="159">
        <f>Data!OV34</f>
        <v>0</v>
      </c>
      <c r="H149" s="160">
        <f>Data!PP34</f>
        <v>382493</v>
      </c>
      <c r="I149" s="70">
        <f t="shared" si="6"/>
        <v>382493</v>
      </c>
    </row>
    <row r="150" spans="2:9" x14ac:dyDescent="0.2">
      <c r="B150" s="9" t="str">
        <f>$B$39</f>
        <v>Law</v>
      </c>
      <c r="C150" s="159">
        <f>Data!LU34</f>
        <v>0</v>
      </c>
      <c r="D150" s="159">
        <f>Data!MO34</f>
        <v>0</v>
      </c>
      <c r="E150" s="159">
        <f>Data!NI34</f>
        <v>0</v>
      </c>
      <c r="F150" s="159">
        <f>Data!OC34</f>
        <v>0</v>
      </c>
      <c r="G150" s="159">
        <f>Data!OW34</f>
        <v>0</v>
      </c>
      <c r="H150" s="160">
        <f>Data!PQ34</f>
        <v>0</v>
      </c>
      <c r="I150" s="70">
        <f t="shared" si="6"/>
        <v>0</v>
      </c>
    </row>
    <row r="151" spans="2:9" x14ac:dyDescent="0.2">
      <c r="B151" s="9" t="str">
        <f>$B$40</f>
        <v>Social Service</v>
      </c>
      <c r="C151" s="159">
        <f>Data!LV34</f>
        <v>0</v>
      </c>
      <c r="D151" s="159">
        <f>Data!MP34</f>
        <v>0</v>
      </c>
      <c r="E151" s="159">
        <f>Data!NJ34</f>
        <v>0</v>
      </c>
      <c r="F151" s="159">
        <f>Data!OD34</f>
        <v>0</v>
      </c>
      <c r="G151" s="159">
        <f>Data!OX34</f>
        <v>0</v>
      </c>
      <c r="H151" s="160">
        <f>Data!PR34</f>
        <v>314998</v>
      </c>
      <c r="I151" s="70">
        <f t="shared" si="6"/>
        <v>314998</v>
      </c>
    </row>
    <row r="152" spans="2:9" x14ac:dyDescent="0.2">
      <c r="B152" s="9" t="str">
        <f>$B$41</f>
        <v>Library Science</v>
      </c>
      <c r="C152" s="159">
        <f>Data!LW34</f>
        <v>0</v>
      </c>
      <c r="D152" s="159">
        <f>Data!MQ34</f>
        <v>0</v>
      </c>
      <c r="E152" s="159">
        <f>Data!NK34</f>
        <v>0</v>
      </c>
      <c r="F152" s="159">
        <f>Data!OE34</f>
        <v>0</v>
      </c>
      <c r="G152" s="159">
        <f>Data!OY34</f>
        <v>0</v>
      </c>
      <c r="H152" s="160">
        <f>Data!PS34</f>
        <v>0</v>
      </c>
      <c r="I152" s="70">
        <f t="shared" si="6"/>
        <v>0</v>
      </c>
    </row>
    <row r="153" spans="2:9" x14ac:dyDescent="0.2">
      <c r="B153" s="9" t="str">
        <f>$B$42</f>
        <v>Veterinary Science</v>
      </c>
      <c r="C153" s="159">
        <f>Data!LX34</f>
        <v>0</v>
      </c>
      <c r="D153" s="159">
        <f>Data!MR34</f>
        <v>0</v>
      </c>
      <c r="E153" s="159">
        <f>Data!NL34</f>
        <v>0</v>
      </c>
      <c r="F153" s="159">
        <f>Data!OF34</f>
        <v>0</v>
      </c>
      <c r="G153" s="159">
        <f>Data!OZ34</f>
        <v>0</v>
      </c>
      <c r="H153" s="160">
        <f>Data!PT34</f>
        <v>0</v>
      </c>
      <c r="I153" s="70">
        <f t="shared" si="6"/>
        <v>0</v>
      </c>
    </row>
    <row r="154" spans="2:9" x14ac:dyDescent="0.2">
      <c r="B154" s="9" t="str">
        <f>$B$43</f>
        <v>Vocational Training</v>
      </c>
      <c r="C154" s="159">
        <f>Data!LY34</f>
        <v>0</v>
      </c>
      <c r="D154" s="159">
        <f>Data!MS34</f>
        <v>0</v>
      </c>
      <c r="E154" s="159">
        <f>Data!NM34</f>
        <v>0</v>
      </c>
      <c r="F154" s="159">
        <f>Data!OG34</f>
        <v>0</v>
      </c>
      <c r="G154" s="159">
        <f>Data!PA34</f>
        <v>0</v>
      </c>
      <c r="H154" s="160">
        <f>Data!PU34</f>
        <v>0</v>
      </c>
      <c r="I154" s="70">
        <f t="shared" si="6"/>
        <v>0</v>
      </c>
    </row>
    <row r="155" spans="2:9" x14ac:dyDescent="0.2">
      <c r="B155" s="9" t="str">
        <f>$B$44</f>
        <v>Physical Training</v>
      </c>
      <c r="C155" s="159">
        <f>Data!LZ34</f>
        <v>0</v>
      </c>
      <c r="D155" s="159">
        <f>Data!MT34</f>
        <v>0</v>
      </c>
      <c r="E155" s="159">
        <f>Data!NN34</f>
        <v>0</v>
      </c>
      <c r="F155" s="159">
        <f>Data!OH34</f>
        <v>0</v>
      </c>
      <c r="G155" s="159">
        <f>Data!PB34</f>
        <v>0</v>
      </c>
      <c r="H155" s="160">
        <f>Data!PV34</f>
        <v>0</v>
      </c>
      <c r="I155" s="70">
        <f t="shared" si="6"/>
        <v>0</v>
      </c>
    </row>
    <row r="156" spans="2:9" x14ac:dyDescent="0.2">
      <c r="B156" s="9" t="str">
        <f>$B$45</f>
        <v>Health Services</v>
      </c>
      <c r="C156" s="159">
        <f>Data!MA34</f>
        <v>0</v>
      </c>
      <c r="D156" s="159">
        <f>Data!MU34</f>
        <v>0</v>
      </c>
      <c r="E156" s="159">
        <f>Data!NO34</f>
        <v>0</v>
      </c>
      <c r="F156" s="159">
        <f>Data!OI34</f>
        <v>0</v>
      </c>
      <c r="G156" s="159">
        <f>Data!PC34</f>
        <v>0</v>
      </c>
      <c r="H156" s="160">
        <f>Data!PW34</f>
        <v>2409498</v>
      </c>
      <c r="I156" s="70">
        <f t="shared" si="6"/>
        <v>2409498</v>
      </c>
    </row>
    <row r="157" spans="2:9" x14ac:dyDescent="0.2">
      <c r="B157" s="9" t="str">
        <f>$B$46</f>
        <v>Pharmacy</v>
      </c>
      <c r="C157" s="159">
        <f>Data!MB34</f>
        <v>0</v>
      </c>
      <c r="D157" s="159">
        <f>Data!MV34</f>
        <v>0</v>
      </c>
      <c r="E157" s="159">
        <f>Data!NP34</f>
        <v>0</v>
      </c>
      <c r="F157" s="159">
        <f>Data!OJ34</f>
        <v>0</v>
      </c>
      <c r="G157" s="159">
        <f>Data!PD34</f>
        <v>0</v>
      </c>
      <c r="H157" s="160">
        <f>Data!PX34</f>
        <v>0</v>
      </c>
      <c r="I157" s="70">
        <f t="shared" si="6"/>
        <v>0</v>
      </c>
    </row>
    <row r="158" spans="2:9" x14ac:dyDescent="0.2">
      <c r="B158" s="9" t="str">
        <f>$B$47</f>
        <v>Business Administration</v>
      </c>
      <c r="C158" s="159">
        <f>Data!MC34</f>
        <v>0</v>
      </c>
      <c r="D158" s="159">
        <f>Data!MW34</f>
        <v>0</v>
      </c>
      <c r="E158" s="159">
        <f>Data!NQ34</f>
        <v>0</v>
      </c>
      <c r="F158" s="159">
        <f>Data!OK34</f>
        <v>0</v>
      </c>
      <c r="G158" s="159">
        <f>Data!PE34</f>
        <v>0</v>
      </c>
      <c r="H158" s="160">
        <f>Data!PY34</f>
        <v>4129527</v>
      </c>
      <c r="I158" s="70">
        <f t="shared" si="6"/>
        <v>4129527</v>
      </c>
    </row>
    <row r="159" spans="2:9" x14ac:dyDescent="0.2">
      <c r="B159" s="9" t="str">
        <f>$B$48</f>
        <v>Optometry</v>
      </c>
      <c r="C159" s="159">
        <f>Data!MD34</f>
        <v>0</v>
      </c>
      <c r="D159" s="159">
        <f>Data!MX34</f>
        <v>0</v>
      </c>
      <c r="E159" s="159">
        <f>Data!NR34</f>
        <v>0</v>
      </c>
      <c r="F159" s="159">
        <f>Data!OL34</f>
        <v>0</v>
      </c>
      <c r="G159" s="159">
        <f>Data!PF34</f>
        <v>0</v>
      </c>
      <c r="H159" s="160">
        <f>Data!PZ34</f>
        <v>0</v>
      </c>
      <c r="I159" s="70">
        <f t="shared" si="6"/>
        <v>0</v>
      </c>
    </row>
    <row r="160" spans="2:9" x14ac:dyDescent="0.2">
      <c r="B160" s="9" t="str">
        <f>$B$49</f>
        <v>Teacher Ed-Practice Teaching</v>
      </c>
      <c r="C160" s="159">
        <f>Data!ME34</f>
        <v>0</v>
      </c>
      <c r="D160" s="159">
        <f>Data!MY34</f>
        <v>0</v>
      </c>
      <c r="E160" s="159">
        <f>Data!NS34</f>
        <v>0</v>
      </c>
      <c r="F160" s="159">
        <f>Data!OM34</f>
        <v>0</v>
      </c>
      <c r="G160" s="159">
        <f>Data!PG34</f>
        <v>0</v>
      </c>
      <c r="H160" s="160">
        <f>Data!QA34</f>
        <v>77472</v>
      </c>
      <c r="I160" s="70">
        <f t="shared" si="6"/>
        <v>77472</v>
      </c>
    </row>
    <row r="161" spans="2:10" x14ac:dyDescent="0.2">
      <c r="B161" s="9" t="str">
        <f>$B$50</f>
        <v>Technology</v>
      </c>
      <c r="C161" s="159">
        <f>Data!MF34</f>
        <v>0</v>
      </c>
      <c r="D161" s="159">
        <f>Data!MZ34</f>
        <v>0</v>
      </c>
      <c r="E161" s="159">
        <f>Data!NT34</f>
        <v>0</v>
      </c>
      <c r="F161" s="159">
        <f>Data!ON34</f>
        <v>0</v>
      </c>
      <c r="G161" s="159">
        <f>Data!PH34</f>
        <v>0</v>
      </c>
      <c r="H161" s="160">
        <f>Data!QB34</f>
        <v>78777</v>
      </c>
      <c r="I161" s="70">
        <f t="shared" si="6"/>
        <v>78777</v>
      </c>
    </row>
    <row r="162" spans="2:10" x14ac:dyDescent="0.2">
      <c r="B162" s="9" t="str">
        <f>$B$51</f>
        <v>Nursing</v>
      </c>
      <c r="C162" s="159">
        <f>Data!MG34</f>
        <v>0</v>
      </c>
      <c r="D162" s="159">
        <f>Data!NA34</f>
        <v>0</v>
      </c>
      <c r="E162" s="159">
        <f>Data!NU34</f>
        <v>0</v>
      </c>
      <c r="F162" s="159">
        <f>Data!OO34</f>
        <v>0</v>
      </c>
      <c r="G162" s="159">
        <f>Data!PI34</f>
        <v>0</v>
      </c>
      <c r="H162" s="160">
        <f>Data!QC34</f>
        <v>1887250</v>
      </c>
      <c r="I162" s="70">
        <f t="shared" si="6"/>
        <v>1887250</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33410731</v>
      </c>
      <c r="I163" s="70">
        <f>SUM(I143:I162)</f>
        <v>33410731</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4522608.6663902774</v>
      </c>
      <c r="D168" s="21">
        <f t="shared" si="8"/>
        <v>2350922.2168093892</v>
      </c>
      <c r="E168" s="21">
        <f t="shared" si="8"/>
        <v>1229831.5573173228</v>
      </c>
      <c r="F168" s="21">
        <f t="shared" si="8"/>
        <v>30601.559483010507</v>
      </c>
      <c r="G168" s="21">
        <f t="shared" si="8"/>
        <v>0</v>
      </c>
      <c r="H168" s="36">
        <f t="shared" ref="H168:H188" si="9">SUM(C168:G168)</f>
        <v>8133964</v>
      </c>
      <c r="I168" s="52"/>
      <c r="J168" s="53"/>
    </row>
    <row r="169" spans="2:10" x14ac:dyDescent="0.2">
      <c r="B169" s="9" t="str">
        <f>$B$33</f>
        <v>Science</v>
      </c>
      <c r="C169" s="22">
        <f t="shared" si="8"/>
        <v>1041302.7088027766</v>
      </c>
      <c r="D169" s="22">
        <f t="shared" si="8"/>
        <v>1279014.737084002</v>
      </c>
      <c r="E169" s="22">
        <f t="shared" si="8"/>
        <v>1028220.5541132211</v>
      </c>
      <c r="F169" s="22">
        <f t="shared" si="8"/>
        <v>0</v>
      </c>
      <c r="G169" s="22">
        <f t="shared" si="8"/>
        <v>0</v>
      </c>
      <c r="H169" s="69">
        <f t="shared" si="9"/>
        <v>3348538</v>
      </c>
      <c r="I169" s="52"/>
      <c r="J169" s="53"/>
    </row>
    <row r="170" spans="2:10" x14ac:dyDescent="0.2">
      <c r="B170" s="9" t="str">
        <f>$B$34</f>
        <v>Fine Arts</v>
      </c>
      <c r="C170" s="22">
        <f t="shared" si="8"/>
        <v>1315290.131846695</v>
      </c>
      <c r="D170" s="22">
        <f t="shared" si="8"/>
        <v>1041142.586018678</v>
      </c>
      <c r="E170" s="22">
        <f t="shared" si="8"/>
        <v>164837.28213462693</v>
      </c>
      <c r="F170" s="22">
        <f t="shared" si="8"/>
        <v>0</v>
      </c>
      <c r="G170" s="22">
        <f t="shared" si="8"/>
        <v>0</v>
      </c>
      <c r="H170" s="69">
        <f t="shared" si="9"/>
        <v>2521270</v>
      </c>
      <c r="I170" s="52"/>
      <c r="J170" s="53"/>
    </row>
    <row r="171" spans="2:10" x14ac:dyDescent="0.2">
      <c r="B171" s="9" t="str">
        <f>$B$35</f>
        <v>Teacher Education</v>
      </c>
      <c r="C171" s="22">
        <f t="shared" si="8"/>
        <v>31934.432494144286</v>
      </c>
      <c r="D171" s="22">
        <f t="shared" si="8"/>
        <v>324430.77784321958</v>
      </c>
      <c r="E171" s="22">
        <f t="shared" si="8"/>
        <v>2775911.3338278574</v>
      </c>
      <c r="F171" s="22">
        <f t="shared" si="8"/>
        <v>1078089.4558347792</v>
      </c>
      <c r="G171" s="22">
        <f t="shared" si="8"/>
        <v>0</v>
      </c>
      <c r="H171" s="69">
        <f t="shared" si="9"/>
        <v>4210366</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907109.10156602191</v>
      </c>
      <c r="D173" s="22">
        <f t="shared" si="8"/>
        <v>1864420.2791816934</v>
      </c>
      <c r="E173" s="22">
        <f t="shared" si="8"/>
        <v>1500354.2218165603</v>
      </c>
      <c r="F173" s="22">
        <f t="shared" si="8"/>
        <v>1644694.3974357243</v>
      </c>
      <c r="G173" s="22">
        <f t="shared" si="8"/>
        <v>0</v>
      </c>
      <c r="H173" s="69">
        <f t="shared" si="9"/>
        <v>5916578</v>
      </c>
      <c r="I173" s="52"/>
      <c r="J173" s="53"/>
    </row>
    <row r="174" spans="2:10" x14ac:dyDescent="0.2">
      <c r="B174" s="9" t="str">
        <f>$B$38</f>
        <v>Home Economics</v>
      </c>
      <c r="C174" s="22">
        <f t="shared" si="8"/>
        <v>2403.298629872731</v>
      </c>
      <c r="D174" s="22">
        <f t="shared" si="8"/>
        <v>283980.04277066176</v>
      </c>
      <c r="E174" s="22">
        <f t="shared" si="8"/>
        <v>96109.658599465503</v>
      </c>
      <c r="F174" s="22">
        <f t="shared" si="8"/>
        <v>0</v>
      </c>
      <c r="G174" s="22">
        <f t="shared" si="8"/>
        <v>0</v>
      </c>
      <c r="H174" s="69">
        <f t="shared" si="9"/>
        <v>382493</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77837.375935471384</v>
      </c>
      <c r="D176" s="22">
        <f t="shared" si="8"/>
        <v>237160.62406452856</v>
      </c>
      <c r="E176" s="22">
        <f t="shared" si="8"/>
        <v>0</v>
      </c>
      <c r="F176" s="22">
        <f t="shared" si="8"/>
        <v>0</v>
      </c>
      <c r="G176" s="22">
        <f t="shared" si="8"/>
        <v>0</v>
      </c>
      <c r="H176" s="69">
        <f t="shared" si="9"/>
        <v>314997.99999999994</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196749.12290487241</v>
      </c>
      <c r="D181" s="22">
        <f t="shared" si="8"/>
        <v>429142.07752721966</v>
      </c>
      <c r="E181" s="22">
        <f t="shared" si="8"/>
        <v>1433678.7492136732</v>
      </c>
      <c r="F181" s="22">
        <f t="shared" si="8"/>
        <v>0</v>
      </c>
      <c r="G181" s="22">
        <f t="shared" si="8"/>
        <v>349928.05035423493</v>
      </c>
      <c r="H181" s="69">
        <f t="shared" si="9"/>
        <v>2409498</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566855.46943764528</v>
      </c>
      <c r="D183" s="22">
        <f t="shared" si="8"/>
        <v>2207772.9843385234</v>
      </c>
      <c r="E183" s="22">
        <f t="shared" si="8"/>
        <v>1353852.7670543725</v>
      </c>
      <c r="F183" s="22">
        <f t="shared" si="8"/>
        <v>1045.7791694593698</v>
      </c>
      <c r="G183" s="22">
        <f t="shared" si="8"/>
        <v>0</v>
      </c>
      <c r="H183" s="69">
        <f t="shared" si="9"/>
        <v>4129527.0000000005</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77472</v>
      </c>
      <c r="E185" s="22">
        <f t="shared" si="10"/>
        <v>0</v>
      </c>
      <c r="F185" s="22">
        <f t="shared" si="10"/>
        <v>0</v>
      </c>
      <c r="G185" s="22">
        <f t="shared" si="10"/>
        <v>0</v>
      </c>
      <c r="H185" s="69">
        <f t="shared" si="9"/>
        <v>77472</v>
      </c>
      <c r="I185" s="52"/>
      <c r="J185" s="53"/>
    </row>
    <row r="186" spans="2:10" x14ac:dyDescent="0.2">
      <c r="B186" s="9" t="str">
        <f>$B$50</f>
        <v>Technology</v>
      </c>
      <c r="C186" s="22">
        <f t="shared" si="10"/>
        <v>16335.287081919449</v>
      </c>
      <c r="D186" s="22">
        <f t="shared" si="10"/>
        <v>54679.117907668471</v>
      </c>
      <c r="E186" s="22">
        <f t="shared" si="10"/>
        <v>7762.5950104120775</v>
      </c>
      <c r="F186" s="22">
        <f t="shared" si="10"/>
        <v>0</v>
      </c>
      <c r="G186" s="22">
        <f t="shared" si="10"/>
        <v>0</v>
      </c>
      <c r="H186" s="69">
        <f t="shared" si="9"/>
        <v>78776.999999999985</v>
      </c>
      <c r="I186" s="52"/>
      <c r="J186" s="53"/>
    </row>
    <row r="187" spans="2:10" x14ac:dyDescent="0.2">
      <c r="B187" s="9" t="str">
        <f>$B$51</f>
        <v>Nursing</v>
      </c>
      <c r="C187" s="22">
        <f t="shared" si="10"/>
        <v>102071.51525485444</v>
      </c>
      <c r="D187" s="22">
        <f t="shared" si="10"/>
        <v>1575335.4662265251</v>
      </c>
      <c r="E187" s="22">
        <f t="shared" si="10"/>
        <v>209843.01851862049</v>
      </c>
      <c r="F187" s="22">
        <f t="shared" si="10"/>
        <v>0</v>
      </c>
      <c r="G187" s="22">
        <f t="shared" si="10"/>
        <v>0</v>
      </c>
      <c r="H187" s="69">
        <f t="shared" si="9"/>
        <v>1887250</v>
      </c>
      <c r="I187" s="52"/>
      <c r="J187" s="53"/>
    </row>
    <row r="188" spans="2:10" x14ac:dyDescent="0.2">
      <c r="B188" s="35" t="str">
        <f>$B$52</f>
        <v>Totals</v>
      </c>
      <c r="C188" s="36">
        <f>SUM(C168:C187)</f>
        <v>8780497.1103445515</v>
      </c>
      <c r="D188" s="36">
        <f>SUM(D168:D187)</f>
        <v>11725472.909772109</v>
      </c>
      <c r="E188" s="36">
        <f>SUM(E168:E187)</f>
        <v>9800401.7376061343</v>
      </c>
      <c r="F188" s="36">
        <f>SUM(F168:F187)</f>
        <v>2754431.1919229734</v>
      </c>
      <c r="G188" s="36">
        <f>SUM(G168:G187)</f>
        <v>349928.05035423493</v>
      </c>
      <c r="H188" s="36">
        <f t="shared" si="9"/>
        <v>33410731.000000004</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47621749</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6446268.625743323</v>
      </c>
      <c r="D193" s="38">
        <f t="shared" si="11"/>
        <v>3350870.5363793992</v>
      </c>
      <c r="E193" s="38">
        <f t="shared" si="11"/>
        <v>1752931.8072110156</v>
      </c>
      <c r="F193" s="38">
        <f t="shared" si="11"/>
        <v>43617.718742753073</v>
      </c>
      <c r="G193" s="38">
        <f t="shared" si="11"/>
        <v>0</v>
      </c>
      <c r="H193" s="38">
        <f>SUM(C193:G193)</f>
        <v>11593688.688076491</v>
      </c>
      <c r="I193" s="1"/>
    </row>
    <row r="194" spans="2:9" x14ac:dyDescent="0.2">
      <c r="B194" s="9" t="str">
        <f>$B$33</f>
        <v>Science</v>
      </c>
      <c r="C194" s="39">
        <f t="shared" si="11"/>
        <v>1484213.534004299</v>
      </c>
      <c r="D194" s="39">
        <f t="shared" si="11"/>
        <v>1823034.7111586847</v>
      </c>
      <c r="E194" s="39">
        <f t="shared" si="11"/>
        <v>1465566.9763030324</v>
      </c>
      <c r="F194" s="39">
        <f t="shared" si="11"/>
        <v>0</v>
      </c>
      <c r="G194" s="39">
        <f t="shared" si="11"/>
        <v>0</v>
      </c>
      <c r="H194" s="39">
        <f t="shared" ref="H194:H213" si="12">SUM(C194:G194)</f>
        <v>4772815.221466016</v>
      </c>
      <c r="I194" s="1"/>
    </row>
    <row r="195" spans="2:9" x14ac:dyDescent="0.2">
      <c r="B195" s="9" t="str">
        <f>$B$34</f>
        <v>Fine Arts</v>
      </c>
      <c r="C195" s="39">
        <f t="shared" si="11"/>
        <v>1874739.2087885023</v>
      </c>
      <c r="D195" s="39">
        <f t="shared" si="11"/>
        <v>1483985.0012469902</v>
      </c>
      <c r="E195" s="39">
        <f t="shared" si="11"/>
        <v>234949.61940757307</v>
      </c>
      <c r="F195" s="39">
        <f t="shared" si="11"/>
        <v>0</v>
      </c>
      <c r="G195" s="39">
        <f t="shared" si="11"/>
        <v>0</v>
      </c>
      <c r="H195" s="39">
        <f t="shared" si="12"/>
        <v>3593673.8294430659</v>
      </c>
      <c r="I195" s="1"/>
    </row>
    <row r="196" spans="2:9" x14ac:dyDescent="0.2">
      <c r="B196" s="9" t="str">
        <f>$B$35</f>
        <v>Teacher Education</v>
      </c>
      <c r="C196" s="39">
        <f t="shared" si="11"/>
        <v>45517.512077171174</v>
      </c>
      <c r="D196" s="39">
        <f t="shared" si="11"/>
        <v>462425.05957770237</v>
      </c>
      <c r="E196" s="39">
        <f t="shared" si="11"/>
        <v>3956625.1157221813</v>
      </c>
      <c r="F196" s="39">
        <f t="shared" si="11"/>
        <v>1536646.9980397688</v>
      </c>
      <c r="G196" s="39">
        <f t="shared" si="11"/>
        <v>0</v>
      </c>
      <c r="H196" s="39">
        <f t="shared" si="12"/>
        <v>6001214.6854168242</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1292941.6002091495</v>
      </c>
      <c r="D198" s="39">
        <f t="shared" si="11"/>
        <v>2657438.3776614754</v>
      </c>
      <c r="E198" s="39">
        <f t="shared" si="11"/>
        <v>2138519.3744468982</v>
      </c>
      <c r="F198" s="39">
        <f t="shared" si="11"/>
        <v>2344253.6321203434</v>
      </c>
      <c r="G198" s="39">
        <f t="shared" si="11"/>
        <v>0</v>
      </c>
      <c r="H198" s="39">
        <f t="shared" si="12"/>
        <v>8433152.9844378661</v>
      </c>
      <c r="I198" s="1"/>
    </row>
    <row r="199" spans="2:9" x14ac:dyDescent="0.2">
      <c r="B199" s="9" t="str">
        <f>$B$38</f>
        <v>Home Economics</v>
      </c>
      <c r="C199" s="39">
        <f t="shared" si="11"/>
        <v>3425.5256586026821</v>
      </c>
      <c r="D199" s="39">
        <f t="shared" si="11"/>
        <v>404769.05822290742</v>
      </c>
      <c r="E199" s="39">
        <f t="shared" si="11"/>
        <v>136989.2602940682</v>
      </c>
      <c r="F199" s="39">
        <f t="shared" si="11"/>
        <v>0</v>
      </c>
      <c r="G199" s="39">
        <f t="shared" si="11"/>
        <v>0</v>
      </c>
      <c r="H199" s="39">
        <f t="shared" si="12"/>
        <v>545183.84417557833</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110944.83816743284</v>
      </c>
      <c r="D201" s="39">
        <f t="shared" si="11"/>
        <v>338034.86744387972</v>
      </c>
      <c r="E201" s="39">
        <f t="shared" si="11"/>
        <v>0</v>
      </c>
      <c r="F201" s="39">
        <f t="shared" si="11"/>
        <v>0</v>
      </c>
      <c r="G201" s="39">
        <f t="shared" si="11"/>
        <v>0</v>
      </c>
      <c r="H201" s="39">
        <f t="shared" si="12"/>
        <v>448979.70561131253</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280434.9530294764</v>
      </c>
      <c r="D206" s="39">
        <f t="shared" si="11"/>
        <v>611674.58628267876</v>
      </c>
      <c r="E206" s="39">
        <f t="shared" si="11"/>
        <v>2043483.7358308656</v>
      </c>
      <c r="F206" s="39">
        <f t="shared" si="11"/>
        <v>0</v>
      </c>
      <c r="G206" s="39">
        <f t="shared" si="11"/>
        <v>498767.44005731941</v>
      </c>
      <c r="H206" s="39">
        <f t="shared" si="12"/>
        <v>3434360.7152003404</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807963.52752053109</v>
      </c>
      <c r="D208" s="39">
        <f t="shared" si="11"/>
        <v>3146833.9719123123</v>
      </c>
      <c r="E208" s="39">
        <f t="shared" si="11"/>
        <v>1929704.6890944904</v>
      </c>
      <c r="F208" s="39">
        <f t="shared" si="11"/>
        <v>1490.5941149374926</v>
      </c>
      <c r="G208" s="39">
        <f t="shared" si="11"/>
        <v>0</v>
      </c>
      <c r="H208" s="39">
        <f t="shared" si="12"/>
        <v>5885992.7826422714</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110423.90827115881</v>
      </c>
      <c r="E210" s="39">
        <f t="shared" si="13"/>
        <v>0</v>
      </c>
      <c r="F210" s="39">
        <f t="shared" si="13"/>
        <v>0</v>
      </c>
      <c r="G210" s="39">
        <f t="shared" si="13"/>
        <v>0</v>
      </c>
      <c r="H210" s="39">
        <f t="shared" si="12"/>
        <v>110423.90827115881</v>
      </c>
      <c r="I210" s="1"/>
    </row>
    <row r="211" spans="2:9" x14ac:dyDescent="0.2">
      <c r="B211" s="9" t="str">
        <f>$B$50</f>
        <v>Technology</v>
      </c>
      <c r="C211" s="39">
        <f t="shared" si="13"/>
        <v>23283.446898607763</v>
      </c>
      <c r="D211" s="39">
        <f t="shared" si="13"/>
        <v>77936.698135844214</v>
      </c>
      <c r="E211" s="39">
        <f t="shared" si="13"/>
        <v>11064.388878746882</v>
      </c>
      <c r="F211" s="39">
        <f t="shared" si="13"/>
        <v>0</v>
      </c>
      <c r="G211" s="39">
        <f t="shared" si="13"/>
        <v>0</v>
      </c>
      <c r="H211" s="39">
        <f t="shared" si="12"/>
        <v>112284.53391319886</v>
      </c>
      <c r="I211" s="1"/>
    </row>
    <row r="212" spans="2:9" x14ac:dyDescent="0.2">
      <c r="B212" s="9" t="str">
        <f>$B$51</f>
        <v>Nursing</v>
      </c>
      <c r="C212" s="39">
        <f t="shared" si="13"/>
        <v>145486.89405576925</v>
      </c>
      <c r="D212" s="39">
        <f t="shared" si="13"/>
        <v>2245392.9826058317</v>
      </c>
      <c r="E212" s="39">
        <f t="shared" si="13"/>
        <v>299098.22468427994</v>
      </c>
      <c r="F212" s="39">
        <f t="shared" si="13"/>
        <v>0</v>
      </c>
      <c r="G212" s="39">
        <f t="shared" si="13"/>
        <v>0</v>
      </c>
      <c r="H212" s="39">
        <f t="shared" si="12"/>
        <v>2689978.1013458809</v>
      </c>
      <c r="I212" s="1"/>
    </row>
    <row r="213" spans="2:9" x14ac:dyDescent="0.2">
      <c r="B213" s="35" t="str">
        <f>$B$52</f>
        <v>Totals</v>
      </c>
      <c r="C213" s="38">
        <f>SUM(C193:C212)</f>
        <v>12515219.666152863</v>
      </c>
      <c r="D213" s="38">
        <f>SUM(D193:D212)</f>
        <v>16712819.758898864</v>
      </c>
      <c r="E213" s="38">
        <f>SUM(E193:E212)</f>
        <v>13968933.19187315</v>
      </c>
      <c r="F213" s="38">
        <f>SUM(F193:F212)</f>
        <v>3926008.9430178027</v>
      </c>
      <c r="G213" s="38">
        <f>SUM(G193:G212)</f>
        <v>498767.44005731941</v>
      </c>
      <c r="H213" s="38">
        <f t="shared" si="12"/>
        <v>47621749</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32777238</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4500952.3529183408</v>
      </c>
      <c r="D218" s="38">
        <f t="shared" si="14"/>
        <v>2890057.0941013196</v>
      </c>
      <c r="E218" s="38">
        <f t="shared" si="14"/>
        <v>1213069.0267945786</v>
      </c>
      <c r="F218" s="38">
        <f t="shared" si="14"/>
        <v>13172.75606419623</v>
      </c>
      <c r="G218" s="38">
        <f t="shared" si="14"/>
        <v>0</v>
      </c>
      <c r="H218" s="38">
        <f>SUM(C218:G218)</f>
        <v>8617251.2298784368</v>
      </c>
      <c r="I218" s="1"/>
    </row>
    <row r="219" spans="2:9" x14ac:dyDescent="0.2">
      <c r="B219" s="9" t="str">
        <f>$B$33</f>
        <v>Science</v>
      </c>
      <c r="C219" s="39">
        <f t="shared" si="14"/>
        <v>1436488.4908269069</v>
      </c>
      <c r="D219" s="39">
        <f t="shared" si="14"/>
        <v>889070.7001430348</v>
      </c>
      <c r="E219" s="39">
        <f t="shared" si="14"/>
        <v>542474.96922086261</v>
      </c>
      <c r="F219" s="39">
        <f t="shared" si="14"/>
        <v>0</v>
      </c>
      <c r="G219" s="39">
        <f t="shared" si="14"/>
        <v>0</v>
      </c>
      <c r="H219" s="39">
        <f t="shared" ref="H219:H238" si="15">SUM(C219:G219)</f>
        <v>2868034.1601908044</v>
      </c>
      <c r="I219" s="1"/>
    </row>
    <row r="220" spans="2:9" x14ac:dyDescent="0.2">
      <c r="B220" s="9" t="str">
        <f>$B$34</f>
        <v>Fine Arts</v>
      </c>
      <c r="C220" s="39">
        <f t="shared" si="14"/>
        <v>597166.86182921554</v>
      </c>
      <c r="D220" s="39">
        <f t="shared" si="14"/>
        <v>463907.59765039163</v>
      </c>
      <c r="E220" s="39">
        <f t="shared" si="14"/>
        <v>9731.6938191366062</v>
      </c>
      <c r="F220" s="39">
        <f t="shared" si="14"/>
        <v>0</v>
      </c>
      <c r="G220" s="39">
        <f t="shared" si="14"/>
        <v>0</v>
      </c>
      <c r="H220" s="39">
        <f t="shared" si="15"/>
        <v>1070806.1532987438</v>
      </c>
      <c r="I220" s="1"/>
    </row>
    <row r="221" spans="2:9" x14ac:dyDescent="0.2">
      <c r="B221" s="9" t="str">
        <f>$B$35</f>
        <v>Teacher Education</v>
      </c>
      <c r="C221" s="39">
        <f t="shared" si="14"/>
        <v>50735.26423980586</v>
      </c>
      <c r="D221" s="39">
        <f t="shared" si="14"/>
        <v>322528.67823370703</v>
      </c>
      <c r="E221" s="39">
        <f t="shared" si="14"/>
        <v>6651121.6766091809</v>
      </c>
      <c r="F221" s="39">
        <f t="shared" si="14"/>
        <v>514469.3062849972</v>
      </c>
      <c r="G221" s="39">
        <f t="shared" si="14"/>
        <v>0</v>
      </c>
      <c r="H221" s="39">
        <f t="shared" si="15"/>
        <v>7538854.9253676916</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423535.02126350545</v>
      </c>
      <c r="D223" s="39">
        <f t="shared" si="14"/>
        <v>1624318.056927989</v>
      </c>
      <c r="E223" s="39">
        <f t="shared" si="14"/>
        <v>345787.61616069794</v>
      </c>
      <c r="F223" s="39">
        <f t="shared" si="14"/>
        <v>130995.74086061807</v>
      </c>
      <c r="G223" s="39">
        <f t="shared" si="14"/>
        <v>0</v>
      </c>
      <c r="H223" s="39">
        <f t="shared" si="15"/>
        <v>2524636.4352128105</v>
      </c>
      <c r="I223" s="1"/>
    </row>
    <row r="224" spans="2:9" x14ac:dyDescent="0.2">
      <c r="B224" s="9" t="str">
        <f>$B$38</f>
        <v>Home Economics</v>
      </c>
      <c r="C224" s="39">
        <f t="shared" si="14"/>
        <v>207590.10507681521</v>
      </c>
      <c r="D224" s="39">
        <f t="shared" si="14"/>
        <v>553456.13281631342</v>
      </c>
      <c r="E224" s="39">
        <f t="shared" si="14"/>
        <v>262487.88833267544</v>
      </c>
      <c r="F224" s="39">
        <f t="shared" si="14"/>
        <v>0</v>
      </c>
      <c r="G224" s="39">
        <f t="shared" si="14"/>
        <v>0</v>
      </c>
      <c r="H224" s="39">
        <f t="shared" si="15"/>
        <v>1023534.1262258041</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42852.095692585026</v>
      </c>
      <c r="D226" s="39">
        <f t="shared" si="14"/>
        <v>263642.17731514235</v>
      </c>
      <c r="E226" s="39">
        <f t="shared" si="14"/>
        <v>0</v>
      </c>
      <c r="F226" s="39">
        <f t="shared" si="14"/>
        <v>0</v>
      </c>
      <c r="G226" s="39">
        <f t="shared" si="14"/>
        <v>0</v>
      </c>
      <c r="H226" s="39">
        <f t="shared" si="15"/>
        <v>306494.2730077274</v>
      </c>
      <c r="I226" s="1"/>
    </row>
    <row r="227" spans="2:10" x14ac:dyDescent="0.2">
      <c r="B227" s="9" t="str">
        <f>$B$41</f>
        <v>Library Science</v>
      </c>
      <c r="C227" s="39">
        <f t="shared" si="14"/>
        <v>14216.654388577736</v>
      </c>
      <c r="D227" s="39">
        <f t="shared" si="14"/>
        <v>0</v>
      </c>
      <c r="E227" s="39">
        <f t="shared" si="14"/>
        <v>0</v>
      </c>
      <c r="F227" s="39">
        <f t="shared" si="14"/>
        <v>0</v>
      </c>
      <c r="G227" s="39">
        <f t="shared" si="14"/>
        <v>0</v>
      </c>
      <c r="H227" s="39">
        <f t="shared" si="15"/>
        <v>14216.654388577736</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223760.7072249605</v>
      </c>
      <c r="D231" s="39">
        <f t="shared" si="14"/>
        <v>652241.76616553951</v>
      </c>
      <c r="E231" s="39">
        <f t="shared" si="14"/>
        <v>2292304.943177361</v>
      </c>
      <c r="F231" s="39">
        <f t="shared" si="14"/>
        <v>0</v>
      </c>
      <c r="G231" s="39">
        <f t="shared" si="14"/>
        <v>64313.841255775682</v>
      </c>
      <c r="H231" s="39">
        <f t="shared" si="15"/>
        <v>3232621.2578236368</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489699.73505299998</v>
      </c>
      <c r="D233" s="39">
        <f t="shared" si="14"/>
        <v>1891680.7321225179</v>
      </c>
      <c r="E233" s="39">
        <f t="shared" si="14"/>
        <v>1549749.9202988369</v>
      </c>
      <c r="F233" s="39">
        <f t="shared" si="14"/>
        <v>1097.7296720163527</v>
      </c>
      <c r="G233" s="39">
        <f t="shared" si="14"/>
        <v>0</v>
      </c>
      <c r="H233" s="39">
        <f t="shared" si="15"/>
        <v>3932228.1171463709</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86982.674559448424</v>
      </c>
      <c r="E235" s="39">
        <f t="shared" si="16"/>
        <v>0</v>
      </c>
      <c r="F235" s="39">
        <f t="shared" si="16"/>
        <v>0</v>
      </c>
      <c r="G235" s="39">
        <f t="shared" si="16"/>
        <v>0</v>
      </c>
      <c r="H235" s="39">
        <f t="shared" si="15"/>
        <v>86982.674559448424</v>
      </c>
      <c r="I235" s="1"/>
    </row>
    <row r="236" spans="2:10" x14ac:dyDescent="0.2">
      <c r="B236" s="9" t="str">
        <f>$B$50</f>
        <v>Technology</v>
      </c>
      <c r="C236" s="39">
        <f t="shared" si="16"/>
        <v>30724.144081476057</v>
      </c>
      <c r="D236" s="39">
        <f t="shared" si="16"/>
        <v>147408.69184189712</v>
      </c>
      <c r="E236" s="39">
        <f t="shared" si="16"/>
        <v>803.53435203880247</v>
      </c>
      <c r="F236" s="39">
        <f t="shared" si="16"/>
        <v>0</v>
      </c>
      <c r="G236" s="39">
        <f t="shared" si="16"/>
        <v>0</v>
      </c>
      <c r="H236" s="39">
        <f t="shared" si="15"/>
        <v>178936.37027541199</v>
      </c>
      <c r="I236" s="1"/>
    </row>
    <row r="237" spans="2:10" x14ac:dyDescent="0.2">
      <c r="B237" s="9" t="str">
        <f>$B$51</f>
        <v>Nursing</v>
      </c>
      <c r="C237" s="39">
        <f t="shared" si="16"/>
        <v>123166.08636170665</v>
      </c>
      <c r="D237" s="39">
        <f t="shared" si="16"/>
        <v>1199924.7126172879</v>
      </c>
      <c r="E237" s="39">
        <f t="shared" si="16"/>
        <v>59550.823645542354</v>
      </c>
      <c r="F237" s="39">
        <f t="shared" si="16"/>
        <v>0</v>
      </c>
      <c r="G237" s="39">
        <f t="shared" si="16"/>
        <v>0</v>
      </c>
      <c r="H237" s="39">
        <f t="shared" si="15"/>
        <v>1382641.622624537</v>
      </c>
      <c r="I237" s="1"/>
    </row>
    <row r="238" spans="2:10" x14ac:dyDescent="0.2">
      <c r="B238" s="35" t="str">
        <f>$B$52</f>
        <v>Totals</v>
      </c>
      <c r="C238" s="38">
        <f>SUM(C218:C237)</f>
        <v>8140887.518956895</v>
      </c>
      <c r="D238" s="38">
        <f>SUM(D218:D237)</f>
        <v>10985219.014494589</v>
      </c>
      <c r="E238" s="38">
        <f>SUM(E218:E237)</f>
        <v>12927082.092410911</v>
      </c>
      <c r="F238" s="38">
        <f>SUM(F218:F237)</f>
        <v>659735.53288182779</v>
      </c>
      <c r="G238" s="38">
        <f>SUM(G218:G237)</f>
        <v>64313.841255775682</v>
      </c>
      <c r="H238" s="38">
        <f t="shared" si="15"/>
        <v>32777237.999999996</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9181241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1260762.9807508597</v>
      </c>
      <c r="D243" s="38">
        <f t="shared" si="17"/>
        <v>809534.67417553288</v>
      </c>
      <c r="E243" s="38">
        <f t="shared" si="17"/>
        <v>339793.09314093168</v>
      </c>
      <c r="F243" s="38">
        <f t="shared" si="17"/>
        <v>3689.824263398797</v>
      </c>
      <c r="G243" s="38">
        <f t="shared" si="17"/>
        <v>0</v>
      </c>
      <c r="H243" s="38">
        <f>SUM(C243:G243)</f>
        <v>2413780.5723307235</v>
      </c>
      <c r="I243" s="1"/>
    </row>
    <row r="244" spans="2:9" x14ac:dyDescent="0.2">
      <c r="B244" s="9" t="str">
        <f>$B$33</f>
        <v>Science</v>
      </c>
      <c r="C244" s="39">
        <f t="shared" si="17"/>
        <v>402375.17962947703</v>
      </c>
      <c r="D244" s="39">
        <f t="shared" si="17"/>
        <v>249037.83424497017</v>
      </c>
      <c r="E244" s="39">
        <f t="shared" si="17"/>
        <v>151952.8103278355</v>
      </c>
      <c r="F244" s="39">
        <f t="shared" si="17"/>
        <v>0</v>
      </c>
      <c r="G244" s="39">
        <f t="shared" si="17"/>
        <v>0</v>
      </c>
      <c r="H244" s="39">
        <f t="shared" ref="H244:H263" si="18">SUM(C244:G244)</f>
        <v>803365.8242022827</v>
      </c>
      <c r="I244" s="1"/>
    </row>
    <row r="245" spans="2:9" x14ac:dyDescent="0.2">
      <c r="B245" s="9" t="str">
        <f>$B$34</f>
        <v>Fine Arts</v>
      </c>
      <c r="C245" s="39">
        <f t="shared" si="17"/>
        <v>167272.5711564754</v>
      </c>
      <c r="D245" s="39">
        <f t="shared" si="17"/>
        <v>129945.28263056451</v>
      </c>
      <c r="E245" s="39">
        <f t="shared" si="17"/>
        <v>2725.9473873821707</v>
      </c>
      <c r="F245" s="39">
        <f t="shared" si="17"/>
        <v>0</v>
      </c>
      <c r="G245" s="39">
        <f t="shared" si="17"/>
        <v>0</v>
      </c>
      <c r="H245" s="39">
        <f t="shared" si="18"/>
        <v>299943.80117442209</v>
      </c>
      <c r="I245" s="1"/>
    </row>
    <row r="246" spans="2:9" x14ac:dyDescent="0.2">
      <c r="B246" s="9" t="str">
        <f>$B$35</f>
        <v>Teacher Education</v>
      </c>
      <c r="C246" s="39">
        <f t="shared" si="17"/>
        <v>14211.468586350667</v>
      </c>
      <c r="D246" s="39">
        <f t="shared" si="17"/>
        <v>90343.595280209964</v>
      </c>
      <c r="E246" s="39">
        <f t="shared" si="17"/>
        <v>1863047.4914717635</v>
      </c>
      <c r="F246" s="39">
        <f t="shared" si="17"/>
        <v>144108.13650940856</v>
      </c>
      <c r="G246" s="39">
        <f t="shared" si="17"/>
        <v>0</v>
      </c>
      <c r="H246" s="39">
        <f t="shared" si="18"/>
        <v>2111710.6918477328</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118636.50934103625</v>
      </c>
      <c r="D248" s="39">
        <f t="shared" si="17"/>
        <v>454988.17018406454</v>
      </c>
      <c r="E248" s="39">
        <f t="shared" si="17"/>
        <v>96858.662672762817</v>
      </c>
      <c r="F248" s="39">
        <f t="shared" si="17"/>
        <v>36693.252397132484</v>
      </c>
      <c r="G248" s="39">
        <f t="shared" si="17"/>
        <v>0</v>
      </c>
      <c r="H248" s="39">
        <f t="shared" si="18"/>
        <v>707176.59459499607</v>
      </c>
      <c r="I248" s="1"/>
    </row>
    <row r="249" spans="2:9" x14ac:dyDescent="0.2">
      <c r="B249" s="9" t="str">
        <f>$B$38</f>
        <v>Home Economics</v>
      </c>
      <c r="C249" s="39">
        <f t="shared" si="17"/>
        <v>58148.120470845162</v>
      </c>
      <c r="D249" s="39">
        <f t="shared" si="17"/>
        <v>155028.74703215025</v>
      </c>
      <c r="E249" s="39">
        <f t="shared" si="17"/>
        <v>73525.553384436527</v>
      </c>
      <c r="F249" s="39">
        <f t="shared" si="17"/>
        <v>0</v>
      </c>
      <c r="G249" s="39">
        <f t="shared" si="17"/>
        <v>0</v>
      </c>
      <c r="H249" s="39">
        <f t="shared" si="18"/>
        <v>286702.42088743194</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12003.312112774269</v>
      </c>
      <c r="D251" s="39">
        <f t="shared" si="17"/>
        <v>73848.881583465176</v>
      </c>
      <c r="E251" s="39">
        <f t="shared" si="17"/>
        <v>0</v>
      </c>
      <c r="F251" s="39">
        <f t="shared" si="17"/>
        <v>0</v>
      </c>
      <c r="G251" s="39">
        <f t="shared" si="17"/>
        <v>0</v>
      </c>
      <c r="H251" s="39">
        <f t="shared" si="18"/>
        <v>85852.193696239439</v>
      </c>
      <c r="I251" s="1"/>
    </row>
    <row r="252" spans="2:9" x14ac:dyDescent="0.2">
      <c r="B252" s="9" t="str">
        <f>$B$41</f>
        <v>Library Science</v>
      </c>
      <c r="C252" s="39">
        <f t="shared" si="17"/>
        <v>3982.230905338633</v>
      </c>
      <c r="D252" s="39">
        <f t="shared" si="17"/>
        <v>0</v>
      </c>
      <c r="E252" s="39">
        <f t="shared" si="17"/>
        <v>0</v>
      </c>
      <c r="F252" s="39">
        <f t="shared" si="17"/>
        <v>0</v>
      </c>
      <c r="G252" s="39">
        <f t="shared" si="17"/>
        <v>0</v>
      </c>
      <c r="H252" s="39">
        <f t="shared" si="18"/>
        <v>3982.230905338633</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62677.672211514699</v>
      </c>
      <c r="D256" s="39">
        <f t="shared" si="17"/>
        <v>182699.61750381361</v>
      </c>
      <c r="E256" s="39">
        <f t="shared" si="17"/>
        <v>642098.15753245167</v>
      </c>
      <c r="F256" s="39">
        <f t="shared" si="17"/>
        <v>0</v>
      </c>
      <c r="G256" s="39">
        <f t="shared" si="17"/>
        <v>18014.967466295337</v>
      </c>
      <c r="H256" s="39">
        <f t="shared" si="18"/>
        <v>905490.41471407528</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137169.92521327577</v>
      </c>
      <c r="D258" s="39">
        <f t="shared" si="17"/>
        <v>529879.20143464429</v>
      </c>
      <c r="E258" s="39">
        <f t="shared" si="17"/>
        <v>434100.86926770385</v>
      </c>
      <c r="F258" s="39">
        <f t="shared" si="17"/>
        <v>307.4853552832331</v>
      </c>
      <c r="G258" s="39">
        <f t="shared" si="17"/>
        <v>0</v>
      </c>
      <c r="H258" s="39">
        <f t="shared" si="18"/>
        <v>1101457.481270907</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24364.740493230845</v>
      </c>
      <c r="E260" s="39">
        <f t="shared" si="19"/>
        <v>0</v>
      </c>
      <c r="F260" s="39">
        <f t="shared" si="19"/>
        <v>0</v>
      </c>
      <c r="G260" s="39">
        <f t="shared" si="19"/>
        <v>0</v>
      </c>
      <c r="H260" s="39">
        <f t="shared" si="18"/>
        <v>24364.740493230845</v>
      </c>
      <c r="I260" s="1"/>
    </row>
    <row r="261" spans="2:10" x14ac:dyDescent="0.2">
      <c r="B261" s="9" t="str">
        <f>$B$50</f>
        <v>Technology</v>
      </c>
      <c r="C261" s="39">
        <f t="shared" si="19"/>
        <v>8606.1483072721167</v>
      </c>
      <c r="D261" s="39">
        <f t="shared" si="19"/>
        <v>41290.688534988556</v>
      </c>
      <c r="E261" s="39">
        <f t="shared" si="19"/>
        <v>225.0782246462343</v>
      </c>
      <c r="F261" s="39">
        <f t="shared" si="19"/>
        <v>0</v>
      </c>
      <c r="G261" s="39">
        <f t="shared" si="19"/>
        <v>0</v>
      </c>
      <c r="H261" s="39">
        <f t="shared" si="18"/>
        <v>50121.915066906906</v>
      </c>
      <c r="I261" s="1"/>
    </row>
    <row r="262" spans="2:10" x14ac:dyDescent="0.2">
      <c r="B262" s="9" t="str">
        <f>$B$51</f>
        <v>Nursing</v>
      </c>
      <c r="C262" s="39">
        <f t="shared" si="19"/>
        <v>34500.085758099631</v>
      </c>
      <c r="D262" s="39">
        <f t="shared" si="19"/>
        <v>336111.23574216536</v>
      </c>
      <c r="E262" s="39">
        <f t="shared" si="19"/>
        <v>16680.797315448697</v>
      </c>
      <c r="F262" s="39">
        <f t="shared" si="19"/>
        <v>0</v>
      </c>
      <c r="G262" s="39">
        <f t="shared" si="19"/>
        <v>0</v>
      </c>
      <c r="H262" s="39">
        <f t="shared" si="18"/>
        <v>387292.11881571368</v>
      </c>
      <c r="I262" s="1"/>
    </row>
    <row r="263" spans="2:10" x14ac:dyDescent="0.2">
      <c r="B263" s="35" t="str">
        <f>$B$52</f>
        <v>Totals</v>
      </c>
      <c r="C263" s="38">
        <f>SUM(C243:C262)</f>
        <v>2280346.2044433197</v>
      </c>
      <c r="D263" s="38">
        <f>SUM(D243:D262)</f>
        <v>3077072.6688398002</v>
      </c>
      <c r="E263" s="38">
        <f>SUM(E243:E262)</f>
        <v>3621008.4607253629</v>
      </c>
      <c r="F263" s="38">
        <f>SUM(F243:F262)</f>
        <v>184798.69852522307</v>
      </c>
      <c r="G263" s="38">
        <f>SUM(G243:G262)</f>
        <v>18014.967466295337</v>
      </c>
      <c r="H263" s="38">
        <f t="shared" si="18"/>
        <v>9181241.0000000019</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21497346.733743791</v>
      </c>
      <c r="D268" s="38">
        <f t="shared" si="20"/>
        <v>11879217.33015085</v>
      </c>
      <c r="E268" s="38">
        <f t="shared" si="20"/>
        <v>5831847.4351896495</v>
      </c>
      <c r="F268" s="38">
        <f t="shared" si="20"/>
        <v>123335.39188669191</v>
      </c>
      <c r="G268" s="38">
        <f t="shared" si="20"/>
        <v>0</v>
      </c>
      <c r="H268" s="38">
        <f>SUM(C268:G268)</f>
        <v>39331746.890970983</v>
      </c>
      <c r="I268" s="1"/>
    </row>
    <row r="269" spans="2:10" x14ac:dyDescent="0.2">
      <c r="B269" s="9" t="str">
        <f>$B$33</f>
        <v>Science</v>
      </c>
      <c r="C269" s="39">
        <f t="shared" si="20"/>
        <v>5461895.6035067895</v>
      </c>
      <c r="D269" s="39">
        <f t="shared" si="20"/>
        <v>5588218.186580481</v>
      </c>
      <c r="E269" s="39">
        <f t="shared" si="20"/>
        <v>4271942.6273243921</v>
      </c>
      <c r="F269" s="39">
        <f t="shared" si="20"/>
        <v>0</v>
      </c>
      <c r="G269" s="39">
        <f t="shared" si="20"/>
        <v>0</v>
      </c>
      <c r="H269" s="39">
        <f t="shared" ref="H269:H288" si="21">SUM(C269:G269)</f>
        <v>15322056.417411663</v>
      </c>
      <c r="I269" s="1"/>
    </row>
    <row r="270" spans="2:10" x14ac:dyDescent="0.2">
      <c r="B270" s="9" t="str">
        <f>$B$34</f>
        <v>Fine Arts</v>
      </c>
      <c r="C270" s="39">
        <f t="shared" si="20"/>
        <v>5340762.3557907082</v>
      </c>
      <c r="D270" s="39">
        <f t="shared" si="20"/>
        <v>4216327.1670880541</v>
      </c>
      <c r="E270" s="39">
        <f t="shared" si="20"/>
        <v>585980.25382313575</v>
      </c>
      <c r="F270" s="39">
        <f t="shared" si="20"/>
        <v>0</v>
      </c>
      <c r="G270" s="39">
        <f t="shared" si="20"/>
        <v>0</v>
      </c>
      <c r="H270" s="39">
        <f t="shared" si="21"/>
        <v>10143069.776701897</v>
      </c>
      <c r="I270" s="1"/>
    </row>
    <row r="271" spans="2:10" x14ac:dyDescent="0.2">
      <c r="B271" s="9" t="str">
        <f>$B$35</f>
        <v>Teacher Education</v>
      </c>
      <c r="C271" s="39">
        <f t="shared" si="20"/>
        <v>176057.03082237137</v>
      </c>
      <c r="D271" s="39">
        <f t="shared" si="20"/>
        <v>1541672.6807832131</v>
      </c>
      <c r="E271" s="39">
        <f t="shared" si="20"/>
        <v>18172469.360803634</v>
      </c>
      <c r="F271" s="39">
        <f t="shared" si="20"/>
        <v>4409602.0062133539</v>
      </c>
      <c r="G271" s="39">
        <f t="shared" si="20"/>
        <v>0</v>
      </c>
      <c r="H271" s="39">
        <f t="shared" si="21"/>
        <v>24299801.078622572</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3698300.087949079</v>
      </c>
      <c r="D273" s="39">
        <f t="shared" si="20"/>
        <v>8566232.7454977129</v>
      </c>
      <c r="E273" s="39">
        <f t="shared" si="20"/>
        <v>5662868.1875682585</v>
      </c>
      <c r="F273" s="39">
        <f t="shared" si="20"/>
        <v>5890117.4716954688</v>
      </c>
      <c r="G273" s="39">
        <f t="shared" si="20"/>
        <v>0</v>
      </c>
      <c r="H273" s="39">
        <f t="shared" si="21"/>
        <v>23817518.492710516</v>
      </c>
      <c r="I273" s="1"/>
    </row>
    <row r="274" spans="2:10" x14ac:dyDescent="0.2">
      <c r="B274" s="9" t="str">
        <f>$B$38</f>
        <v>Home Economics</v>
      </c>
      <c r="C274" s="39">
        <f t="shared" si="20"/>
        <v>274100.08707876527</v>
      </c>
      <c r="D274" s="39">
        <f t="shared" si="20"/>
        <v>1696544.2769327369</v>
      </c>
      <c r="E274" s="39">
        <f t="shared" si="20"/>
        <v>670410.36061064573</v>
      </c>
      <c r="F274" s="39">
        <f t="shared" si="20"/>
        <v>0</v>
      </c>
      <c r="G274" s="39">
        <f t="shared" si="20"/>
        <v>0</v>
      </c>
      <c r="H274" s="39">
        <f t="shared" si="21"/>
        <v>2641054.7246221481</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325676.82843116531</v>
      </c>
      <c r="D276" s="39">
        <f t="shared" si="20"/>
        <v>1162649.6199850538</v>
      </c>
      <c r="E276" s="39">
        <f t="shared" si="20"/>
        <v>0</v>
      </c>
      <c r="F276" s="39">
        <f t="shared" si="20"/>
        <v>0</v>
      </c>
      <c r="G276" s="39">
        <f t="shared" si="20"/>
        <v>0</v>
      </c>
      <c r="H276" s="39">
        <f t="shared" si="21"/>
        <v>1488326.4484162191</v>
      </c>
      <c r="I276" s="1"/>
    </row>
    <row r="277" spans="2:10" x14ac:dyDescent="0.2">
      <c r="B277" s="9" t="str">
        <f>$B$41</f>
        <v>Library Science</v>
      </c>
      <c r="C277" s="39">
        <f t="shared" si="20"/>
        <v>18198.88529391637</v>
      </c>
      <c r="D277" s="39">
        <f t="shared" si="20"/>
        <v>0</v>
      </c>
      <c r="E277" s="39">
        <f t="shared" si="20"/>
        <v>0</v>
      </c>
      <c r="F277" s="39">
        <f t="shared" si="20"/>
        <v>0</v>
      </c>
      <c r="G277" s="39">
        <f t="shared" si="20"/>
        <v>0</v>
      </c>
      <c r="H277" s="39">
        <f t="shared" si="21"/>
        <v>18198.88529391637</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970992.72520802799</v>
      </c>
      <c r="D281" s="39">
        <f t="shared" si="20"/>
        <v>2328066.5869096657</v>
      </c>
      <c r="E281" s="39">
        <f t="shared" si="20"/>
        <v>7922638.8992961319</v>
      </c>
      <c r="F281" s="39">
        <f t="shared" si="20"/>
        <v>0</v>
      </c>
      <c r="G281" s="39">
        <f t="shared" si="20"/>
        <v>1299842.5848479113</v>
      </c>
      <c r="H281" s="39">
        <f t="shared" si="21"/>
        <v>12521540.796261739</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2599144.904780515</v>
      </c>
      <c r="D283" s="39">
        <f t="shared" si="20"/>
        <v>10103122.937329456</v>
      </c>
      <c r="E283" s="39">
        <f t="shared" si="20"/>
        <v>6694346.5704882834</v>
      </c>
      <c r="F283" s="39">
        <f t="shared" si="20"/>
        <v>5043.8221826641875</v>
      </c>
      <c r="G283" s="39">
        <f t="shared" si="20"/>
        <v>0</v>
      </c>
      <c r="H283" s="39">
        <f t="shared" si="21"/>
        <v>19401658.234780915</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380897.32332383806</v>
      </c>
      <c r="E285" s="39">
        <f t="shared" si="22"/>
        <v>0</v>
      </c>
      <c r="F285" s="39">
        <f t="shared" si="22"/>
        <v>0</v>
      </c>
      <c r="G285" s="39">
        <f t="shared" si="22"/>
        <v>0</v>
      </c>
      <c r="H285" s="39">
        <f t="shared" si="21"/>
        <v>380897.32332383806</v>
      </c>
      <c r="I285" s="1"/>
    </row>
    <row r="286" spans="2:10" x14ac:dyDescent="0.2">
      <c r="B286" s="9" t="str">
        <f>$B$50</f>
        <v>Technology</v>
      </c>
      <c r="C286" s="39">
        <f t="shared" si="22"/>
        <v>96166.190684727175</v>
      </c>
      <c r="D286" s="39">
        <f t="shared" si="22"/>
        <v>378946.22261046094</v>
      </c>
      <c r="E286" s="39">
        <f t="shared" si="22"/>
        <v>28037.263132510663</v>
      </c>
      <c r="F286" s="39">
        <f t="shared" si="22"/>
        <v>0</v>
      </c>
      <c r="G286" s="39">
        <f t="shared" si="22"/>
        <v>0</v>
      </c>
      <c r="H286" s="39">
        <f t="shared" si="21"/>
        <v>503149.67642769875</v>
      </c>
      <c r="I286" s="1"/>
    </row>
    <row r="287" spans="2:10" x14ac:dyDescent="0.2">
      <c r="B287" s="9" t="str">
        <f>$B$51</f>
        <v>Nursing</v>
      </c>
      <c r="C287" s="39">
        <f t="shared" si="22"/>
        <v>512806.23682753899</v>
      </c>
      <c r="D287" s="39">
        <f t="shared" si="22"/>
        <v>7017141.4067744697</v>
      </c>
      <c r="E287" s="39">
        <f t="shared" si="22"/>
        <v>806343.86617550056</v>
      </c>
      <c r="F287" s="39">
        <f t="shared" si="22"/>
        <v>0</v>
      </c>
      <c r="G287" s="39">
        <f t="shared" si="22"/>
        <v>0</v>
      </c>
      <c r="H287" s="39">
        <f t="shared" si="21"/>
        <v>8336291.5097775096</v>
      </c>
      <c r="I287" s="1"/>
    </row>
    <row r="288" spans="2:10" x14ac:dyDescent="0.2">
      <c r="B288" s="35" t="str">
        <f>$B$52</f>
        <v>Totals</v>
      </c>
      <c r="C288" s="38">
        <f>SUM(C268:C287)</f>
        <v>40971447.670117393</v>
      </c>
      <c r="D288" s="38">
        <f>SUM(D268:D287)</f>
        <v>54859036.483965985</v>
      </c>
      <c r="E288" s="38">
        <f>SUM(E268:E287)</f>
        <v>50646884.824412145</v>
      </c>
      <c r="F288" s="38">
        <f>SUM(F268:F287)</f>
        <v>10428098.691978179</v>
      </c>
      <c r="G288" s="38">
        <f>SUM(G268:G287)</f>
        <v>1299842.5848479113</v>
      </c>
      <c r="H288" s="38">
        <f t="shared" si="21"/>
        <v>158205310.25532159</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321.80693293230428</v>
      </c>
      <c r="D293" s="36">
        <f t="shared" si="23"/>
        <v>527.33241577444176</v>
      </c>
      <c r="E293" s="36">
        <f t="shared" si="23"/>
        <v>429.2225977176455</v>
      </c>
      <c r="F293" s="36">
        <f t="shared" si="23"/>
        <v>1141.9943693212215</v>
      </c>
      <c r="G293" s="37">
        <f t="shared" si="23"/>
        <v>0</v>
      </c>
      <c r="H293" s="38">
        <f t="shared" si="23"/>
        <v>381.77266356354812</v>
      </c>
      <c r="I293" s="1"/>
    </row>
    <row r="294" spans="2:10" x14ac:dyDescent="0.2">
      <c r="B294" s="9" t="str">
        <f>$B$33</f>
        <v>Science</v>
      </c>
      <c r="C294" s="69">
        <f t="shared" si="23"/>
        <v>256.18647295998073</v>
      </c>
      <c r="D294" s="69">
        <f t="shared" si="23"/>
        <v>806.38069070425411</v>
      </c>
      <c r="E294" s="69">
        <f t="shared" si="23"/>
        <v>703.08469837465304</v>
      </c>
      <c r="F294" s="69">
        <f t="shared" si="23"/>
        <v>0</v>
      </c>
      <c r="G294" s="88">
        <f t="shared" si="23"/>
        <v>0</v>
      </c>
      <c r="H294" s="39">
        <f t="shared" si="23"/>
        <v>446.36882880066605</v>
      </c>
      <c r="I294" s="1"/>
    </row>
    <row r="295" spans="2:10" x14ac:dyDescent="0.2">
      <c r="B295" s="9" t="str">
        <f>$B$34</f>
        <v>Fine Arts</v>
      </c>
      <c r="C295" s="69">
        <f t="shared" si="23"/>
        <v>602.59081076280131</v>
      </c>
      <c r="D295" s="69">
        <f t="shared" si="23"/>
        <v>1166.0196811637318</v>
      </c>
      <c r="E295" s="69">
        <f t="shared" si="23"/>
        <v>5375.9656314049153</v>
      </c>
      <c r="F295" s="69">
        <f t="shared" si="23"/>
        <v>0</v>
      </c>
      <c r="G295" s="88">
        <f t="shared" si="23"/>
        <v>0</v>
      </c>
      <c r="H295" s="39">
        <f t="shared" si="23"/>
        <v>805.77294063408783</v>
      </c>
      <c r="I295" s="1"/>
    </row>
    <row r="296" spans="2:10" x14ac:dyDescent="0.2">
      <c r="B296" s="9" t="str">
        <f>$B$35</f>
        <v>Teacher Education</v>
      </c>
      <c r="C296" s="69">
        <f t="shared" si="23"/>
        <v>233.80747785175481</v>
      </c>
      <c r="D296" s="69">
        <f t="shared" si="23"/>
        <v>613.23495655656848</v>
      </c>
      <c r="E296" s="69">
        <f t="shared" si="23"/>
        <v>243.93886062075325</v>
      </c>
      <c r="F296" s="69">
        <f t="shared" si="23"/>
        <v>1045.424847371587</v>
      </c>
      <c r="G296" s="88">
        <f t="shared" si="23"/>
        <v>0</v>
      </c>
      <c r="H296" s="39">
        <f t="shared" si="23"/>
        <v>296.40771738113187</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588.33918039279013</v>
      </c>
      <c r="D298" s="69">
        <f t="shared" si="23"/>
        <v>676.58421495124503</v>
      </c>
      <c r="E298" s="69">
        <f t="shared" si="23"/>
        <v>1462.1399916261964</v>
      </c>
      <c r="F298" s="69">
        <f t="shared" si="23"/>
        <v>5484.2806999026707</v>
      </c>
      <c r="G298" s="88">
        <f t="shared" si="23"/>
        <v>0</v>
      </c>
      <c r="H298" s="39">
        <f t="shared" si="23"/>
        <v>996.79913336864968</v>
      </c>
      <c r="I298" s="1"/>
    </row>
    <row r="299" spans="2:10" x14ac:dyDescent="0.2">
      <c r="B299" s="9" t="str">
        <f>$B$38</f>
        <v>Home Economics</v>
      </c>
      <c r="C299" s="69">
        <f t="shared" si="23"/>
        <v>88.96465013916432</v>
      </c>
      <c r="D299" s="69">
        <f t="shared" si="23"/>
        <v>393.26478371180735</v>
      </c>
      <c r="E299" s="69">
        <f t="shared" si="23"/>
        <v>228.03073490158019</v>
      </c>
      <c r="F299" s="69">
        <f t="shared" si="23"/>
        <v>0</v>
      </c>
      <c r="G299" s="88">
        <f t="shared" si="23"/>
        <v>0</v>
      </c>
      <c r="H299" s="39">
        <f t="shared" si="23"/>
        <v>255.5447242014657</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512.07048495466245</v>
      </c>
      <c r="D301" s="69">
        <f t="shared" si="23"/>
        <v>565.76623843554933</v>
      </c>
      <c r="E301" s="69">
        <f t="shared" si="23"/>
        <v>0</v>
      </c>
      <c r="F301" s="69">
        <f t="shared" si="23"/>
        <v>0</v>
      </c>
      <c r="G301" s="88">
        <f t="shared" si="23"/>
        <v>0</v>
      </c>
      <c r="H301" s="39">
        <f t="shared" si="23"/>
        <v>553.07560327618694</v>
      </c>
      <c r="I301" s="1"/>
    </row>
    <row r="302" spans="2:10" x14ac:dyDescent="0.2">
      <c r="B302" s="9" t="str">
        <f>$B$41</f>
        <v>Library Science</v>
      </c>
      <c r="C302" s="69">
        <f t="shared" si="23"/>
        <v>86.250641203395119</v>
      </c>
      <c r="D302" s="69">
        <f t="shared" si="23"/>
        <v>0</v>
      </c>
      <c r="E302" s="69">
        <f t="shared" si="23"/>
        <v>0</v>
      </c>
      <c r="F302" s="69">
        <f t="shared" si="23"/>
        <v>0</v>
      </c>
      <c r="G302" s="88">
        <f t="shared" si="23"/>
        <v>0</v>
      </c>
      <c r="H302" s="39">
        <f t="shared" si="23"/>
        <v>86.250641203395119</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292.37962216441673</v>
      </c>
      <c r="D306" s="69">
        <f t="shared" si="23"/>
        <v>457.92025706327018</v>
      </c>
      <c r="E306" s="69">
        <f t="shared" si="23"/>
        <v>308.57405644775588</v>
      </c>
      <c r="F306" s="69">
        <f t="shared" si="23"/>
        <v>0</v>
      </c>
      <c r="G306" s="88">
        <f t="shared" si="23"/>
        <v>1354.0026925499076</v>
      </c>
      <c r="H306" s="39">
        <f t="shared" si="23"/>
        <v>357.34990856911355</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357.61487407546986</v>
      </c>
      <c r="D308" s="69">
        <f t="shared" si="23"/>
        <v>685.18975499012925</v>
      </c>
      <c r="E308" s="69">
        <f t="shared" si="23"/>
        <v>385.66347335455026</v>
      </c>
      <c r="F308" s="69">
        <f t="shared" si="23"/>
        <v>560.42468696268747</v>
      </c>
      <c r="G308" s="88">
        <f t="shared" si="23"/>
        <v>0</v>
      </c>
      <c r="H308" s="39">
        <f t="shared" si="23"/>
        <v>492.67796431642751</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561.79546212955472</v>
      </c>
      <c r="E310" s="69">
        <f t="shared" si="24"/>
        <v>0</v>
      </c>
      <c r="F310" s="69">
        <f t="shared" si="24"/>
        <v>0</v>
      </c>
      <c r="G310" s="88">
        <f t="shared" si="24"/>
        <v>0</v>
      </c>
      <c r="H310" s="39">
        <f t="shared" si="24"/>
        <v>561.79546212955472</v>
      </c>
      <c r="I310" s="1"/>
    </row>
    <row r="311" spans="2:10" x14ac:dyDescent="0.2">
      <c r="B311" s="9" t="str">
        <f>$B$50</f>
        <v>Technology</v>
      </c>
      <c r="C311" s="69">
        <f t="shared" si="24"/>
        <v>210.89076904545433</v>
      </c>
      <c r="D311" s="69">
        <f t="shared" si="24"/>
        <v>329.80524161049692</v>
      </c>
      <c r="E311" s="69">
        <f t="shared" si="24"/>
        <v>3115.2514591678514</v>
      </c>
      <c r="F311" s="69">
        <f t="shared" si="24"/>
        <v>0</v>
      </c>
      <c r="G311" s="88">
        <f t="shared" si="24"/>
        <v>0</v>
      </c>
      <c r="H311" s="39">
        <f t="shared" si="24"/>
        <v>311.74081563054443</v>
      </c>
      <c r="I311" s="1"/>
    </row>
    <row r="312" spans="2:10" x14ac:dyDescent="0.2">
      <c r="B312" s="9" t="str">
        <f>$B$51</f>
        <v>Nursing</v>
      </c>
      <c r="C312" s="69">
        <f t="shared" si="24"/>
        <v>280.5285759450432</v>
      </c>
      <c r="D312" s="69">
        <f t="shared" si="24"/>
        <v>750.25568339297229</v>
      </c>
      <c r="E312" s="69">
        <f t="shared" si="24"/>
        <v>1208.9113435914551</v>
      </c>
      <c r="F312" s="69">
        <f t="shared" si="24"/>
        <v>0</v>
      </c>
      <c r="G312" s="88">
        <f t="shared" si="24"/>
        <v>0</v>
      </c>
      <c r="H312" s="39">
        <f t="shared" si="24"/>
        <v>703.6032671993172</v>
      </c>
      <c r="I312" s="1"/>
    </row>
    <row r="313" spans="2:10" x14ac:dyDescent="0.2">
      <c r="B313" s="35" t="str">
        <f>$B$52</f>
        <v>Totals</v>
      </c>
      <c r="C313" s="38">
        <f t="shared" si="24"/>
        <v>339.09743571377936</v>
      </c>
      <c r="D313" s="38">
        <f t="shared" si="24"/>
        <v>640.68199476754705</v>
      </c>
      <c r="E313" s="38">
        <f t="shared" si="24"/>
        <v>349.79546118110466</v>
      </c>
      <c r="F313" s="38">
        <f t="shared" si="24"/>
        <v>1927.9161937471213</v>
      </c>
      <c r="G313" s="38">
        <f t="shared" si="24"/>
        <v>1354.0026925499076</v>
      </c>
      <c r="H313" s="38">
        <f t="shared" si="24"/>
        <v>442.39621446637841</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1.6386608298627676</v>
      </c>
      <c r="E318" s="55">
        <f t="shared" si="25"/>
        <v>1.3337891567672886</v>
      </c>
      <c r="F318" s="55">
        <f t="shared" si="25"/>
        <v>3.5486941158022001</v>
      </c>
      <c r="G318" s="55">
        <f t="shared" si="25"/>
        <v>0</v>
      </c>
      <c r="H318" s="55">
        <f t="shared" si="25"/>
        <v>1.1863407046107932</v>
      </c>
      <c r="I318" s="1"/>
    </row>
    <row r="319" spans="2:10" x14ac:dyDescent="0.2">
      <c r="B319" s="9" t="str">
        <f>$B$33</f>
        <v>Science</v>
      </c>
      <c r="C319" s="55">
        <f t="shared" ref="C319:H334" si="26">IF($C$293=0,"",C294/$C$293)</f>
        <v>0.79608748831359843</v>
      </c>
      <c r="D319" s="55">
        <f t="shared" si="26"/>
        <v>2.5057902990358674</v>
      </c>
      <c r="E319" s="55">
        <f t="shared" si="26"/>
        <v>2.1848028318350581</v>
      </c>
      <c r="F319" s="55">
        <f t="shared" si="26"/>
        <v>0</v>
      </c>
      <c r="G319" s="55">
        <f t="shared" si="26"/>
        <v>0</v>
      </c>
      <c r="H319" s="55">
        <f t="shared" si="26"/>
        <v>1.3870702682920903</v>
      </c>
      <c r="I319" s="1"/>
    </row>
    <row r="320" spans="2:10" x14ac:dyDescent="0.2">
      <c r="B320" s="9" t="str">
        <f>$B$34</f>
        <v>Fine Arts</v>
      </c>
      <c r="C320" s="55">
        <f t="shared" si="26"/>
        <v>1.8725227740496291</v>
      </c>
      <c r="D320" s="55">
        <f t="shared" si="26"/>
        <v>3.6233516491983631</v>
      </c>
      <c r="E320" s="55">
        <f t="shared" si="26"/>
        <v>16.705561879662209</v>
      </c>
      <c r="F320" s="55">
        <f t="shared" si="26"/>
        <v>0</v>
      </c>
      <c r="G320" s="55">
        <f t="shared" si="26"/>
        <v>0</v>
      </c>
      <c r="H320" s="55">
        <f t="shared" si="26"/>
        <v>2.5039017441044109</v>
      </c>
      <c r="I320" s="1"/>
    </row>
    <row r="321" spans="2:9" x14ac:dyDescent="0.2">
      <c r="B321" s="9" t="str">
        <f>$B$35</f>
        <v>Teacher Education</v>
      </c>
      <c r="C321" s="55">
        <f t="shared" si="26"/>
        <v>0.72654580720589645</v>
      </c>
      <c r="D321" s="55">
        <f t="shared" si="26"/>
        <v>1.9055989595027443</v>
      </c>
      <c r="E321" s="55">
        <f t="shared" si="26"/>
        <v>0.75802860553059792</v>
      </c>
      <c r="F321" s="55">
        <f t="shared" si="26"/>
        <v>3.2486088408527354</v>
      </c>
      <c r="G321" s="55">
        <f t="shared" si="26"/>
        <v>0</v>
      </c>
      <c r="H321" s="55">
        <f t="shared" si="26"/>
        <v>0.92107312505751571</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1.8282364989214011</v>
      </c>
      <c r="D323" s="55">
        <f t="shared" si="26"/>
        <v>2.1024538184625503</v>
      </c>
      <c r="E323" s="55">
        <f t="shared" si="26"/>
        <v>4.5435316706920483</v>
      </c>
      <c r="F323" s="55">
        <f t="shared" si="26"/>
        <v>17.042145891419782</v>
      </c>
      <c r="G323" s="55">
        <f t="shared" si="26"/>
        <v>0</v>
      </c>
      <c r="H323" s="55">
        <f t="shared" si="26"/>
        <v>3.097506707782264</v>
      </c>
      <c r="I323" s="1"/>
    </row>
    <row r="324" spans="2:9" x14ac:dyDescent="0.2">
      <c r="B324" s="9" t="str">
        <f>$B$38</f>
        <v>Home Economics</v>
      </c>
      <c r="C324" s="55">
        <f t="shared" si="26"/>
        <v>0.27645349131704083</v>
      </c>
      <c r="D324" s="55">
        <f t="shared" si="26"/>
        <v>1.2220519307287112</v>
      </c>
      <c r="E324" s="55">
        <f t="shared" si="26"/>
        <v>0.70859484854401511</v>
      </c>
      <c r="F324" s="55">
        <f t="shared" si="26"/>
        <v>0</v>
      </c>
      <c r="G324" s="55">
        <f t="shared" si="26"/>
        <v>0</v>
      </c>
      <c r="H324" s="55">
        <f t="shared" si="26"/>
        <v>0.79409328404749568</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1.5912350933172166</v>
      </c>
      <c r="D326" s="55">
        <f t="shared" si="26"/>
        <v>1.7580921370471674</v>
      </c>
      <c r="E326" s="55">
        <f t="shared" si="26"/>
        <v>0</v>
      </c>
      <c r="F326" s="55">
        <f t="shared" si="26"/>
        <v>0</v>
      </c>
      <c r="G326" s="55">
        <f t="shared" si="26"/>
        <v>0</v>
      </c>
      <c r="H326" s="55">
        <f t="shared" si="26"/>
        <v>1.7186565815613819</v>
      </c>
      <c r="I326" s="1"/>
    </row>
    <row r="327" spans="2:9" x14ac:dyDescent="0.2">
      <c r="B327" s="9" t="str">
        <f>$B$41</f>
        <v>Library Science</v>
      </c>
      <c r="C327" s="55">
        <f t="shared" si="26"/>
        <v>0.26801983542579211</v>
      </c>
      <c r="D327" s="55">
        <f t="shared" si="26"/>
        <v>0</v>
      </c>
      <c r="E327" s="55">
        <f t="shared" si="26"/>
        <v>0</v>
      </c>
      <c r="F327" s="55">
        <f t="shared" si="26"/>
        <v>0</v>
      </c>
      <c r="G327" s="55">
        <f t="shared" si="26"/>
        <v>0</v>
      </c>
      <c r="H327" s="55">
        <f t="shared" si="26"/>
        <v>0.26801983542579211</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0.90855600748018095</v>
      </c>
      <c r="D331" s="55">
        <f t="shared" si="26"/>
        <v>1.4229657916027523</v>
      </c>
      <c r="E331" s="55">
        <f t="shared" si="26"/>
        <v>0.95887945494532867</v>
      </c>
      <c r="F331" s="55">
        <f t="shared" si="26"/>
        <v>0</v>
      </c>
      <c r="G331" s="55">
        <f t="shared" si="26"/>
        <v>4.207500069101175</v>
      </c>
      <c r="H331" s="55">
        <f t="shared" si="26"/>
        <v>1.1104481352000148</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1.1112715031241984</v>
      </c>
      <c r="D333" s="55">
        <f t="shared" si="26"/>
        <v>2.1291951318347349</v>
      </c>
      <c r="E333" s="55">
        <f t="shared" si="26"/>
        <v>1.1984312141456535</v>
      </c>
      <c r="F333" s="55">
        <f t="shared" si="26"/>
        <v>1.7414935155563573</v>
      </c>
      <c r="G333" s="55">
        <f t="shared" si="26"/>
        <v>0</v>
      </c>
      <c r="H333" s="55">
        <f t="shared" si="26"/>
        <v>1.5309737420109215</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1.7457531353053066</v>
      </c>
      <c r="E335" s="55">
        <f t="shared" si="27"/>
        <v>0</v>
      </c>
      <c r="F335" s="55">
        <f t="shared" si="27"/>
        <v>0</v>
      </c>
      <c r="G335" s="55">
        <f t="shared" si="27"/>
        <v>0</v>
      </c>
      <c r="H335" s="55">
        <f t="shared" si="27"/>
        <v>1.7457531353053066</v>
      </c>
      <c r="I335" s="1"/>
    </row>
    <row r="336" spans="2:9" x14ac:dyDescent="0.2">
      <c r="B336" s="9" t="str">
        <f>$B$50</f>
        <v>Technology</v>
      </c>
      <c r="C336" s="55">
        <f t="shared" si="27"/>
        <v>0.65533320591889666</v>
      </c>
      <c r="D336" s="55">
        <f t="shared" si="27"/>
        <v>1.024854370306171</v>
      </c>
      <c r="E336" s="55">
        <f t="shared" si="27"/>
        <v>9.680498275104533</v>
      </c>
      <c r="F336" s="55">
        <f t="shared" si="27"/>
        <v>0</v>
      </c>
      <c r="G336" s="55">
        <f t="shared" si="27"/>
        <v>0</v>
      </c>
      <c r="H336" s="55">
        <f t="shared" si="27"/>
        <v>0.96872001106366046</v>
      </c>
      <c r="I336" s="1"/>
    </row>
    <row r="337" spans="2:10" x14ac:dyDescent="0.2">
      <c r="B337" s="9" t="str">
        <f>$B$51</f>
        <v>Nursing</v>
      </c>
      <c r="C337" s="55">
        <f t="shared" si="27"/>
        <v>0.8717294353756373</v>
      </c>
      <c r="D337" s="55">
        <f t="shared" si="27"/>
        <v>2.3313844625926596</v>
      </c>
      <c r="E337" s="55">
        <f t="shared" si="27"/>
        <v>3.7566354850588728</v>
      </c>
      <c r="F337" s="55">
        <f t="shared" si="27"/>
        <v>0</v>
      </c>
      <c r="G337" s="55">
        <f t="shared" si="27"/>
        <v>0</v>
      </c>
      <c r="H337" s="55">
        <f t="shared" si="27"/>
        <v>2.186414260215233</v>
      </c>
      <c r="I337" s="1"/>
    </row>
    <row r="338" spans="2:10" x14ac:dyDescent="0.2">
      <c r="B338" s="35" t="str">
        <f>$B$52</f>
        <v>Totals</v>
      </c>
      <c r="C338" s="55">
        <f t="shared" si="27"/>
        <v>1.0537294290832209</v>
      </c>
      <c r="D338" s="55">
        <f t="shared" si="27"/>
        <v>1.9908893476273295</v>
      </c>
      <c r="E338" s="55">
        <f t="shared" si="27"/>
        <v>1.0869730431031084</v>
      </c>
      <c r="F338" s="55">
        <f t="shared" si="27"/>
        <v>5.990909444305478</v>
      </c>
      <c r="G338" s="55">
        <f t="shared" si="27"/>
        <v>4.207500069101175</v>
      </c>
      <c r="H338" s="55">
        <f t="shared" si="27"/>
        <v>1.3747255549632347</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9654.2079879691282</v>
      </c>
      <c r="D343" s="38">
        <f t="shared" si="28"/>
        <v>15819.972473233252</v>
      </c>
      <c r="E343" s="38">
        <f>E293*24</f>
        <v>10301.342345223493</v>
      </c>
      <c r="F343" s="38">
        <f>F293*18</f>
        <v>20555.898647781985</v>
      </c>
      <c r="G343" s="38">
        <f>G293*24</f>
        <v>0</v>
      </c>
      <c r="H343" s="38">
        <f>IF((C32/30+D32/30+E32/24+F32/18+G32/24)=0,0,H268/(C32/30+D32/30+E32/24+F32/18+G32/24))</f>
        <v>11080.119601842656</v>
      </c>
      <c r="I343" s="1"/>
    </row>
    <row r="344" spans="2:10" x14ac:dyDescent="0.2">
      <c r="B344" s="9" t="str">
        <f>$B$33</f>
        <v>Science</v>
      </c>
      <c r="C344" s="39">
        <f t="shared" si="28"/>
        <v>7685.5941887994222</v>
      </c>
      <c r="D344" s="39">
        <f t="shared" si="28"/>
        <v>24191.420721127623</v>
      </c>
      <c r="E344" s="39">
        <f>E294*24</f>
        <v>16874.032760991671</v>
      </c>
      <c r="F344" s="39">
        <f>F294*18</f>
        <v>0</v>
      </c>
      <c r="G344" s="39">
        <f>G294*24</f>
        <v>0</v>
      </c>
      <c r="H344" s="39">
        <f t="shared" ref="H344:H363" si="29">IF((C33/30+D33/30+E33/24+F33/18+G33/24)=0,0,H269/(C33/30+D33/30+E33/24+F33/18+G33/24))</f>
        <v>12823.593040099035</v>
      </c>
      <c r="I344" s="1"/>
    </row>
    <row r="345" spans="2:10" x14ac:dyDescent="0.2">
      <c r="B345" s="9" t="str">
        <f>$B$34</f>
        <v>Fine Arts</v>
      </c>
      <c r="C345" s="39">
        <f t="shared" si="28"/>
        <v>18077.724322884038</v>
      </c>
      <c r="D345" s="39">
        <f t="shared" si="28"/>
        <v>34980.590434911952</v>
      </c>
      <c r="E345" s="39">
        <f t="shared" ref="E345:E363" si="30">E295*24</f>
        <v>129023.17515371797</v>
      </c>
      <c r="F345" s="39">
        <f t="shared" ref="F345:F363" si="31">F295*18</f>
        <v>0</v>
      </c>
      <c r="G345" s="39">
        <f t="shared" ref="G345:G363" si="32">G295*24</f>
        <v>0</v>
      </c>
      <c r="H345" s="39">
        <f t="shared" si="29"/>
        <v>24120.972101310468</v>
      </c>
      <c r="I345" s="1"/>
    </row>
    <row r="346" spans="2:10" x14ac:dyDescent="0.2">
      <c r="B346" s="9" t="str">
        <f>$B$35</f>
        <v>Teacher Education</v>
      </c>
      <c r="C346" s="39">
        <f t="shared" si="28"/>
        <v>7014.2243355526443</v>
      </c>
      <c r="D346" s="39">
        <f t="shared" si="28"/>
        <v>18397.048696697053</v>
      </c>
      <c r="E346" s="39">
        <f t="shared" si="30"/>
        <v>5854.5326548980775</v>
      </c>
      <c r="F346" s="39">
        <f t="shared" si="31"/>
        <v>18817.647252688566</v>
      </c>
      <c r="G346" s="39">
        <f t="shared" si="32"/>
        <v>0</v>
      </c>
      <c r="H346" s="39">
        <f t="shared" si="29"/>
        <v>7049.0734826834769</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17650.175411783704</v>
      </c>
      <c r="D348" s="39">
        <f t="shared" si="28"/>
        <v>20297.526448537352</v>
      </c>
      <c r="E348" s="39">
        <f t="shared" si="30"/>
        <v>35091.359799028716</v>
      </c>
      <c r="F348" s="39">
        <f t="shared" si="31"/>
        <v>98717.052598248076</v>
      </c>
      <c r="G348" s="39">
        <f t="shared" si="32"/>
        <v>0</v>
      </c>
      <c r="H348" s="39">
        <f t="shared" si="29"/>
        <v>27934.888226572009</v>
      </c>
      <c r="I348" s="1"/>
    </row>
    <row r="349" spans="2:10" x14ac:dyDescent="0.2">
      <c r="B349" s="9" t="str">
        <f>$B$38</f>
        <v>Home Economics</v>
      </c>
      <c r="C349" s="39">
        <f t="shared" si="28"/>
        <v>2668.9395041749294</v>
      </c>
      <c r="D349" s="39">
        <f t="shared" si="28"/>
        <v>11797.94351135422</v>
      </c>
      <c r="E349" s="39">
        <f t="shared" si="30"/>
        <v>5472.7376376379243</v>
      </c>
      <c r="F349" s="39">
        <f t="shared" si="31"/>
        <v>0</v>
      </c>
      <c r="G349" s="39">
        <f t="shared" si="32"/>
        <v>0</v>
      </c>
      <c r="H349" s="39">
        <f t="shared" si="29"/>
        <v>7157.3298770247911</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15362.114548639873</v>
      </c>
      <c r="D351" s="39">
        <f t="shared" si="28"/>
        <v>16972.987153066479</v>
      </c>
      <c r="E351" s="39">
        <f t="shared" si="30"/>
        <v>0</v>
      </c>
      <c r="F351" s="39">
        <f t="shared" si="31"/>
        <v>0</v>
      </c>
      <c r="G351" s="39">
        <f t="shared" si="32"/>
        <v>0</v>
      </c>
      <c r="H351" s="39">
        <f t="shared" si="29"/>
        <v>16592.268098285607</v>
      </c>
      <c r="I351" s="1"/>
    </row>
    <row r="352" spans="2:10" x14ac:dyDescent="0.2">
      <c r="B352" s="9" t="str">
        <f>$B$41</f>
        <v>Library Science</v>
      </c>
      <c r="C352" s="39">
        <f t="shared" si="28"/>
        <v>2587.5192361018535</v>
      </c>
      <c r="D352" s="39">
        <f t="shared" si="28"/>
        <v>0</v>
      </c>
      <c r="E352" s="39">
        <f t="shared" si="30"/>
        <v>0</v>
      </c>
      <c r="F352" s="39">
        <f t="shared" si="31"/>
        <v>0</v>
      </c>
      <c r="G352" s="39">
        <f t="shared" si="32"/>
        <v>0</v>
      </c>
      <c r="H352" s="39">
        <f t="shared" si="29"/>
        <v>2587.5192361018535</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8771.3886649325013</v>
      </c>
      <c r="D356" s="39">
        <f t="shared" si="28"/>
        <v>13737.607711898105</v>
      </c>
      <c r="E356" s="39">
        <f t="shared" si="30"/>
        <v>7405.7773547461411</v>
      </c>
      <c r="F356" s="39">
        <f t="shared" si="31"/>
        <v>0</v>
      </c>
      <c r="G356" s="39">
        <f t="shared" si="32"/>
        <v>32496.06462119778</v>
      </c>
      <c r="H356" s="39">
        <f t="shared" si="29"/>
        <v>9008.5727722738011</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10728.446222264096</v>
      </c>
      <c r="D358" s="39">
        <f t="shared" si="28"/>
        <v>20555.692649703877</v>
      </c>
      <c r="E358" s="39">
        <f t="shared" si="30"/>
        <v>9255.9233605092068</v>
      </c>
      <c r="F358" s="39">
        <f t="shared" si="31"/>
        <v>10087.644365328375</v>
      </c>
      <c r="G358" s="39">
        <f t="shared" si="32"/>
        <v>0</v>
      </c>
      <c r="H358" s="39">
        <f t="shared" si="29"/>
        <v>13311.448629367931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16853.863863886643</v>
      </c>
      <c r="E360" s="39">
        <f t="shared" si="30"/>
        <v>0</v>
      </c>
      <c r="F360" s="39">
        <f t="shared" si="31"/>
        <v>0</v>
      </c>
      <c r="G360" s="39">
        <f t="shared" si="32"/>
        <v>0</v>
      </c>
      <c r="H360" s="39">
        <f t="shared" si="29"/>
        <v>16853.86386388664</v>
      </c>
      <c r="I360" s="1"/>
    </row>
    <row r="361" spans="2:9" x14ac:dyDescent="0.2">
      <c r="B361" s="9" t="str">
        <f>$B$50</f>
        <v>Technology</v>
      </c>
      <c r="C361" s="39">
        <f t="shared" si="33"/>
        <v>6326.72307136363</v>
      </c>
      <c r="D361" s="39">
        <f t="shared" si="33"/>
        <v>9894.1572483149084</v>
      </c>
      <c r="E361" s="39">
        <f t="shared" si="30"/>
        <v>74766.03502002843</v>
      </c>
      <c r="F361" s="39">
        <f t="shared" si="31"/>
        <v>0</v>
      </c>
      <c r="G361" s="39">
        <f t="shared" si="32"/>
        <v>0</v>
      </c>
      <c r="H361" s="39">
        <f t="shared" si="29"/>
        <v>9339.2051309085618</v>
      </c>
      <c r="I361" s="1"/>
    </row>
    <row r="362" spans="2:9" x14ac:dyDescent="0.2">
      <c r="B362" s="9" t="str">
        <f>$B$51</f>
        <v>Nursing</v>
      </c>
      <c r="C362" s="39">
        <f t="shared" si="33"/>
        <v>8415.8572783512955</v>
      </c>
      <c r="D362" s="39">
        <f t="shared" si="33"/>
        <v>22507.670501789169</v>
      </c>
      <c r="E362" s="39">
        <f t="shared" si="30"/>
        <v>29013.872246194922</v>
      </c>
      <c r="F362" s="39">
        <f t="shared" si="31"/>
        <v>0</v>
      </c>
      <c r="G362" s="39">
        <f t="shared" si="32"/>
        <v>0</v>
      </c>
      <c r="H362" s="39">
        <f t="shared" si="29"/>
        <v>20815.143493899188</v>
      </c>
      <c r="I362" s="1"/>
    </row>
    <row r="363" spans="2:9" x14ac:dyDescent="0.2">
      <c r="B363" s="35" t="str">
        <f>$B$52</f>
        <v>Totals</v>
      </c>
      <c r="C363" s="38">
        <f t="shared" si="33"/>
        <v>10172.923071413381</v>
      </c>
      <c r="D363" s="38">
        <f t="shared" si="33"/>
        <v>19220.459843026412</v>
      </c>
      <c r="E363" s="38">
        <f t="shared" si="30"/>
        <v>8395.0910683465117</v>
      </c>
      <c r="F363" s="38">
        <f t="shared" si="31"/>
        <v>34702.491487448184</v>
      </c>
      <c r="G363" s="38">
        <f t="shared" si="32"/>
        <v>32496.06462119778</v>
      </c>
      <c r="H363" s="38">
        <f t="shared" si="29"/>
        <v>11935.414393836965</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67" priority="24" stopIfTrue="1">
      <formula>#REF!&gt;5</formula>
    </cfRule>
  </conditionalFormatting>
  <conditionalFormatting sqref="C25">
    <cfRule type="expression" dxfId="66" priority="20" stopIfTrue="1">
      <formula>C52=0</formula>
    </cfRule>
  </conditionalFormatting>
  <conditionalFormatting sqref="D25:G25">
    <cfRule type="expression" dxfId="65" priority="19" stopIfTrue="1">
      <formula>D52=0</formula>
    </cfRule>
  </conditionalFormatting>
  <conditionalFormatting sqref="C25:G25">
    <cfRule type="expression" dxfId="64" priority="18" stopIfTrue="1">
      <formula>AND(C52=0,C25&gt;0)</formula>
    </cfRule>
  </conditionalFormatting>
  <conditionalFormatting sqref="C116:G135">
    <cfRule type="expression" dxfId="63" priority="17" stopIfTrue="1">
      <formula>C32=0</formula>
    </cfRule>
  </conditionalFormatting>
  <conditionalFormatting sqref="H188">
    <cfRule type="expression" dxfId="62" priority="15" stopIfTrue="1">
      <formula>$H$188&lt;&gt;$I$163</formula>
    </cfRule>
  </conditionalFormatting>
  <conditionalFormatting sqref="C293:G312">
    <cfRule type="expression" dxfId="61" priority="13" stopIfTrue="1">
      <formula>C32=0</formula>
    </cfRule>
  </conditionalFormatting>
  <conditionalFormatting sqref="H138">
    <cfRule type="cellIs" dxfId="60" priority="12" operator="lessThan">
      <formula>0</formula>
    </cfRule>
  </conditionalFormatting>
  <conditionalFormatting sqref="C61:G80">
    <cfRule type="expression" dxfId="59" priority="6" stopIfTrue="1">
      <formula>C32=0</formula>
    </cfRule>
  </conditionalFormatting>
  <conditionalFormatting sqref="C91:G110">
    <cfRule type="expression" dxfId="58" priority="5" stopIfTrue="1">
      <formula>C32=0</formula>
    </cfRule>
  </conditionalFormatting>
  <conditionalFormatting sqref="C143:H162">
    <cfRule type="expression" dxfId="57" priority="3" stopIfTrue="1">
      <formula>C32=0</formula>
    </cfRule>
  </conditionalFormatting>
  <conditionalFormatting sqref="H143:H162">
    <cfRule type="expression" dxfId="56" priority="4" stopIfTrue="1">
      <formula>OR(AND(#REF!&gt;0,H143&gt;0,H61=0),AND(#REF!&gt;0,H143&gt;0,H32=0))</formula>
    </cfRule>
  </conditionalFormatting>
  <conditionalFormatting sqref="H143:H162">
    <cfRule type="expression" dxfId="55" priority="2" stopIfTrue="1">
      <formula>OR(AND(#REF!&gt;0,H143&gt;0,H61=0),AND(#REF!&gt;0,H143&gt;0,H32=0))</formula>
    </cfRule>
  </conditionalFormatting>
  <conditionalFormatting sqref="H143:H162">
    <cfRule type="expression" dxfId="54"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autoPageBreaks="0"/>
  </sheetPr>
  <dimension ref="A1:D67"/>
  <sheetViews>
    <sheetView showGridLines="0" zoomScale="70" zoomScaleNormal="70" workbookViewId="0"/>
  </sheetViews>
  <sheetFormatPr defaultColWidth="9.140625" defaultRowHeight="14.25" x14ac:dyDescent="0.2"/>
  <cols>
    <col min="1" max="1" width="40.140625" style="106" customWidth="1"/>
    <col min="2" max="2" width="15.85546875" style="93" customWidth="1"/>
    <col min="3" max="3" width="17.28515625" style="4" customWidth="1"/>
    <col min="4" max="4" width="16.140625" style="4" customWidth="1"/>
    <col min="5" max="16384" width="9.140625" style="1"/>
  </cols>
  <sheetData>
    <row r="1" spans="1:4" x14ac:dyDescent="0.2">
      <c r="A1" s="28" t="str">
        <f>'Relative Weights'!A1</f>
        <v>THECB Texas Public University Expenditure Study Fiscal Year 2021</v>
      </c>
      <c r="B1" s="1"/>
    </row>
    <row r="2" spans="1:4" x14ac:dyDescent="0.2">
      <c r="A2" s="28" t="str">
        <f>'Relative Weights'!A2</f>
        <v>Institution Survey for the Year Ended August 31, 2021</v>
      </c>
      <c r="B2" s="1"/>
    </row>
    <row r="3" spans="1:4" ht="15" thickBot="1" x14ac:dyDescent="0.25">
      <c r="A3" s="92" t="str">
        <f>"FY "&amp;'Relative Weights'!H1&amp;" Average Total Expenditure per Full-Time Student Equivalent (FTSE)"</f>
        <v>FY 2021 Average Total Expenditure per Full-Time Student Equivalent (FTSE)</v>
      </c>
    </row>
    <row r="4" spans="1:4" s="147" customFormat="1" ht="43.5" thickBot="1" x14ac:dyDescent="0.25">
      <c r="A4" s="144" t="s">
        <v>180</v>
      </c>
      <c r="B4" s="145" t="s">
        <v>856</v>
      </c>
      <c r="C4" s="145" t="s">
        <v>227</v>
      </c>
      <c r="D4" s="146" t="s">
        <v>228</v>
      </c>
    </row>
    <row r="5" spans="1:4" x14ac:dyDescent="0.2">
      <c r="A5" s="94" t="s">
        <v>702</v>
      </c>
      <c r="B5" s="95">
        <f>C5/D5*1000000</f>
        <v>34009.133333333339</v>
      </c>
      <c r="C5" s="342">
        <f>UTA!$H$288/1000000</f>
        <v>503.18365202000007</v>
      </c>
      <c r="D5" s="343">
        <f>UTA!$H$363</f>
        <v>14795.544687603526</v>
      </c>
    </row>
    <row r="6" spans="1:4" x14ac:dyDescent="0.2">
      <c r="A6" s="96" t="s">
        <v>703</v>
      </c>
      <c r="B6" s="97">
        <f t="shared" ref="B6:B40" si="0">C6/D6*1000000</f>
        <v>47517.594444444439</v>
      </c>
      <c r="C6" s="38">
        <f>UT!$H$288/1000000</f>
        <v>1846.1551289500001</v>
      </c>
      <c r="D6" s="344">
        <f>UT!$H$363</f>
        <v>38852.032610961534</v>
      </c>
    </row>
    <row r="7" spans="1:4" x14ac:dyDescent="0.2">
      <c r="A7" s="96" t="s">
        <v>704</v>
      </c>
      <c r="B7" s="97">
        <f t="shared" si="0"/>
        <v>24126.95</v>
      </c>
      <c r="C7" s="38">
        <f>UTD!$H$288/1000000</f>
        <v>423.96896874884987</v>
      </c>
      <c r="D7" s="344">
        <f>UTD!$H$363</f>
        <v>17572.422902557093</v>
      </c>
    </row>
    <row r="8" spans="1:4" x14ac:dyDescent="0.2">
      <c r="A8" s="96" t="s">
        <v>705</v>
      </c>
      <c r="B8" s="97">
        <f t="shared" si="0"/>
        <v>19488.802777777782</v>
      </c>
      <c r="C8" s="38">
        <f>UTEP!$H$288/1000000</f>
        <v>297.73713786481511</v>
      </c>
      <c r="D8" s="344">
        <f>UTEP!$H$363</f>
        <v>15277.343675739363</v>
      </c>
    </row>
    <row r="9" spans="1:4" x14ac:dyDescent="0.2">
      <c r="A9" s="96" t="s">
        <v>815</v>
      </c>
      <c r="B9" s="97">
        <f t="shared" si="0"/>
        <v>28276.68611111111</v>
      </c>
      <c r="C9" s="38">
        <f>UTRGV!$H$288/1000000</f>
        <v>303.30531699887615</v>
      </c>
      <c r="D9" s="344">
        <f>UTRGV!$H$363</f>
        <v>10726.338857639143</v>
      </c>
    </row>
    <row r="10" spans="1:4" x14ac:dyDescent="0.2">
      <c r="A10" s="96" t="s">
        <v>706</v>
      </c>
      <c r="B10" s="97">
        <f t="shared" si="0"/>
        <v>4117.6583333333338</v>
      </c>
      <c r="C10" s="345">
        <f>UTPB!$H$288/1000000</f>
        <v>64.152728306526811</v>
      </c>
      <c r="D10" s="346">
        <f>UTPB!$H$363</f>
        <v>15579.9056437482</v>
      </c>
    </row>
    <row r="11" spans="1:4" x14ac:dyDescent="0.2">
      <c r="A11" s="96" t="s">
        <v>707</v>
      </c>
      <c r="B11" s="97">
        <f t="shared" si="0"/>
        <v>28396.572222222221</v>
      </c>
      <c r="C11" s="38">
        <f>UTSA!$H$288/1000000</f>
        <v>405.98329932000001</v>
      </c>
      <c r="D11" s="344">
        <f>UTSA!$H$363</f>
        <v>14296.912181615035</v>
      </c>
    </row>
    <row r="12" spans="1:4" x14ac:dyDescent="0.2">
      <c r="A12" s="96" t="s">
        <v>708</v>
      </c>
      <c r="B12" s="97">
        <f t="shared" si="0"/>
        <v>7576.7472222222223</v>
      </c>
      <c r="C12" s="345">
        <f>UTT!$H$288/1000000</f>
        <v>103.20549177255003</v>
      </c>
      <c r="D12" s="346">
        <f>UTT!$H$363</f>
        <v>13621.345512207859</v>
      </c>
    </row>
    <row r="13" spans="1:4" x14ac:dyDescent="0.2">
      <c r="A13" s="96" t="s">
        <v>107</v>
      </c>
      <c r="B13" s="97">
        <f t="shared" si="0"/>
        <v>58741.183333333342</v>
      </c>
      <c r="C13" s="38">
        <f>TAMU!$H$288/1000000</f>
        <v>1294.3953872809</v>
      </c>
      <c r="D13" s="344">
        <f>TAMU!$H$363</f>
        <v>22035.568809291944</v>
      </c>
    </row>
    <row r="14" spans="1:4" x14ac:dyDescent="0.2">
      <c r="A14" s="96" t="s">
        <v>694</v>
      </c>
      <c r="B14" s="97">
        <f t="shared" si="0"/>
        <v>1732.8694444444441</v>
      </c>
      <c r="C14" s="38">
        <f>TAMUG!$H$288/1000000</f>
        <v>43.71449530000001</v>
      </c>
      <c r="D14" s="344">
        <f>TAMUG!$H$363</f>
        <v>25226.65249834492</v>
      </c>
    </row>
    <row r="15" spans="1:4" x14ac:dyDescent="0.2">
      <c r="A15" s="198" t="s">
        <v>690</v>
      </c>
      <c r="B15" s="97">
        <f t="shared" si="0"/>
        <v>8069.3277777777776</v>
      </c>
      <c r="C15" s="345">
        <f>PVAMU!$H$288/1000000</f>
        <v>133.25430452836264</v>
      </c>
      <c r="D15" s="346">
        <f>PVAMU!$H$363</f>
        <v>16513.680965511569</v>
      </c>
    </row>
    <row r="16" spans="1:4" x14ac:dyDescent="0.2">
      <c r="A16" s="198" t="s">
        <v>693</v>
      </c>
      <c r="B16" s="97">
        <f t="shared" si="0"/>
        <v>11370.566666666668</v>
      </c>
      <c r="C16" s="345">
        <f>TAR!$H$288/1000000</f>
        <v>120.75885700000002</v>
      </c>
      <c r="D16" s="346">
        <f>TAR!$H$363</f>
        <v>10620.302447547323</v>
      </c>
    </row>
    <row r="17" spans="1:4" x14ac:dyDescent="0.2">
      <c r="A17" s="96" t="s">
        <v>700</v>
      </c>
      <c r="B17" s="97">
        <f t="shared" si="0"/>
        <v>1590.1750000000002</v>
      </c>
      <c r="C17" s="345">
        <f>TAMUCT!$H$288/1000000</f>
        <v>27.938680480931385</v>
      </c>
      <c r="D17" s="346">
        <f>TAMUCT!$H$363</f>
        <v>17569.563400840401</v>
      </c>
    </row>
    <row r="18" spans="1:4" x14ac:dyDescent="0.2">
      <c r="A18" s="96" t="s">
        <v>696</v>
      </c>
      <c r="B18" s="97">
        <f t="shared" si="0"/>
        <v>9243.1999999999989</v>
      </c>
      <c r="C18" s="38">
        <f>TAMUCC!$H$288/1000000</f>
        <v>154.16025757580894</v>
      </c>
      <c r="D18" s="344">
        <f>TAMUCC!$H$363</f>
        <v>16678.234548187746</v>
      </c>
    </row>
    <row r="19" spans="1:4" x14ac:dyDescent="0.2">
      <c r="A19" s="96" t="s">
        <v>697</v>
      </c>
      <c r="B19" s="97">
        <f t="shared" si="0"/>
        <v>5588.0777777777785</v>
      </c>
      <c r="C19" s="38">
        <f>TAMUK!$H$288/1000000</f>
        <v>99.386975960000015</v>
      </c>
      <c r="D19" s="344">
        <f>TAMUK!$H$363</f>
        <v>17785.539126751995</v>
      </c>
    </row>
    <row r="20" spans="1:4" x14ac:dyDescent="0.2">
      <c r="A20" s="96" t="s">
        <v>698</v>
      </c>
      <c r="B20" s="97">
        <f t="shared" si="0"/>
        <v>4752.875</v>
      </c>
      <c r="C20" s="38">
        <f>TAMUSA!$H$288/1000000</f>
        <v>69.003074007774046</v>
      </c>
      <c r="D20" s="344">
        <f>TAMUSA!$H$363</f>
        <v>14518.17563217506</v>
      </c>
    </row>
    <row r="21" spans="1:4" x14ac:dyDescent="0.2">
      <c r="A21" s="96" t="s">
        <v>713</v>
      </c>
      <c r="B21" s="97">
        <f t="shared" si="0"/>
        <v>6909.2416666666659</v>
      </c>
      <c r="C21" s="38">
        <f>TAMIU!$H$288/1000000</f>
        <v>72.335714999999993</v>
      </c>
      <c r="D21" s="344">
        <f>TAMIU!$H$363</f>
        <v>10469.414516064837</v>
      </c>
    </row>
    <row r="22" spans="1:4" x14ac:dyDescent="0.2">
      <c r="A22" s="96" t="s">
        <v>125</v>
      </c>
      <c r="B22" s="97">
        <f>C22/D22*1000000</f>
        <v>7724.9305555555566</v>
      </c>
      <c r="C22" s="38">
        <f>WTAMU!$H$288/1000000</f>
        <v>93.724778534504537</v>
      </c>
      <c r="D22" s="344">
        <f>WTAMU!$H$363</f>
        <v>12132.766483848876</v>
      </c>
    </row>
    <row r="23" spans="1:4" x14ac:dyDescent="0.2">
      <c r="A23" s="96" t="s">
        <v>695</v>
      </c>
      <c r="B23" s="97">
        <f>C23/D23*1000000</f>
        <v>9308.1527777777774</v>
      </c>
      <c r="C23" s="38">
        <f>TAMUC!$H$288/1000000</f>
        <v>106.08092042234675</v>
      </c>
      <c r="D23" s="344">
        <f>TAMUC!$H$363</f>
        <v>11396.559871213505</v>
      </c>
    </row>
    <row r="24" spans="1:4" x14ac:dyDescent="0.2">
      <c r="A24" s="96" t="s">
        <v>699</v>
      </c>
      <c r="B24" s="97">
        <f t="shared" si="0"/>
        <v>1639.538888888889</v>
      </c>
      <c r="C24" s="38">
        <f>TAMUT!$H$288/1000000</f>
        <v>29.814900045524297</v>
      </c>
      <c r="D24" s="344">
        <f>TAMUT!$H$363</f>
        <v>18184.930072460662</v>
      </c>
    </row>
    <row r="25" spans="1:4" x14ac:dyDescent="0.2">
      <c r="A25" s="96" t="s">
        <v>117</v>
      </c>
      <c r="B25" s="97">
        <f t="shared" si="0"/>
        <v>40455.602777777778</v>
      </c>
      <c r="C25" s="345">
        <f>UH!$H$288/1000000</f>
        <v>740.12328039706199</v>
      </c>
      <c r="D25" s="346">
        <f>UH!$H$363</f>
        <v>18294.704060215139</v>
      </c>
    </row>
    <row r="26" spans="1:4" x14ac:dyDescent="0.2">
      <c r="A26" s="96" t="s">
        <v>709</v>
      </c>
      <c r="B26" s="97">
        <f t="shared" si="0"/>
        <v>6752.8</v>
      </c>
      <c r="C26" s="345">
        <f>UHCL!$H$288/1000000</f>
        <v>104.12838373817686</v>
      </c>
      <c r="D26" s="346">
        <f>UHCL!$H$363</f>
        <v>15420.030763265144</v>
      </c>
    </row>
    <row r="27" spans="1:4" x14ac:dyDescent="0.2">
      <c r="A27" s="96" t="s">
        <v>710</v>
      </c>
      <c r="B27" s="97">
        <f t="shared" si="0"/>
        <v>11129.133333333333</v>
      </c>
      <c r="C27" s="38">
        <f>UHD!$H$288/1000000</f>
        <v>121.59900619235832</v>
      </c>
      <c r="D27" s="344">
        <f>UHD!$H$363</f>
        <v>10926.188279922215</v>
      </c>
    </row>
    <row r="28" spans="1:4" x14ac:dyDescent="0.2">
      <c r="A28" s="96" t="s">
        <v>711</v>
      </c>
      <c r="B28" s="97">
        <f t="shared" si="0"/>
        <v>3592.1333333333332</v>
      </c>
      <c r="C28" s="345">
        <f>UHV!$H$288/1000000</f>
        <v>44.883968963414624</v>
      </c>
      <c r="D28" s="346">
        <f>UHV!$H$363</f>
        <v>12495.073205360221</v>
      </c>
    </row>
    <row r="29" spans="1:4" x14ac:dyDescent="0.2">
      <c r="A29" s="198" t="s">
        <v>689</v>
      </c>
      <c r="B29" s="97">
        <f t="shared" si="0"/>
        <v>4322.3249999999998</v>
      </c>
      <c r="C29" s="345">
        <f>MID!$H$288/1000000</f>
        <v>76.015553924751146</v>
      </c>
      <c r="D29" s="346">
        <f>MID!$H$363</f>
        <v>17586.727958853429</v>
      </c>
    </row>
    <row r="30" spans="1:4" x14ac:dyDescent="0.2">
      <c r="A30" s="96" t="s">
        <v>95</v>
      </c>
      <c r="B30" s="97">
        <f t="shared" si="0"/>
        <v>34587.122222222235</v>
      </c>
      <c r="C30" s="345">
        <f>UNT!$H$288/1000000</f>
        <v>424.40556465999998</v>
      </c>
      <c r="D30" s="346">
        <f>UNT!$H$363</f>
        <v>12270.623786887923</v>
      </c>
    </row>
    <row r="31" spans="1:4" x14ac:dyDescent="0.2">
      <c r="A31" s="96" t="s">
        <v>712</v>
      </c>
      <c r="B31" s="97">
        <f t="shared" si="0"/>
        <v>3380.1416666666669</v>
      </c>
      <c r="C31" s="345">
        <f>UNTD!$H$288/1000000</f>
        <v>39.410106999999996</v>
      </c>
      <c r="D31" s="346">
        <f>UNTD!$H$363</f>
        <v>11659.306291402972</v>
      </c>
    </row>
    <row r="32" spans="1:4" x14ac:dyDescent="0.2">
      <c r="A32" s="96" t="s">
        <v>101</v>
      </c>
      <c r="B32" s="97">
        <f t="shared" si="0"/>
        <v>10351.733333333335</v>
      </c>
      <c r="C32" s="345">
        <f>SFASU!$H$288/1000000</f>
        <v>142.28666993922002</v>
      </c>
      <c r="D32" s="346">
        <f>SFASU!$H$363</f>
        <v>13745.202407894974</v>
      </c>
    </row>
    <row r="33" spans="1:4" x14ac:dyDescent="0.2">
      <c r="A33" s="96" t="s">
        <v>111</v>
      </c>
      <c r="B33" s="97">
        <f t="shared" si="0"/>
        <v>6445.6444444444433</v>
      </c>
      <c r="C33" s="38">
        <f>TSU!$H$288/1000000</f>
        <v>174.5817719976244</v>
      </c>
      <c r="D33" s="344">
        <f>TSU!$H$363</f>
        <v>27085.231508247081</v>
      </c>
    </row>
    <row r="34" spans="1:4" x14ac:dyDescent="0.2">
      <c r="A34" s="96" t="s">
        <v>113</v>
      </c>
      <c r="B34" s="97">
        <f t="shared" si="0"/>
        <v>36035.313888888879</v>
      </c>
      <c r="C34" s="38">
        <f>TTU!$H$288/1000000</f>
        <v>575.80287251930201</v>
      </c>
      <c r="D34" s="344">
        <f>TTU!$H$363</f>
        <v>15978.849921905216</v>
      </c>
    </row>
    <row r="35" spans="1:4" x14ac:dyDescent="0.2">
      <c r="A35" s="198" t="s">
        <v>687</v>
      </c>
      <c r="B35" s="97">
        <f>C35/D35*1000000</f>
        <v>7498.5333333333328</v>
      </c>
      <c r="C35" s="38">
        <f>ASU!$H$288/1000000</f>
        <v>80.384818429009684</v>
      </c>
      <c r="D35" s="344">
        <f>ASU!$H$363</f>
        <v>10720.072160201509</v>
      </c>
    </row>
    <row r="36" spans="1:4" x14ac:dyDescent="0.2">
      <c r="A36" s="96" t="s">
        <v>115</v>
      </c>
      <c r="B36" s="97">
        <f t="shared" si="0"/>
        <v>12993.058333333334</v>
      </c>
      <c r="C36" s="38">
        <f>TWU!$H$288/1000000</f>
        <v>163.6209529954435</v>
      </c>
      <c r="D36" s="344">
        <f>TWU!$H$363</f>
        <v>12592.951466682669</v>
      </c>
    </row>
    <row r="37" spans="1:4" x14ac:dyDescent="0.2">
      <c r="A37" s="198" t="s">
        <v>688</v>
      </c>
      <c r="B37" s="97">
        <f t="shared" si="0"/>
        <v>13255.116666666667</v>
      </c>
      <c r="C37" s="38">
        <f>LU!$H$288/1000000</f>
        <v>158.20531025532159</v>
      </c>
      <c r="D37" s="344">
        <f>LU!$H$363</f>
        <v>11935.414393836965</v>
      </c>
    </row>
    <row r="38" spans="1:4" x14ac:dyDescent="0.2">
      <c r="A38" s="198" t="s">
        <v>691</v>
      </c>
      <c r="B38" s="97">
        <f t="shared" si="0"/>
        <v>17594.088888888891</v>
      </c>
      <c r="C38" s="38">
        <f>SHSU!$H$288/1000000</f>
        <v>214.37196499999996</v>
      </c>
      <c r="D38" s="344">
        <f>SHSU!$H$363</f>
        <v>12184.317491733331</v>
      </c>
    </row>
    <row r="39" spans="1:4" x14ac:dyDescent="0.2">
      <c r="A39" s="96" t="s">
        <v>701</v>
      </c>
      <c r="B39" s="97">
        <f t="shared" si="0"/>
        <v>31281.305555555555</v>
      </c>
      <c r="C39" s="38">
        <f>TXST!$H$288/1000000</f>
        <v>376.47032800000011</v>
      </c>
      <c r="D39" s="344">
        <f>TXST!$H$363</f>
        <v>12034.994106348577</v>
      </c>
    </row>
    <row r="40" spans="1:4" x14ac:dyDescent="0.2">
      <c r="A40" s="198" t="s">
        <v>692</v>
      </c>
      <c r="B40" s="97">
        <f t="shared" si="0"/>
        <v>1707.0833333333333</v>
      </c>
      <c r="C40" s="345">
        <f>SRSU!$H$288/1000000</f>
        <v>33.800492873521932</v>
      </c>
      <c r="D40" s="346">
        <f>SRSU!$H$363</f>
        <v>19800.142273969403</v>
      </c>
    </row>
    <row r="41" spans="1:4" ht="15" thickBot="1" x14ac:dyDescent="0.25">
      <c r="A41" s="100" t="s">
        <v>183</v>
      </c>
      <c r="B41" s="101">
        <f>SUM(B5:B40)</f>
        <v>561561.41944444447</v>
      </c>
      <c r="C41" s="347">
        <f>SUM(C5:C40)</f>
        <v>9662.3511170029742</v>
      </c>
      <c r="D41" s="348">
        <f>C41/B41*1000000</f>
        <v>17206.223188483971</v>
      </c>
    </row>
    <row r="42" spans="1:4" x14ac:dyDescent="0.2">
      <c r="A42" s="102"/>
      <c r="B42" s="103"/>
      <c r="C42" s="104"/>
    </row>
    <row r="43" spans="1:4" x14ac:dyDescent="0.2">
      <c r="A43" s="102"/>
      <c r="B43" s="103"/>
      <c r="C43" s="104"/>
      <c r="D43" s="162"/>
    </row>
    <row r="44" spans="1:4" x14ac:dyDescent="0.2">
      <c r="A44" s="102"/>
      <c r="B44" s="105"/>
      <c r="C44" s="104"/>
    </row>
    <row r="45" spans="1:4" x14ac:dyDescent="0.2">
      <c r="B45" s="103"/>
      <c r="C45" s="107"/>
    </row>
    <row r="46" spans="1:4" x14ac:dyDescent="0.2">
      <c r="A46" s="102"/>
      <c r="B46" s="103"/>
      <c r="C46" s="104"/>
    </row>
    <row r="47" spans="1:4" x14ac:dyDescent="0.2">
      <c r="A47" s="102"/>
      <c r="B47" s="103"/>
    </row>
    <row r="48" spans="1:4" x14ac:dyDescent="0.2">
      <c r="A48" s="102"/>
      <c r="B48" s="103"/>
      <c r="C48" s="104"/>
    </row>
    <row r="49" spans="1:3" x14ac:dyDescent="0.2">
      <c r="A49" s="102"/>
      <c r="B49" s="103"/>
    </row>
    <row r="50" spans="1:3" x14ac:dyDescent="0.2">
      <c r="A50" s="102"/>
      <c r="B50" s="103"/>
      <c r="C50" s="104"/>
    </row>
    <row r="51" spans="1:3" x14ac:dyDescent="0.2">
      <c r="A51" s="102"/>
      <c r="B51" s="103"/>
    </row>
    <row r="52" spans="1:3" x14ac:dyDescent="0.2">
      <c r="A52" s="102"/>
      <c r="B52" s="103"/>
      <c r="C52" s="108"/>
    </row>
    <row r="53" spans="1:3" x14ac:dyDescent="0.2">
      <c r="A53" s="102"/>
      <c r="B53" s="103"/>
    </row>
    <row r="54" spans="1:3" x14ac:dyDescent="0.2">
      <c r="A54" s="102"/>
      <c r="B54" s="103"/>
      <c r="C54" s="104"/>
    </row>
    <row r="55" spans="1:3" x14ac:dyDescent="0.2">
      <c r="A55" s="102"/>
      <c r="B55" s="103"/>
    </row>
    <row r="56" spans="1:3" x14ac:dyDescent="0.2">
      <c r="A56" s="102"/>
      <c r="B56" s="103"/>
    </row>
    <row r="57" spans="1:3" x14ac:dyDescent="0.2">
      <c r="A57" s="102"/>
      <c r="B57" s="103"/>
    </row>
    <row r="58" spans="1:3" x14ac:dyDescent="0.2">
      <c r="A58" s="102"/>
      <c r="B58" s="103"/>
    </row>
    <row r="59" spans="1:3" x14ac:dyDescent="0.2">
      <c r="A59" s="102"/>
      <c r="B59" s="103"/>
    </row>
    <row r="60" spans="1:3" x14ac:dyDescent="0.2">
      <c r="A60" s="102"/>
    </row>
    <row r="61" spans="1:3" x14ac:dyDescent="0.2">
      <c r="A61" s="102"/>
    </row>
    <row r="62" spans="1:3" x14ac:dyDescent="0.2">
      <c r="A62" s="102"/>
    </row>
    <row r="63" spans="1:3" x14ac:dyDescent="0.2">
      <c r="A63" s="102"/>
    </row>
    <row r="64" spans="1:3" x14ac:dyDescent="0.2">
      <c r="A64" s="102"/>
    </row>
    <row r="65" spans="1:1" x14ac:dyDescent="0.2">
      <c r="A65" s="102"/>
    </row>
    <row r="66" spans="1:1" x14ac:dyDescent="0.2">
      <c r="A66" s="102"/>
    </row>
    <row r="67" spans="1:1" x14ac:dyDescent="0.2">
      <c r="A67" s="102"/>
    </row>
  </sheetData>
  <dataConsolidate link="1"/>
  <pageMargins left="0.75" right="0.75" top="1" bottom="1"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98</v>
      </c>
      <c r="C3" s="6"/>
      <c r="D3" s="6"/>
      <c r="E3" s="6"/>
      <c r="F3" s="6"/>
      <c r="G3" s="6"/>
      <c r="H3" s="6"/>
    </row>
    <row r="4" spans="2:8" x14ac:dyDescent="0.2">
      <c r="B4" s="83" t="s">
        <v>164</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Data!$G35</f>
        <v>102310447</v>
      </c>
    </row>
    <row r="14" spans="2:8" x14ac:dyDescent="0.2">
      <c r="B14" s="371" t="s">
        <v>14</v>
      </c>
      <c r="C14" s="371"/>
      <c r="D14" s="371"/>
      <c r="E14" s="371"/>
      <c r="F14" s="335"/>
      <c r="G14" s="333"/>
      <c r="H14" s="339">
        <f>Data!$H35</f>
        <v>10768814</v>
      </c>
    </row>
    <row r="15" spans="2:8" x14ac:dyDescent="0.2">
      <c r="B15" s="371" t="s">
        <v>15</v>
      </c>
      <c r="C15" s="371"/>
      <c r="D15" s="371"/>
      <c r="E15" s="371"/>
      <c r="F15" s="335"/>
      <c r="G15" s="333"/>
      <c r="H15" s="339">
        <f>Data!$I35</f>
        <v>48610672</v>
      </c>
    </row>
    <row r="16" spans="2:8" x14ac:dyDescent="0.2">
      <c r="B16" s="371" t="s">
        <v>19</v>
      </c>
      <c r="C16" s="371"/>
      <c r="D16" s="371"/>
      <c r="E16" s="371"/>
      <c r="F16" s="335"/>
      <c r="G16" s="333"/>
      <c r="H16" s="339">
        <f>Data!$J35</f>
        <v>28008844</v>
      </c>
    </row>
    <row r="17" spans="2:23" x14ac:dyDescent="0.2">
      <c r="B17" s="371" t="s">
        <v>16</v>
      </c>
      <c r="C17" s="371"/>
      <c r="D17" s="371"/>
      <c r="E17" s="371"/>
      <c r="F17" s="335"/>
      <c r="G17" s="333"/>
      <c r="H17" s="339">
        <f>Data!$K35</f>
        <v>24673188</v>
      </c>
    </row>
    <row r="18" spans="2:23" x14ac:dyDescent="0.2">
      <c r="B18" s="371" t="s">
        <v>1</v>
      </c>
      <c r="C18" s="371"/>
      <c r="D18" s="371"/>
      <c r="E18" s="371"/>
      <c r="F18" s="336"/>
      <c r="G18" s="333"/>
      <c r="H18" s="337">
        <f>SUM(H13:H17)</f>
        <v>214371965</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Data!L35</f>
        <v>Amanda Withers</v>
      </c>
      <c r="E21" s="384"/>
      <c r="F21" s="384"/>
      <c r="G21" s="87" t="str">
        <f>Data!M35</f>
        <v>936-294-1074</v>
      </c>
      <c r="H21" s="78" t="str">
        <f>Data!N35</f>
        <v>withers@shsu.edu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Data!O35</f>
        <v>7391</v>
      </c>
      <c r="D25" s="80">
        <f>Data!P35</f>
        <v>11528</v>
      </c>
      <c r="E25" s="80">
        <f>Data!Q35</f>
        <v>2381</v>
      </c>
      <c r="F25" s="80">
        <f>Data!R35</f>
        <v>350</v>
      </c>
      <c r="G25" s="80">
        <f>Data!S35</f>
        <v>0</v>
      </c>
      <c r="H25" s="68">
        <f>SUM(C25:G25)</f>
        <v>21650</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Data!T35</f>
        <v>House, Shanna</v>
      </c>
      <c r="E28" s="384"/>
      <c r="F28" s="384"/>
      <c r="G28" s="87" t="str">
        <f>Data!U35</f>
        <v>(936) 294-1061</v>
      </c>
      <c r="H28" s="78" t="str">
        <f>Data!V35</f>
        <v>shouse@shsu.edu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Data!W35</f>
        <v>141133</v>
      </c>
      <c r="D32" s="81">
        <f>Data!AQ35</f>
        <v>84585</v>
      </c>
      <c r="E32" s="81">
        <f>Data!BK35</f>
        <v>17113</v>
      </c>
      <c r="F32" s="81">
        <f>Data!CE35</f>
        <v>1495</v>
      </c>
      <c r="G32" s="81">
        <f>Data!CY35</f>
        <v>0</v>
      </c>
      <c r="H32" s="22">
        <f>SUM(C32:G32)</f>
        <v>244326</v>
      </c>
      <c r="I32" s="1"/>
      <c r="W32" s="18"/>
    </row>
    <row r="33" spans="2:23" x14ac:dyDescent="0.2">
      <c r="B33" s="7" t="s">
        <v>46</v>
      </c>
      <c r="C33" s="81">
        <f>Data!X35</f>
        <v>48609</v>
      </c>
      <c r="D33" s="81">
        <f>Data!AR35</f>
        <v>13509</v>
      </c>
      <c r="E33" s="81">
        <f>Data!BL35</f>
        <v>1735</v>
      </c>
      <c r="F33" s="81">
        <f>Data!CF35</f>
        <v>0</v>
      </c>
      <c r="G33" s="81">
        <f>Data!CZ35</f>
        <v>0</v>
      </c>
      <c r="H33" s="22">
        <f t="shared" ref="H33:H52" si="0">SUM(C33:G33)</f>
        <v>63853</v>
      </c>
      <c r="I33" s="1"/>
      <c r="W33" s="18"/>
    </row>
    <row r="34" spans="2:23" x14ac:dyDescent="0.2">
      <c r="B34" s="7" t="s">
        <v>47</v>
      </c>
      <c r="C34" s="81">
        <f>Data!Y35</f>
        <v>20293</v>
      </c>
      <c r="D34" s="81">
        <f>Data!AS35</f>
        <v>9927</v>
      </c>
      <c r="E34" s="81">
        <f>Data!BM35</f>
        <v>966</v>
      </c>
      <c r="F34" s="81">
        <f>Data!CG35</f>
        <v>0</v>
      </c>
      <c r="G34" s="81">
        <f>Data!DA35</f>
        <v>0</v>
      </c>
      <c r="H34" s="22">
        <f t="shared" si="0"/>
        <v>31186</v>
      </c>
      <c r="I34" s="1"/>
      <c r="W34" s="18"/>
    </row>
    <row r="35" spans="2:23" x14ac:dyDescent="0.2">
      <c r="B35" s="7" t="s">
        <v>48</v>
      </c>
      <c r="C35" s="81">
        <f>Data!Z35</f>
        <v>3784</v>
      </c>
      <c r="D35" s="81">
        <f>Data!AT35</f>
        <v>16271</v>
      </c>
      <c r="E35" s="81">
        <f>Data!BN35</f>
        <v>9669</v>
      </c>
      <c r="F35" s="81">
        <f>Data!CH35</f>
        <v>3053</v>
      </c>
      <c r="G35" s="81">
        <f>Data!DB35</f>
        <v>0</v>
      </c>
      <c r="H35" s="22">
        <f t="shared" si="0"/>
        <v>32777</v>
      </c>
      <c r="I35" s="1"/>
      <c r="W35" s="18"/>
    </row>
    <row r="36" spans="2:23" x14ac:dyDescent="0.2">
      <c r="B36" s="7" t="s">
        <v>49</v>
      </c>
      <c r="C36" s="81">
        <f>Data!AA35</f>
        <v>5880</v>
      </c>
      <c r="D36" s="81">
        <f>Data!AU35</f>
        <v>7291</v>
      </c>
      <c r="E36" s="81">
        <f>Data!BO35</f>
        <v>778</v>
      </c>
      <c r="F36" s="81">
        <f>Data!CI35</f>
        <v>0</v>
      </c>
      <c r="G36" s="81">
        <f>Data!DC35</f>
        <v>0</v>
      </c>
      <c r="H36" s="22">
        <f t="shared" si="0"/>
        <v>13949</v>
      </c>
      <c r="I36" s="1"/>
      <c r="W36" s="18"/>
    </row>
    <row r="37" spans="2:23" x14ac:dyDescent="0.2">
      <c r="B37" s="7" t="s">
        <v>50</v>
      </c>
      <c r="C37" s="81">
        <f>Data!AB35</f>
        <v>3540</v>
      </c>
      <c r="D37" s="81">
        <f>Data!AV35</f>
        <v>1797</v>
      </c>
      <c r="E37" s="81">
        <f>Data!BP35</f>
        <v>1024</v>
      </c>
      <c r="F37" s="81">
        <f>Data!CJ35</f>
        <v>186</v>
      </c>
      <c r="G37" s="81">
        <f>Data!DD35</f>
        <v>0</v>
      </c>
      <c r="H37" s="22">
        <f t="shared" si="0"/>
        <v>6547</v>
      </c>
      <c r="I37" s="1"/>
      <c r="W37" s="18"/>
    </row>
    <row r="38" spans="2:23" x14ac:dyDescent="0.2">
      <c r="B38" s="7" t="s">
        <v>51</v>
      </c>
      <c r="C38" s="81">
        <f>Data!AC35</f>
        <v>3271</v>
      </c>
      <c r="D38" s="81">
        <f>Data!AW35</f>
        <v>1749</v>
      </c>
      <c r="E38" s="81">
        <f>Data!BQ35</f>
        <v>294</v>
      </c>
      <c r="F38" s="81">
        <f>Data!CK35</f>
        <v>0</v>
      </c>
      <c r="G38" s="81">
        <f>Data!DE35</f>
        <v>0</v>
      </c>
      <c r="H38" s="22">
        <f t="shared" si="0"/>
        <v>5314</v>
      </c>
      <c r="I38" s="1"/>
      <c r="W38" s="18"/>
    </row>
    <row r="39" spans="2:23" x14ac:dyDescent="0.2">
      <c r="B39" s="7" t="s">
        <v>52</v>
      </c>
      <c r="C39" s="81">
        <f>Data!AD35</f>
        <v>0</v>
      </c>
      <c r="D39" s="81">
        <f>Data!AX35</f>
        <v>0</v>
      </c>
      <c r="E39" s="81">
        <f>Data!BR35</f>
        <v>0</v>
      </c>
      <c r="F39" s="81">
        <f>Data!CL35</f>
        <v>0</v>
      </c>
      <c r="G39" s="81">
        <f>Data!DF35</f>
        <v>0</v>
      </c>
      <c r="H39" s="22">
        <f t="shared" si="0"/>
        <v>0</v>
      </c>
      <c r="I39" s="1"/>
      <c r="W39" s="18"/>
    </row>
    <row r="40" spans="2:23" x14ac:dyDescent="0.2">
      <c r="B40" s="7" t="s">
        <v>53</v>
      </c>
      <c r="C40" s="81">
        <f>Data!AE35</f>
        <v>0</v>
      </c>
      <c r="D40" s="81">
        <f>Data!AY35</f>
        <v>0</v>
      </c>
      <c r="E40" s="81">
        <f>Data!BS35</f>
        <v>0</v>
      </c>
      <c r="F40" s="81">
        <f>Data!CM35</f>
        <v>0</v>
      </c>
      <c r="G40" s="81">
        <f>Data!DG35</f>
        <v>0</v>
      </c>
      <c r="H40" s="22">
        <f t="shared" si="0"/>
        <v>0</v>
      </c>
      <c r="I40" s="1"/>
      <c r="W40" s="18"/>
    </row>
    <row r="41" spans="2:23" x14ac:dyDescent="0.2">
      <c r="B41" s="7" t="s">
        <v>54</v>
      </c>
      <c r="C41" s="81">
        <f>Data!AF35</f>
        <v>317</v>
      </c>
      <c r="D41" s="81">
        <f>Data!AZ35</f>
        <v>0</v>
      </c>
      <c r="E41" s="81">
        <f>Data!BT35</f>
        <v>1959</v>
      </c>
      <c r="F41" s="81">
        <f>Data!CN35</f>
        <v>0</v>
      </c>
      <c r="G41" s="81">
        <f>Data!DH35</f>
        <v>0</v>
      </c>
      <c r="H41" s="22">
        <f t="shared" si="0"/>
        <v>2276</v>
      </c>
      <c r="I41" s="1"/>
      <c r="W41" s="18"/>
    </row>
    <row r="42" spans="2:23" x14ac:dyDescent="0.2">
      <c r="B42" s="7" t="s">
        <v>55</v>
      </c>
      <c r="C42" s="81">
        <f>Data!AG35</f>
        <v>0</v>
      </c>
      <c r="D42" s="81">
        <f>Data!BA35</f>
        <v>0</v>
      </c>
      <c r="E42" s="81">
        <f>Data!BU35</f>
        <v>0</v>
      </c>
      <c r="F42" s="81">
        <f>Data!CO35</f>
        <v>0</v>
      </c>
      <c r="G42" s="81">
        <f>Data!DI35</f>
        <v>0</v>
      </c>
      <c r="H42" s="22">
        <f t="shared" si="0"/>
        <v>0</v>
      </c>
      <c r="I42" s="1"/>
      <c r="W42" s="18"/>
    </row>
    <row r="43" spans="2:23" x14ac:dyDescent="0.2">
      <c r="B43" s="7" t="s">
        <v>56</v>
      </c>
      <c r="C43" s="81">
        <f>Data!AH35</f>
        <v>45</v>
      </c>
      <c r="D43" s="81">
        <f>Data!BB35</f>
        <v>618</v>
      </c>
      <c r="E43" s="81">
        <f>Data!BV35</f>
        <v>0</v>
      </c>
      <c r="F43" s="81">
        <f>Data!CP35</f>
        <v>0</v>
      </c>
      <c r="G43" s="81">
        <f>Data!DJ35</f>
        <v>0</v>
      </c>
      <c r="H43" s="22">
        <f t="shared" si="0"/>
        <v>663</v>
      </c>
      <c r="I43" s="1"/>
      <c r="W43" s="18"/>
    </row>
    <row r="44" spans="2:23" x14ac:dyDescent="0.2">
      <c r="B44" s="7" t="s">
        <v>57</v>
      </c>
      <c r="C44" s="81">
        <f>Data!AI35</f>
        <v>0</v>
      </c>
      <c r="D44" s="81">
        <f>Data!BC35</f>
        <v>0</v>
      </c>
      <c r="E44" s="81">
        <f>Data!BW35</f>
        <v>0</v>
      </c>
      <c r="F44" s="81">
        <f>Data!CQ35</f>
        <v>0</v>
      </c>
      <c r="G44" s="81">
        <f>Data!DK35</f>
        <v>0</v>
      </c>
      <c r="H44" s="22">
        <f t="shared" si="0"/>
        <v>0</v>
      </c>
      <c r="I44" s="1"/>
      <c r="W44" s="18"/>
    </row>
    <row r="45" spans="2:23" x14ac:dyDescent="0.2">
      <c r="B45" s="7" t="s">
        <v>58</v>
      </c>
      <c r="C45" s="81">
        <f>Data!AJ35</f>
        <v>6012</v>
      </c>
      <c r="D45" s="81">
        <f>Data!BD35</f>
        <v>14069</v>
      </c>
      <c r="E45" s="81">
        <f>Data!BX35</f>
        <v>1305</v>
      </c>
      <c r="F45" s="81">
        <f>Data!CR35</f>
        <v>0</v>
      </c>
      <c r="G45" s="81">
        <f>Data!DL35</f>
        <v>0</v>
      </c>
      <c r="H45" s="22">
        <f t="shared" si="0"/>
        <v>21386</v>
      </c>
      <c r="I45" s="1"/>
      <c r="W45" s="18"/>
    </row>
    <row r="46" spans="2:23" x14ac:dyDescent="0.2">
      <c r="B46" s="7" t="s">
        <v>59</v>
      </c>
      <c r="C46" s="81">
        <f>Data!AK35</f>
        <v>0</v>
      </c>
      <c r="D46" s="81">
        <f>Data!BE35</f>
        <v>0</v>
      </c>
      <c r="E46" s="81">
        <f>Data!BY35</f>
        <v>0</v>
      </c>
      <c r="F46" s="81">
        <f>Data!CS35</f>
        <v>0</v>
      </c>
      <c r="G46" s="81">
        <f>Data!DM35</f>
        <v>0</v>
      </c>
      <c r="H46" s="22">
        <f t="shared" si="0"/>
        <v>0</v>
      </c>
      <c r="I46" s="1"/>
      <c r="W46" s="18"/>
    </row>
    <row r="47" spans="2:23" x14ac:dyDescent="0.2">
      <c r="B47" s="7" t="s">
        <v>60</v>
      </c>
      <c r="C47" s="81">
        <f>Data!AL35</f>
        <v>15682</v>
      </c>
      <c r="D47" s="81">
        <f>Data!BF35</f>
        <v>40817</v>
      </c>
      <c r="E47" s="81">
        <f>Data!BZ35</f>
        <v>6756</v>
      </c>
      <c r="F47" s="81">
        <f>Data!CT35</f>
        <v>15</v>
      </c>
      <c r="G47" s="81">
        <f>Data!DN35</f>
        <v>0</v>
      </c>
      <c r="H47" s="22">
        <f t="shared" si="0"/>
        <v>63270</v>
      </c>
      <c r="I47" s="1"/>
      <c r="W47" s="18"/>
    </row>
    <row r="48" spans="2:23" x14ac:dyDescent="0.2">
      <c r="B48" s="7" t="s">
        <v>61</v>
      </c>
      <c r="C48" s="81">
        <f>Data!AM35</f>
        <v>0</v>
      </c>
      <c r="D48" s="81">
        <f>Data!BG35</f>
        <v>0</v>
      </c>
      <c r="E48" s="81">
        <f>Data!CA35</f>
        <v>0</v>
      </c>
      <c r="F48" s="81">
        <f>Data!CU35</f>
        <v>0</v>
      </c>
      <c r="G48" s="81">
        <f>Data!DO35</f>
        <v>0</v>
      </c>
      <c r="H48" s="22">
        <f t="shared" si="0"/>
        <v>0</v>
      </c>
      <c r="I48" s="1"/>
      <c r="W48" s="18"/>
    </row>
    <row r="49" spans="2:23" x14ac:dyDescent="0.2">
      <c r="B49" s="7" t="s">
        <v>62</v>
      </c>
      <c r="C49" s="81">
        <f>Data!AN35</f>
        <v>0</v>
      </c>
      <c r="D49" s="81">
        <f>Data!BH35</f>
        <v>1884</v>
      </c>
      <c r="E49" s="81">
        <f>Data!CB35</f>
        <v>0</v>
      </c>
      <c r="F49" s="81">
        <f>Data!CV35</f>
        <v>0</v>
      </c>
      <c r="G49" s="81">
        <f>Data!DP35</f>
        <v>0</v>
      </c>
      <c r="H49" s="22">
        <f t="shared" si="0"/>
        <v>1884</v>
      </c>
      <c r="I49" s="1"/>
      <c r="W49" s="18"/>
    </row>
    <row r="50" spans="2:23" x14ac:dyDescent="0.2">
      <c r="B50" s="7" t="s">
        <v>63</v>
      </c>
      <c r="C50" s="81">
        <f>Data!AO35</f>
        <v>5494</v>
      </c>
      <c r="D50" s="81">
        <f>Data!BI35</f>
        <v>11469</v>
      </c>
      <c r="E50" s="81">
        <f>Data!CC35</f>
        <v>989</v>
      </c>
      <c r="F50" s="81">
        <f>Data!CW35</f>
        <v>226</v>
      </c>
      <c r="G50" s="81">
        <f>Data!DQ35</f>
        <v>0</v>
      </c>
      <c r="H50" s="22">
        <f t="shared" si="0"/>
        <v>18178</v>
      </c>
      <c r="I50" s="1"/>
      <c r="W50" s="18"/>
    </row>
    <row r="51" spans="2:23" x14ac:dyDescent="0.2">
      <c r="B51" s="7" t="s">
        <v>0</v>
      </c>
      <c r="C51" s="81">
        <f>Data!AP35</f>
        <v>159</v>
      </c>
      <c r="D51" s="81">
        <f>Data!BJ35</f>
        <v>8091</v>
      </c>
      <c r="E51" s="81">
        <f>Data!CD35</f>
        <v>0</v>
      </c>
      <c r="F51" s="81">
        <f>Data!CX35</f>
        <v>0</v>
      </c>
      <c r="G51" s="81">
        <f>Data!DR35</f>
        <v>0</v>
      </c>
      <c r="H51" s="22">
        <f t="shared" si="0"/>
        <v>8250</v>
      </c>
      <c r="I51" s="1"/>
      <c r="W51" s="18"/>
    </row>
    <row r="52" spans="2:23" x14ac:dyDescent="0.2">
      <c r="B52" s="8" t="s">
        <v>34</v>
      </c>
      <c r="C52" s="22">
        <f>SUM(C32:C51)</f>
        <v>254219</v>
      </c>
      <c r="D52" s="22">
        <f>SUM(D32:D51)</f>
        <v>212077</v>
      </c>
      <c r="E52" s="22">
        <f>SUM(E32:E51)</f>
        <v>42588</v>
      </c>
      <c r="F52" s="22">
        <f>SUM(F32:F51)</f>
        <v>4975</v>
      </c>
      <c r="G52" s="22">
        <f>SUM(G32:G51)</f>
        <v>0</v>
      </c>
      <c r="H52" s="22">
        <f t="shared" si="0"/>
        <v>513859</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Data!T35</f>
        <v>House, Shanna</v>
      </c>
      <c r="E55" s="384"/>
      <c r="F55" s="384"/>
      <c r="G55" s="87" t="str">
        <f>Data!U35</f>
        <v>(936) 294-1061</v>
      </c>
      <c r="H55" s="78" t="str">
        <f>Data!V35</f>
        <v>shouse@shsu.edu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Data!DS35</f>
        <v>8919579.6071130801</v>
      </c>
      <c r="D61" s="82">
        <f>Data!EM35</f>
        <v>7693019.5809196997</v>
      </c>
      <c r="E61" s="82">
        <f>Data!FG35</f>
        <v>4473468.4632846303</v>
      </c>
      <c r="F61" s="82">
        <f>Data!GA35</f>
        <v>910533.01420454599</v>
      </c>
      <c r="G61" s="82">
        <f>Data!GU35</f>
        <v>0</v>
      </c>
      <c r="H61" s="21">
        <f>SUM(C61:G61)</f>
        <v>21996600.665521957</v>
      </c>
      <c r="I61" s="1"/>
    </row>
    <row r="62" spans="2:23" x14ac:dyDescent="0.2">
      <c r="B62" s="9" t="str">
        <f>$B$33</f>
        <v>Science</v>
      </c>
      <c r="C62" s="82">
        <f>Data!DT35</f>
        <v>2621197.5347590102</v>
      </c>
      <c r="D62" s="82">
        <f>Data!EN35</f>
        <v>2003156.8845515701</v>
      </c>
      <c r="E62" s="82">
        <f>Data!FH35</f>
        <v>658999.61959570798</v>
      </c>
      <c r="F62" s="82">
        <f>Data!GB35</f>
        <v>0</v>
      </c>
      <c r="G62" s="82">
        <f>Data!GV35</f>
        <v>0</v>
      </c>
      <c r="H62" s="22">
        <f t="shared" ref="H62:H81" si="1">SUM(C62:G62)</f>
        <v>5283354.0389062883</v>
      </c>
      <c r="I62" s="1"/>
    </row>
    <row r="63" spans="2:23" x14ac:dyDescent="0.2">
      <c r="B63" s="9" t="str">
        <f>$B$34</f>
        <v>Fine Arts</v>
      </c>
      <c r="C63" s="82">
        <f>Data!DU35</f>
        <v>2270808.7962558898</v>
      </c>
      <c r="D63" s="82">
        <f>Data!EO35</f>
        <v>2090425.97681725</v>
      </c>
      <c r="E63" s="82">
        <f>Data!FI35</f>
        <v>401853.88349851902</v>
      </c>
      <c r="F63" s="82">
        <f>Data!GC35</f>
        <v>0</v>
      </c>
      <c r="G63" s="82">
        <f>Data!GW35</f>
        <v>0</v>
      </c>
      <c r="H63" s="22">
        <f t="shared" si="1"/>
        <v>4763088.6565716583</v>
      </c>
      <c r="I63" s="1"/>
    </row>
    <row r="64" spans="2:23" x14ac:dyDescent="0.2">
      <c r="B64" s="9" t="str">
        <f>$B$35</f>
        <v>Teacher Education</v>
      </c>
      <c r="C64" s="82">
        <f>Data!DV35</f>
        <v>322674.228975921</v>
      </c>
      <c r="D64" s="82">
        <f>Data!EP35</f>
        <v>1791881.2396388</v>
      </c>
      <c r="E64" s="82">
        <f>Data!FJ35</f>
        <v>1630488.9595075799</v>
      </c>
      <c r="F64" s="82">
        <f>Data!GD35</f>
        <v>1384909.90056818</v>
      </c>
      <c r="G64" s="82">
        <f>Data!GX35</f>
        <v>0</v>
      </c>
      <c r="H64" s="22">
        <f t="shared" si="1"/>
        <v>5129954.3286904814</v>
      </c>
      <c r="I64" s="1"/>
    </row>
    <row r="65" spans="2:9" x14ac:dyDescent="0.2">
      <c r="B65" s="9" t="str">
        <f>$B$36</f>
        <v>Agriculture</v>
      </c>
      <c r="C65" s="82">
        <f>Data!DW35</f>
        <v>342037.81358238403</v>
      </c>
      <c r="D65" s="82">
        <f>Data!EQ35</f>
        <v>910401.27026634</v>
      </c>
      <c r="E65" s="82">
        <f>Data!FK35</f>
        <v>126890.072204197</v>
      </c>
      <c r="F65" s="82">
        <f>Data!GE35</f>
        <v>0</v>
      </c>
      <c r="G65" s="82">
        <f>Data!GY35</f>
        <v>0</v>
      </c>
      <c r="H65" s="22">
        <f t="shared" si="1"/>
        <v>1379329.1560529212</v>
      </c>
      <c r="I65" s="1"/>
    </row>
    <row r="66" spans="2:9" x14ac:dyDescent="0.2">
      <c r="B66" s="9" t="str">
        <f>$B$37</f>
        <v>Engineering</v>
      </c>
      <c r="C66" s="82">
        <f>Data!DX35</f>
        <v>342354.53286836902</v>
      </c>
      <c r="D66" s="82">
        <f>Data!ER35</f>
        <v>389274.07054548798</v>
      </c>
      <c r="E66" s="82">
        <f>Data!FL35</f>
        <v>284338.93011363602</v>
      </c>
      <c r="F66" s="82">
        <f>Data!GF35</f>
        <v>250201.946022727</v>
      </c>
      <c r="G66" s="82">
        <f>Data!GZ35</f>
        <v>0</v>
      </c>
      <c r="H66" s="22">
        <f t="shared" si="1"/>
        <v>1266169.4795502201</v>
      </c>
      <c r="I66" s="1"/>
    </row>
    <row r="67" spans="2:9" x14ac:dyDescent="0.2">
      <c r="B67" s="9" t="str">
        <f>$B$38</f>
        <v>Home Economics</v>
      </c>
      <c r="C67" s="82">
        <f>Data!DY35</f>
        <v>203526.971173636</v>
      </c>
      <c r="D67" s="82">
        <f>Data!ES35</f>
        <v>261663.87792448801</v>
      </c>
      <c r="E67" s="82">
        <f>Data!FM35</f>
        <v>75689.678571428594</v>
      </c>
      <c r="F67" s="82">
        <f>Data!GG35</f>
        <v>0</v>
      </c>
      <c r="G67" s="82">
        <f>Data!HA35</f>
        <v>0</v>
      </c>
      <c r="H67" s="22">
        <f t="shared" si="1"/>
        <v>540880.5276695526</v>
      </c>
      <c r="I67" s="1"/>
    </row>
    <row r="68" spans="2:9" x14ac:dyDescent="0.2">
      <c r="B68" s="9" t="str">
        <f>$B$39</f>
        <v>Law</v>
      </c>
      <c r="C68" s="82">
        <f>Data!DZ35</f>
        <v>0</v>
      </c>
      <c r="D68" s="82">
        <f>Data!ET35</f>
        <v>0</v>
      </c>
      <c r="E68" s="82">
        <f>Data!FN35</f>
        <v>0</v>
      </c>
      <c r="F68" s="82">
        <f>Data!GH35</f>
        <v>0</v>
      </c>
      <c r="G68" s="82">
        <f>Data!HB35</f>
        <v>0</v>
      </c>
      <c r="H68" s="22">
        <f t="shared" si="1"/>
        <v>0</v>
      </c>
      <c r="I68" s="1"/>
    </row>
    <row r="69" spans="2:9" x14ac:dyDescent="0.2">
      <c r="B69" s="9" t="str">
        <f>$B$40</f>
        <v>Social Service</v>
      </c>
      <c r="C69" s="82">
        <f>Data!EA35</f>
        <v>0</v>
      </c>
      <c r="D69" s="82">
        <f>Data!EU35</f>
        <v>0</v>
      </c>
      <c r="E69" s="82">
        <f>Data!FO35</f>
        <v>0</v>
      </c>
      <c r="F69" s="82">
        <f>Data!GI35</f>
        <v>0</v>
      </c>
      <c r="G69" s="82">
        <f>Data!HC35</f>
        <v>0</v>
      </c>
      <c r="H69" s="22">
        <f t="shared" si="1"/>
        <v>0</v>
      </c>
      <c r="I69" s="1"/>
    </row>
    <row r="70" spans="2:9" x14ac:dyDescent="0.2">
      <c r="B70" s="9" t="str">
        <f>$B$41</f>
        <v>Library Science</v>
      </c>
      <c r="C70" s="82">
        <f>Data!EB35</f>
        <v>3600</v>
      </c>
      <c r="D70" s="82">
        <f>Data!EV35</f>
        <v>0</v>
      </c>
      <c r="E70" s="82">
        <f>Data!FP35</f>
        <v>416581.41666666698</v>
      </c>
      <c r="F70" s="82">
        <f>Data!GJ35</f>
        <v>0</v>
      </c>
      <c r="G70" s="82">
        <f>Data!HD35</f>
        <v>0</v>
      </c>
      <c r="H70" s="22">
        <f t="shared" si="1"/>
        <v>420181.41666666698</v>
      </c>
      <c r="I70" s="1"/>
    </row>
    <row r="71" spans="2:9" x14ac:dyDescent="0.2">
      <c r="B71" s="9" t="str">
        <f>$B$42</f>
        <v>Veterinary Science</v>
      </c>
      <c r="C71" s="82">
        <f>Data!EC35</f>
        <v>0</v>
      </c>
      <c r="D71" s="82">
        <f>Data!EW35</f>
        <v>0</v>
      </c>
      <c r="E71" s="82">
        <f>Data!FQ35</f>
        <v>0</v>
      </c>
      <c r="F71" s="82">
        <f>Data!GK35</f>
        <v>0</v>
      </c>
      <c r="G71" s="82">
        <f>Data!HE35</f>
        <v>0</v>
      </c>
      <c r="H71" s="22">
        <f t="shared" si="1"/>
        <v>0</v>
      </c>
      <c r="I71" s="1"/>
    </row>
    <row r="72" spans="2:9" x14ac:dyDescent="0.2">
      <c r="B72" s="9" t="str">
        <f>$B$43</f>
        <v>Vocational Training</v>
      </c>
      <c r="C72" s="82">
        <f>Data!ED35</f>
        <v>4491.7530864197497</v>
      </c>
      <c r="D72" s="82">
        <f>Data!EX35</f>
        <v>51008.813580246897</v>
      </c>
      <c r="E72" s="82">
        <f>Data!FR35</f>
        <v>0</v>
      </c>
      <c r="F72" s="82">
        <f>Data!GL35</f>
        <v>0</v>
      </c>
      <c r="G72" s="82">
        <f>Data!HF35</f>
        <v>0</v>
      </c>
      <c r="H72" s="22">
        <f t="shared" si="1"/>
        <v>55500.566666666644</v>
      </c>
      <c r="I72" s="1"/>
    </row>
    <row r="73" spans="2:9" x14ac:dyDescent="0.2">
      <c r="B73" s="9" t="str">
        <f>$B$44</f>
        <v>Physical Training</v>
      </c>
      <c r="C73" s="82">
        <f>Data!EE35</f>
        <v>0</v>
      </c>
      <c r="D73" s="82">
        <f>Data!EY35</f>
        <v>0</v>
      </c>
      <c r="E73" s="82">
        <f>Data!FS35</f>
        <v>0</v>
      </c>
      <c r="F73" s="82">
        <f>Data!GM35</f>
        <v>0</v>
      </c>
      <c r="G73" s="82">
        <f>Data!HG35</f>
        <v>0</v>
      </c>
      <c r="H73" s="22">
        <f t="shared" si="1"/>
        <v>0</v>
      </c>
      <c r="I73" s="1"/>
    </row>
    <row r="74" spans="2:9" x14ac:dyDescent="0.2">
      <c r="B74" s="9" t="str">
        <f>$B$45</f>
        <v>Health Services</v>
      </c>
      <c r="C74" s="82">
        <f>Data!EF35</f>
        <v>245580.04885322999</v>
      </c>
      <c r="D74" s="82">
        <f>Data!EZ35</f>
        <v>885568.37710940395</v>
      </c>
      <c r="E74" s="82">
        <f>Data!FT35</f>
        <v>366142.30849851901</v>
      </c>
      <c r="F74" s="82">
        <f>Data!GN35</f>
        <v>0</v>
      </c>
      <c r="G74" s="82">
        <f>Data!HH35</f>
        <v>0</v>
      </c>
      <c r="H74" s="22">
        <f t="shared" si="1"/>
        <v>1497290.7344611529</v>
      </c>
      <c r="I74" s="1"/>
    </row>
    <row r="75" spans="2:9" x14ac:dyDescent="0.2">
      <c r="B75" s="9" t="str">
        <f>$B$46</f>
        <v>Pharmacy</v>
      </c>
      <c r="C75" s="82">
        <f>Data!EG35</f>
        <v>0</v>
      </c>
      <c r="D75" s="82">
        <f>Data!FA35</f>
        <v>0</v>
      </c>
      <c r="E75" s="82">
        <f>Data!FU35</f>
        <v>0</v>
      </c>
      <c r="F75" s="82">
        <f>Data!GO35</f>
        <v>0</v>
      </c>
      <c r="G75" s="82">
        <f>Data!HI35</f>
        <v>0</v>
      </c>
      <c r="H75" s="22">
        <f t="shared" si="1"/>
        <v>0</v>
      </c>
      <c r="I75" s="1"/>
    </row>
    <row r="76" spans="2:9" x14ac:dyDescent="0.2">
      <c r="B76" s="9" t="str">
        <f>$B$47</f>
        <v>Business Administration</v>
      </c>
      <c r="C76" s="82">
        <f>Data!EH35</f>
        <v>1428053.1028271001</v>
      </c>
      <c r="D76" s="82">
        <f>Data!FB35</f>
        <v>5404083.2313395599</v>
      </c>
      <c r="E76" s="82">
        <f>Data!FV35</f>
        <v>1122232.75</v>
      </c>
      <c r="F76" s="82">
        <f>Data!GP35</f>
        <v>17836.875</v>
      </c>
      <c r="G76" s="82">
        <f>Data!HJ35</f>
        <v>0</v>
      </c>
      <c r="H76" s="22">
        <f t="shared" si="1"/>
        <v>7972205.95916666</v>
      </c>
      <c r="I76" s="1"/>
    </row>
    <row r="77" spans="2:9" x14ac:dyDescent="0.2">
      <c r="B77" s="9" t="str">
        <f>$B$48</f>
        <v>Optometry</v>
      </c>
      <c r="C77" s="82">
        <f>Data!EI35</f>
        <v>0</v>
      </c>
      <c r="D77" s="82">
        <f>Data!FC35</f>
        <v>0</v>
      </c>
      <c r="E77" s="82">
        <f>Data!FW35</f>
        <v>0</v>
      </c>
      <c r="F77" s="82">
        <f>Data!GQ35</f>
        <v>0</v>
      </c>
      <c r="G77" s="82">
        <f>Data!HK35</f>
        <v>0</v>
      </c>
      <c r="H77" s="22">
        <f t="shared" si="1"/>
        <v>0</v>
      </c>
      <c r="I77" s="1"/>
    </row>
    <row r="78" spans="2:9" x14ac:dyDescent="0.2">
      <c r="B78" s="9" t="str">
        <f>$B$49</f>
        <v>Teacher Ed-Practice Teaching</v>
      </c>
      <c r="C78" s="82">
        <f>Data!EJ35</f>
        <v>0</v>
      </c>
      <c r="D78" s="82">
        <f>Data!FD35</f>
        <v>228380.42499999999</v>
      </c>
      <c r="E78" s="82">
        <f>Data!FX35</f>
        <v>0</v>
      </c>
      <c r="F78" s="82">
        <f>Data!GR35</f>
        <v>0</v>
      </c>
      <c r="G78" s="82">
        <f>Data!HL35</f>
        <v>0</v>
      </c>
      <c r="H78" s="22">
        <f t="shared" si="1"/>
        <v>228380.42499999999</v>
      </c>
      <c r="I78" s="1"/>
    </row>
    <row r="79" spans="2:9" x14ac:dyDescent="0.2">
      <c r="B79" s="9" t="str">
        <f>$B$50</f>
        <v>Technology</v>
      </c>
      <c r="C79" s="82">
        <f>Data!EK35</f>
        <v>533057.80025201</v>
      </c>
      <c r="D79" s="82">
        <f>Data!FE35</f>
        <v>1159591.0376267801</v>
      </c>
      <c r="E79" s="82">
        <f>Data!FY35</f>
        <v>390005.96880411298</v>
      </c>
      <c r="F79" s="82">
        <f>Data!GS35</f>
        <v>142963.48839285699</v>
      </c>
      <c r="G79" s="82">
        <f>Data!HM35</f>
        <v>0</v>
      </c>
      <c r="H79" s="22">
        <f t="shared" si="1"/>
        <v>2225618.2950757602</v>
      </c>
      <c r="I79" s="1"/>
    </row>
    <row r="80" spans="2:9" x14ac:dyDescent="0.2">
      <c r="B80" s="9" t="str">
        <f>$B$51</f>
        <v>Nursing</v>
      </c>
      <c r="C80" s="82">
        <f>Data!EL35</f>
        <v>15737.0075059749</v>
      </c>
      <c r="D80" s="82">
        <f>Data!FF35</f>
        <v>1814671.4924940299</v>
      </c>
      <c r="E80" s="82">
        <f>Data!FZ35</f>
        <v>0</v>
      </c>
      <c r="F80" s="82">
        <f>Data!GT35</f>
        <v>0</v>
      </c>
      <c r="G80" s="82">
        <f>Data!HN35</f>
        <v>0</v>
      </c>
      <c r="H80" s="22">
        <f t="shared" si="1"/>
        <v>1830408.5000000049</v>
      </c>
      <c r="I80" s="1"/>
    </row>
    <row r="81" spans="2:9" x14ac:dyDescent="0.2">
      <c r="B81" s="35" t="str">
        <f>$B$52</f>
        <v>Totals</v>
      </c>
      <c r="C81" s="21">
        <f>SUM(C61:C80)</f>
        <v>17252699.197253026</v>
      </c>
      <c r="D81" s="21">
        <f>SUM(D61:D80)</f>
        <v>24683126.277813658</v>
      </c>
      <c r="E81" s="21">
        <f>SUM(E61:E80)</f>
        <v>9946692.0507449973</v>
      </c>
      <c r="F81" s="21">
        <f>SUM(F61:F80)</f>
        <v>2706445.2241883101</v>
      </c>
      <c r="G81" s="21">
        <f>SUM(G61:G80)</f>
        <v>0</v>
      </c>
      <c r="H81" s="21">
        <f t="shared" si="1"/>
        <v>54588962.749999993</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Data!T35</f>
        <v>House, Shanna</v>
      </c>
      <c r="E84" s="384"/>
      <c r="F84" s="384"/>
      <c r="G84" s="87" t="str">
        <f>Data!U35</f>
        <v>(936) 294-1061</v>
      </c>
      <c r="H84" s="78" t="str">
        <f>Data!V35</f>
        <v>shouse@shsu.edu</v>
      </c>
    </row>
    <row r="85" spans="2:9" ht="13.5" customHeight="1" x14ac:dyDescent="0.2">
      <c r="B85" s="27"/>
      <c r="C85" s="27"/>
      <c r="D85" s="27"/>
      <c r="E85" s="27"/>
      <c r="F85" s="27"/>
      <c r="G85" s="27"/>
      <c r="H85" s="5"/>
    </row>
    <row r="86" spans="2:9" x14ac:dyDescent="0.2">
      <c r="B86" s="28" t="s">
        <v>33</v>
      </c>
      <c r="C86" s="13"/>
      <c r="D86" s="13"/>
      <c r="E86" s="13"/>
      <c r="F86" s="13"/>
      <c r="G86" s="13"/>
      <c r="H86" s="17">
        <f>H13+H14</f>
        <v>113079261</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Data!HR35</f>
        <v>0</v>
      </c>
      <c r="D91" s="159">
        <f>Data!IL35</f>
        <v>0</v>
      </c>
      <c r="E91" s="159">
        <f>Data!JF35</f>
        <v>0</v>
      </c>
      <c r="F91" s="159">
        <f>Data!JZ35</f>
        <v>0</v>
      </c>
      <c r="G91" s="159">
        <f>Data!KT35</f>
        <v>0</v>
      </c>
      <c r="H91" s="36">
        <f t="shared" ref="H91:H111" si="2">SUM(C91:G91)</f>
        <v>0</v>
      </c>
    </row>
    <row r="92" spans="2:9" x14ac:dyDescent="0.2">
      <c r="B92" s="9" t="str">
        <f>$B$33</f>
        <v>Science</v>
      </c>
      <c r="C92" s="159">
        <f>Data!HS35</f>
        <v>0</v>
      </c>
      <c r="D92" s="159">
        <f>Data!IM35</f>
        <v>0</v>
      </c>
      <c r="E92" s="159">
        <f>Data!JG35</f>
        <v>0</v>
      </c>
      <c r="F92" s="159">
        <f>Data!KA35</f>
        <v>0</v>
      </c>
      <c r="G92" s="159">
        <f>Data!KU35</f>
        <v>0</v>
      </c>
      <c r="H92" s="69">
        <f t="shared" si="2"/>
        <v>0</v>
      </c>
    </row>
    <row r="93" spans="2:9" x14ac:dyDescent="0.2">
      <c r="B93" s="9" t="str">
        <f>$B$34</f>
        <v>Fine Arts</v>
      </c>
      <c r="C93" s="159">
        <f>Data!HT35</f>
        <v>0</v>
      </c>
      <c r="D93" s="159">
        <f>Data!IN35</f>
        <v>0</v>
      </c>
      <c r="E93" s="159">
        <f>Data!JH35</f>
        <v>0</v>
      </c>
      <c r="F93" s="159">
        <f>Data!KB35</f>
        <v>0</v>
      </c>
      <c r="G93" s="159">
        <f>Data!KV35</f>
        <v>0</v>
      </c>
      <c r="H93" s="69">
        <f t="shared" si="2"/>
        <v>0</v>
      </c>
    </row>
    <row r="94" spans="2:9" x14ac:dyDescent="0.2">
      <c r="B94" s="9" t="str">
        <f>$B$35</f>
        <v>Teacher Education</v>
      </c>
      <c r="C94" s="159">
        <f>Data!HU35</f>
        <v>0</v>
      </c>
      <c r="D94" s="159">
        <f>Data!IO35</f>
        <v>0</v>
      </c>
      <c r="E94" s="159">
        <f>Data!JI35</f>
        <v>0</v>
      </c>
      <c r="F94" s="159">
        <f>Data!KC35</f>
        <v>0</v>
      </c>
      <c r="G94" s="159">
        <f>Data!KW35</f>
        <v>0</v>
      </c>
      <c r="H94" s="69">
        <f t="shared" si="2"/>
        <v>0</v>
      </c>
    </row>
    <row r="95" spans="2:9" x14ac:dyDescent="0.2">
      <c r="B95" s="9" t="str">
        <f>$B$36</f>
        <v>Agriculture</v>
      </c>
      <c r="C95" s="159">
        <f>Data!HV35</f>
        <v>0</v>
      </c>
      <c r="D95" s="159">
        <f>Data!IP35</f>
        <v>0</v>
      </c>
      <c r="E95" s="159">
        <f>Data!JJ35</f>
        <v>0</v>
      </c>
      <c r="F95" s="159">
        <f>Data!KD35</f>
        <v>0</v>
      </c>
      <c r="G95" s="159">
        <f>Data!KX35</f>
        <v>0</v>
      </c>
      <c r="H95" s="69">
        <f t="shared" si="2"/>
        <v>0</v>
      </c>
    </row>
    <row r="96" spans="2:9" x14ac:dyDescent="0.2">
      <c r="B96" s="9" t="str">
        <f>$B$37</f>
        <v>Engineering</v>
      </c>
      <c r="C96" s="159">
        <f>Data!HW35</f>
        <v>0</v>
      </c>
      <c r="D96" s="159">
        <f>Data!IQ35</f>
        <v>0</v>
      </c>
      <c r="E96" s="159">
        <f>Data!JK35</f>
        <v>0</v>
      </c>
      <c r="F96" s="159">
        <f>Data!KE35</f>
        <v>0</v>
      </c>
      <c r="G96" s="159">
        <f>Data!KY35</f>
        <v>0</v>
      </c>
      <c r="H96" s="69">
        <f t="shared" si="2"/>
        <v>0</v>
      </c>
    </row>
    <row r="97" spans="2:8" x14ac:dyDescent="0.2">
      <c r="B97" s="9" t="str">
        <f>$B$38</f>
        <v>Home Economics</v>
      </c>
      <c r="C97" s="159">
        <f>Data!HX35</f>
        <v>0</v>
      </c>
      <c r="D97" s="159">
        <f>Data!IR35</f>
        <v>0</v>
      </c>
      <c r="E97" s="159">
        <f>Data!JL35</f>
        <v>0</v>
      </c>
      <c r="F97" s="159">
        <f>Data!KF35</f>
        <v>0</v>
      </c>
      <c r="G97" s="159">
        <f>Data!KZ35</f>
        <v>0</v>
      </c>
      <c r="H97" s="69">
        <f t="shared" si="2"/>
        <v>0</v>
      </c>
    </row>
    <row r="98" spans="2:8" x14ac:dyDescent="0.2">
      <c r="B98" s="9" t="str">
        <f>$B$39</f>
        <v>Law</v>
      </c>
      <c r="C98" s="159">
        <f>Data!HY35</f>
        <v>0</v>
      </c>
      <c r="D98" s="159">
        <f>Data!IS35</f>
        <v>0</v>
      </c>
      <c r="E98" s="159">
        <f>Data!JM35</f>
        <v>0</v>
      </c>
      <c r="F98" s="159">
        <f>Data!KG35</f>
        <v>0</v>
      </c>
      <c r="G98" s="159">
        <f>Data!LA35</f>
        <v>0</v>
      </c>
      <c r="H98" s="69">
        <f t="shared" si="2"/>
        <v>0</v>
      </c>
    </row>
    <row r="99" spans="2:8" x14ac:dyDescent="0.2">
      <c r="B99" s="9" t="str">
        <f>$B$40</f>
        <v>Social Service</v>
      </c>
      <c r="C99" s="159">
        <f>Data!HZ35</f>
        <v>0</v>
      </c>
      <c r="D99" s="159">
        <f>Data!IT35</f>
        <v>0</v>
      </c>
      <c r="E99" s="159">
        <f>Data!JN35</f>
        <v>0</v>
      </c>
      <c r="F99" s="159">
        <f>Data!KH35</f>
        <v>0</v>
      </c>
      <c r="G99" s="159">
        <f>Data!LB35</f>
        <v>0</v>
      </c>
      <c r="H99" s="69">
        <f t="shared" si="2"/>
        <v>0</v>
      </c>
    </row>
    <row r="100" spans="2:8" x14ac:dyDescent="0.2">
      <c r="B100" s="9" t="str">
        <f>$B$41</f>
        <v>Library Science</v>
      </c>
      <c r="C100" s="159">
        <f>Data!IA35</f>
        <v>0</v>
      </c>
      <c r="D100" s="159">
        <f>Data!IU35</f>
        <v>0</v>
      </c>
      <c r="E100" s="159">
        <f>Data!JO35</f>
        <v>0</v>
      </c>
      <c r="F100" s="159">
        <f>Data!KI35</f>
        <v>0</v>
      </c>
      <c r="G100" s="159">
        <f>Data!LC35</f>
        <v>0</v>
      </c>
      <c r="H100" s="69">
        <f t="shared" si="2"/>
        <v>0</v>
      </c>
    </row>
    <row r="101" spans="2:8" x14ac:dyDescent="0.2">
      <c r="B101" s="9" t="str">
        <f>$B$42</f>
        <v>Veterinary Science</v>
      </c>
      <c r="C101" s="159">
        <f>Data!IB35</f>
        <v>0</v>
      </c>
      <c r="D101" s="159">
        <f>Data!IV35</f>
        <v>0</v>
      </c>
      <c r="E101" s="159">
        <f>Data!JP35</f>
        <v>0</v>
      </c>
      <c r="F101" s="159">
        <f>Data!KJ35</f>
        <v>0</v>
      </c>
      <c r="G101" s="159">
        <f>Data!LD35</f>
        <v>0</v>
      </c>
      <c r="H101" s="69">
        <f t="shared" si="2"/>
        <v>0</v>
      </c>
    </row>
    <row r="102" spans="2:8" x14ac:dyDescent="0.2">
      <c r="B102" s="9" t="str">
        <f>$B$43</f>
        <v>Vocational Training</v>
      </c>
      <c r="C102" s="159">
        <f>Data!IC35</f>
        <v>0</v>
      </c>
      <c r="D102" s="159">
        <f>Data!IW35</f>
        <v>0</v>
      </c>
      <c r="E102" s="159">
        <f>Data!JQ35</f>
        <v>0</v>
      </c>
      <c r="F102" s="159">
        <f>Data!KK35</f>
        <v>0</v>
      </c>
      <c r="G102" s="159">
        <f>Data!LE35</f>
        <v>0</v>
      </c>
      <c r="H102" s="69">
        <f t="shared" si="2"/>
        <v>0</v>
      </c>
    </row>
    <row r="103" spans="2:8" x14ac:dyDescent="0.2">
      <c r="B103" s="9" t="str">
        <f>$B$44</f>
        <v>Physical Training</v>
      </c>
      <c r="C103" s="159">
        <f>Data!ID35</f>
        <v>0</v>
      </c>
      <c r="D103" s="159">
        <f>Data!IX35</f>
        <v>0</v>
      </c>
      <c r="E103" s="159">
        <f>Data!JR35</f>
        <v>0</v>
      </c>
      <c r="F103" s="159">
        <f>Data!KL35</f>
        <v>0</v>
      </c>
      <c r="G103" s="159">
        <f>Data!LF35</f>
        <v>0</v>
      </c>
      <c r="H103" s="69">
        <f t="shared" si="2"/>
        <v>0</v>
      </c>
    </row>
    <row r="104" spans="2:8" x14ac:dyDescent="0.2">
      <c r="B104" s="9" t="str">
        <f>$B$45</f>
        <v>Health Services</v>
      </c>
      <c r="C104" s="159">
        <f>Data!IE35</f>
        <v>0</v>
      </c>
      <c r="D104" s="159">
        <f>Data!IY35</f>
        <v>0</v>
      </c>
      <c r="E104" s="159">
        <f>Data!JS35</f>
        <v>0</v>
      </c>
      <c r="F104" s="159">
        <f>Data!KM35</f>
        <v>0</v>
      </c>
      <c r="G104" s="159">
        <f>Data!LG35</f>
        <v>0</v>
      </c>
      <c r="H104" s="69">
        <f t="shared" si="2"/>
        <v>0</v>
      </c>
    </row>
    <row r="105" spans="2:8" x14ac:dyDescent="0.2">
      <c r="B105" s="9" t="str">
        <f>$B$46</f>
        <v>Pharmacy</v>
      </c>
      <c r="C105" s="159">
        <f>Data!IF35</f>
        <v>0</v>
      </c>
      <c r="D105" s="159">
        <f>Data!IZ35</f>
        <v>0</v>
      </c>
      <c r="E105" s="159">
        <f>Data!JT35</f>
        <v>0</v>
      </c>
      <c r="F105" s="159">
        <f>Data!KN35</f>
        <v>0</v>
      </c>
      <c r="G105" s="159">
        <f>Data!LH35</f>
        <v>0</v>
      </c>
      <c r="H105" s="69">
        <f t="shared" si="2"/>
        <v>0</v>
      </c>
    </row>
    <row r="106" spans="2:8" x14ac:dyDescent="0.2">
      <c r="B106" s="9" t="str">
        <f>$B$47</f>
        <v>Business Administration</v>
      </c>
      <c r="C106" s="159">
        <f>Data!IG35</f>
        <v>0</v>
      </c>
      <c r="D106" s="159">
        <f>Data!JA35</f>
        <v>0</v>
      </c>
      <c r="E106" s="159">
        <f>Data!JU35</f>
        <v>0</v>
      </c>
      <c r="F106" s="159">
        <f>Data!KO35</f>
        <v>0</v>
      </c>
      <c r="G106" s="159">
        <f>Data!LI35</f>
        <v>0</v>
      </c>
      <c r="H106" s="69">
        <f t="shared" si="2"/>
        <v>0</v>
      </c>
    </row>
    <row r="107" spans="2:8" x14ac:dyDescent="0.2">
      <c r="B107" s="9" t="str">
        <f>$B$48</f>
        <v>Optometry</v>
      </c>
      <c r="C107" s="159">
        <f>Data!IH35</f>
        <v>0</v>
      </c>
      <c r="D107" s="159">
        <f>Data!JB35</f>
        <v>0</v>
      </c>
      <c r="E107" s="159">
        <f>Data!JV35</f>
        <v>0</v>
      </c>
      <c r="F107" s="159">
        <f>Data!KP35</f>
        <v>0</v>
      </c>
      <c r="G107" s="159">
        <f>Data!LJ35</f>
        <v>0</v>
      </c>
      <c r="H107" s="69">
        <f t="shared" si="2"/>
        <v>0</v>
      </c>
    </row>
    <row r="108" spans="2:8" x14ac:dyDescent="0.2">
      <c r="B108" s="9" t="str">
        <f>$B$49</f>
        <v>Teacher Ed-Practice Teaching</v>
      </c>
      <c r="C108" s="159">
        <f>Data!II35</f>
        <v>0</v>
      </c>
      <c r="D108" s="159">
        <f>Data!JC35</f>
        <v>0</v>
      </c>
      <c r="E108" s="159">
        <f>Data!JW35</f>
        <v>0</v>
      </c>
      <c r="F108" s="159">
        <f>Data!KQ35</f>
        <v>0</v>
      </c>
      <c r="G108" s="159">
        <f>Data!LK35</f>
        <v>0</v>
      </c>
      <c r="H108" s="69">
        <f t="shared" si="2"/>
        <v>0</v>
      </c>
    </row>
    <row r="109" spans="2:8" x14ac:dyDescent="0.2">
      <c r="B109" s="9" t="str">
        <f>$B$50</f>
        <v>Technology</v>
      </c>
      <c r="C109" s="159">
        <f>Data!IJ35</f>
        <v>0</v>
      </c>
      <c r="D109" s="159">
        <f>Data!JD35</f>
        <v>0</v>
      </c>
      <c r="E109" s="159">
        <f>Data!JX35</f>
        <v>0</v>
      </c>
      <c r="F109" s="159">
        <f>Data!KR35</f>
        <v>0</v>
      </c>
      <c r="G109" s="159">
        <f>Data!LL35</f>
        <v>0</v>
      </c>
      <c r="H109" s="69">
        <f t="shared" si="2"/>
        <v>0</v>
      </c>
    </row>
    <row r="110" spans="2:8" x14ac:dyDescent="0.2">
      <c r="B110" s="9" t="str">
        <f>$B$51</f>
        <v>Nursing</v>
      </c>
      <c r="C110" s="159">
        <f>Data!IK35</f>
        <v>0</v>
      </c>
      <c r="D110" s="159">
        <f>Data!JE35</f>
        <v>0</v>
      </c>
      <c r="E110" s="159">
        <f>Data!JY35</f>
        <v>0</v>
      </c>
      <c r="F110" s="159">
        <f>Data!KS35</f>
        <v>0</v>
      </c>
      <c r="G110" s="159">
        <f>Data!HPM35</f>
        <v>0</v>
      </c>
      <c r="H110" s="69">
        <f t="shared" si="2"/>
        <v>0</v>
      </c>
    </row>
    <row r="111" spans="2:8" x14ac:dyDescent="0.2">
      <c r="B111" s="35" t="str">
        <f>$B$52</f>
        <v>Totals</v>
      </c>
      <c r="C111" s="36">
        <f>SUM(C91:C110)</f>
        <v>0</v>
      </c>
      <c r="D111" s="36">
        <f>SUM(D91:D110)</f>
        <v>0</v>
      </c>
      <c r="E111" s="36">
        <f>SUM(E91:E110)</f>
        <v>0</v>
      </c>
      <c r="F111" s="36">
        <f>SUM(F91:F110)</f>
        <v>0</v>
      </c>
      <c r="G111" s="36">
        <f>SUM(G91:G110)</f>
        <v>0</v>
      </c>
      <c r="H111" s="36">
        <f t="shared" si="2"/>
        <v>0</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8919579.6071130801</v>
      </c>
      <c r="D116" s="21">
        <f t="shared" si="3"/>
        <v>7693019.5809196997</v>
      </c>
      <c r="E116" s="21">
        <f t="shared" si="3"/>
        <v>4473468.4632846303</v>
      </c>
      <c r="F116" s="21">
        <f t="shared" si="3"/>
        <v>910533.01420454599</v>
      </c>
      <c r="G116" s="21">
        <f t="shared" si="3"/>
        <v>0</v>
      </c>
      <c r="H116" s="36">
        <f t="shared" ref="H116:H136" si="4">SUM(C116:G116)</f>
        <v>21996600.665521957</v>
      </c>
      <c r="I116" s="1"/>
    </row>
    <row r="117" spans="2:9" x14ac:dyDescent="0.2">
      <c r="B117" s="9" t="str">
        <f>$B$33</f>
        <v>Science</v>
      </c>
      <c r="C117" s="22">
        <f t="shared" si="3"/>
        <v>2621197.5347590102</v>
      </c>
      <c r="D117" s="22">
        <f t="shared" si="3"/>
        <v>2003156.8845515701</v>
      </c>
      <c r="E117" s="22">
        <f t="shared" si="3"/>
        <v>658999.61959570798</v>
      </c>
      <c r="F117" s="22">
        <f t="shared" si="3"/>
        <v>0</v>
      </c>
      <c r="G117" s="22">
        <f t="shared" si="3"/>
        <v>0</v>
      </c>
      <c r="H117" s="69">
        <f t="shared" si="4"/>
        <v>5283354.0389062883</v>
      </c>
      <c r="I117" s="1"/>
    </row>
    <row r="118" spans="2:9" x14ac:dyDescent="0.2">
      <c r="B118" s="9" t="str">
        <f>$B$34</f>
        <v>Fine Arts</v>
      </c>
      <c r="C118" s="22">
        <f t="shared" si="3"/>
        <v>2270808.7962558898</v>
      </c>
      <c r="D118" s="22">
        <f t="shared" si="3"/>
        <v>2090425.97681725</v>
      </c>
      <c r="E118" s="22">
        <f t="shared" si="3"/>
        <v>401853.88349851902</v>
      </c>
      <c r="F118" s="22">
        <f t="shared" si="3"/>
        <v>0</v>
      </c>
      <c r="G118" s="22">
        <f t="shared" si="3"/>
        <v>0</v>
      </c>
      <c r="H118" s="69">
        <f t="shared" si="4"/>
        <v>4763088.6565716583</v>
      </c>
      <c r="I118" s="1"/>
    </row>
    <row r="119" spans="2:9" x14ac:dyDescent="0.2">
      <c r="B119" s="9" t="str">
        <f>$B$35</f>
        <v>Teacher Education</v>
      </c>
      <c r="C119" s="22">
        <f t="shared" si="3"/>
        <v>322674.228975921</v>
      </c>
      <c r="D119" s="22">
        <f t="shared" si="3"/>
        <v>1791881.2396388</v>
      </c>
      <c r="E119" s="22">
        <f t="shared" si="3"/>
        <v>1630488.9595075799</v>
      </c>
      <c r="F119" s="22">
        <f t="shared" si="3"/>
        <v>1384909.90056818</v>
      </c>
      <c r="G119" s="22">
        <f t="shared" si="3"/>
        <v>0</v>
      </c>
      <c r="H119" s="69">
        <f t="shared" si="4"/>
        <v>5129954.3286904814</v>
      </c>
      <c r="I119" s="1"/>
    </row>
    <row r="120" spans="2:9" x14ac:dyDescent="0.2">
      <c r="B120" s="9" t="str">
        <f>$B$36</f>
        <v>Agriculture</v>
      </c>
      <c r="C120" s="22">
        <f t="shared" si="3"/>
        <v>342037.81358238403</v>
      </c>
      <c r="D120" s="22">
        <f t="shared" si="3"/>
        <v>910401.27026634</v>
      </c>
      <c r="E120" s="22">
        <f t="shared" si="3"/>
        <v>126890.072204197</v>
      </c>
      <c r="F120" s="22">
        <f t="shared" si="3"/>
        <v>0</v>
      </c>
      <c r="G120" s="22">
        <f t="shared" si="3"/>
        <v>0</v>
      </c>
      <c r="H120" s="69">
        <f t="shared" si="4"/>
        <v>1379329.1560529212</v>
      </c>
      <c r="I120" s="1"/>
    </row>
    <row r="121" spans="2:9" x14ac:dyDescent="0.2">
      <c r="B121" s="9" t="str">
        <f>$B$37</f>
        <v>Engineering</v>
      </c>
      <c r="C121" s="22">
        <f t="shared" si="3"/>
        <v>342354.53286836902</v>
      </c>
      <c r="D121" s="22">
        <f t="shared" si="3"/>
        <v>389274.07054548798</v>
      </c>
      <c r="E121" s="22">
        <f t="shared" si="3"/>
        <v>284338.93011363602</v>
      </c>
      <c r="F121" s="22">
        <f t="shared" si="3"/>
        <v>250201.946022727</v>
      </c>
      <c r="G121" s="22">
        <f t="shared" si="3"/>
        <v>0</v>
      </c>
      <c r="H121" s="69">
        <f t="shared" si="4"/>
        <v>1266169.4795502201</v>
      </c>
      <c r="I121" s="1"/>
    </row>
    <row r="122" spans="2:9" x14ac:dyDescent="0.2">
      <c r="B122" s="9" t="str">
        <f>$B$38</f>
        <v>Home Economics</v>
      </c>
      <c r="C122" s="22">
        <f t="shared" si="3"/>
        <v>203526.971173636</v>
      </c>
      <c r="D122" s="22">
        <f t="shared" si="3"/>
        <v>261663.87792448801</v>
      </c>
      <c r="E122" s="22">
        <f t="shared" si="3"/>
        <v>75689.678571428594</v>
      </c>
      <c r="F122" s="22">
        <f t="shared" si="3"/>
        <v>0</v>
      </c>
      <c r="G122" s="22">
        <f t="shared" si="3"/>
        <v>0</v>
      </c>
      <c r="H122" s="69">
        <f t="shared" si="4"/>
        <v>540880.5276695526</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3600</v>
      </c>
      <c r="D125" s="22">
        <f t="shared" si="3"/>
        <v>0</v>
      </c>
      <c r="E125" s="22">
        <f t="shared" si="3"/>
        <v>416581.41666666698</v>
      </c>
      <c r="F125" s="22">
        <f t="shared" si="3"/>
        <v>0</v>
      </c>
      <c r="G125" s="22">
        <f t="shared" si="3"/>
        <v>0</v>
      </c>
      <c r="H125" s="69">
        <f t="shared" si="4"/>
        <v>420181.41666666698</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4491.7530864197497</v>
      </c>
      <c r="D127" s="22">
        <f t="shared" si="3"/>
        <v>51008.813580246897</v>
      </c>
      <c r="E127" s="22">
        <f t="shared" si="3"/>
        <v>0</v>
      </c>
      <c r="F127" s="22">
        <f t="shared" si="3"/>
        <v>0</v>
      </c>
      <c r="G127" s="22">
        <f t="shared" si="3"/>
        <v>0</v>
      </c>
      <c r="H127" s="69">
        <f t="shared" si="4"/>
        <v>55500.566666666644</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245580.04885322999</v>
      </c>
      <c r="D129" s="22">
        <f t="shared" si="3"/>
        <v>885568.37710940395</v>
      </c>
      <c r="E129" s="22">
        <f t="shared" si="3"/>
        <v>366142.30849851901</v>
      </c>
      <c r="F129" s="22">
        <f t="shared" si="3"/>
        <v>0</v>
      </c>
      <c r="G129" s="22">
        <f t="shared" si="3"/>
        <v>0</v>
      </c>
      <c r="H129" s="69">
        <f t="shared" si="4"/>
        <v>1497290.7344611529</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1428053.1028271001</v>
      </c>
      <c r="D131" s="22">
        <f t="shared" si="3"/>
        <v>5404083.2313395599</v>
      </c>
      <c r="E131" s="22">
        <f t="shared" si="3"/>
        <v>1122232.75</v>
      </c>
      <c r="F131" s="22">
        <f t="shared" si="3"/>
        <v>17836.875</v>
      </c>
      <c r="G131" s="22">
        <f t="shared" si="3"/>
        <v>0</v>
      </c>
      <c r="H131" s="69">
        <f t="shared" si="4"/>
        <v>7972205.95916666</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228380.42499999999</v>
      </c>
      <c r="E133" s="22">
        <f t="shared" si="5"/>
        <v>0</v>
      </c>
      <c r="F133" s="22">
        <f t="shared" si="5"/>
        <v>0</v>
      </c>
      <c r="G133" s="22">
        <f t="shared" si="5"/>
        <v>0</v>
      </c>
      <c r="H133" s="69">
        <f t="shared" si="4"/>
        <v>228380.42499999999</v>
      </c>
      <c r="I133" s="1"/>
    </row>
    <row r="134" spans="2:12" x14ac:dyDescent="0.2">
      <c r="B134" s="9" t="str">
        <f>$B$50</f>
        <v>Technology</v>
      </c>
      <c r="C134" s="22">
        <f t="shared" si="5"/>
        <v>533057.80025201</v>
      </c>
      <c r="D134" s="22">
        <f t="shared" si="5"/>
        <v>1159591.0376267801</v>
      </c>
      <c r="E134" s="22">
        <f t="shared" si="5"/>
        <v>390005.96880411298</v>
      </c>
      <c r="F134" s="22">
        <f t="shared" si="5"/>
        <v>142963.48839285699</v>
      </c>
      <c r="G134" s="22">
        <f t="shared" si="5"/>
        <v>0</v>
      </c>
      <c r="H134" s="69">
        <f t="shared" si="4"/>
        <v>2225618.2950757602</v>
      </c>
      <c r="I134" s="1"/>
    </row>
    <row r="135" spans="2:12" x14ac:dyDescent="0.2">
      <c r="B135" s="9" t="str">
        <f>$B$51</f>
        <v>Nursing</v>
      </c>
      <c r="C135" s="22">
        <f t="shared" si="5"/>
        <v>15737.0075059749</v>
      </c>
      <c r="D135" s="22">
        <f t="shared" si="5"/>
        <v>1814671.4924940299</v>
      </c>
      <c r="E135" s="22">
        <f t="shared" si="5"/>
        <v>0</v>
      </c>
      <c r="F135" s="22">
        <f t="shared" si="5"/>
        <v>0</v>
      </c>
      <c r="G135" s="22">
        <f t="shared" si="5"/>
        <v>0</v>
      </c>
      <c r="H135" s="69">
        <f t="shared" si="4"/>
        <v>1830408.5000000049</v>
      </c>
      <c r="I135" s="1"/>
    </row>
    <row r="136" spans="2:12" x14ac:dyDescent="0.2">
      <c r="B136" s="35" t="str">
        <f>$B$52</f>
        <v>Totals</v>
      </c>
      <c r="C136" s="36">
        <f>SUM(C116:C135)</f>
        <v>17252699.197253026</v>
      </c>
      <c r="D136" s="36">
        <f>SUM(D116:D135)</f>
        <v>24683126.277813658</v>
      </c>
      <c r="E136" s="36">
        <f>SUM(E116:E135)</f>
        <v>9946692.0507449973</v>
      </c>
      <c r="F136" s="36">
        <f>SUM(F116:F135)</f>
        <v>2706445.2241883101</v>
      </c>
      <c r="G136" s="36">
        <f>SUM(G116:G135)</f>
        <v>0</v>
      </c>
      <c r="H136" s="36">
        <f t="shared" si="4"/>
        <v>54588962.749999993</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58490298.250000007</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Data!LN35</f>
        <v>0</v>
      </c>
      <c r="D143" s="159">
        <f>Data!MH35</f>
        <v>0</v>
      </c>
      <c r="E143" s="159">
        <f>Data!NB35</f>
        <v>0</v>
      </c>
      <c r="F143" s="159">
        <f>Data!NV35</f>
        <v>0</v>
      </c>
      <c r="G143" s="159">
        <f>Data!OP35</f>
        <v>0</v>
      </c>
      <c r="H143" s="160">
        <f>Data!PJ35</f>
        <v>23568642.241925143</v>
      </c>
      <c r="I143" s="70">
        <f t="shared" ref="I143:I162" si="6">SUM(C143:H143)</f>
        <v>23568642.241925143</v>
      </c>
    </row>
    <row r="144" spans="2:12" x14ac:dyDescent="0.2">
      <c r="B144" s="9" t="str">
        <f>$B$33</f>
        <v>Science</v>
      </c>
      <c r="C144" s="159">
        <f>Data!LO35</f>
        <v>0</v>
      </c>
      <c r="D144" s="159">
        <f>Data!MI35</f>
        <v>0</v>
      </c>
      <c r="E144" s="159">
        <f>Data!NC35</f>
        <v>0</v>
      </c>
      <c r="F144" s="159">
        <f>Data!NW35</f>
        <v>0</v>
      </c>
      <c r="G144" s="159">
        <f>Data!OQ35</f>
        <v>0</v>
      </c>
      <c r="H144" s="160">
        <f>Data!PK35</f>
        <v>5660942.0279921144</v>
      </c>
      <c r="I144" s="70">
        <f t="shared" si="6"/>
        <v>5660942.0279921144</v>
      </c>
    </row>
    <row r="145" spans="2:9" x14ac:dyDescent="0.2">
      <c r="B145" s="9" t="str">
        <f>$B$34</f>
        <v>Fine Arts</v>
      </c>
      <c r="C145" s="159">
        <f>Data!LP35</f>
        <v>0</v>
      </c>
      <c r="D145" s="159">
        <f>Data!MJ35</f>
        <v>0</v>
      </c>
      <c r="E145" s="159">
        <f>Data!ND35</f>
        <v>0</v>
      </c>
      <c r="F145" s="159">
        <f>Data!NX35</f>
        <v>0</v>
      </c>
      <c r="G145" s="159">
        <f>Data!OR35</f>
        <v>0</v>
      </c>
      <c r="H145" s="160">
        <f>Data!PL35</f>
        <v>5103494.590837745</v>
      </c>
      <c r="I145" s="70">
        <f t="shared" si="6"/>
        <v>5103494.590837745</v>
      </c>
    </row>
    <row r="146" spans="2:9" x14ac:dyDescent="0.2">
      <c r="B146" s="9" t="str">
        <f>$B$35</f>
        <v>Teacher Education</v>
      </c>
      <c r="C146" s="159">
        <f>Data!LQ35</f>
        <v>0</v>
      </c>
      <c r="D146" s="159">
        <f>Data!MK35</f>
        <v>0</v>
      </c>
      <c r="E146" s="159">
        <f>Data!NE35</f>
        <v>0</v>
      </c>
      <c r="F146" s="159">
        <f>Data!NY35</f>
        <v>0</v>
      </c>
      <c r="G146" s="159">
        <f>Data!OS35</f>
        <v>0</v>
      </c>
      <c r="H146" s="160">
        <f>Data!PN35</f>
        <v>5496579.2273454564</v>
      </c>
      <c r="I146" s="70">
        <f t="shared" si="6"/>
        <v>5496579.2273454564</v>
      </c>
    </row>
    <row r="147" spans="2:9" x14ac:dyDescent="0.2">
      <c r="B147" s="9" t="str">
        <f>$B$36</f>
        <v>Agriculture</v>
      </c>
      <c r="C147" s="159">
        <f>Data!LR35</f>
        <v>0</v>
      </c>
      <c r="D147" s="159">
        <f>Data!ML35</f>
        <v>0</v>
      </c>
      <c r="E147" s="159">
        <f>Data!NF35</f>
        <v>0</v>
      </c>
      <c r="F147" s="159">
        <f>Data!NZ35</f>
        <v>0</v>
      </c>
      <c r="G147" s="159">
        <f>Data!OT35</f>
        <v>0</v>
      </c>
      <c r="H147" s="160">
        <f>Data!PM35</f>
        <v>1477906.3323099352</v>
      </c>
      <c r="I147" s="70">
        <f t="shared" si="6"/>
        <v>1477906.3323099352</v>
      </c>
    </row>
    <row r="148" spans="2:9" x14ac:dyDescent="0.2">
      <c r="B148" s="9" t="str">
        <f>$B$37</f>
        <v>Engineering</v>
      </c>
      <c r="C148" s="159">
        <f>Data!LS35</f>
        <v>0</v>
      </c>
      <c r="D148" s="159">
        <f>Data!MM35</f>
        <v>0</v>
      </c>
      <c r="E148" s="159">
        <f>Data!NG35</f>
        <v>0</v>
      </c>
      <c r="F148" s="159">
        <f>Data!OA35</f>
        <v>0</v>
      </c>
      <c r="G148" s="159">
        <f>Data!OU35</f>
        <v>0</v>
      </c>
      <c r="H148" s="160">
        <f>Data!PO35</f>
        <v>1356659.4191046371</v>
      </c>
      <c r="I148" s="70">
        <f t="shared" si="6"/>
        <v>1356659.4191046371</v>
      </c>
    </row>
    <row r="149" spans="2:9" x14ac:dyDescent="0.2">
      <c r="B149" s="9" t="str">
        <f>$B$38</f>
        <v>Home Economics</v>
      </c>
      <c r="C149" s="159">
        <f>Data!LT35</f>
        <v>0</v>
      </c>
      <c r="D149" s="159">
        <f>Data!MN35</f>
        <v>0</v>
      </c>
      <c r="E149" s="159">
        <f>Data!NH35</f>
        <v>0</v>
      </c>
      <c r="F149" s="159">
        <f>Data!OB35</f>
        <v>0</v>
      </c>
      <c r="G149" s="159">
        <f>Data!OV35</f>
        <v>0</v>
      </c>
      <c r="H149" s="160">
        <f>Data!PP35</f>
        <v>579535.89493710455</v>
      </c>
      <c r="I149" s="70">
        <f t="shared" si="6"/>
        <v>579535.89493710455</v>
      </c>
    </row>
    <row r="150" spans="2:9" x14ac:dyDescent="0.2">
      <c r="B150" s="9" t="str">
        <f>$B$39</f>
        <v>Law</v>
      </c>
      <c r="C150" s="159">
        <f>Data!LU35</f>
        <v>0</v>
      </c>
      <c r="D150" s="159">
        <f>Data!MO35</f>
        <v>0</v>
      </c>
      <c r="E150" s="159">
        <f>Data!NI35</f>
        <v>0</v>
      </c>
      <c r="F150" s="159">
        <f>Data!OC35</f>
        <v>0</v>
      </c>
      <c r="G150" s="159">
        <f>Data!OW35</f>
        <v>0</v>
      </c>
      <c r="H150" s="160">
        <f>Data!PQ35</f>
        <v>0</v>
      </c>
      <c r="I150" s="70">
        <f t="shared" si="6"/>
        <v>0</v>
      </c>
    </row>
    <row r="151" spans="2:9" x14ac:dyDescent="0.2">
      <c r="B151" s="9" t="str">
        <f>$B$40</f>
        <v>Social Service</v>
      </c>
      <c r="C151" s="159">
        <f>Data!LV35</f>
        <v>0</v>
      </c>
      <c r="D151" s="159">
        <f>Data!MP35</f>
        <v>0</v>
      </c>
      <c r="E151" s="159">
        <f>Data!NJ35</f>
        <v>0</v>
      </c>
      <c r="F151" s="159">
        <f>Data!OD35</f>
        <v>0</v>
      </c>
      <c r="G151" s="159">
        <f>Data!OX35</f>
        <v>0</v>
      </c>
      <c r="H151" s="160">
        <f>Data!PR35</f>
        <v>0</v>
      </c>
      <c r="I151" s="70">
        <f t="shared" si="6"/>
        <v>0</v>
      </c>
    </row>
    <row r="152" spans="2:9" x14ac:dyDescent="0.2">
      <c r="B152" s="9" t="str">
        <f>$B$41</f>
        <v>Library Science</v>
      </c>
      <c r="C152" s="159">
        <f>Data!LW35</f>
        <v>0</v>
      </c>
      <c r="D152" s="159">
        <f>Data!MQ35</f>
        <v>0</v>
      </c>
      <c r="E152" s="159">
        <f>Data!NK35</f>
        <v>0</v>
      </c>
      <c r="F152" s="159">
        <f>Data!OE35</f>
        <v>0</v>
      </c>
      <c r="G152" s="159">
        <f>Data!OY35</f>
        <v>0</v>
      </c>
      <c r="H152" s="160">
        <f>Data!PS35</f>
        <v>450210.72286157112</v>
      </c>
      <c r="I152" s="70">
        <f t="shared" si="6"/>
        <v>450210.72286157112</v>
      </c>
    </row>
    <row r="153" spans="2:9" x14ac:dyDescent="0.2">
      <c r="B153" s="9" t="str">
        <f>$B$42</f>
        <v>Veterinary Science</v>
      </c>
      <c r="C153" s="159">
        <f>Data!LX35</f>
        <v>0</v>
      </c>
      <c r="D153" s="159">
        <f>Data!MR35</f>
        <v>0</v>
      </c>
      <c r="E153" s="159">
        <f>Data!NL35</f>
        <v>0</v>
      </c>
      <c r="F153" s="159">
        <f>Data!OF35</f>
        <v>0</v>
      </c>
      <c r="G153" s="159">
        <f>Data!OZ35</f>
        <v>0</v>
      </c>
      <c r="H153" s="160">
        <f>Data!PT35</f>
        <v>0</v>
      </c>
      <c r="I153" s="70">
        <f t="shared" si="6"/>
        <v>0</v>
      </c>
    </row>
    <row r="154" spans="2:9" x14ac:dyDescent="0.2">
      <c r="B154" s="9" t="str">
        <f>$B$43</f>
        <v>Vocational Training</v>
      </c>
      <c r="C154" s="159">
        <f>Data!LY35</f>
        <v>0</v>
      </c>
      <c r="D154" s="159">
        <f>Data!MS35</f>
        <v>0</v>
      </c>
      <c r="E154" s="159">
        <f>Data!NM35</f>
        <v>0</v>
      </c>
      <c r="F154" s="159">
        <f>Data!OG35</f>
        <v>0</v>
      </c>
      <c r="G154" s="159">
        <f>Data!PA35</f>
        <v>0</v>
      </c>
      <c r="H154" s="160">
        <f>Data!PU35</f>
        <v>59467.052199619626</v>
      </c>
      <c r="I154" s="70">
        <f t="shared" si="6"/>
        <v>59467.052199619626</v>
      </c>
    </row>
    <row r="155" spans="2:9" x14ac:dyDescent="0.2">
      <c r="B155" s="9" t="str">
        <f>$B$44</f>
        <v>Physical Training</v>
      </c>
      <c r="C155" s="159">
        <f>Data!LZ35</f>
        <v>0</v>
      </c>
      <c r="D155" s="159">
        <f>Data!MT35</f>
        <v>0</v>
      </c>
      <c r="E155" s="159">
        <f>Data!NN35</f>
        <v>0</v>
      </c>
      <c r="F155" s="159">
        <f>Data!OH35</f>
        <v>0</v>
      </c>
      <c r="G155" s="159">
        <f>Data!PB35</f>
        <v>0</v>
      </c>
      <c r="H155" s="160">
        <f>Data!PV35</f>
        <v>0</v>
      </c>
      <c r="I155" s="70">
        <f t="shared" si="6"/>
        <v>0</v>
      </c>
    </row>
    <row r="156" spans="2:9" x14ac:dyDescent="0.2">
      <c r="B156" s="9" t="str">
        <f>$B$45</f>
        <v>Health Services</v>
      </c>
      <c r="C156" s="159">
        <f>Data!MA35</f>
        <v>0</v>
      </c>
      <c r="D156" s="159">
        <f>Data!MU35</f>
        <v>0</v>
      </c>
      <c r="E156" s="159">
        <f>Data!NO35</f>
        <v>0</v>
      </c>
      <c r="F156" s="159">
        <f>Data!OI35</f>
        <v>0</v>
      </c>
      <c r="G156" s="159">
        <f>Data!PC35</f>
        <v>0</v>
      </c>
      <c r="H156" s="160">
        <f>Data!PW35</f>
        <v>1604298.3272400503</v>
      </c>
      <c r="I156" s="70">
        <f t="shared" si="6"/>
        <v>1604298.3272400503</v>
      </c>
    </row>
    <row r="157" spans="2:9" x14ac:dyDescent="0.2">
      <c r="B157" s="9" t="str">
        <f>$B$46</f>
        <v>Pharmacy</v>
      </c>
      <c r="C157" s="159">
        <f>Data!MB35</f>
        <v>0</v>
      </c>
      <c r="D157" s="159">
        <f>Data!MV35</f>
        <v>0</v>
      </c>
      <c r="E157" s="159">
        <f>Data!NP35</f>
        <v>0</v>
      </c>
      <c r="F157" s="159">
        <f>Data!OJ35</f>
        <v>0</v>
      </c>
      <c r="G157" s="159">
        <f>Data!PD35</f>
        <v>0</v>
      </c>
      <c r="H157" s="160">
        <f>Data!PX35</f>
        <v>0</v>
      </c>
      <c r="I157" s="70">
        <f t="shared" si="6"/>
        <v>0</v>
      </c>
    </row>
    <row r="158" spans="2:9" x14ac:dyDescent="0.2">
      <c r="B158" s="9" t="str">
        <f>$B$47</f>
        <v>Business Administration</v>
      </c>
      <c r="C158" s="159">
        <f>Data!MC35</f>
        <v>0</v>
      </c>
      <c r="D158" s="159">
        <f>Data!MW35</f>
        <v>0</v>
      </c>
      <c r="E158" s="159">
        <f>Data!NQ35</f>
        <v>0</v>
      </c>
      <c r="F158" s="159">
        <f>Data!OK35</f>
        <v>0</v>
      </c>
      <c r="G158" s="159">
        <f>Data!PE35</f>
        <v>0</v>
      </c>
      <c r="H158" s="160">
        <f>Data!PY35</f>
        <v>8541959.4139858503</v>
      </c>
      <c r="I158" s="70">
        <f t="shared" si="6"/>
        <v>8541959.4139858503</v>
      </c>
    </row>
    <row r="159" spans="2:9" x14ac:dyDescent="0.2">
      <c r="B159" s="9" t="str">
        <f>$B$48</f>
        <v>Optometry</v>
      </c>
      <c r="C159" s="159">
        <f>Data!MD35</f>
        <v>0</v>
      </c>
      <c r="D159" s="159">
        <f>Data!MX35</f>
        <v>0</v>
      </c>
      <c r="E159" s="159">
        <f>Data!NR35</f>
        <v>0</v>
      </c>
      <c r="F159" s="159">
        <f>Data!OL35</f>
        <v>0</v>
      </c>
      <c r="G159" s="159">
        <f>Data!PF35</f>
        <v>0</v>
      </c>
      <c r="H159" s="160">
        <f>Data!PZ35</f>
        <v>0</v>
      </c>
      <c r="I159" s="70">
        <f t="shared" si="6"/>
        <v>0</v>
      </c>
    </row>
    <row r="160" spans="2:9" x14ac:dyDescent="0.2">
      <c r="B160" s="9" t="str">
        <f>$B$49</f>
        <v>Teacher Ed-Practice Teaching</v>
      </c>
      <c r="C160" s="159">
        <f>Data!ME35</f>
        <v>0</v>
      </c>
      <c r="D160" s="159">
        <f>Data!MY35</f>
        <v>0</v>
      </c>
      <c r="E160" s="159">
        <f>Data!NS35</f>
        <v>0</v>
      </c>
      <c r="F160" s="159">
        <f>Data!OM35</f>
        <v>0</v>
      </c>
      <c r="G160" s="159">
        <f>Data!PG35</f>
        <v>0</v>
      </c>
      <c r="H160" s="160">
        <f>Data!QA35</f>
        <v>244702.19802283673</v>
      </c>
      <c r="I160" s="70">
        <f t="shared" si="6"/>
        <v>244702.19802283673</v>
      </c>
    </row>
    <row r="161" spans="2:10" x14ac:dyDescent="0.2">
      <c r="B161" s="9" t="str">
        <f>$B$50</f>
        <v>Technology</v>
      </c>
      <c r="C161" s="159">
        <f>Data!MF35</f>
        <v>0</v>
      </c>
      <c r="D161" s="159">
        <f>Data!MZ35</f>
        <v>0</v>
      </c>
      <c r="E161" s="159">
        <f>Data!NT35</f>
        <v>0</v>
      </c>
      <c r="F161" s="159">
        <f>Data!ON35</f>
        <v>0</v>
      </c>
      <c r="G161" s="159">
        <f>Data!PH35</f>
        <v>0</v>
      </c>
      <c r="H161" s="160">
        <f>Data!QB35</f>
        <v>2384677.6218446787</v>
      </c>
      <c r="I161" s="70">
        <f t="shared" si="6"/>
        <v>2384677.6218446787</v>
      </c>
    </row>
    <row r="162" spans="2:10" x14ac:dyDescent="0.2">
      <c r="B162" s="9" t="str">
        <f>$B$51</f>
        <v>Nursing</v>
      </c>
      <c r="C162" s="159">
        <f>Data!MG35</f>
        <v>0</v>
      </c>
      <c r="D162" s="159">
        <f>Data!NA35</f>
        <v>0</v>
      </c>
      <c r="E162" s="159">
        <f>Data!NU35</f>
        <v>0</v>
      </c>
      <c r="F162" s="159">
        <f>Data!OO35</f>
        <v>0</v>
      </c>
      <c r="G162" s="159">
        <f>Data!PI35</f>
        <v>0</v>
      </c>
      <c r="H162" s="160">
        <f>Data!QC35</f>
        <v>1961223.1793932638</v>
      </c>
      <c r="I162" s="70">
        <f t="shared" si="6"/>
        <v>1961223.1793932638</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58490298.25</v>
      </c>
      <c r="I163" s="70">
        <f>SUM(I143:I162)</f>
        <v>58490298.25</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9557039.4673722219</v>
      </c>
      <c r="D168" s="21">
        <f t="shared" si="8"/>
        <v>8242820.2893648744</v>
      </c>
      <c r="E168" s="21">
        <f t="shared" si="8"/>
        <v>4793175.9727287963</v>
      </c>
      <c r="F168" s="21">
        <f t="shared" si="8"/>
        <v>975606.5124592497</v>
      </c>
      <c r="G168" s="21">
        <f t="shared" si="8"/>
        <v>0</v>
      </c>
      <c r="H168" s="36">
        <f t="shared" ref="H168:H188" si="9">SUM(C168:G168)</f>
        <v>23568642.241925143</v>
      </c>
      <c r="I168" s="52"/>
      <c r="J168" s="53"/>
    </row>
    <row r="169" spans="2:10" x14ac:dyDescent="0.2">
      <c r="B169" s="9" t="str">
        <f>$B$33</f>
        <v>Science</v>
      </c>
      <c r="C169" s="22">
        <f t="shared" si="8"/>
        <v>2808527.9121779846</v>
      </c>
      <c r="D169" s="22">
        <f t="shared" si="8"/>
        <v>2146317.4553350927</v>
      </c>
      <c r="E169" s="22">
        <f t="shared" si="8"/>
        <v>706096.66047903639</v>
      </c>
      <c r="F169" s="22">
        <f t="shared" si="8"/>
        <v>0</v>
      </c>
      <c r="G169" s="22">
        <f t="shared" si="8"/>
        <v>0</v>
      </c>
      <c r="H169" s="69">
        <f t="shared" si="9"/>
        <v>5660942.0279921135</v>
      </c>
      <c r="I169" s="52"/>
      <c r="J169" s="53"/>
    </row>
    <row r="170" spans="2:10" x14ac:dyDescent="0.2">
      <c r="B170" s="9" t="str">
        <f>$B$34</f>
        <v>Fine Arts</v>
      </c>
      <c r="C170" s="22">
        <f t="shared" si="8"/>
        <v>2433097.7741783615</v>
      </c>
      <c r="D170" s="22">
        <f t="shared" si="8"/>
        <v>2239823.4495413373</v>
      </c>
      <c r="E170" s="22">
        <f t="shared" si="8"/>
        <v>430573.36711804685</v>
      </c>
      <c r="F170" s="22">
        <f t="shared" si="8"/>
        <v>0</v>
      </c>
      <c r="G170" s="22">
        <f t="shared" si="8"/>
        <v>0</v>
      </c>
      <c r="H170" s="69">
        <f t="shared" si="9"/>
        <v>5103494.5908377459</v>
      </c>
      <c r="I170" s="52"/>
      <c r="J170" s="53"/>
    </row>
    <row r="171" spans="2:10" x14ac:dyDescent="0.2">
      <c r="B171" s="9" t="str">
        <f>$B$35</f>
        <v>Teacher Education</v>
      </c>
      <c r="C171" s="22">
        <f t="shared" si="8"/>
        <v>345734.94236965361</v>
      </c>
      <c r="D171" s="22">
        <f t="shared" si="8"/>
        <v>1919942.4728958269</v>
      </c>
      <c r="E171" s="22">
        <f t="shared" si="8"/>
        <v>1747015.8935183387</v>
      </c>
      <c r="F171" s="22">
        <f t="shared" si="8"/>
        <v>1483885.9185616369</v>
      </c>
      <c r="G171" s="22">
        <f t="shared" si="8"/>
        <v>0</v>
      </c>
      <c r="H171" s="69">
        <f t="shared" si="9"/>
        <v>5496579.2273454554</v>
      </c>
      <c r="I171" s="52"/>
      <c r="J171" s="53"/>
    </row>
    <row r="172" spans="2:10" x14ac:dyDescent="0.2">
      <c r="B172" s="9" t="str">
        <f>$B$36</f>
        <v>Agriculture</v>
      </c>
      <c r="C172" s="22">
        <f t="shared" si="8"/>
        <v>366482.3935349742</v>
      </c>
      <c r="D172" s="22">
        <f t="shared" si="8"/>
        <v>975465.35311402474</v>
      </c>
      <c r="E172" s="22">
        <f t="shared" si="8"/>
        <v>135958.58566093602</v>
      </c>
      <c r="F172" s="22">
        <f t="shared" si="8"/>
        <v>0</v>
      </c>
      <c r="G172" s="22">
        <f t="shared" si="8"/>
        <v>0</v>
      </c>
      <c r="H172" s="69">
        <f t="shared" si="9"/>
        <v>1477906.332309935</v>
      </c>
      <c r="I172" s="52"/>
      <c r="J172" s="53"/>
    </row>
    <row r="173" spans="2:10" x14ac:dyDescent="0.2">
      <c r="B173" s="9" t="str">
        <f>$B$37</f>
        <v>Engineering</v>
      </c>
      <c r="C173" s="22">
        <f t="shared" si="8"/>
        <v>366821.74794959516</v>
      </c>
      <c r="D173" s="22">
        <f t="shared" si="8"/>
        <v>417094.50665825559</v>
      </c>
      <c r="E173" s="22">
        <f t="shared" si="8"/>
        <v>304659.91637535708</v>
      </c>
      <c r="F173" s="22">
        <f t="shared" si="8"/>
        <v>268083.24812142923</v>
      </c>
      <c r="G173" s="22">
        <f t="shared" si="8"/>
        <v>0</v>
      </c>
      <c r="H173" s="69">
        <f t="shared" si="9"/>
        <v>1356659.4191046371</v>
      </c>
      <c r="I173" s="52"/>
      <c r="J173" s="53"/>
    </row>
    <row r="174" spans="2:10" x14ac:dyDescent="0.2">
      <c r="B174" s="9" t="str">
        <f>$B$38</f>
        <v>Home Economics</v>
      </c>
      <c r="C174" s="22">
        <f t="shared" si="8"/>
        <v>218072.53052935365</v>
      </c>
      <c r="D174" s="22">
        <f t="shared" si="8"/>
        <v>280364.33539039717</v>
      </c>
      <c r="E174" s="22">
        <f t="shared" si="8"/>
        <v>81099.029017353751</v>
      </c>
      <c r="F174" s="22">
        <f t="shared" si="8"/>
        <v>0</v>
      </c>
      <c r="G174" s="22">
        <f t="shared" si="8"/>
        <v>0</v>
      </c>
      <c r="H174" s="69">
        <f t="shared" si="9"/>
        <v>579535.89493710455</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3857.2829211707281</v>
      </c>
      <c r="D177" s="22">
        <f t="shared" si="8"/>
        <v>0</v>
      </c>
      <c r="E177" s="22">
        <f t="shared" si="8"/>
        <v>446353.43994040036</v>
      </c>
      <c r="F177" s="22">
        <f t="shared" si="8"/>
        <v>0</v>
      </c>
      <c r="G177" s="22">
        <f t="shared" si="8"/>
        <v>0</v>
      </c>
      <c r="H177" s="69">
        <f t="shared" si="9"/>
        <v>450210.72286157106</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4812.7673517674457</v>
      </c>
      <c r="D179" s="22">
        <f t="shared" si="8"/>
        <v>54654.284847852185</v>
      </c>
      <c r="E179" s="22">
        <f t="shared" si="8"/>
        <v>0</v>
      </c>
      <c r="F179" s="22">
        <f t="shared" si="8"/>
        <v>0</v>
      </c>
      <c r="G179" s="22">
        <f t="shared" si="8"/>
        <v>0</v>
      </c>
      <c r="H179" s="69">
        <f t="shared" si="9"/>
        <v>59467.052199619633</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263131.03561717697</v>
      </c>
      <c r="D181" s="22">
        <f t="shared" si="8"/>
        <v>948857.71570916183</v>
      </c>
      <c r="E181" s="22">
        <f t="shared" si="8"/>
        <v>392309.57591371151</v>
      </c>
      <c r="F181" s="22">
        <f t="shared" si="8"/>
        <v>0</v>
      </c>
      <c r="G181" s="22">
        <f t="shared" si="8"/>
        <v>0</v>
      </c>
      <c r="H181" s="69">
        <f t="shared" si="9"/>
        <v>1604298.3272400503</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1530112.4566832886</v>
      </c>
      <c r="D183" s="22">
        <f t="shared" si="8"/>
        <v>5790299.4313420011</v>
      </c>
      <c r="E183" s="22">
        <f t="shared" si="8"/>
        <v>1202435.894487072</v>
      </c>
      <c r="F183" s="22">
        <f t="shared" si="8"/>
        <v>19111.631473488094</v>
      </c>
      <c r="G183" s="22">
        <f t="shared" si="8"/>
        <v>0</v>
      </c>
      <c r="H183" s="69">
        <f t="shared" si="9"/>
        <v>8541959.4139858484</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244702.19802283673</v>
      </c>
      <c r="E185" s="22">
        <f t="shared" si="10"/>
        <v>0</v>
      </c>
      <c r="F185" s="22">
        <f t="shared" si="10"/>
        <v>0</v>
      </c>
      <c r="G185" s="22">
        <f t="shared" si="10"/>
        <v>0</v>
      </c>
      <c r="H185" s="69">
        <f t="shared" si="9"/>
        <v>244702.19802283673</v>
      </c>
      <c r="I185" s="52"/>
      <c r="J185" s="53"/>
    </row>
    <row r="186" spans="2:10" x14ac:dyDescent="0.2">
      <c r="B186" s="9" t="str">
        <f>$B$50</f>
        <v>Technology</v>
      </c>
      <c r="C186" s="22">
        <f t="shared" si="10"/>
        <v>571154.09691914322</v>
      </c>
      <c r="D186" s="22">
        <f t="shared" si="10"/>
        <v>1242464.0847167838</v>
      </c>
      <c r="E186" s="22">
        <f t="shared" si="10"/>
        <v>417878.71183965239</v>
      </c>
      <c r="F186" s="22">
        <f t="shared" si="10"/>
        <v>153180.72836909915</v>
      </c>
      <c r="G186" s="22">
        <f t="shared" si="10"/>
        <v>0</v>
      </c>
      <c r="H186" s="69">
        <f t="shared" si="9"/>
        <v>2384677.6218446782</v>
      </c>
      <c r="I186" s="52"/>
      <c r="J186" s="53"/>
    </row>
    <row r="187" spans="2:10" x14ac:dyDescent="0.2">
      <c r="B187" s="9" t="str">
        <f>$B$51</f>
        <v>Nursing</v>
      </c>
      <c r="C187" s="22">
        <f t="shared" si="10"/>
        <v>16861.691745314594</v>
      </c>
      <c r="D187" s="22">
        <f t="shared" si="10"/>
        <v>1944361.487647949</v>
      </c>
      <c r="E187" s="22">
        <f t="shared" si="10"/>
        <v>0</v>
      </c>
      <c r="F187" s="22">
        <f t="shared" si="10"/>
        <v>0</v>
      </c>
      <c r="G187" s="22">
        <f t="shared" si="10"/>
        <v>0</v>
      </c>
      <c r="H187" s="69">
        <f t="shared" si="9"/>
        <v>1961223.1793932635</v>
      </c>
      <c r="I187" s="52"/>
      <c r="J187" s="53"/>
    </row>
    <row r="188" spans="2:10" x14ac:dyDescent="0.2">
      <c r="B188" s="35" t="str">
        <f>$B$52</f>
        <v>Totals</v>
      </c>
      <c r="C188" s="36">
        <f>SUM(C168:C187)</f>
        <v>18485706.099350002</v>
      </c>
      <c r="D188" s="36">
        <f>SUM(D168:D187)</f>
        <v>26447167.064586394</v>
      </c>
      <c r="E188" s="36">
        <f>SUM(E168:E187)</f>
        <v>10657557.047078701</v>
      </c>
      <c r="F188" s="36">
        <f>SUM(F168:F187)</f>
        <v>2899868.0389849031</v>
      </c>
      <c r="G188" s="36">
        <f>SUM(G168:G187)</f>
        <v>0</v>
      </c>
      <c r="H188" s="36">
        <f t="shared" si="9"/>
        <v>58490298.249999993</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48610672</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7942755.0335578201</v>
      </c>
      <c r="D193" s="38">
        <f t="shared" si="11"/>
        <v>6850521.2903622175</v>
      </c>
      <c r="E193" s="38">
        <f t="shared" si="11"/>
        <v>3983558.1629744973</v>
      </c>
      <c r="F193" s="38">
        <f t="shared" si="11"/>
        <v>810816.31650289113</v>
      </c>
      <c r="G193" s="38">
        <f t="shared" si="11"/>
        <v>0</v>
      </c>
      <c r="H193" s="38">
        <f>SUM(C193:G193)</f>
        <v>19587650.803397425</v>
      </c>
      <c r="I193" s="1"/>
    </row>
    <row r="194" spans="2:9" x14ac:dyDescent="0.2">
      <c r="B194" s="9" t="str">
        <f>$B$33</f>
        <v>Science</v>
      </c>
      <c r="C194" s="39">
        <f t="shared" si="11"/>
        <v>2334138.0233384059</v>
      </c>
      <c r="D194" s="39">
        <f t="shared" si="11"/>
        <v>1783781.8741019813</v>
      </c>
      <c r="E194" s="39">
        <f t="shared" si="11"/>
        <v>586829.51172747347</v>
      </c>
      <c r="F194" s="39">
        <f t="shared" si="11"/>
        <v>0</v>
      </c>
      <c r="G194" s="39">
        <f t="shared" si="11"/>
        <v>0</v>
      </c>
      <c r="H194" s="39">
        <f t="shared" ref="H194:H213" si="12">SUM(C194:G194)</f>
        <v>4704749.4091678606</v>
      </c>
      <c r="I194" s="1"/>
    </row>
    <row r="195" spans="2:9" x14ac:dyDescent="0.2">
      <c r="B195" s="9" t="str">
        <f>$B$34</f>
        <v>Fine Arts</v>
      </c>
      <c r="C195" s="39">
        <f t="shared" si="11"/>
        <v>2022121.98233259</v>
      </c>
      <c r="D195" s="39">
        <f t="shared" si="11"/>
        <v>1861493.7229109185</v>
      </c>
      <c r="E195" s="39">
        <f t="shared" si="11"/>
        <v>357844.99903641641</v>
      </c>
      <c r="F195" s="39">
        <f t="shared" si="11"/>
        <v>0</v>
      </c>
      <c r="G195" s="39">
        <f t="shared" si="11"/>
        <v>0</v>
      </c>
      <c r="H195" s="39">
        <f t="shared" si="12"/>
        <v>4241460.7042799247</v>
      </c>
      <c r="I195" s="1"/>
    </row>
    <row r="196" spans="2:9" x14ac:dyDescent="0.2">
      <c r="B196" s="9" t="str">
        <f>$B$35</f>
        <v>Teacher Education</v>
      </c>
      <c r="C196" s="39">
        <f t="shared" si="11"/>
        <v>287336.67608662148</v>
      </c>
      <c r="D196" s="39">
        <f t="shared" si="11"/>
        <v>1595644.0059494467</v>
      </c>
      <c r="E196" s="39">
        <f t="shared" si="11"/>
        <v>1451926.5437085861</v>
      </c>
      <c r="F196" s="39">
        <f t="shared" si="11"/>
        <v>1233241.9876593538</v>
      </c>
      <c r="G196" s="39">
        <f t="shared" si="11"/>
        <v>0</v>
      </c>
      <c r="H196" s="39">
        <f t="shared" si="12"/>
        <v>4568149.2134040082</v>
      </c>
      <c r="I196" s="1"/>
    </row>
    <row r="197" spans="2:9" x14ac:dyDescent="0.2">
      <c r="B197" s="9" t="str">
        <f>$B$36</f>
        <v>Agriculture</v>
      </c>
      <c r="C197" s="39">
        <f t="shared" si="11"/>
        <v>304579.66464384628</v>
      </c>
      <c r="D197" s="39">
        <f t="shared" si="11"/>
        <v>810699.00045500346</v>
      </c>
      <c r="E197" s="39">
        <f t="shared" si="11"/>
        <v>112993.75128673861</v>
      </c>
      <c r="F197" s="39">
        <f t="shared" si="11"/>
        <v>0</v>
      </c>
      <c r="G197" s="39">
        <f t="shared" si="11"/>
        <v>0</v>
      </c>
      <c r="H197" s="39">
        <f t="shared" si="12"/>
        <v>1228272.4163855882</v>
      </c>
      <c r="I197" s="1"/>
    </row>
    <row r="198" spans="2:9" x14ac:dyDescent="0.2">
      <c r="B198" s="9" t="str">
        <f>$B$37</f>
        <v>Engineering</v>
      </c>
      <c r="C198" s="39">
        <f t="shared" si="11"/>
        <v>304861.69853039586</v>
      </c>
      <c r="D198" s="39">
        <f t="shared" si="11"/>
        <v>346642.85980395513</v>
      </c>
      <c r="E198" s="39">
        <f t="shared" si="11"/>
        <v>253199.65378138432</v>
      </c>
      <c r="F198" s="39">
        <f t="shared" si="11"/>
        <v>222801.1693054653</v>
      </c>
      <c r="G198" s="39">
        <f t="shared" si="11"/>
        <v>0</v>
      </c>
      <c r="H198" s="39">
        <f t="shared" si="12"/>
        <v>1127505.3814212007</v>
      </c>
      <c r="I198" s="1"/>
    </row>
    <row r="199" spans="2:9" x14ac:dyDescent="0.2">
      <c r="B199" s="9" t="str">
        <f>$B$38</f>
        <v>Home Economics</v>
      </c>
      <c r="C199" s="39">
        <f t="shared" si="11"/>
        <v>181237.78764920891</v>
      </c>
      <c r="D199" s="39">
        <f t="shared" si="11"/>
        <v>233007.85183054846</v>
      </c>
      <c r="E199" s="39">
        <f t="shared" si="11"/>
        <v>67400.550467890047</v>
      </c>
      <c r="F199" s="39">
        <f t="shared" si="11"/>
        <v>0</v>
      </c>
      <c r="G199" s="39">
        <f t="shared" si="11"/>
        <v>0</v>
      </c>
      <c r="H199" s="39">
        <f t="shared" si="12"/>
        <v>481646.18994764745</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3205.7472863413218</v>
      </c>
      <c r="D202" s="39">
        <f t="shared" si="11"/>
        <v>0</v>
      </c>
      <c r="E202" s="39">
        <f t="shared" si="11"/>
        <v>370959.65167205315</v>
      </c>
      <c r="F202" s="39">
        <f t="shared" si="11"/>
        <v>0</v>
      </c>
      <c r="G202" s="39">
        <f t="shared" si="11"/>
        <v>0</v>
      </c>
      <c r="H202" s="39">
        <f t="shared" si="12"/>
        <v>374165.39895839448</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3999.8403521403807</v>
      </c>
      <c r="D204" s="39">
        <f t="shared" si="11"/>
        <v>45422.601587324134</v>
      </c>
      <c r="E204" s="39">
        <f t="shared" si="11"/>
        <v>0</v>
      </c>
      <c r="F204" s="39">
        <f t="shared" si="11"/>
        <v>0</v>
      </c>
      <c r="G204" s="39">
        <f t="shared" si="11"/>
        <v>0</v>
      </c>
      <c r="H204" s="39">
        <f t="shared" si="12"/>
        <v>49422.441939464516</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218685.43755300317</v>
      </c>
      <c r="D206" s="39">
        <f t="shared" si="11"/>
        <v>788585.67271893343</v>
      </c>
      <c r="E206" s="39">
        <f t="shared" si="11"/>
        <v>326044.36441218737</v>
      </c>
      <c r="F206" s="39">
        <f t="shared" si="11"/>
        <v>0</v>
      </c>
      <c r="G206" s="39">
        <f t="shared" si="11"/>
        <v>0</v>
      </c>
      <c r="H206" s="39">
        <f t="shared" si="12"/>
        <v>1333315.4746841239</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1271660.3775386892</v>
      </c>
      <c r="D208" s="39">
        <f t="shared" si="11"/>
        <v>4812256.9872303996</v>
      </c>
      <c r="E208" s="39">
        <f t="shared" si="11"/>
        <v>999331.83137662767</v>
      </c>
      <c r="F208" s="39">
        <f t="shared" si="11"/>
        <v>15883.47600779427</v>
      </c>
      <c r="G208" s="39">
        <f t="shared" si="11"/>
        <v>0</v>
      </c>
      <c r="H208" s="39">
        <f t="shared" si="12"/>
        <v>7099132.6721535111</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203369.42436034104</v>
      </c>
      <c r="E210" s="39">
        <f t="shared" si="13"/>
        <v>0</v>
      </c>
      <c r="F210" s="39">
        <f t="shared" si="13"/>
        <v>0</v>
      </c>
      <c r="G210" s="39">
        <f t="shared" si="13"/>
        <v>0</v>
      </c>
      <c r="H210" s="39">
        <f t="shared" si="12"/>
        <v>203369.42436034104</v>
      </c>
      <c r="I210" s="1"/>
    </row>
    <row r="211" spans="2:9" x14ac:dyDescent="0.2">
      <c r="B211" s="9" t="str">
        <f>$B$50</f>
        <v>Technology</v>
      </c>
      <c r="C211" s="39">
        <f t="shared" si="13"/>
        <v>474680.16572804324</v>
      </c>
      <c r="D211" s="39">
        <f t="shared" si="13"/>
        <v>1032598.8394827135</v>
      </c>
      <c r="E211" s="39">
        <f t="shared" si="13"/>
        <v>347294.60448630655</v>
      </c>
      <c r="F211" s="39">
        <f t="shared" si="13"/>
        <v>127306.8930448029</v>
      </c>
      <c r="G211" s="39">
        <f t="shared" si="13"/>
        <v>0</v>
      </c>
      <c r="H211" s="39">
        <f t="shared" si="12"/>
        <v>1981880.5027418663</v>
      </c>
      <c r="I211" s="1"/>
    </row>
    <row r="212" spans="2:9" x14ac:dyDescent="0.2">
      <c r="B212" s="9" t="str">
        <f>$B$51</f>
        <v>Nursing</v>
      </c>
      <c r="C212" s="39">
        <f t="shared" si="13"/>
        <v>14013.574752058905</v>
      </c>
      <c r="D212" s="39">
        <f t="shared" si="13"/>
        <v>1615938.3924065814</v>
      </c>
      <c r="E212" s="39">
        <f t="shared" si="13"/>
        <v>0</v>
      </c>
      <c r="F212" s="39">
        <f t="shared" si="13"/>
        <v>0</v>
      </c>
      <c r="G212" s="39">
        <f t="shared" si="13"/>
        <v>0</v>
      </c>
      <c r="H212" s="39">
        <f t="shared" si="12"/>
        <v>1629951.9671586403</v>
      </c>
      <c r="I212" s="1"/>
    </row>
    <row r="213" spans="2:9" x14ac:dyDescent="0.2">
      <c r="B213" s="35" t="str">
        <f>$B$52</f>
        <v>Totals</v>
      </c>
      <c r="C213" s="38">
        <f>SUM(C193:C212)</f>
        <v>15363276.009349165</v>
      </c>
      <c r="D213" s="38">
        <f>SUM(D193:D212)</f>
        <v>21979962.523200367</v>
      </c>
      <c r="E213" s="38">
        <f>SUM(E193:E212)</f>
        <v>8857383.624930162</v>
      </c>
      <c r="F213" s="38">
        <f>SUM(F193:F212)</f>
        <v>2410049.8425203073</v>
      </c>
      <c r="G213" s="38">
        <f>SUM(G193:G212)</f>
        <v>0</v>
      </c>
      <c r="H213" s="38">
        <f t="shared" si="12"/>
        <v>48610671.999999993</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24673188</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4676179.1019742172</v>
      </c>
      <c r="D218" s="38">
        <f t="shared" si="14"/>
        <v>5239877.2991881613</v>
      </c>
      <c r="E218" s="38">
        <f t="shared" si="14"/>
        <v>1090349.3463955563</v>
      </c>
      <c r="F218" s="38">
        <f t="shared" si="14"/>
        <v>119862.55175183076</v>
      </c>
      <c r="G218" s="38">
        <f t="shared" si="14"/>
        <v>0</v>
      </c>
      <c r="H218" s="38">
        <f>SUM(C218:G218)</f>
        <v>11126268.299309766</v>
      </c>
      <c r="I218" s="1"/>
    </row>
    <row r="219" spans="2:9" x14ac:dyDescent="0.2">
      <c r="B219" s="9" t="str">
        <f>$B$33</f>
        <v>Science</v>
      </c>
      <c r="C219" s="39">
        <f t="shared" si="14"/>
        <v>1610568.6832127478</v>
      </c>
      <c r="D219" s="39">
        <f t="shared" si="14"/>
        <v>836856.44540678454</v>
      </c>
      <c r="E219" s="39">
        <f t="shared" si="14"/>
        <v>110544.97259371764</v>
      </c>
      <c r="F219" s="39">
        <f t="shared" si="14"/>
        <v>0</v>
      </c>
      <c r="G219" s="39">
        <f t="shared" si="14"/>
        <v>0</v>
      </c>
      <c r="H219" s="39">
        <f t="shared" ref="H219:H238" si="15">SUM(C219:G219)</f>
        <v>2557970.1012132498</v>
      </c>
      <c r="I219" s="1"/>
    </row>
    <row r="220" spans="2:9" x14ac:dyDescent="0.2">
      <c r="B220" s="9" t="str">
        <f>$B$34</f>
        <v>Fine Arts</v>
      </c>
      <c r="C220" s="39">
        <f t="shared" si="14"/>
        <v>672370.76032085193</v>
      </c>
      <c r="D220" s="39">
        <f t="shared" si="14"/>
        <v>614958.46721098165</v>
      </c>
      <c r="E220" s="39">
        <f t="shared" si="14"/>
        <v>61548.3824354647</v>
      </c>
      <c r="F220" s="39">
        <f t="shared" si="14"/>
        <v>0</v>
      </c>
      <c r="G220" s="39">
        <f t="shared" si="14"/>
        <v>0</v>
      </c>
      <c r="H220" s="39">
        <f t="shared" si="15"/>
        <v>1348877.6099672983</v>
      </c>
      <c r="I220" s="1"/>
    </row>
    <row r="221" spans="2:9" x14ac:dyDescent="0.2">
      <c r="B221" s="9" t="str">
        <f>$B$35</f>
        <v>Teacher Education</v>
      </c>
      <c r="C221" s="39">
        <f t="shared" si="14"/>
        <v>125375.79249268731</v>
      </c>
      <c r="D221" s="39">
        <f t="shared" si="14"/>
        <v>1007957.0081585456</v>
      </c>
      <c r="E221" s="39">
        <f t="shared" si="14"/>
        <v>616057.25648913882</v>
      </c>
      <c r="F221" s="39">
        <f t="shared" si="14"/>
        <v>244776.16755741756</v>
      </c>
      <c r="G221" s="39">
        <f t="shared" si="14"/>
        <v>0</v>
      </c>
      <c r="H221" s="39">
        <f t="shared" si="15"/>
        <v>1994166.2246977894</v>
      </c>
      <c r="I221" s="1"/>
    </row>
    <row r="222" spans="2:9" x14ac:dyDescent="0.2">
      <c r="B222" s="9" t="str">
        <f>$B$36</f>
        <v>Agriculture</v>
      </c>
      <c r="C222" s="39">
        <f t="shared" si="14"/>
        <v>194822.84879941898</v>
      </c>
      <c r="D222" s="39">
        <f t="shared" si="14"/>
        <v>451663.36097867106</v>
      </c>
      <c r="E222" s="39">
        <f t="shared" si="14"/>
        <v>49570.022292744863</v>
      </c>
      <c r="F222" s="39">
        <f t="shared" si="14"/>
        <v>0</v>
      </c>
      <c r="G222" s="39">
        <f t="shared" si="14"/>
        <v>0</v>
      </c>
      <c r="H222" s="39">
        <f t="shared" si="15"/>
        <v>696056.23207083484</v>
      </c>
      <c r="I222" s="1"/>
    </row>
    <row r="223" spans="2:9" x14ac:dyDescent="0.2">
      <c r="B223" s="9" t="str">
        <f>$B$37</f>
        <v>Engineering</v>
      </c>
      <c r="C223" s="39">
        <f t="shared" si="14"/>
        <v>117291.30693026245</v>
      </c>
      <c r="D223" s="39">
        <f t="shared" si="14"/>
        <v>111320.6775035896</v>
      </c>
      <c r="E223" s="39">
        <f t="shared" si="14"/>
        <v>65243.83396885699</v>
      </c>
      <c r="F223" s="39">
        <f t="shared" si="14"/>
        <v>14912.665301565565</v>
      </c>
      <c r="G223" s="39">
        <f t="shared" si="14"/>
        <v>0</v>
      </c>
      <c r="H223" s="39">
        <f t="shared" si="15"/>
        <v>308768.48370427458</v>
      </c>
      <c r="I223" s="1"/>
    </row>
    <row r="224" spans="2:9" x14ac:dyDescent="0.2">
      <c r="B224" s="9" t="str">
        <f>$B$38</f>
        <v>Home Economics</v>
      </c>
      <c r="C224" s="39">
        <f t="shared" si="14"/>
        <v>108378.49292906454</v>
      </c>
      <c r="D224" s="39">
        <f t="shared" si="14"/>
        <v>108347.1702580847</v>
      </c>
      <c r="E224" s="39">
        <f t="shared" si="14"/>
        <v>18732.116393402299</v>
      </c>
      <c r="F224" s="39">
        <f t="shared" si="14"/>
        <v>0</v>
      </c>
      <c r="G224" s="39">
        <f t="shared" si="14"/>
        <v>0</v>
      </c>
      <c r="H224" s="39">
        <f t="shared" si="15"/>
        <v>235457.77958055155</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10" x14ac:dyDescent="0.2">
      <c r="B227" s="9" t="str">
        <f>$B$41</f>
        <v>Library Science</v>
      </c>
      <c r="C227" s="39">
        <f t="shared" si="14"/>
        <v>10503.204603642145</v>
      </c>
      <c r="D227" s="39">
        <f t="shared" si="14"/>
        <v>0</v>
      </c>
      <c r="E227" s="39">
        <f t="shared" si="14"/>
        <v>124817.06127440512</v>
      </c>
      <c r="F227" s="39">
        <f t="shared" si="14"/>
        <v>0</v>
      </c>
      <c r="G227" s="39">
        <f t="shared" si="14"/>
        <v>0</v>
      </c>
      <c r="H227" s="39">
        <f t="shared" si="15"/>
        <v>135320.26587804727</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1490.9911897914717</v>
      </c>
      <c r="D229" s="39">
        <f t="shared" si="14"/>
        <v>38283.905785875555</v>
      </c>
      <c r="E229" s="39">
        <f t="shared" si="14"/>
        <v>0</v>
      </c>
      <c r="F229" s="39">
        <f t="shared" si="14"/>
        <v>0</v>
      </c>
      <c r="G229" s="39">
        <f t="shared" si="14"/>
        <v>0</v>
      </c>
      <c r="H229" s="39">
        <f t="shared" si="15"/>
        <v>39774.896975667027</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199196.42295614062</v>
      </c>
      <c r="D231" s="39">
        <f t="shared" si="14"/>
        <v>871547.36327100848</v>
      </c>
      <c r="E231" s="39">
        <f t="shared" si="14"/>
        <v>83147.659501326532</v>
      </c>
      <c r="F231" s="39">
        <f t="shared" si="14"/>
        <v>0</v>
      </c>
      <c r="G231" s="39">
        <f t="shared" si="14"/>
        <v>0</v>
      </c>
      <c r="H231" s="39">
        <f t="shared" si="15"/>
        <v>1153891.4457284757</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519593.86307355249</v>
      </c>
      <c r="D233" s="39">
        <f t="shared" si="14"/>
        <v>2528534.275828613</v>
      </c>
      <c r="E233" s="39">
        <f t="shared" si="14"/>
        <v>430456.38895859162</v>
      </c>
      <c r="F233" s="39">
        <f t="shared" si="14"/>
        <v>1202.634298513352</v>
      </c>
      <c r="G233" s="39">
        <f t="shared" si="14"/>
        <v>0</v>
      </c>
      <c r="H233" s="39">
        <f t="shared" si="15"/>
        <v>3479787.1621592701</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116710.15938606723</v>
      </c>
      <c r="E235" s="39">
        <f t="shared" si="16"/>
        <v>0</v>
      </c>
      <c r="F235" s="39">
        <f t="shared" si="16"/>
        <v>0</v>
      </c>
      <c r="G235" s="39">
        <f t="shared" si="16"/>
        <v>0</v>
      </c>
      <c r="H235" s="39">
        <f t="shared" si="15"/>
        <v>116710.15938606723</v>
      </c>
      <c r="I235" s="1"/>
    </row>
    <row r="236" spans="2:10" x14ac:dyDescent="0.2">
      <c r="B236" s="9" t="str">
        <f>$B$50</f>
        <v>Technology</v>
      </c>
      <c r="C236" s="39">
        <f t="shared" si="16"/>
        <v>182033.45770476325</v>
      </c>
      <c r="D236" s="39">
        <f t="shared" si="16"/>
        <v>710482.38747282652</v>
      </c>
      <c r="E236" s="39">
        <f t="shared" si="16"/>
        <v>63013.820112499576</v>
      </c>
      <c r="F236" s="39">
        <f t="shared" si="16"/>
        <v>18119.690097601171</v>
      </c>
      <c r="G236" s="39">
        <f t="shared" si="16"/>
        <v>0</v>
      </c>
      <c r="H236" s="39">
        <f t="shared" si="15"/>
        <v>973649.35538769048</v>
      </c>
      <c r="I236" s="1"/>
    </row>
    <row r="237" spans="2:10" x14ac:dyDescent="0.2">
      <c r="B237" s="9" t="str">
        <f>$B$51</f>
        <v>Nursing</v>
      </c>
      <c r="C237" s="39">
        <f t="shared" si="16"/>
        <v>5268.1688705965335</v>
      </c>
      <c r="D237" s="39">
        <f t="shared" si="16"/>
        <v>501221.81507041928</v>
      </c>
      <c r="E237" s="39">
        <f t="shared" si="16"/>
        <v>0</v>
      </c>
      <c r="F237" s="39">
        <f t="shared" si="16"/>
        <v>0</v>
      </c>
      <c r="G237" s="39">
        <f t="shared" si="16"/>
        <v>0</v>
      </c>
      <c r="H237" s="39">
        <f t="shared" si="15"/>
        <v>506489.98394101579</v>
      </c>
      <c r="I237" s="1"/>
    </row>
    <row r="238" spans="2:10" x14ac:dyDescent="0.2">
      <c r="B238" s="35" t="str">
        <f>$B$52</f>
        <v>Totals</v>
      </c>
      <c r="C238" s="38">
        <f>SUM(C218:C237)</f>
        <v>8423073.0950577371</v>
      </c>
      <c r="D238" s="38">
        <f>SUM(D218:D237)</f>
        <v>13137760.335519629</v>
      </c>
      <c r="E238" s="38">
        <f>SUM(E218:E237)</f>
        <v>2713480.8604157045</v>
      </c>
      <c r="F238" s="38">
        <f>SUM(F218:F237)</f>
        <v>398873.70900692837</v>
      </c>
      <c r="G238" s="38">
        <f>SUM(G218:G237)</f>
        <v>0</v>
      </c>
      <c r="H238" s="38">
        <f t="shared" si="15"/>
        <v>24673188</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28008844</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5308368.3787946636</v>
      </c>
      <c r="D243" s="38">
        <f t="shared" si="17"/>
        <v>5948274.939262107</v>
      </c>
      <c r="E243" s="38">
        <f t="shared" si="17"/>
        <v>1237757.5507751612</v>
      </c>
      <c r="F243" s="38">
        <f t="shared" si="17"/>
        <v>136067.19623985983</v>
      </c>
      <c r="G243" s="38">
        <f t="shared" si="17"/>
        <v>0</v>
      </c>
      <c r="H243" s="38">
        <f>SUM(C243:G243)</f>
        <v>12630468.065071791</v>
      </c>
      <c r="I243" s="1"/>
    </row>
    <row r="244" spans="2:9" x14ac:dyDescent="0.2">
      <c r="B244" s="9" t="str">
        <f>$B$33</f>
        <v>Science</v>
      </c>
      <c r="C244" s="39">
        <f t="shared" si="17"/>
        <v>1828307.1891395338</v>
      </c>
      <c r="D244" s="39">
        <f t="shared" si="17"/>
        <v>949994.04332318739</v>
      </c>
      <c r="E244" s="39">
        <f t="shared" si="17"/>
        <v>125489.94043095336</v>
      </c>
      <c r="F244" s="39">
        <f t="shared" si="17"/>
        <v>0</v>
      </c>
      <c r="G244" s="39">
        <f t="shared" si="17"/>
        <v>0</v>
      </c>
      <c r="H244" s="39">
        <f t="shared" ref="H244:H263" si="18">SUM(C244:G244)</f>
        <v>2903791.1728936741</v>
      </c>
      <c r="I244" s="1"/>
    </row>
    <row r="245" spans="2:9" x14ac:dyDescent="0.2">
      <c r="B245" s="9" t="str">
        <f>$B$34</f>
        <v>Fine Arts</v>
      </c>
      <c r="C245" s="39">
        <f t="shared" si="17"/>
        <v>763270.95371656609</v>
      </c>
      <c r="D245" s="39">
        <f t="shared" si="17"/>
        <v>698096.88859791856</v>
      </c>
      <c r="E245" s="39">
        <f t="shared" si="17"/>
        <v>69869.327064150406</v>
      </c>
      <c r="F245" s="39">
        <f t="shared" si="17"/>
        <v>0</v>
      </c>
      <c r="G245" s="39">
        <f t="shared" si="17"/>
        <v>0</v>
      </c>
      <c r="H245" s="39">
        <f t="shared" si="18"/>
        <v>1531237.169378635</v>
      </c>
      <c r="I245" s="1"/>
    </row>
    <row r="246" spans="2:9" x14ac:dyDescent="0.2">
      <c r="B246" s="9" t="str">
        <f>$B$35</f>
        <v>Teacher Education</v>
      </c>
      <c r="C246" s="39">
        <f t="shared" si="17"/>
        <v>142325.79159628865</v>
      </c>
      <c r="D246" s="39">
        <f t="shared" si="17"/>
        <v>1144226.2994234646</v>
      </c>
      <c r="E246" s="39">
        <f t="shared" si="17"/>
        <v>699344.22710483451</v>
      </c>
      <c r="F246" s="39">
        <f t="shared" si="17"/>
        <v>277868.32783966023</v>
      </c>
      <c r="G246" s="39">
        <f t="shared" si="17"/>
        <v>0</v>
      </c>
      <c r="H246" s="39">
        <f t="shared" si="18"/>
        <v>2263764.6459642481</v>
      </c>
      <c r="I246" s="1"/>
    </row>
    <row r="247" spans="2:9" x14ac:dyDescent="0.2">
      <c r="B247" s="9" t="str">
        <f>$B$36</f>
        <v>Agriculture</v>
      </c>
      <c r="C247" s="39">
        <f t="shared" si="17"/>
        <v>221161.64233249929</v>
      </c>
      <c r="D247" s="39">
        <f t="shared" si="17"/>
        <v>512725.33643270115</v>
      </c>
      <c r="E247" s="39">
        <f t="shared" si="17"/>
        <v>56271.569830133551</v>
      </c>
      <c r="F247" s="39">
        <f t="shared" si="17"/>
        <v>0</v>
      </c>
      <c r="G247" s="39">
        <f t="shared" si="17"/>
        <v>0</v>
      </c>
      <c r="H247" s="39">
        <f t="shared" si="18"/>
        <v>790158.54859533405</v>
      </c>
      <c r="I247" s="1"/>
    </row>
    <row r="248" spans="2:9" x14ac:dyDescent="0.2">
      <c r="B248" s="9" t="str">
        <f>$B$37</f>
        <v>Engineering</v>
      </c>
      <c r="C248" s="39">
        <f t="shared" si="17"/>
        <v>133148.33568997408</v>
      </c>
      <c r="D248" s="39">
        <f t="shared" si="17"/>
        <v>126370.51564525632</v>
      </c>
      <c r="E248" s="39">
        <f t="shared" si="17"/>
        <v>74064.379827836456</v>
      </c>
      <c r="F248" s="39">
        <f t="shared" si="17"/>
        <v>16928.76153887219</v>
      </c>
      <c r="G248" s="39">
        <f t="shared" si="17"/>
        <v>0</v>
      </c>
      <c r="H248" s="39">
        <f t="shared" si="18"/>
        <v>350511.99270193907</v>
      </c>
      <c r="I248" s="1"/>
    </row>
    <row r="249" spans="2:9" x14ac:dyDescent="0.2">
      <c r="B249" s="9" t="str">
        <f>$B$38</f>
        <v>Home Economics</v>
      </c>
      <c r="C249" s="39">
        <f t="shared" si="17"/>
        <v>123030.56667850428</v>
      </c>
      <c r="D249" s="39">
        <f t="shared" si="17"/>
        <v>122995.00938428121</v>
      </c>
      <c r="E249" s="39">
        <f t="shared" si="17"/>
        <v>21264.577802132731</v>
      </c>
      <c r="F249" s="39">
        <f t="shared" si="17"/>
        <v>0</v>
      </c>
      <c r="G249" s="39">
        <f t="shared" si="17"/>
        <v>0</v>
      </c>
      <c r="H249" s="39">
        <f t="shared" si="18"/>
        <v>267290.15386491822</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11923.170173367735</v>
      </c>
      <c r="D252" s="39">
        <f t="shared" si="17"/>
        <v>0</v>
      </c>
      <c r="E252" s="39">
        <f t="shared" si="17"/>
        <v>141691.52351829258</v>
      </c>
      <c r="F252" s="39">
        <f t="shared" si="17"/>
        <v>0</v>
      </c>
      <c r="G252" s="39">
        <f t="shared" si="17"/>
        <v>0</v>
      </c>
      <c r="H252" s="39">
        <f t="shared" si="18"/>
        <v>153614.69369166033</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1692.5635892793312</v>
      </c>
      <c r="D254" s="39">
        <f t="shared" si="17"/>
        <v>43459.643110054763</v>
      </c>
      <c r="E254" s="39">
        <f t="shared" si="17"/>
        <v>0</v>
      </c>
      <c r="F254" s="39">
        <f t="shared" si="17"/>
        <v>0</v>
      </c>
      <c r="G254" s="39">
        <f t="shared" si="17"/>
        <v>0</v>
      </c>
      <c r="H254" s="39">
        <f t="shared" si="18"/>
        <v>45152.206699334092</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226126.49552771868</v>
      </c>
      <c r="D256" s="39">
        <f t="shared" si="17"/>
        <v>989374.94970123062</v>
      </c>
      <c r="E256" s="39">
        <f t="shared" si="17"/>
        <v>94388.687182936104</v>
      </c>
      <c r="F256" s="39">
        <f t="shared" si="17"/>
        <v>0</v>
      </c>
      <c r="G256" s="39">
        <f t="shared" si="17"/>
        <v>0</v>
      </c>
      <c r="H256" s="39">
        <f t="shared" si="18"/>
        <v>1309890.1324118853</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589839.60460174386</v>
      </c>
      <c r="D258" s="39">
        <f t="shared" si="17"/>
        <v>2870375.8136296202</v>
      </c>
      <c r="E258" s="39">
        <f t="shared" si="17"/>
        <v>488651.31847349904</v>
      </c>
      <c r="F258" s="39">
        <f t="shared" si="17"/>
        <v>1365.2227047477572</v>
      </c>
      <c r="G258" s="39">
        <f t="shared" si="17"/>
        <v>0</v>
      </c>
      <c r="H258" s="39">
        <f t="shared" si="18"/>
        <v>3950231.9594096113</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132488.62074327376</v>
      </c>
      <c r="E260" s="39">
        <f t="shared" si="19"/>
        <v>0</v>
      </c>
      <c r="F260" s="39">
        <f t="shared" si="19"/>
        <v>0</v>
      </c>
      <c r="G260" s="39">
        <f t="shared" si="19"/>
        <v>0</v>
      </c>
      <c r="H260" s="39">
        <f t="shared" si="18"/>
        <v>132488.62074327376</v>
      </c>
      <c r="I260" s="1"/>
    </row>
    <row r="261" spans="2:10" x14ac:dyDescent="0.2">
      <c r="B261" s="9" t="str">
        <f>$B$50</f>
        <v>Technology</v>
      </c>
      <c r="C261" s="39">
        <f t="shared" si="19"/>
        <v>206643.20798890328</v>
      </c>
      <c r="D261" s="39">
        <f t="shared" si="19"/>
        <v>806535.02723174449</v>
      </c>
      <c r="E261" s="39">
        <f t="shared" si="19"/>
        <v>71532.882470439697</v>
      </c>
      <c r="F261" s="39">
        <f t="shared" si="19"/>
        <v>20569.355418199546</v>
      </c>
      <c r="G261" s="39">
        <f t="shared" si="19"/>
        <v>0</v>
      </c>
      <c r="H261" s="39">
        <f t="shared" si="18"/>
        <v>1105280.473109287</v>
      </c>
      <c r="I261" s="1"/>
    </row>
    <row r="262" spans="2:10" x14ac:dyDescent="0.2">
      <c r="B262" s="9" t="str">
        <f>$B$51</f>
        <v>Nursing</v>
      </c>
      <c r="C262" s="39">
        <f t="shared" si="19"/>
        <v>5980.3913487869704</v>
      </c>
      <c r="D262" s="39">
        <f t="shared" si="19"/>
        <v>568983.77411561995</v>
      </c>
      <c r="E262" s="39">
        <f t="shared" si="19"/>
        <v>0</v>
      </c>
      <c r="F262" s="39">
        <f t="shared" si="19"/>
        <v>0</v>
      </c>
      <c r="G262" s="39">
        <f t="shared" si="19"/>
        <v>0</v>
      </c>
      <c r="H262" s="39">
        <f t="shared" si="18"/>
        <v>574964.16546440695</v>
      </c>
      <c r="I262" s="1"/>
    </row>
    <row r="263" spans="2:10" x14ac:dyDescent="0.2">
      <c r="B263" s="35" t="str">
        <f>$B$52</f>
        <v>Totals</v>
      </c>
      <c r="C263" s="38">
        <f>SUM(C243:C262)</f>
        <v>9561818.2911778279</v>
      </c>
      <c r="D263" s="38">
        <f>SUM(D243:D262)</f>
        <v>14913900.860600462</v>
      </c>
      <c r="E263" s="38">
        <f>SUM(E243:E262)</f>
        <v>3080325.9844803694</v>
      </c>
      <c r="F263" s="38">
        <f>SUM(F243:F262)</f>
        <v>452798.86374133953</v>
      </c>
      <c r="G263" s="38">
        <f>SUM(G243:G262)</f>
        <v>0</v>
      </c>
      <c r="H263" s="38">
        <f t="shared" si="18"/>
        <v>28008843.999999996</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36403921.588812001</v>
      </c>
      <c r="D268" s="38">
        <f t="shared" si="20"/>
        <v>33974513.399097063</v>
      </c>
      <c r="E268" s="38">
        <f t="shared" si="20"/>
        <v>15578309.496158641</v>
      </c>
      <c r="F268" s="38">
        <f t="shared" si="20"/>
        <v>2952885.5911583775</v>
      </c>
      <c r="G268" s="38">
        <f t="shared" si="20"/>
        <v>0</v>
      </c>
      <c r="H268" s="38">
        <f>SUM(C268:G268)</f>
        <v>88909630.075226083</v>
      </c>
      <c r="I268" s="1"/>
    </row>
    <row r="269" spans="2:10" x14ac:dyDescent="0.2">
      <c r="B269" s="9" t="str">
        <f>$B$33</f>
        <v>Science</v>
      </c>
      <c r="C269" s="39">
        <f t="shared" si="20"/>
        <v>11202739.342627682</v>
      </c>
      <c r="D269" s="39">
        <f t="shared" si="20"/>
        <v>7720106.7027186155</v>
      </c>
      <c r="E269" s="39">
        <f t="shared" si="20"/>
        <v>2187960.7048268886</v>
      </c>
      <c r="F269" s="39">
        <f t="shared" si="20"/>
        <v>0</v>
      </c>
      <c r="G269" s="39">
        <f t="shared" si="20"/>
        <v>0</v>
      </c>
      <c r="H269" s="39">
        <f t="shared" ref="H269:H288" si="21">SUM(C269:G269)</f>
        <v>21110806.750173185</v>
      </c>
      <c r="I269" s="1"/>
    </row>
    <row r="270" spans="2:10" x14ac:dyDescent="0.2">
      <c r="B270" s="9" t="str">
        <f>$B$34</f>
        <v>Fine Arts</v>
      </c>
      <c r="C270" s="39">
        <f t="shared" si="20"/>
        <v>8161670.2668042593</v>
      </c>
      <c r="D270" s="39">
        <f t="shared" si="20"/>
        <v>7504798.505078407</v>
      </c>
      <c r="E270" s="39">
        <f t="shared" si="20"/>
        <v>1321689.9591525975</v>
      </c>
      <c r="F270" s="39">
        <f t="shared" si="20"/>
        <v>0</v>
      </c>
      <c r="G270" s="39">
        <f t="shared" si="20"/>
        <v>0</v>
      </c>
      <c r="H270" s="39">
        <f t="shared" si="21"/>
        <v>16988158.731035262</v>
      </c>
      <c r="I270" s="1"/>
    </row>
    <row r="271" spans="2:10" x14ac:dyDescent="0.2">
      <c r="B271" s="9" t="str">
        <f>$B$35</f>
        <v>Teacher Education</v>
      </c>
      <c r="C271" s="39">
        <f t="shared" si="20"/>
        <v>1223447.4315211719</v>
      </c>
      <c r="D271" s="39">
        <f t="shared" si="20"/>
        <v>7459651.0260660835</v>
      </c>
      <c r="E271" s="39">
        <f t="shared" si="20"/>
        <v>6144832.8803284783</v>
      </c>
      <c r="F271" s="39">
        <f t="shared" si="20"/>
        <v>4624682.3021862488</v>
      </c>
      <c r="G271" s="39">
        <f t="shared" si="20"/>
        <v>0</v>
      </c>
      <c r="H271" s="39">
        <f t="shared" si="21"/>
        <v>19452613.640101984</v>
      </c>
      <c r="I271" s="1"/>
    </row>
    <row r="272" spans="2:10" x14ac:dyDescent="0.2">
      <c r="B272" s="9" t="str">
        <f>$B$36</f>
        <v>Agriculture</v>
      </c>
      <c r="C272" s="39">
        <f t="shared" si="20"/>
        <v>1429084.3628931227</v>
      </c>
      <c r="D272" s="39">
        <f t="shared" si="20"/>
        <v>3660954.3212467404</v>
      </c>
      <c r="E272" s="39">
        <f t="shared" si="20"/>
        <v>481684.00127475004</v>
      </c>
      <c r="F272" s="39">
        <f t="shared" si="20"/>
        <v>0</v>
      </c>
      <c r="G272" s="39">
        <f t="shared" si="20"/>
        <v>0</v>
      </c>
      <c r="H272" s="39">
        <f t="shared" si="21"/>
        <v>5571722.6854146123</v>
      </c>
      <c r="I272" s="1"/>
    </row>
    <row r="273" spans="2:10" x14ac:dyDescent="0.2">
      <c r="B273" s="9" t="str">
        <f>$B$37</f>
        <v>Engineering</v>
      </c>
      <c r="C273" s="39">
        <f t="shared" si="20"/>
        <v>1264477.6219685965</v>
      </c>
      <c r="D273" s="39">
        <f t="shared" si="20"/>
        <v>1390702.6301565447</v>
      </c>
      <c r="E273" s="39">
        <f t="shared" si="20"/>
        <v>981506.71406707074</v>
      </c>
      <c r="F273" s="39">
        <f t="shared" si="20"/>
        <v>772927.79029005929</v>
      </c>
      <c r="G273" s="39">
        <f t="shared" si="20"/>
        <v>0</v>
      </c>
      <c r="H273" s="39">
        <f t="shared" si="21"/>
        <v>4409614.7564822715</v>
      </c>
      <c r="I273" s="1"/>
    </row>
    <row r="274" spans="2:10" x14ac:dyDescent="0.2">
      <c r="B274" s="9" t="str">
        <f>$B$38</f>
        <v>Home Economics</v>
      </c>
      <c r="C274" s="39">
        <f t="shared" si="20"/>
        <v>834246.34895976738</v>
      </c>
      <c r="D274" s="39">
        <f t="shared" si="20"/>
        <v>1006378.2447877995</v>
      </c>
      <c r="E274" s="39">
        <f t="shared" si="20"/>
        <v>264185.95225220744</v>
      </c>
      <c r="F274" s="39">
        <f t="shared" si="20"/>
        <v>0</v>
      </c>
      <c r="G274" s="39">
        <f t="shared" si="20"/>
        <v>0</v>
      </c>
      <c r="H274" s="39">
        <f t="shared" si="21"/>
        <v>2104810.5459997742</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10" x14ac:dyDescent="0.2">
      <c r="B277" s="9" t="str">
        <f>$B$41</f>
        <v>Library Science</v>
      </c>
      <c r="C277" s="39">
        <f t="shared" si="20"/>
        <v>33089.404984521927</v>
      </c>
      <c r="D277" s="39">
        <f t="shared" si="20"/>
        <v>0</v>
      </c>
      <c r="E277" s="39">
        <f t="shared" si="20"/>
        <v>1500403.0930718181</v>
      </c>
      <c r="F277" s="39">
        <f t="shared" si="20"/>
        <v>0</v>
      </c>
      <c r="G277" s="39">
        <f t="shared" si="20"/>
        <v>0</v>
      </c>
      <c r="H277" s="39">
        <f t="shared" si="21"/>
        <v>1533492.49805634</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16487.915569398381</v>
      </c>
      <c r="D279" s="39">
        <f t="shared" si="20"/>
        <v>232829.24891135356</v>
      </c>
      <c r="E279" s="39">
        <f t="shared" si="20"/>
        <v>0</v>
      </c>
      <c r="F279" s="39">
        <f t="shared" si="20"/>
        <v>0</v>
      </c>
      <c r="G279" s="39">
        <f t="shared" si="20"/>
        <v>0</v>
      </c>
      <c r="H279" s="39">
        <f t="shared" si="21"/>
        <v>249317.16448075193</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1152719.4405072695</v>
      </c>
      <c r="D281" s="39">
        <f t="shared" si="20"/>
        <v>4483934.0785097387</v>
      </c>
      <c r="E281" s="39">
        <f t="shared" si="20"/>
        <v>1262032.5955086804</v>
      </c>
      <c r="F281" s="39">
        <f t="shared" si="20"/>
        <v>0</v>
      </c>
      <c r="G281" s="39">
        <f t="shared" si="20"/>
        <v>0</v>
      </c>
      <c r="H281" s="39">
        <f t="shared" si="21"/>
        <v>6898686.1145256888</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5339259.4047243744</v>
      </c>
      <c r="D283" s="39">
        <f t="shared" si="20"/>
        <v>21405549.739370193</v>
      </c>
      <c r="E283" s="39">
        <f t="shared" si="20"/>
        <v>4243108.1832957901</v>
      </c>
      <c r="F283" s="39">
        <f t="shared" si="20"/>
        <v>55399.839484543474</v>
      </c>
      <c r="G283" s="39">
        <f t="shared" si="20"/>
        <v>0</v>
      </c>
      <c r="H283" s="39">
        <f t="shared" si="21"/>
        <v>31043317.1668749</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925650.82751251874</v>
      </c>
      <c r="E285" s="39">
        <f t="shared" si="22"/>
        <v>0</v>
      </c>
      <c r="F285" s="39">
        <f t="shared" si="22"/>
        <v>0</v>
      </c>
      <c r="G285" s="39">
        <f t="shared" si="22"/>
        <v>0</v>
      </c>
      <c r="H285" s="39">
        <f t="shared" si="21"/>
        <v>925650.82751251874</v>
      </c>
      <c r="I285" s="1"/>
    </row>
    <row r="286" spans="2:10" x14ac:dyDescent="0.2">
      <c r="B286" s="9" t="str">
        <f>$B$50</f>
        <v>Technology</v>
      </c>
      <c r="C286" s="39">
        <f t="shared" si="22"/>
        <v>1967568.7285928633</v>
      </c>
      <c r="D286" s="39">
        <f t="shared" si="22"/>
        <v>4951671.3765308484</v>
      </c>
      <c r="E286" s="39">
        <f t="shared" si="22"/>
        <v>1289725.9877130112</v>
      </c>
      <c r="F286" s="39">
        <f t="shared" si="22"/>
        <v>462140.15532255976</v>
      </c>
      <c r="G286" s="39">
        <f t="shared" si="22"/>
        <v>0</v>
      </c>
      <c r="H286" s="39">
        <f t="shared" si="21"/>
        <v>8671106.2481592819</v>
      </c>
      <c r="I286" s="1"/>
    </row>
    <row r="287" spans="2:10" x14ac:dyDescent="0.2">
      <c r="B287" s="9" t="str">
        <f>$B$51</f>
        <v>Nursing</v>
      </c>
      <c r="C287" s="39">
        <f t="shared" si="22"/>
        <v>57860.834222731901</v>
      </c>
      <c r="D287" s="39">
        <f t="shared" si="22"/>
        <v>6445176.9617345994</v>
      </c>
      <c r="E287" s="39">
        <f t="shared" si="22"/>
        <v>0</v>
      </c>
      <c r="F287" s="39">
        <f t="shared" si="22"/>
        <v>0</v>
      </c>
      <c r="G287" s="39">
        <f t="shared" si="22"/>
        <v>0</v>
      </c>
      <c r="H287" s="39">
        <f t="shared" si="21"/>
        <v>6503037.7959573315</v>
      </c>
      <c r="I287" s="1"/>
    </row>
    <row r="288" spans="2:10" x14ac:dyDescent="0.2">
      <c r="B288" s="35" t="str">
        <f>$B$52</f>
        <v>Totals</v>
      </c>
      <c r="C288" s="38">
        <f>SUM(C268:C287)</f>
        <v>69086572.692187756</v>
      </c>
      <c r="D288" s="38">
        <f>SUM(D268:D287)</f>
        <v>101161917.06172049</v>
      </c>
      <c r="E288" s="38">
        <f>SUM(E268:E287)</f>
        <v>35255439.567649931</v>
      </c>
      <c r="F288" s="38">
        <f>SUM(F268:F287)</f>
        <v>8868035.6784417871</v>
      </c>
      <c r="G288" s="38">
        <f>SUM(G268:G287)</f>
        <v>0</v>
      </c>
      <c r="H288" s="38">
        <f t="shared" si="21"/>
        <v>214371964.99999997</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257.94053544395712</v>
      </c>
      <c r="D293" s="36">
        <f t="shared" si="23"/>
        <v>401.66120942362193</v>
      </c>
      <c r="E293" s="36">
        <f t="shared" si="23"/>
        <v>910.32019494878989</v>
      </c>
      <c r="F293" s="36">
        <f t="shared" si="23"/>
        <v>1975.1743084671421</v>
      </c>
      <c r="G293" s="37">
        <f t="shared" si="23"/>
        <v>0</v>
      </c>
      <c r="H293" s="38">
        <f t="shared" si="23"/>
        <v>363.89753884247312</v>
      </c>
      <c r="I293" s="1"/>
    </row>
    <row r="294" spans="2:10" x14ac:dyDescent="0.2">
      <c r="B294" s="9" t="str">
        <f>$B$33</f>
        <v>Science</v>
      </c>
      <c r="C294" s="69">
        <f t="shared" si="23"/>
        <v>230.46636101601931</v>
      </c>
      <c r="D294" s="69">
        <f t="shared" si="23"/>
        <v>571.47876991032763</v>
      </c>
      <c r="E294" s="69">
        <f t="shared" si="23"/>
        <v>1261.0724523497918</v>
      </c>
      <c r="F294" s="69">
        <f t="shared" si="23"/>
        <v>0</v>
      </c>
      <c r="G294" s="88">
        <f t="shared" si="23"/>
        <v>0</v>
      </c>
      <c r="H294" s="39">
        <f t="shared" si="23"/>
        <v>330.61573849581356</v>
      </c>
      <c r="I294" s="1"/>
    </row>
    <row r="295" spans="2:10" x14ac:dyDescent="0.2">
      <c r="B295" s="9" t="str">
        <f>$B$34</f>
        <v>Fine Arts</v>
      </c>
      <c r="C295" s="69">
        <f t="shared" si="23"/>
        <v>402.19140919549892</v>
      </c>
      <c r="D295" s="69">
        <f t="shared" si="23"/>
        <v>755.99864058410469</v>
      </c>
      <c r="E295" s="69">
        <f t="shared" si="23"/>
        <v>1368.2090674457531</v>
      </c>
      <c r="F295" s="69">
        <f t="shared" si="23"/>
        <v>0</v>
      </c>
      <c r="G295" s="88">
        <f t="shared" si="23"/>
        <v>0</v>
      </c>
      <c r="H295" s="39">
        <f t="shared" si="23"/>
        <v>544.73670015504592</v>
      </c>
      <c r="I295" s="1"/>
    </row>
    <row r="296" spans="2:10" x14ac:dyDescent="0.2">
      <c r="B296" s="9" t="str">
        <f>$B$35</f>
        <v>Teacher Education</v>
      </c>
      <c r="C296" s="69">
        <f t="shared" si="23"/>
        <v>323.32120283329067</v>
      </c>
      <c r="D296" s="69">
        <f t="shared" si="23"/>
        <v>458.46297253187163</v>
      </c>
      <c r="E296" s="69">
        <f t="shared" si="23"/>
        <v>635.51896580085622</v>
      </c>
      <c r="F296" s="69">
        <f t="shared" si="23"/>
        <v>1514.7993128680803</v>
      </c>
      <c r="G296" s="88">
        <f t="shared" si="23"/>
        <v>0</v>
      </c>
      <c r="H296" s="39">
        <f t="shared" si="23"/>
        <v>593.48365134399069</v>
      </c>
      <c r="I296" s="1"/>
    </row>
    <row r="297" spans="2:10" x14ac:dyDescent="0.2">
      <c r="B297" s="9" t="str">
        <f>$B$36</f>
        <v>Agriculture</v>
      </c>
      <c r="C297" s="69">
        <f t="shared" si="23"/>
        <v>243.04155831515692</v>
      </c>
      <c r="D297" s="69">
        <f t="shared" si="23"/>
        <v>502.11964356696478</v>
      </c>
      <c r="E297" s="69">
        <f t="shared" si="23"/>
        <v>619.13110703695384</v>
      </c>
      <c r="F297" s="69">
        <f t="shared" si="23"/>
        <v>0</v>
      </c>
      <c r="G297" s="88">
        <f t="shared" si="23"/>
        <v>0</v>
      </c>
      <c r="H297" s="39">
        <f t="shared" si="23"/>
        <v>399.43527746896638</v>
      </c>
      <c r="I297" s="1"/>
    </row>
    <row r="298" spans="2:10" x14ac:dyDescent="0.2">
      <c r="B298" s="9" t="str">
        <f>$B$37</f>
        <v>Engineering</v>
      </c>
      <c r="C298" s="69">
        <f t="shared" si="23"/>
        <v>357.19706835271086</v>
      </c>
      <c r="D298" s="69">
        <f t="shared" si="23"/>
        <v>773.90240965862256</v>
      </c>
      <c r="E298" s="69">
        <f t="shared" si="23"/>
        <v>958.50265045612377</v>
      </c>
      <c r="F298" s="69">
        <f t="shared" si="23"/>
        <v>4155.5257542476302</v>
      </c>
      <c r="G298" s="88">
        <f t="shared" si="23"/>
        <v>0</v>
      </c>
      <c r="H298" s="39">
        <f t="shared" si="23"/>
        <v>673.53211493543176</v>
      </c>
      <c r="I298" s="1"/>
    </row>
    <row r="299" spans="2:10" x14ac:dyDescent="0.2">
      <c r="B299" s="9" t="str">
        <f>$B$38</f>
        <v>Home Economics</v>
      </c>
      <c r="C299" s="69">
        <f t="shared" si="23"/>
        <v>255.0432127666669</v>
      </c>
      <c r="D299" s="69">
        <f t="shared" si="23"/>
        <v>575.4020839267007</v>
      </c>
      <c r="E299" s="69">
        <f t="shared" si="23"/>
        <v>898.59167432723621</v>
      </c>
      <c r="F299" s="69">
        <f t="shared" si="23"/>
        <v>0</v>
      </c>
      <c r="G299" s="88">
        <f t="shared" si="23"/>
        <v>0</v>
      </c>
      <c r="H299" s="39">
        <f t="shared" si="23"/>
        <v>396.0877956341314</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10" x14ac:dyDescent="0.2">
      <c r="B302" s="9" t="str">
        <f>$B$41</f>
        <v>Library Science</v>
      </c>
      <c r="C302" s="69">
        <f t="shared" si="23"/>
        <v>104.38298102372848</v>
      </c>
      <c r="D302" s="69">
        <f t="shared" si="23"/>
        <v>0</v>
      </c>
      <c r="E302" s="69">
        <f t="shared" si="23"/>
        <v>765.90254878602252</v>
      </c>
      <c r="F302" s="69">
        <f t="shared" si="23"/>
        <v>0</v>
      </c>
      <c r="G302" s="88">
        <f t="shared" si="23"/>
        <v>0</v>
      </c>
      <c r="H302" s="39">
        <f t="shared" si="23"/>
        <v>673.76647542018452</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366.39812376440847</v>
      </c>
      <c r="D304" s="69">
        <f t="shared" si="23"/>
        <v>376.74635746173715</v>
      </c>
      <c r="E304" s="69">
        <f t="shared" si="23"/>
        <v>0</v>
      </c>
      <c r="F304" s="69">
        <f t="shared" si="23"/>
        <v>0</v>
      </c>
      <c r="G304" s="88">
        <f t="shared" si="23"/>
        <v>0</v>
      </c>
      <c r="H304" s="39">
        <f t="shared" si="23"/>
        <v>376.043988658751</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191.73643388344468</v>
      </c>
      <c r="D306" s="69">
        <f t="shared" si="23"/>
        <v>318.71021952588944</v>
      </c>
      <c r="E306" s="69">
        <f t="shared" si="23"/>
        <v>967.07478583040643</v>
      </c>
      <c r="F306" s="69">
        <f t="shared" si="23"/>
        <v>0</v>
      </c>
      <c r="G306" s="88">
        <f t="shared" si="23"/>
        <v>0</v>
      </c>
      <c r="H306" s="39">
        <f t="shared" si="23"/>
        <v>322.57954337069526</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340.47056528021773</v>
      </c>
      <c r="D308" s="69">
        <f t="shared" si="23"/>
        <v>524.42731556386298</v>
      </c>
      <c r="E308" s="69">
        <f t="shared" si="23"/>
        <v>628.05035276728688</v>
      </c>
      <c r="F308" s="69">
        <f t="shared" si="23"/>
        <v>3693.3226323028985</v>
      </c>
      <c r="G308" s="88">
        <f t="shared" si="23"/>
        <v>0</v>
      </c>
      <c r="H308" s="39">
        <f t="shared" si="23"/>
        <v>490.64828776473684</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491.32209528265327</v>
      </c>
      <c r="E310" s="69">
        <f t="shared" si="24"/>
        <v>0</v>
      </c>
      <c r="F310" s="69">
        <f t="shared" si="24"/>
        <v>0</v>
      </c>
      <c r="G310" s="88">
        <f t="shared" si="24"/>
        <v>0</v>
      </c>
      <c r="H310" s="39">
        <f t="shared" si="24"/>
        <v>491.32209528265327</v>
      </c>
      <c r="I310" s="1"/>
    </row>
    <row r="311" spans="2:10" x14ac:dyDescent="0.2">
      <c r="B311" s="9" t="str">
        <f>$B$50</f>
        <v>Technology</v>
      </c>
      <c r="C311" s="69">
        <f t="shared" si="24"/>
        <v>358.13045660590888</v>
      </c>
      <c r="D311" s="69">
        <f t="shared" si="24"/>
        <v>431.74395121901199</v>
      </c>
      <c r="E311" s="69">
        <f t="shared" si="24"/>
        <v>1304.0707661405575</v>
      </c>
      <c r="F311" s="69">
        <f t="shared" si="24"/>
        <v>2044.8679439051316</v>
      </c>
      <c r="G311" s="88">
        <f t="shared" si="24"/>
        <v>0</v>
      </c>
      <c r="H311" s="39">
        <f t="shared" si="24"/>
        <v>477.01101596211254</v>
      </c>
      <c r="I311" s="1"/>
    </row>
    <row r="312" spans="2:10" x14ac:dyDescent="0.2">
      <c r="B312" s="9" t="str">
        <f>$B$51</f>
        <v>Nursing</v>
      </c>
      <c r="C312" s="69">
        <f t="shared" si="24"/>
        <v>363.90461775303083</v>
      </c>
      <c r="D312" s="69">
        <f t="shared" si="24"/>
        <v>796.58595497893953</v>
      </c>
      <c r="E312" s="69">
        <f t="shared" si="24"/>
        <v>0</v>
      </c>
      <c r="F312" s="69">
        <f t="shared" si="24"/>
        <v>0</v>
      </c>
      <c r="G312" s="88">
        <f t="shared" si="24"/>
        <v>0</v>
      </c>
      <c r="H312" s="39">
        <f t="shared" si="24"/>
        <v>788.24700557058566</v>
      </c>
      <c r="I312" s="1"/>
    </row>
    <row r="313" spans="2:10" x14ac:dyDescent="0.2">
      <c r="B313" s="35" t="str">
        <f>$B$52</f>
        <v>Totals</v>
      </c>
      <c r="C313" s="38">
        <f t="shared" si="24"/>
        <v>271.76006786348682</v>
      </c>
      <c r="D313" s="38">
        <f t="shared" si="24"/>
        <v>477.0056020300197</v>
      </c>
      <c r="E313" s="38">
        <f t="shared" si="24"/>
        <v>827.82566844298697</v>
      </c>
      <c r="F313" s="38">
        <f t="shared" si="24"/>
        <v>1782.5197343601583</v>
      </c>
      <c r="G313" s="38">
        <f t="shared" si="24"/>
        <v>0</v>
      </c>
      <c r="H313" s="38">
        <f t="shared" si="24"/>
        <v>417.18052033729089</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1.5571852975039322</v>
      </c>
      <c r="E318" s="55">
        <f t="shared" si="25"/>
        <v>3.5291862652839057</v>
      </c>
      <c r="F318" s="55">
        <f t="shared" si="25"/>
        <v>7.6574792909828986</v>
      </c>
      <c r="G318" s="55">
        <f t="shared" si="25"/>
        <v>0</v>
      </c>
      <c r="H318" s="55">
        <f t="shared" si="25"/>
        <v>1.4107807375686299</v>
      </c>
      <c r="I318" s="1"/>
    </row>
    <row r="319" spans="2:10" x14ac:dyDescent="0.2">
      <c r="B319" s="9" t="str">
        <f>$B$33</f>
        <v>Science</v>
      </c>
      <c r="C319" s="55">
        <f t="shared" ref="C319:H334" si="26">IF($C$293=0,"",C294/$C$293)</f>
        <v>0.89348640228008236</v>
      </c>
      <c r="D319" s="55">
        <f t="shared" si="26"/>
        <v>2.2155446367773131</v>
      </c>
      <c r="E319" s="55">
        <f t="shared" si="26"/>
        <v>4.8890045536242814</v>
      </c>
      <c r="F319" s="55">
        <f t="shared" si="26"/>
        <v>0</v>
      </c>
      <c r="G319" s="55">
        <f t="shared" si="26"/>
        <v>0</v>
      </c>
      <c r="H319" s="55">
        <f t="shared" si="26"/>
        <v>1.2817517724648075</v>
      </c>
      <c r="I319" s="1"/>
    </row>
    <row r="320" spans="2:10" x14ac:dyDescent="0.2">
      <c r="B320" s="9" t="str">
        <f>$B$34</f>
        <v>Fine Arts</v>
      </c>
      <c r="C320" s="55">
        <f t="shared" si="26"/>
        <v>1.559240809139451</v>
      </c>
      <c r="D320" s="55">
        <f t="shared" si="26"/>
        <v>2.9309028117000282</v>
      </c>
      <c r="E320" s="55">
        <f t="shared" si="26"/>
        <v>5.3043584835971807</v>
      </c>
      <c r="F320" s="55">
        <f t="shared" si="26"/>
        <v>0</v>
      </c>
      <c r="G320" s="55">
        <f t="shared" si="26"/>
        <v>0</v>
      </c>
      <c r="H320" s="55">
        <f t="shared" si="26"/>
        <v>2.1118693082398488</v>
      </c>
      <c r="I320" s="1"/>
    </row>
    <row r="321" spans="2:9" x14ac:dyDescent="0.2">
      <c r="B321" s="9" t="str">
        <f>$B$35</f>
        <v>Teacher Education</v>
      </c>
      <c r="C321" s="55">
        <f t="shared" si="26"/>
        <v>1.2534718603913997</v>
      </c>
      <c r="D321" s="55">
        <f t="shared" si="26"/>
        <v>1.7773979252341365</v>
      </c>
      <c r="E321" s="55">
        <f t="shared" si="26"/>
        <v>2.4638196734259932</v>
      </c>
      <c r="F321" s="55">
        <f t="shared" si="26"/>
        <v>5.8726687151395849</v>
      </c>
      <c r="G321" s="55">
        <f t="shared" si="26"/>
        <v>0</v>
      </c>
      <c r="H321" s="55">
        <f t="shared" si="26"/>
        <v>2.3008545373549372</v>
      </c>
      <c r="I321" s="1"/>
    </row>
    <row r="322" spans="2:9" x14ac:dyDescent="0.2">
      <c r="B322" s="9" t="str">
        <f>$B$36</f>
        <v>Agriculture</v>
      </c>
      <c r="C322" s="55">
        <f t="shared" si="26"/>
        <v>0.94223871365097134</v>
      </c>
      <c r="D322" s="55">
        <f t="shared" si="26"/>
        <v>1.946648837891013</v>
      </c>
      <c r="E322" s="55">
        <f t="shared" si="26"/>
        <v>2.4002861976359386</v>
      </c>
      <c r="F322" s="55">
        <f t="shared" si="26"/>
        <v>0</v>
      </c>
      <c r="G322" s="55">
        <f t="shared" si="26"/>
        <v>0</v>
      </c>
      <c r="H322" s="55">
        <f t="shared" si="26"/>
        <v>1.5485556652872494</v>
      </c>
      <c r="I322" s="1"/>
    </row>
    <row r="323" spans="2:9" x14ac:dyDescent="0.2">
      <c r="B323" s="9" t="str">
        <f>$B$37</f>
        <v>Engineering</v>
      </c>
      <c r="C323" s="55">
        <f t="shared" si="26"/>
        <v>1.3848039345111745</v>
      </c>
      <c r="D323" s="55">
        <f t="shared" si="26"/>
        <v>3.0003132633907739</v>
      </c>
      <c r="E323" s="55">
        <f t="shared" si="26"/>
        <v>3.7159830222356742</v>
      </c>
      <c r="F323" s="55">
        <f t="shared" si="26"/>
        <v>16.110402140149482</v>
      </c>
      <c r="G323" s="55">
        <f t="shared" si="26"/>
        <v>0</v>
      </c>
      <c r="H323" s="55">
        <f t="shared" si="26"/>
        <v>2.6111914274201795</v>
      </c>
      <c r="I323" s="1"/>
    </row>
    <row r="324" spans="2:9" x14ac:dyDescent="0.2">
      <c r="B324" s="9" t="str">
        <f>$B$38</f>
        <v>Home Economics</v>
      </c>
      <c r="C324" s="55">
        <f t="shared" si="26"/>
        <v>0.98876747823949629</v>
      </c>
      <c r="D324" s="55">
        <f t="shared" si="26"/>
        <v>2.2307547859290175</v>
      </c>
      <c r="E324" s="55">
        <f t="shared" si="26"/>
        <v>3.4837164030097694</v>
      </c>
      <c r="F324" s="55">
        <f t="shared" si="26"/>
        <v>0</v>
      </c>
      <c r="G324" s="55">
        <f t="shared" si="26"/>
        <v>0</v>
      </c>
      <c r="H324" s="55">
        <f t="shared" si="26"/>
        <v>1.5355779383507933</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0.40467846918309519</v>
      </c>
      <c r="D327" s="55">
        <f t="shared" si="26"/>
        <v>0</v>
      </c>
      <c r="E327" s="55">
        <f t="shared" si="26"/>
        <v>2.9692989024302876</v>
      </c>
      <c r="F327" s="55">
        <f t="shared" si="26"/>
        <v>0</v>
      </c>
      <c r="G327" s="55">
        <f t="shared" si="26"/>
        <v>0</v>
      </c>
      <c r="H327" s="55">
        <f t="shared" si="26"/>
        <v>2.6121000108049093</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1.4204751615862874</v>
      </c>
      <c r="D329" s="55">
        <f t="shared" si="26"/>
        <v>1.4605938411862878</v>
      </c>
      <c r="E329" s="55">
        <f t="shared" si="26"/>
        <v>0</v>
      </c>
      <c r="F329" s="55">
        <f t="shared" si="26"/>
        <v>0</v>
      </c>
      <c r="G329" s="55">
        <f t="shared" si="26"/>
        <v>0</v>
      </c>
      <c r="H329" s="55">
        <f t="shared" si="26"/>
        <v>1.4578708538831202</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0.7433357985143183</v>
      </c>
      <c r="D331" s="55">
        <f t="shared" si="26"/>
        <v>1.2355957119238274</v>
      </c>
      <c r="E331" s="55">
        <f t="shared" si="26"/>
        <v>3.7492160127756393</v>
      </c>
      <c r="F331" s="55">
        <f t="shared" si="26"/>
        <v>0</v>
      </c>
      <c r="G331" s="55">
        <f t="shared" si="26"/>
        <v>0</v>
      </c>
      <c r="H331" s="55">
        <f t="shared" si="26"/>
        <v>1.2505965486017312</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1.3199575812859858</v>
      </c>
      <c r="D333" s="55">
        <f t="shared" si="26"/>
        <v>2.0331326158614011</v>
      </c>
      <c r="E333" s="55">
        <f t="shared" si="26"/>
        <v>2.4348648873133154</v>
      </c>
      <c r="F333" s="55">
        <f t="shared" si="26"/>
        <v>14.318504169754075</v>
      </c>
      <c r="G333" s="55">
        <f t="shared" si="26"/>
        <v>0</v>
      </c>
      <c r="H333" s="55">
        <f t="shared" si="26"/>
        <v>1.9021759682721147</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1.904788227399036</v>
      </c>
      <c r="E335" s="55">
        <f t="shared" si="27"/>
        <v>0</v>
      </c>
      <c r="F335" s="55">
        <f t="shared" si="27"/>
        <v>0</v>
      </c>
      <c r="G335" s="55">
        <f t="shared" si="27"/>
        <v>0</v>
      </c>
      <c r="H335" s="55">
        <f t="shared" si="27"/>
        <v>1.904788227399036</v>
      </c>
      <c r="I335" s="1"/>
    </row>
    <row r="336" spans="2:9" x14ac:dyDescent="0.2">
      <c r="B336" s="9" t="str">
        <f>$B$50</f>
        <v>Technology</v>
      </c>
      <c r="C336" s="55">
        <f t="shared" si="27"/>
        <v>1.3884225524674081</v>
      </c>
      <c r="D336" s="55">
        <f t="shared" si="27"/>
        <v>1.6738119523397563</v>
      </c>
      <c r="E336" s="55">
        <f t="shared" si="27"/>
        <v>5.0557031057411823</v>
      </c>
      <c r="F336" s="55">
        <f t="shared" si="27"/>
        <v>7.9276719356482115</v>
      </c>
      <c r="G336" s="55">
        <f t="shared" si="27"/>
        <v>0</v>
      </c>
      <c r="H336" s="55">
        <f t="shared" si="27"/>
        <v>1.8493061400415407</v>
      </c>
      <c r="I336" s="1"/>
    </row>
    <row r="337" spans="2:10" x14ac:dyDescent="0.2">
      <c r="B337" s="9" t="str">
        <f>$B$51</f>
        <v>Nursing</v>
      </c>
      <c r="C337" s="55">
        <f t="shared" si="27"/>
        <v>1.4108081815318112</v>
      </c>
      <c r="D337" s="55">
        <f t="shared" si="27"/>
        <v>3.0882542505693689</v>
      </c>
      <c r="E337" s="55">
        <f t="shared" si="27"/>
        <v>0</v>
      </c>
      <c r="F337" s="55">
        <f t="shared" si="27"/>
        <v>0</v>
      </c>
      <c r="G337" s="55">
        <f t="shared" si="27"/>
        <v>0</v>
      </c>
      <c r="H337" s="55">
        <f t="shared" si="27"/>
        <v>3.0559252899660998</v>
      </c>
      <c r="I337" s="1"/>
    </row>
    <row r="338" spans="2:10" x14ac:dyDescent="0.2">
      <c r="B338" s="35" t="str">
        <f>$B$52</f>
        <v>Totals</v>
      </c>
      <c r="C338" s="55">
        <f t="shared" si="27"/>
        <v>1.0535764275891886</v>
      </c>
      <c r="D338" s="55">
        <f t="shared" si="27"/>
        <v>1.8492851509710035</v>
      </c>
      <c r="E338" s="55">
        <f t="shared" si="27"/>
        <v>3.2093663255298974</v>
      </c>
      <c r="F338" s="55">
        <f t="shared" si="27"/>
        <v>6.9105839890273755</v>
      </c>
      <c r="G338" s="55">
        <f t="shared" si="27"/>
        <v>0</v>
      </c>
      <c r="H338" s="55">
        <f t="shared" si="27"/>
        <v>1.6173515326672334</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7738.2160633187132</v>
      </c>
      <c r="D343" s="38">
        <f t="shared" si="28"/>
        <v>12049.836282708658</v>
      </c>
      <c r="E343" s="38">
        <f>E293*24</f>
        <v>21847.684678770958</v>
      </c>
      <c r="F343" s="38">
        <f>F293*18</f>
        <v>35553.13755240856</v>
      </c>
      <c r="G343" s="38">
        <f>G293*24</f>
        <v>0</v>
      </c>
      <c r="H343" s="38">
        <f>IF((C32/30+D32/30+E32/24+F32/18+G32/24)=0,0,H268/(C32/30+D32/30+E32/24+F32/18+G32/24))</f>
        <v>10686.21436923188</v>
      </c>
      <c r="I343" s="1"/>
    </row>
    <row r="344" spans="2:10" x14ac:dyDescent="0.2">
      <c r="B344" s="9" t="str">
        <f>$B$33</f>
        <v>Science</v>
      </c>
      <c r="C344" s="39">
        <f t="shared" si="28"/>
        <v>6913.9908304805795</v>
      </c>
      <c r="D344" s="39">
        <f t="shared" si="28"/>
        <v>17144.36309730983</v>
      </c>
      <c r="E344" s="39">
        <f>E294*24</f>
        <v>30265.738856395001</v>
      </c>
      <c r="F344" s="39">
        <f>F294*18</f>
        <v>0</v>
      </c>
      <c r="G344" s="39">
        <f>G294*24</f>
        <v>0</v>
      </c>
      <c r="H344" s="39">
        <f t="shared" ref="H344:H363" si="29">IF((C33/30+D33/30+E33/24+F33/18+G33/24)=0,0,H269/(C33/30+D33/30+E33/24+F33/18+G33/24))</f>
        <v>9851.5510973131422</v>
      </c>
      <c r="I344" s="1"/>
    </row>
    <row r="345" spans="2:10" x14ac:dyDescent="0.2">
      <c r="B345" s="9" t="str">
        <f>$B$34</f>
        <v>Fine Arts</v>
      </c>
      <c r="C345" s="39">
        <f t="shared" si="28"/>
        <v>12065.742275864968</v>
      </c>
      <c r="D345" s="39">
        <f t="shared" si="28"/>
        <v>22679.959217523141</v>
      </c>
      <c r="E345" s="39">
        <f t="shared" ref="E345:E363" si="30">E295*24</f>
        <v>32837.017618698075</v>
      </c>
      <c r="F345" s="39">
        <f t="shared" ref="F345:F363" si="31">F295*18</f>
        <v>0</v>
      </c>
      <c r="G345" s="39">
        <f t="shared" ref="G345:G363" si="32">G295*24</f>
        <v>0</v>
      </c>
      <c r="H345" s="39">
        <f t="shared" si="29"/>
        <v>16216.522533801859</v>
      </c>
      <c r="I345" s="1"/>
    </row>
    <row r="346" spans="2:10" x14ac:dyDescent="0.2">
      <c r="B346" s="9" t="str">
        <f>$B$35</f>
        <v>Teacher Education</v>
      </c>
      <c r="C346" s="39">
        <f t="shared" si="28"/>
        <v>9699.6360849987195</v>
      </c>
      <c r="D346" s="39">
        <f t="shared" si="28"/>
        <v>13753.889175956148</v>
      </c>
      <c r="E346" s="39">
        <f t="shared" si="30"/>
        <v>15252.455179220549</v>
      </c>
      <c r="F346" s="39">
        <f t="shared" si="31"/>
        <v>27266.387631625446</v>
      </c>
      <c r="G346" s="39">
        <f t="shared" si="32"/>
        <v>0</v>
      </c>
      <c r="H346" s="39">
        <f t="shared" si="29"/>
        <v>15675.125987256359</v>
      </c>
      <c r="I346" s="1"/>
    </row>
    <row r="347" spans="2:10" x14ac:dyDescent="0.2">
      <c r="B347" s="9" t="str">
        <f>$B$36</f>
        <v>Agriculture</v>
      </c>
      <c r="C347" s="39">
        <f t="shared" si="28"/>
        <v>7291.2467494547072</v>
      </c>
      <c r="D347" s="39">
        <f t="shared" si="28"/>
        <v>15063.589307008944</v>
      </c>
      <c r="E347" s="39">
        <f t="shared" si="30"/>
        <v>14859.146568886892</v>
      </c>
      <c r="F347" s="39">
        <f t="shared" si="31"/>
        <v>0</v>
      </c>
      <c r="G347" s="39">
        <f t="shared" si="32"/>
        <v>0</v>
      </c>
      <c r="H347" s="39">
        <f t="shared" si="29"/>
        <v>11818.268502311194</v>
      </c>
      <c r="I347" s="1"/>
    </row>
    <row r="348" spans="2:10" x14ac:dyDescent="0.2">
      <c r="B348" s="9" t="str">
        <f>$B$37</f>
        <v>Engineering</v>
      </c>
      <c r="C348" s="39">
        <f t="shared" si="28"/>
        <v>10715.912050581326</v>
      </c>
      <c r="D348" s="39">
        <f t="shared" si="28"/>
        <v>23217.072289758678</v>
      </c>
      <c r="E348" s="39">
        <f t="shared" si="30"/>
        <v>23004.063610946971</v>
      </c>
      <c r="F348" s="39">
        <f t="shared" si="31"/>
        <v>74799.463576457347</v>
      </c>
      <c r="G348" s="39">
        <f t="shared" si="32"/>
        <v>0</v>
      </c>
      <c r="H348" s="39">
        <f t="shared" si="29"/>
        <v>19097.50868983227</v>
      </c>
      <c r="I348" s="1"/>
    </row>
    <row r="349" spans="2:10" x14ac:dyDescent="0.2">
      <c r="B349" s="9" t="str">
        <f>$B$38</f>
        <v>Home Economics</v>
      </c>
      <c r="C349" s="39">
        <f t="shared" si="28"/>
        <v>7651.2963830000072</v>
      </c>
      <c r="D349" s="39">
        <f t="shared" si="28"/>
        <v>17262.06251780102</v>
      </c>
      <c r="E349" s="39">
        <f t="shared" si="30"/>
        <v>21566.200183853667</v>
      </c>
      <c r="F349" s="39">
        <f t="shared" si="31"/>
        <v>0</v>
      </c>
      <c r="G349" s="39">
        <f t="shared" si="32"/>
        <v>0</v>
      </c>
      <c r="H349" s="39">
        <f t="shared" si="29"/>
        <v>11720.522761947701</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10" x14ac:dyDescent="0.2">
      <c r="B352" s="9" t="str">
        <f>$B$41</f>
        <v>Library Science</v>
      </c>
      <c r="C352" s="39">
        <f t="shared" si="28"/>
        <v>3131.4894307118543</v>
      </c>
      <c r="D352" s="39">
        <f t="shared" si="28"/>
        <v>0</v>
      </c>
      <c r="E352" s="39">
        <f t="shared" si="30"/>
        <v>18381.66117086454</v>
      </c>
      <c r="F352" s="39">
        <f t="shared" si="31"/>
        <v>0</v>
      </c>
      <c r="G352" s="39">
        <f t="shared" si="32"/>
        <v>0</v>
      </c>
      <c r="H352" s="39">
        <f t="shared" si="29"/>
        <v>16633.743086573337</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10991.943712932254</v>
      </c>
      <c r="D354" s="39">
        <f t="shared" si="28"/>
        <v>11302.390723852115</v>
      </c>
      <c r="E354" s="39">
        <f t="shared" si="30"/>
        <v>0</v>
      </c>
      <c r="F354" s="39">
        <f t="shared" si="31"/>
        <v>0</v>
      </c>
      <c r="G354" s="39">
        <f t="shared" si="32"/>
        <v>0</v>
      </c>
      <c r="H354" s="39">
        <f t="shared" si="29"/>
        <v>11281.31965976253</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5752.0930165033406</v>
      </c>
      <c r="D356" s="39">
        <f t="shared" si="28"/>
        <v>9561.3065857766833</v>
      </c>
      <c r="E356" s="39">
        <f t="shared" si="30"/>
        <v>23209.794859929752</v>
      </c>
      <c r="F356" s="39">
        <f t="shared" si="31"/>
        <v>0</v>
      </c>
      <c r="G356" s="39">
        <f t="shared" si="32"/>
        <v>0</v>
      </c>
      <c r="H356" s="39">
        <f t="shared" si="29"/>
        <v>9531.9731228118071</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10214.116958406532</v>
      </c>
      <c r="D358" s="39">
        <f t="shared" si="28"/>
        <v>15732.819466915889</v>
      </c>
      <c r="E358" s="39">
        <f t="shared" si="30"/>
        <v>15073.208466414886</v>
      </c>
      <c r="F358" s="39">
        <f t="shared" si="31"/>
        <v>66479.807381452178</v>
      </c>
      <c r="G358" s="39">
        <f t="shared" si="32"/>
        <v>0</v>
      </c>
      <c r="H358" s="39">
        <f t="shared" si="29"/>
        <v>14334.521310259461</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14739.662858479598</v>
      </c>
      <c r="E360" s="39">
        <f t="shared" si="30"/>
        <v>0</v>
      </c>
      <c r="F360" s="39">
        <f t="shared" si="31"/>
        <v>0</v>
      </c>
      <c r="G360" s="39">
        <f t="shared" si="32"/>
        <v>0</v>
      </c>
      <c r="H360" s="39">
        <f t="shared" si="29"/>
        <v>14739.662858479598</v>
      </c>
      <c r="I360" s="1"/>
    </row>
    <row r="361" spans="2:9" x14ac:dyDescent="0.2">
      <c r="B361" s="9" t="str">
        <f>$B$50</f>
        <v>Technology</v>
      </c>
      <c r="C361" s="39">
        <f t="shared" si="33"/>
        <v>10743.913698177266</v>
      </c>
      <c r="D361" s="39">
        <f t="shared" si="33"/>
        <v>12952.318536570359</v>
      </c>
      <c r="E361" s="39">
        <f t="shared" si="30"/>
        <v>31297.698387373377</v>
      </c>
      <c r="F361" s="39">
        <f t="shared" si="31"/>
        <v>36807.622990292366</v>
      </c>
      <c r="G361" s="39">
        <f t="shared" si="32"/>
        <v>0</v>
      </c>
      <c r="H361" s="39">
        <f t="shared" si="29"/>
        <v>14003.787383024352</v>
      </c>
      <c r="I361" s="1"/>
    </row>
    <row r="362" spans="2:9" x14ac:dyDescent="0.2">
      <c r="B362" s="9" t="str">
        <f>$B$51</f>
        <v>Nursing</v>
      </c>
      <c r="C362" s="39">
        <f t="shared" si="33"/>
        <v>10917.138532590925</v>
      </c>
      <c r="D362" s="39">
        <f t="shared" si="33"/>
        <v>23897.578649368184</v>
      </c>
      <c r="E362" s="39">
        <f t="shared" si="30"/>
        <v>0</v>
      </c>
      <c r="F362" s="39">
        <f t="shared" si="31"/>
        <v>0</v>
      </c>
      <c r="G362" s="39">
        <f t="shared" si="32"/>
        <v>0</v>
      </c>
      <c r="H362" s="39">
        <f t="shared" si="29"/>
        <v>23647.41016711757</v>
      </c>
      <c r="I362" s="1"/>
    </row>
    <row r="363" spans="2:9" x14ac:dyDescent="0.2">
      <c r="B363" s="35" t="str">
        <f>$B$52</f>
        <v>Totals</v>
      </c>
      <c r="C363" s="38">
        <f t="shared" si="33"/>
        <v>8152.802035904605</v>
      </c>
      <c r="D363" s="38">
        <f t="shared" si="33"/>
        <v>14310.168060900591</v>
      </c>
      <c r="E363" s="38">
        <f t="shared" si="30"/>
        <v>19867.816042631686</v>
      </c>
      <c r="F363" s="38">
        <f t="shared" si="31"/>
        <v>32085.355218482848</v>
      </c>
      <c r="G363" s="38">
        <f t="shared" si="32"/>
        <v>0</v>
      </c>
      <c r="H363" s="38">
        <f t="shared" si="29"/>
        <v>12184.317491733331</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53" priority="24" stopIfTrue="1">
      <formula>#REF!&gt;5</formula>
    </cfRule>
  </conditionalFormatting>
  <conditionalFormatting sqref="C25">
    <cfRule type="expression" dxfId="52" priority="20" stopIfTrue="1">
      <formula>C52=0</formula>
    </cfRule>
  </conditionalFormatting>
  <conditionalFormatting sqref="D25:G25">
    <cfRule type="expression" dxfId="51" priority="19" stopIfTrue="1">
      <formula>D52=0</formula>
    </cfRule>
  </conditionalFormatting>
  <conditionalFormatting sqref="C25:G25">
    <cfRule type="expression" dxfId="50" priority="18" stopIfTrue="1">
      <formula>AND(C52=0,C25&gt;0)</formula>
    </cfRule>
  </conditionalFormatting>
  <conditionalFormatting sqref="C116:G135">
    <cfRule type="expression" dxfId="49" priority="17" stopIfTrue="1">
      <formula>C32=0</formula>
    </cfRule>
  </conditionalFormatting>
  <conditionalFormatting sqref="H188">
    <cfRule type="expression" dxfId="48" priority="15" stopIfTrue="1">
      <formula>$H$188&lt;&gt;$I$163</formula>
    </cfRule>
  </conditionalFormatting>
  <conditionalFormatting sqref="C293:G312">
    <cfRule type="expression" dxfId="47" priority="13" stopIfTrue="1">
      <formula>C32=0</formula>
    </cfRule>
  </conditionalFormatting>
  <conditionalFormatting sqref="H138">
    <cfRule type="cellIs" dxfId="46" priority="12" operator="lessThan">
      <formula>0</formula>
    </cfRule>
  </conditionalFormatting>
  <conditionalFormatting sqref="C61:G80">
    <cfRule type="expression" dxfId="45" priority="6" stopIfTrue="1">
      <formula>C32=0</formula>
    </cfRule>
  </conditionalFormatting>
  <conditionalFormatting sqref="C91:G110">
    <cfRule type="expression" dxfId="44" priority="5" stopIfTrue="1">
      <formula>C32=0</formula>
    </cfRule>
  </conditionalFormatting>
  <conditionalFormatting sqref="C143:H162">
    <cfRule type="expression" dxfId="43" priority="3" stopIfTrue="1">
      <formula>C32=0</formula>
    </cfRule>
  </conditionalFormatting>
  <conditionalFormatting sqref="H143:H162">
    <cfRule type="expression" dxfId="42" priority="4" stopIfTrue="1">
      <formula>OR(AND(#REF!&gt;0,H143&gt;0,H61=0),AND(#REF!&gt;0,H143&gt;0,H32=0))</formula>
    </cfRule>
  </conditionalFormatting>
  <conditionalFormatting sqref="H143:H162">
    <cfRule type="expression" dxfId="41" priority="2" stopIfTrue="1">
      <formula>OR(AND(#REF!&gt;0,H143&gt;0,H61=0),AND(#REF!&gt;0,H143&gt;0,H32=0))</formula>
    </cfRule>
  </conditionalFormatting>
  <conditionalFormatting sqref="H143:H162">
    <cfRule type="expression" dxfId="4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000"/>
    <pageSetUpPr fitToPage="1"/>
  </sheetPr>
  <dimension ref="B1:W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100</v>
      </c>
      <c r="C3" s="6"/>
      <c r="D3" s="6"/>
      <c r="E3" s="6"/>
      <c r="F3" s="6"/>
      <c r="G3" s="6"/>
      <c r="H3" s="6"/>
    </row>
    <row r="4" spans="2:8" x14ac:dyDescent="0.2">
      <c r="B4" s="83" t="s">
        <v>165</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Data!$G36</f>
        <v>205741845</v>
      </c>
    </row>
    <row r="14" spans="2:8" x14ac:dyDescent="0.2">
      <c r="B14" s="371" t="s">
        <v>14</v>
      </c>
      <c r="C14" s="371"/>
      <c r="D14" s="371"/>
      <c r="E14" s="371"/>
      <c r="F14" s="335"/>
      <c r="G14" s="333"/>
      <c r="H14" s="339">
        <f>Data!$H36</f>
        <v>66558246</v>
      </c>
    </row>
    <row r="15" spans="2:8" x14ac:dyDescent="0.2">
      <c r="B15" s="371" t="s">
        <v>15</v>
      </c>
      <c r="C15" s="371"/>
      <c r="D15" s="371"/>
      <c r="E15" s="371"/>
      <c r="F15" s="335"/>
      <c r="G15" s="333"/>
      <c r="H15" s="339">
        <f>Data!$I36</f>
        <v>45882304</v>
      </c>
    </row>
    <row r="16" spans="2:8" x14ac:dyDescent="0.2">
      <c r="B16" s="371" t="s">
        <v>19</v>
      </c>
      <c r="C16" s="371"/>
      <c r="D16" s="371"/>
      <c r="E16" s="371"/>
      <c r="F16" s="335"/>
      <c r="G16" s="333"/>
      <c r="H16" s="339">
        <f>Data!$J36</f>
        <v>18541136</v>
      </c>
    </row>
    <row r="17" spans="2:23" x14ac:dyDescent="0.2">
      <c r="B17" s="371" t="s">
        <v>16</v>
      </c>
      <c r="C17" s="371"/>
      <c r="D17" s="371"/>
      <c r="E17" s="371"/>
      <c r="F17" s="335"/>
      <c r="G17" s="333"/>
      <c r="H17" s="339">
        <f>Data!$K36</f>
        <v>39746797</v>
      </c>
    </row>
    <row r="18" spans="2:23" x14ac:dyDescent="0.2">
      <c r="B18" s="371" t="s">
        <v>1</v>
      </c>
      <c r="C18" s="371"/>
      <c r="D18" s="371"/>
      <c r="E18" s="371"/>
      <c r="F18" s="336"/>
      <c r="G18" s="333"/>
      <c r="H18" s="337">
        <f>SUM(H13:H17)</f>
        <v>376470328</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x14ac:dyDescent="0.2">
      <c r="B21" s="385" t="s">
        <v>22</v>
      </c>
      <c r="C21" s="386"/>
      <c r="D21" s="384" t="str">
        <f>Data!L36</f>
        <v>Lisa Braun</v>
      </c>
      <c r="E21" s="384"/>
      <c r="F21" s="384"/>
      <c r="G21" s="87" t="str">
        <f>Data!M36</f>
        <v>(512)245-2770</v>
      </c>
      <c r="H21" s="78" t="str">
        <f>Data!N36</f>
        <v>lb22@txstate.edu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Data!O36</f>
        <v>14244</v>
      </c>
      <c r="D25" s="80">
        <f>Data!P36</f>
        <v>19410</v>
      </c>
      <c r="E25" s="80">
        <f>Data!Q36</f>
        <v>3620</v>
      </c>
      <c r="F25" s="80">
        <f>Data!R36</f>
        <v>413</v>
      </c>
      <c r="G25" s="80">
        <f>Data!S36</f>
        <v>125</v>
      </c>
      <c r="H25" s="68">
        <f>SUM(C25:G25)</f>
        <v>37812</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Data!T36</f>
        <v>Proff, Kate</v>
      </c>
      <c r="E28" s="384"/>
      <c r="F28" s="384"/>
      <c r="G28" s="87" t="str">
        <f>Data!U36</f>
        <v>(512) 245-2386</v>
      </c>
      <c r="H28" s="78" t="str">
        <f>Data!V36</f>
        <v>kproff@txstate.edu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Data!W36</f>
        <v>276695</v>
      </c>
      <c r="D32" s="81">
        <f>Data!AQ36</f>
        <v>120889</v>
      </c>
      <c r="E32" s="81">
        <f>Data!BK36</f>
        <v>20441</v>
      </c>
      <c r="F32" s="81">
        <f>Data!CE36</f>
        <v>1316</v>
      </c>
      <c r="G32" s="81">
        <f>Data!CY36</f>
        <v>0</v>
      </c>
      <c r="H32" s="22">
        <f>SUM(C32:G32)</f>
        <v>419341</v>
      </c>
      <c r="I32" s="1"/>
      <c r="W32" s="18"/>
    </row>
    <row r="33" spans="2:23" x14ac:dyDescent="0.2">
      <c r="B33" s="7" t="s">
        <v>46</v>
      </c>
      <c r="C33" s="81">
        <f>Data!X36</f>
        <v>93626</v>
      </c>
      <c r="D33" s="81">
        <f>Data!AR36</f>
        <v>31777</v>
      </c>
      <c r="E33" s="81">
        <f>Data!BL36</f>
        <v>4433</v>
      </c>
      <c r="F33" s="81">
        <f>Data!CF36</f>
        <v>805</v>
      </c>
      <c r="G33" s="81">
        <f>Data!CZ36</f>
        <v>0</v>
      </c>
      <c r="H33" s="22">
        <f t="shared" ref="H33:H52" si="0">SUM(C33:G33)</f>
        <v>130641</v>
      </c>
      <c r="I33" s="1"/>
      <c r="W33" s="18"/>
    </row>
    <row r="34" spans="2:23" x14ac:dyDescent="0.2">
      <c r="B34" s="7" t="s">
        <v>47</v>
      </c>
      <c r="C34" s="81">
        <f>Data!Y36</f>
        <v>43429</v>
      </c>
      <c r="D34" s="81">
        <f>Data!AS36</f>
        <v>23127</v>
      </c>
      <c r="E34" s="81">
        <f>Data!BM36</f>
        <v>2158</v>
      </c>
      <c r="F34" s="81">
        <f>Data!CG36</f>
        <v>0</v>
      </c>
      <c r="G34" s="81">
        <f>Data!DA36</f>
        <v>0</v>
      </c>
      <c r="H34" s="22">
        <f t="shared" si="0"/>
        <v>68714</v>
      </c>
      <c r="I34" s="1"/>
      <c r="W34" s="18"/>
    </row>
    <row r="35" spans="2:23" x14ac:dyDescent="0.2">
      <c r="B35" s="7" t="s">
        <v>48</v>
      </c>
      <c r="C35" s="81">
        <f>Data!Z36</f>
        <v>2220</v>
      </c>
      <c r="D35" s="81">
        <f>Data!AT36</f>
        <v>21237</v>
      </c>
      <c r="E35" s="81">
        <f>Data!BN36</f>
        <v>9514</v>
      </c>
      <c r="F35" s="81">
        <f>Data!CH36</f>
        <v>2211</v>
      </c>
      <c r="G35" s="81">
        <f>Data!DB36</f>
        <v>0</v>
      </c>
      <c r="H35" s="22">
        <f t="shared" si="0"/>
        <v>35182</v>
      </c>
      <c r="I35" s="1"/>
      <c r="W35" s="18"/>
    </row>
    <row r="36" spans="2:23" x14ac:dyDescent="0.2">
      <c r="B36" s="7" t="s">
        <v>49</v>
      </c>
      <c r="C36" s="81">
        <f>Data!AA36</f>
        <v>3018</v>
      </c>
      <c r="D36" s="81">
        <f>Data!AU36</f>
        <v>6133</v>
      </c>
      <c r="E36" s="81">
        <f>Data!BO36</f>
        <v>526</v>
      </c>
      <c r="F36" s="81">
        <f>Data!CI36</f>
        <v>12</v>
      </c>
      <c r="G36" s="81">
        <f>Data!DC36</f>
        <v>0</v>
      </c>
      <c r="H36" s="22">
        <f t="shared" si="0"/>
        <v>9689</v>
      </c>
      <c r="I36" s="1"/>
      <c r="W36" s="18"/>
    </row>
    <row r="37" spans="2:23" x14ac:dyDescent="0.2">
      <c r="B37" s="7" t="s">
        <v>50</v>
      </c>
      <c r="C37" s="81">
        <f>Data!AB36</f>
        <v>13847</v>
      </c>
      <c r="D37" s="81">
        <f>Data!AV36</f>
        <v>25688</v>
      </c>
      <c r="E37" s="81">
        <f>Data!BP36</f>
        <v>3691</v>
      </c>
      <c r="F37" s="81">
        <f>Data!CJ36</f>
        <v>1182</v>
      </c>
      <c r="G37" s="81">
        <f>Data!DD36</f>
        <v>0</v>
      </c>
      <c r="H37" s="22">
        <f t="shared" si="0"/>
        <v>44408</v>
      </c>
      <c r="I37" s="1"/>
      <c r="W37" s="18"/>
    </row>
    <row r="38" spans="2:23" x14ac:dyDescent="0.2">
      <c r="B38" s="7" t="s">
        <v>51</v>
      </c>
      <c r="C38" s="81">
        <f>Data!AC36</f>
        <v>13392</v>
      </c>
      <c r="D38" s="81">
        <f>Data!AW36</f>
        <v>11110</v>
      </c>
      <c r="E38" s="81">
        <f>Data!BQ36</f>
        <v>1529</v>
      </c>
      <c r="F38" s="81">
        <f>Data!CK36</f>
        <v>0</v>
      </c>
      <c r="G38" s="81">
        <f>Data!DE36</f>
        <v>0</v>
      </c>
      <c r="H38" s="22">
        <f t="shared" si="0"/>
        <v>26031</v>
      </c>
      <c r="I38" s="1"/>
      <c r="W38" s="18"/>
    </row>
    <row r="39" spans="2:23" x14ac:dyDescent="0.2">
      <c r="B39" s="7" t="s">
        <v>52</v>
      </c>
      <c r="C39" s="81">
        <f>Data!AD36</f>
        <v>0</v>
      </c>
      <c r="D39" s="81">
        <f>Data!AX36</f>
        <v>0</v>
      </c>
      <c r="E39" s="81">
        <f>Data!BR36</f>
        <v>0</v>
      </c>
      <c r="F39" s="81">
        <f>Data!CL36</f>
        <v>0</v>
      </c>
      <c r="G39" s="81">
        <f>Data!DF36</f>
        <v>0</v>
      </c>
      <c r="H39" s="22">
        <f t="shared" si="0"/>
        <v>0</v>
      </c>
      <c r="I39" s="1"/>
      <c r="W39" s="18"/>
    </row>
    <row r="40" spans="2:23" x14ac:dyDescent="0.2">
      <c r="B40" s="7" t="s">
        <v>53</v>
      </c>
      <c r="C40" s="81">
        <f>Data!AE36</f>
        <v>1962</v>
      </c>
      <c r="D40" s="81">
        <f>Data!AY36</f>
        <v>6479</v>
      </c>
      <c r="E40" s="81">
        <f>Data!BS36</f>
        <v>5559</v>
      </c>
      <c r="F40" s="81">
        <f>Data!CM36</f>
        <v>0</v>
      </c>
      <c r="G40" s="81">
        <f>Data!DG36</f>
        <v>0</v>
      </c>
      <c r="H40" s="22">
        <f t="shared" si="0"/>
        <v>14000</v>
      </c>
      <c r="I40" s="1"/>
      <c r="W40" s="18"/>
    </row>
    <row r="41" spans="2:23" x14ac:dyDescent="0.2">
      <c r="B41" s="7" t="s">
        <v>54</v>
      </c>
      <c r="C41" s="81">
        <f>Data!AF36</f>
        <v>0</v>
      </c>
      <c r="D41" s="81">
        <f>Data!AZ36</f>
        <v>0</v>
      </c>
      <c r="E41" s="81">
        <f>Data!BT36</f>
        <v>0</v>
      </c>
      <c r="F41" s="81">
        <f>Data!CN36</f>
        <v>0</v>
      </c>
      <c r="G41" s="81">
        <f>Data!DH36</f>
        <v>0</v>
      </c>
      <c r="H41" s="22">
        <f t="shared" si="0"/>
        <v>0</v>
      </c>
      <c r="I41" s="1"/>
      <c r="W41" s="18"/>
    </row>
    <row r="42" spans="2:23" x14ac:dyDescent="0.2">
      <c r="B42" s="7" t="s">
        <v>55</v>
      </c>
      <c r="C42" s="81">
        <f>Data!AG36</f>
        <v>0</v>
      </c>
      <c r="D42" s="81">
        <f>Data!BA36</f>
        <v>0</v>
      </c>
      <c r="E42" s="81">
        <f>Data!BU36</f>
        <v>0</v>
      </c>
      <c r="F42" s="81">
        <f>Data!CO36</f>
        <v>0</v>
      </c>
      <c r="G42" s="81">
        <f>Data!DI36</f>
        <v>0</v>
      </c>
      <c r="H42" s="22">
        <f t="shared" si="0"/>
        <v>0</v>
      </c>
      <c r="I42" s="1"/>
      <c r="W42" s="18"/>
    </row>
    <row r="43" spans="2:23" x14ac:dyDescent="0.2">
      <c r="B43" s="7" t="s">
        <v>56</v>
      </c>
      <c r="C43" s="81">
        <f>Data!AH36</f>
        <v>7413</v>
      </c>
      <c r="D43" s="81">
        <f>Data!BB36</f>
        <v>0</v>
      </c>
      <c r="E43" s="81">
        <f>Data!BV36</f>
        <v>0</v>
      </c>
      <c r="F43" s="81">
        <f>Data!CP36</f>
        <v>0</v>
      </c>
      <c r="G43" s="81">
        <f>Data!DJ36</f>
        <v>0</v>
      </c>
      <c r="H43" s="22">
        <f t="shared" si="0"/>
        <v>7413</v>
      </c>
      <c r="I43" s="1"/>
      <c r="W43" s="18"/>
    </row>
    <row r="44" spans="2:23" x14ac:dyDescent="0.2">
      <c r="B44" s="7" t="s">
        <v>57</v>
      </c>
      <c r="C44" s="81">
        <f>Data!AI36</f>
        <v>0</v>
      </c>
      <c r="D44" s="81">
        <f>Data!BC36</f>
        <v>0</v>
      </c>
      <c r="E44" s="81">
        <f>Data!BW36</f>
        <v>0</v>
      </c>
      <c r="F44" s="81">
        <f>Data!CQ36</f>
        <v>0</v>
      </c>
      <c r="G44" s="81">
        <f>Data!DK36</f>
        <v>0</v>
      </c>
      <c r="H44" s="22">
        <f t="shared" si="0"/>
        <v>0</v>
      </c>
      <c r="I44" s="1"/>
      <c r="W44" s="18"/>
    </row>
    <row r="45" spans="2:23" x14ac:dyDescent="0.2">
      <c r="B45" s="7" t="s">
        <v>58</v>
      </c>
      <c r="C45" s="81">
        <f>Data!AJ36</f>
        <v>10604</v>
      </c>
      <c r="D45" s="81">
        <f>Data!BD36</f>
        <v>25016</v>
      </c>
      <c r="E45" s="81">
        <f>Data!BX36</f>
        <v>6238</v>
      </c>
      <c r="F45" s="81">
        <f>Data!CR36</f>
        <v>0</v>
      </c>
      <c r="G45" s="81">
        <f>Data!DL36</f>
        <v>4130</v>
      </c>
      <c r="H45" s="22">
        <f t="shared" si="0"/>
        <v>45988</v>
      </c>
      <c r="I45" s="1"/>
      <c r="W45" s="18"/>
    </row>
    <row r="46" spans="2:23" x14ac:dyDescent="0.2">
      <c r="B46" s="7" t="s">
        <v>59</v>
      </c>
      <c r="C46" s="81">
        <f>Data!AK36</f>
        <v>0</v>
      </c>
      <c r="D46" s="81">
        <f>Data!BE36</f>
        <v>0</v>
      </c>
      <c r="E46" s="81">
        <f>Data!BY36</f>
        <v>0</v>
      </c>
      <c r="F46" s="81">
        <f>Data!CS36</f>
        <v>0</v>
      </c>
      <c r="G46" s="81">
        <f>Data!DM36</f>
        <v>0</v>
      </c>
      <c r="H46" s="22">
        <f t="shared" si="0"/>
        <v>0</v>
      </c>
      <c r="I46" s="1"/>
      <c r="W46" s="18"/>
    </row>
    <row r="47" spans="2:23" x14ac:dyDescent="0.2">
      <c r="B47" s="7" t="s">
        <v>60</v>
      </c>
      <c r="C47" s="81">
        <f>Data!AL36</f>
        <v>26613</v>
      </c>
      <c r="D47" s="81">
        <f>Data!BF36</f>
        <v>57909</v>
      </c>
      <c r="E47" s="81">
        <f>Data!BZ36</f>
        <v>8159</v>
      </c>
      <c r="F47" s="81">
        <f>Data!CT36</f>
        <v>151</v>
      </c>
      <c r="G47" s="81">
        <f>Data!DN36</f>
        <v>0</v>
      </c>
      <c r="H47" s="22">
        <f t="shared" si="0"/>
        <v>92832</v>
      </c>
      <c r="I47" s="1"/>
      <c r="W47" s="18"/>
    </row>
    <row r="48" spans="2:23" x14ac:dyDescent="0.2">
      <c r="B48" s="7" t="s">
        <v>61</v>
      </c>
      <c r="C48" s="81">
        <f>Data!AM36</f>
        <v>0</v>
      </c>
      <c r="D48" s="81">
        <f>Data!BG36</f>
        <v>0</v>
      </c>
      <c r="E48" s="81">
        <f>Data!CA36</f>
        <v>0</v>
      </c>
      <c r="F48" s="81">
        <f>Data!CU36</f>
        <v>0</v>
      </c>
      <c r="G48" s="81">
        <f>Data!DO36</f>
        <v>0</v>
      </c>
      <c r="H48" s="22">
        <f t="shared" si="0"/>
        <v>0</v>
      </c>
      <c r="I48" s="1"/>
      <c r="W48" s="18"/>
    </row>
    <row r="49" spans="2:23" x14ac:dyDescent="0.2">
      <c r="B49" s="7" t="s">
        <v>62</v>
      </c>
      <c r="C49" s="81">
        <f>Data!AN36</f>
        <v>0</v>
      </c>
      <c r="D49" s="81">
        <f>Data!BH36</f>
        <v>4050</v>
      </c>
      <c r="E49" s="81">
        <f>Data!CB36</f>
        <v>0</v>
      </c>
      <c r="F49" s="81">
        <f>Data!CV36</f>
        <v>0</v>
      </c>
      <c r="G49" s="81">
        <f>Data!DP36</f>
        <v>0</v>
      </c>
      <c r="H49" s="22">
        <f t="shared" si="0"/>
        <v>4050</v>
      </c>
      <c r="I49" s="1"/>
      <c r="W49" s="18"/>
    </row>
    <row r="50" spans="2:23" x14ac:dyDescent="0.2">
      <c r="B50" s="7" t="s">
        <v>63</v>
      </c>
      <c r="C50" s="81">
        <f>Data!AO36</f>
        <v>4842</v>
      </c>
      <c r="D50" s="81">
        <f>Data!BI36</f>
        <v>6406</v>
      </c>
      <c r="E50" s="81">
        <f>Data!CC36</f>
        <v>831</v>
      </c>
      <c r="F50" s="81">
        <f>Data!CW36</f>
        <v>0</v>
      </c>
      <c r="G50" s="81">
        <f>Data!DQ36</f>
        <v>0</v>
      </c>
      <c r="H50" s="22">
        <f t="shared" si="0"/>
        <v>12079</v>
      </c>
      <c r="I50" s="1"/>
      <c r="W50" s="18"/>
    </row>
    <row r="51" spans="2:23" x14ac:dyDescent="0.2">
      <c r="B51" s="7" t="s">
        <v>0</v>
      </c>
      <c r="C51" s="81">
        <f>Data!AP36</f>
        <v>0</v>
      </c>
      <c r="D51" s="81">
        <f>Data!BJ36</f>
        <v>5478</v>
      </c>
      <c r="E51" s="81">
        <f>Data!CD36</f>
        <v>1605</v>
      </c>
      <c r="F51" s="81">
        <f>Data!CX36</f>
        <v>0</v>
      </c>
      <c r="G51" s="81">
        <f>Data!DR36</f>
        <v>0</v>
      </c>
      <c r="H51" s="22">
        <f t="shared" si="0"/>
        <v>7083</v>
      </c>
      <c r="I51" s="1"/>
      <c r="W51" s="18"/>
    </row>
    <row r="52" spans="2:23" x14ac:dyDescent="0.2">
      <c r="B52" s="8" t="s">
        <v>34</v>
      </c>
      <c r="C52" s="22">
        <f>SUM(C32:C51)</f>
        <v>497661</v>
      </c>
      <c r="D52" s="22">
        <f>SUM(D32:D51)</f>
        <v>345299</v>
      </c>
      <c r="E52" s="22">
        <f>SUM(E32:E51)</f>
        <v>64684</v>
      </c>
      <c r="F52" s="22">
        <f>SUM(F32:F51)</f>
        <v>5677</v>
      </c>
      <c r="G52" s="22">
        <f>SUM(G32:G51)</f>
        <v>4130</v>
      </c>
      <c r="H52" s="22">
        <f t="shared" si="0"/>
        <v>917451</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Data!T36</f>
        <v>Proff, Kate</v>
      </c>
      <c r="E55" s="384"/>
      <c r="F55" s="384"/>
      <c r="G55" s="87" t="str">
        <f>Data!U36</f>
        <v>(512) 245-2386</v>
      </c>
      <c r="H55" s="78" t="str">
        <f>Data!V36</f>
        <v>kproff@txstate.edu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Data!DS36</f>
        <v>12714641.6917005</v>
      </c>
      <c r="D61" s="82">
        <f>Data!EM36</f>
        <v>10940168.7582915</v>
      </c>
      <c r="E61" s="82">
        <f>Data!FG36</f>
        <v>6594371.9596779598</v>
      </c>
      <c r="F61" s="82">
        <f>Data!GA36</f>
        <v>913584.60350256006</v>
      </c>
      <c r="G61" s="82">
        <f>Data!GU36</f>
        <v>0</v>
      </c>
      <c r="H61" s="21">
        <f>SUM(C61:G61)</f>
        <v>31162767.013172522</v>
      </c>
      <c r="I61" s="1"/>
    </row>
    <row r="62" spans="2:23" x14ac:dyDescent="0.2">
      <c r="B62" s="9" t="str">
        <f>$B$33</f>
        <v>Science</v>
      </c>
      <c r="C62" s="82">
        <f>Data!DT36</f>
        <v>2811106.0263851499</v>
      </c>
      <c r="D62" s="82">
        <f>Data!EN36</f>
        <v>2803979.2996000298</v>
      </c>
      <c r="E62" s="82">
        <f>Data!FH36</f>
        <v>2508653.2048604302</v>
      </c>
      <c r="F62" s="82">
        <f>Data!GB36</f>
        <v>809558.14101562602</v>
      </c>
      <c r="G62" s="82">
        <f>Data!GV36</f>
        <v>0</v>
      </c>
      <c r="H62" s="22">
        <f t="shared" ref="H62:H81" si="1">SUM(C62:G62)</f>
        <v>8933296.6718612369</v>
      </c>
      <c r="I62" s="1"/>
    </row>
    <row r="63" spans="2:23" x14ac:dyDescent="0.2">
      <c r="B63" s="9" t="str">
        <f>$B$34</f>
        <v>Fine Arts</v>
      </c>
      <c r="C63" s="82">
        <f>Data!DU36</f>
        <v>4425901.7389678396</v>
      </c>
      <c r="D63" s="82">
        <f>Data!EO36</f>
        <v>4362192.3115380798</v>
      </c>
      <c r="E63" s="82">
        <f>Data!FI36</f>
        <v>1392551.5263853199</v>
      </c>
      <c r="F63" s="82">
        <f>Data!GC36</f>
        <v>0</v>
      </c>
      <c r="G63" s="82">
        <f>Data!GW36</f>
        <v>0</v>
      </c>
      <c r="H63" s="22">
        <f t="shared" si="1"/>
        <v>10180645.57689124</v>
      </c>
      <c r="I63" s="1"/>
    </row>
    <row r="64" spans="2:23" x14ac:dyDescent="0.2">
      <c r="B64" s="9" t="str">
        <f>$B$35</f>
        <v>Teacher Education</v>
      </c>
      <c r="C64" s="82">
        <f>Data!DV36</f>
        <v>117751.197360071</v>
      </c>
      <c r="D64" s="82">
        <f>Data!EP36</f>
        <v>2025964.0615368099</v>
      </c>
      <c r="E64" s="82">
        <f>Data!FJ36</f>
        <v>1974925.9811607799</v>
      </c>
      <c r="F64" s="82">
        <f>Data!GD36</f>
        <v>1193082.5773527599</v>
      </c>
      <c r="G64" s="82">
        <f>Data!GX36</f>
        <v>0</v>
      </c>
      <c r="H64" s="22">
        <f t="shared" si="1"/>
        <v>5311723.8174104206</v>
      </c>
      <c r="I64" s="1"/>
    </row>
    <row r="65" spans="2:9" x14ac:dyDescent="0.2">
      <c r="B65" s="9" t="str">
        <f>$B$36</f>
        <v>Agriculture</v>
      </c>
      <c r="C65" s="82">
        <f>Data!DW36</f>
        <v>169485.20856107801</v>
      </c>
      <c r="D65" s="82">
        <f>Data!EQ36</f>
        <v>532742.34660029202</v>
      </c>
      <c r="E65" s="82">
        <f>Data!FK36</f>
        <v>305185.40924944502</v>
      </c>
      <c r="F65" s="82">
        <f>Data!GE36</f>
        <v>3244.4456700532201</v>
      </c>
      <c r="G65" s="82">
        <f>Data!GY36</f>
        <v>0</v>
      </c>
      <c r="H65" s="22">
        <f t="shared" si="1"/>
        <v>1010657.4100808682</v>
      </c>
      <c r="I65" s="1"/>
    </row>
    <row r="66" spans="2:9" x14ac:dyDescent="0.2">
      <c r="B66" s="9" t="str">
        <f>$B$37</f>
        <v>Engineering</v>
      </c>
      <c r="C66" s="82">
        <f>Data!DX36</f>
        <v>1020686.32491645</v>
      </c>
      <c r="D66" s="82">
        <f>Data!ER36</f>
        <v>2759700.0605137399</v>
      </c>
      <c r="E66" s="82">
        <f>Data!FL36</f>
        <v>1786049.37662794</v>
      </c>
      <c r="F66" s="82">
        <f>Data!GF36</f>
        <v>1056752.7906698301</v>
      </c>
      <c r="G66" s="82">
        <f>Data!GZ36</f>
        <v>0</v>
      </c>
      <c r="H66" s="22">
        <f t="shared" si="1"/>
        <v>6623188.5527279601</v>
      </c>
      <c r="I66" s="1"/>
    </row>
    <row r="67" spans="2:9" x14ac:dyDescent="0.2">
      <c r="B67" s="9" t="str">
        <f>$B$38</f>
        <v>Home Economics</v>
      </c>
      <c r="C67" s="82">
        <f>Data!DY36</f>
        <v>466624.57700951898</v>
      </c>
      <c r="D67" s="82">
        <f>Data!ES36</f>
        <v>703612.82349016599</v>
      </c>
      <c r="E67" s="82">
        <f>Data!FM36</f>
        <v>301233.92655197397</v>
      </c>
      <c r="F67" s="82">
        <f>Data!GG36</f>
        <v>0</v>
      </c>
      <c r="G67" s="82">
        <f>Data!HA36</f>
        <v>0</v>
      </c>
      <c r="H67" s="22">
        <f t="shared" si="1"/>
        <v>1471471.3270516589</v>
      </c>
      <c r="I67" s="1"/>
    </row>
    <row r="68" spans="2:9" x14ac:dyDescent="0.2">
      <c r="B68" s="9" t="str">
        <f>$B$39</f>
        <v>Law</v>
      </c>
      <c r="C68" s="82">
        <f>Data!DZ36</f>
        <v>0</v>
      </c>
      <c r="D68" s="82">
        <f>Data!ET36</f>
        <v>0</v>
      </c>
      <c r="E68" s="82">
        <f>Data!FN36</f>
        <v>0</v>
      </c>
      <c r="F68" s="82">
        <f>Data!GH36</f>
        <v>0</v>
      </c>
      <c r="G68" s="82">
        <f>Data!HB36</f>
        <v>0</v>
      </c>
      <c r="H68" s="22">
        <f t="shared" si="1"/>
        <v>0</v>
      </c>
      <c r="I68" s="1"/>
    </row>
    <row r="69" spans="2:9" x14ac:dyDescent="0.2">
      <c r="B69" s="9" t="str">
        <f>$B$40</f>
        <v>Social Service</v>
      </c>
      <c r="C69" s="82">
        <f>Data!EA36</f>
        <v>173237.618777953</v>
      </c>
      <c r="D69" s="82">
        <f>Data!EU36</f>
        <v>660645.28405078605</v>
      </c>
      <c r="E69" s="82">
        <f>Data!FO36</f>
        <v>1022863.31536912</v>
      </c>
      <c r="F69" s="82">
        <f>Data!GI36</f>
        <v>0</v>
      </c>
      <c r="G69" s="82">
        <f>Data!HC36</f>
        <v>0</v>
      </c>
      <c r="H69" s="22">
        <f t="shared" si="1"/>
        <v>1856746.2181978589</v>
      </c>
      <c r="I69" s="1"/>
    </row>
    <row r="70" spans="2:9" x14ac:dyDescent="0.2">
      <c r="B70" s="9" t="str">
        <f>$B$41</f>
        <v>Library Science</v>
      </c>
      <c r="C70" s="82">
        <f>Data!EB36</f>
        <v>0</v>
      </c>
      <c r="D70" s="82">
        <f>Data!EV36</f>
        <v>0</v>
      </c>
      <c r="E70" s="82">
        <f>Data!FP36</f>
        <v>0</v>
      </c>
      <c r="F70" s="82">
        <f>Data!GJ36</f>
        <v>0</v>
      </c>
      <c r="G70" s="82">
        <f>Data!HD36</f>
        <v>0</v>
      </c>
      <c r="H70" s="22">
        <f t="shared" si="1"/>
        <v>0</v>
      </c>
      <c r="I70" s="1"/>
    </row>
    <row r="71" spans="2:9" x14ac:dyDescent="0.2">
      <c r="B71" s="9" t="str">
        <f>$B$42</f>
        <v>Veterinary Science</v>
      </c>
      <c r="C71" s="82">
        <f>Data!EC36</f>
        <v>0</v>
      </c>
      <c r="D71" s="82">
        <f>Data!EW36</f>
        <v>0</v>
      </c>
      <c r="E71" s="82">
        <f>Data!FQ36</f>
        <v>0</v>
      </c>
      <c r="F71" s="82">
        <f>Data!GK36</f>
        <v>0</v>
      </c>
      <c r="G71" s="82">
        <f>Data!HE36</f>
        <v>0</v>
      </c>
      <c r="H71" s="22">
        <f t="shared" si="1"/>
        <v>0</v>
      </c>
      <c r="I71" s="1"/>
    </row>
    <row r="72" spans="2:9" x14ac:dyDescent="0.2">
      <c r="B72" s="9" t="str">
        <f>$B$43</f>
        <v>Vocational Training</v>
      </c>
      <c r="C72" s="82">
        <f>Data!ED36</f>
        <v>266341.83333333302</v>
      </c>
      <c r="D72" s="82">
        <f>Data!EX36</f>
        <v>0</v>
      </c>
      <c r="E72" s="82">
        <f>Data!FR36</f>
        <v>0</v>
      </c>
      <c r="F72" s="82">
        <f>Data!GL36</f>
        <v>0</v>
      </c>
      <c r="G72" s="82">
        <f>Data!HF36</f>
        <v>0</v>
      </c>
      <c r="H72" s="22">
        <f t="shared" si="1"/>
        <v>266341.83333333302</v>
      </c>
      <c r="I72" s="1"/>
    </row>
    <row r="73" spans="2:9" x14ac:dyDescent="0.2">
      <c r="B73" s="9" t="str">
        <f>$B$44</f>
        <v>Physical Training</v>
      </c>
      <c r="C73" s="82">
        <f>Data!EE36</f>
        <v>0</v>
      </c>
      <c r="D73" s="82">
        <f>Data!EY36</f>
        <v>0</v>
      </c>
      <c r="E73" s="82">
        <f>Data!FS36</f>
        <v>0</v>
      </c>
      <c r="F73" s="82">
        <f>Data!GM36</f>
        <v>0</v>
      </c>
      <c r="G73" s="82">
        <f>Data!HG36</f>
        <v>0</v>
      </c>
      <c r="H73" s="22">
        <f t="shared" si="1"/>
        <v>0</v>
      </c>
      <c r="I73" s="1"/>
    </row>
    <row r="74" spans="2:9" x14ac:dyDescent="0.2">
      <c r="B74" s="9" t="str">
        <f>$B$45</f>
        <v>Health Services</v>
      </c>
      <c r="C74" s="82">
        <f>Data!EF36</f>
        <v>747320.71587551106</v>
      </c>
      <c r="D74" s="82">
        <f>Data!EZ36</f>
        <v>3126050.30302257</v>
      </c>
      <c r="E74" s="82">
        <f>Data!FT36</f>
        <v>1944328.3073622</v>
      </c>
      <c r="F74" s="82">
        <f>Data!GN36</f>
        <v>0</v>
      </c>
      <c r="G74" s="82">
        <f>Data!HH36</f>
        <v>1313350.97</v>
      </c>
      <c r="H74" s="22">
        <f t="shared" si="1"/>
        <v>7131050.2962602805</v>
      </c>
      <c r="I74" s="1"/>
    </row>
    <row r="75" spans="2:9" x14ac:dyDescent="0.2">
      <c r="B75" s="9" t="str">
        <f>$B$46</f>
        <v>Pharmacy</v>
      </c>
      <c r="C75" s="82">
        <f>Data!EG36</f>
        <v>0</v>
      </c>
      <c r="D75" s="82">
        <f>Data!FA36</f>
        <v>0</v>
      </c>
      <c r="E75" s="82">
        <f>Data!FU36</f>
        <v>0</v>
      </c>
      <c r="F75" s="82">
        <f>Data!GO36</f>
        <v>0</v>
      </c>
      <c r="G75" s="82">
        <f>Data!HI36</f>
        <v>0</v>
      </c>
      <c r="H75" s="22">
        <f t="shared" si="1"/>
        <v>0</v>
      </c>
      <c r="I75" s="1"/>
    </row>
    <row r="76" spans="2:9" x14ac:dyDescent="0.2">
      <c r="B76" s="9" t="str">
        <f>$B$47</f>
        <v>Business Administration</v>
      </c>
      <c r="C76" s="82">
        <f>Data!EH36</f>
        <v>1359009.56903867</v>
      </c>
      <c r="D76" s="82">
        <f>Data!FB36</f>
        <v>6791666.1242124699</v>
      </c>
      <c r="E76" s="82">
        <f>Data!FV36</f>
        <v>1944720.83754794</v>
      </c>
      <c r="F76" s="82">
        <f>Data!GP36</f>
        <v>79190.754069859293</v>
      </c>
      <c r="G76" s="82">
        <f>Data!HJ36</f>
        <v>0</v>
      </c>
      <c r="H76" s="22">
        <f t="shared" si="1"/>
        <v>10174587.284868939</v>
      </c>
      <c r="I76" s="1"/>
    </row>
    <row r="77" spans="2:9" x14ac:dyDescent="0.2">
      <c r="B77" s="9" t="str">
        <f>$B$48</f>
        <v>Optometry</v>
      </c>
      <c r="C77" s="82">
        <f>Data!EI36</f>
        <v>0</v>
      </c>
      <c r="D77" s="82">
        <f>Data!FC36</f>
        <v>0</v>
      </c>
      <c r="E77" s="82">
        <f>Data!FW36</f>
        <v>0</v>
      </c>
      <c r="F77" s="82">
        <f>Data!GQ36</f>
        <v>0</v>
      </c>
      <c r="G77" s="82">
        <f>Data!HK36</f>
        <v>0</v>
      </c>
      <c r="H77" s="22">
        <f t="shared" si="1"/>
        <v>0</v>
      </c>
      <c r="I77" s="1"/>
    </row>
    <row r="78" spans="2:9" x14ac:dyDescent="0.2">
      <c r="B78" s="9" t="str">
        <f>$B$49</f>
        <v>Teacher Ed-Practice Teaching</v>
      </c>
      <c r="C78" s="82">
        <f>Data!EJ36</f>
        <v>0</v>
      </c>
      <c r="D78" s="82">
        <f>Data!FD36</f>
        <v>588413.96801401</v>
      </c>
      <c r="E78" s="82">
        <f>Data!FX36</f>
        <v>0</v>
      </c>
      <c r="F78" s="82">
        <f>Data!GR36</f>
        <v>0</v>
      </c>
      <c r="G78" s="82">
        <f>Data!HL36</f>
        <v>0</v>
      </c>
      <c r="H78" s="22">
        <f t="shared" si="1"/>
        <v>588413.96801401</v>
      </c>
      <c r="I78" s="1"/>
    </row>
    <row r="79" spans="2:9" x14ac:dyDescent="0.2">
      <c r="B79" s="9" t="str">
        <f>$B$50</f>
        <v>Technology</v>
      </c>
      <c r="C79" s="82">
        <f>Data!EK36</f>
        <v>804152.77943950403</v>
      </c>
      <c r="D79" s="82">
        <f>Data!FE36</f>
        <v>1040131.58498396</v>
      </c>
      <c r="E79" s="82">
        <f>Data!FY36</f>
        <v>177551.01314491499</v>
      </c>
      <c r="F79" s="82">
        <f>Data!GS36</f>
        <v>0</v>
      </c>
      <c r="G79" s="82">
        <f>Data!HM36</f>
        <v>0</v>
      </c>
      <c r="H79" s="22">
        <f t="shared" si="1"/>
        <v>2021835.377568379</v>
      </c>
      <c r="I79" s="1"/>
    </row>
    <row r="80" spans="2:9" x14ac:dyDescent="0.2">
      <c r="B80" s="9" t="str">
        <f>$B$51</f>
        <v>Nursing</v>
      </c>
      <c r="C80" s="82">
        <f>Data!EL36</f>
        <v>0</v>
      </c>
      <c r="D80" s="82">
        <f>Data!FF36</f>
        <v>1503888.11162212</v>
      </c>
      <c r="E80" s="82">
        <f>Data!FZ36</f>
        <v>598453.67837788095</v>
      </c>
      <c r="F80" s="82">
        <f>Data!GT36</f>
        <v>0</v>
      </c>
      <c r="G80" s="82">
        <f>Data!HN36</f>
        <v>0</v>
      </c>
      <c r="H80" s="22">
        <f t="shared" si="1"/>
        <v>2102341.790000001</v>
      </c>
      <c r="I80" s="1"/>
    </row>
    <row r="81" spans="2:9" x14ac:dyDescent="0.2">
      <c r="B81" s="35" t="str">
        <f>$B$52</f>
        <v>Totals</v>
      </c>
      <c r="C81" s="21">
        <f>SUM(C61:C80)</f>
        <v>25076259.281365577</v>
      </c>
      <c r="D81" s="21">
        <f>SUM(D61:D80)</f>
        <v>37839155.037476525</v>
      </c>
      <c r="E81" s="21">
        <f>SUM(E61:E80)</f>
        <v>20550888.536315907</v>
      </c>
      <c r="F81" s="21">
        <f>SUM(F61:F80)</f>
        <v>4055413.3122806884</v>
      </c>
      <c r="G81" s="21">
        <f>SUM(G61:G80)</f>
        <v>1313350.97</v>
      </c>
      <c r="H81" s="21">
        <f t="shared" si="1"/>
        <v>88835067.137438685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Data!T36</f>
        <v>Proff, Kate</v>
      </c>
      <c r="E84" s="384"/>
      <c r="F84" s="384"/>
      <c r="G84" s="87" t="str">
        <f>Data!U36</f>
        <v>(512) 245-2386</v>
      </c>
      <c r="H84" s="78" t="str">
        <f>Data!V36</f>
        <v>kproff@txstate.edu</v>
      </c>
    </row>
    <row r="85" spans="2:9" ht="13.5" customHeight="1" x14ac:dyDescent="0.2">
      <c r="B85" s="27"/>
      <c r="C85" s="27"/>
      <c r="D85" s="27"/>
      <c r="E85" s="27"/>
      <c r="F85" s="27"/>
      <c r="G85" s="27"/>
      <c r="H85" s="5"/>
    </row>
    <row r="86" spans="2:9" x14ac:dyDescent="0.2">
      <c r="B86" s="28" t="s">
        <v>33</v>
      </c>
      <c r="C86" s="13"/>
      <c r="D86" s="13"/>
      <c r="E86" s="13"/>
      <c r="F86" s="13"/>
      <c r="G86" s="13"/>
      <c r="H86" s="17">
        <f>H13+H14</f>
        <v>272300091</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Data!HR36</f>
        <v>3124674.2135077897</v>
      </c>
      <c r="D91" s="159">
        <f>Data!IL36</f>
        <v>1708089.1100069198</v>
      </c>
      <c r="E91" s="159">
        <f>Data!JF36</f>
        <v>241299.91605886165</v>
      </c>
      <c r="F91" s="159">
        <f>Data!JZ36</f>
        <v>20129.319370955498</v>
      </c>
      <c r="G91" s="159">
        <f>Data!KT36</f>
        <v>0</v>
      </c>
      <c r="H91" s="36">
        <f t="shared" ref="H91:H111" si="2">SUM(C91:G91)</f>
        <v>5094192.5589445261</v>
      </c>
    </row>
    <row r="92" spans="2:9" x14ac:dyDescent="0.2">
      <c r="B92" s="9" t="str">
        <f>$B$33</f>
        <v>Science</v>
      </c>
      <c r="C92" s="159">
        <f>Data!HS36</f>
        <v>2205089.0519741066</v>
      </c>
      <c r="D92" s="159">
        <f>Data!IM36</f>
        <v>838759.97687922965</v>
      </c>
      <c r="E92" s="159">
        <f>Data!JG36</f>
        <v>91609.846980576229</v>
      </c>
      <c r="F92" s="159">
        <f>Data!KA36</f>
        <v>28943.059624454552</v>
      </c>
      <c r="G92" s="159">
        <f>Data!KU36</f>
        <v>0</v>
      </c>
      <c r="H92" s="69">
        <f t="shared" si="2"/>
        <v>3164401.9354583672</v>
      </c>
    </row>
    <row r="93" spans="2:9" x14ac:dyDescent="0.2">
      <c r="B93" s="9" t="str">
        <f>$B$34</f>
        <v>Fine Arts</v>
      </c>
      <c r="C93" s="159">
        <f>Data!HT36</f>
        <v>274410.56082627282</v>
      </c>
      <c r="D93" s="159">
        <f>Data!IN36</f>
        <v>215023.20064745258</v>
      </c>
      <c r="E93" s="159">
        <f>Data!JH36</f>
        <v>15462.262346209716</v>
      </c>
      <c r="F93" s="159">
        <f>Data!KB36</f>
        <v>0</v>
      </c>
      <c r="G93" s="159">
        <f>Data!KV36</f>
        <v>0</v>
      </c>
      <c r="H93" s="69">
        <f t="shared" si="2"/>
        <v>504896.02381993516</v>
      </c>
    </row>
    <row r="94" spans="2:9" x14ac:dyDescent="0.2">
      <c r="B94" s="9" t="str">
        <f>$B$35</f>
        <v>Teacher Education</v>
      </c>
      <c r="C94" s="159">
        <f>Data!HU36</f>
        <v>10908.395241572747</v>
      </c>
      <c r="D94" s="159">
        <f>Data!IO36</f>
        <v>224301.45091034635</v>
      </c>
      <c r="E94" s="159">
        <f>Data!JI36</f>
        <v>123266.16022683508</v>
      </c>
      <c r="F94" s="159">
        <f>Data!KC36</f>
        <v>33423.944138769162</v>
      </c>
      <c r="G94" s="159">
        <f>Data!KW36</f>
        <v>0</v>
      </c>
      <c r="H94" s="69">
        <f t="shared" si="2"/>
        <v>391899.95051752334</v>
      </c>
    </row>
    <row r="95" spans="2:9" x14ac:dyDescent="0.2">
      <c r="B95" s="9" t="str">
        <f>$B$36</f>
        <v>Agriculture</v>
      </c>
      <c r="C95" s="159">
        <f>Data!HV36</f>
        <v>33049.43936416084</v>
      </c>
      <c r="D95" s="159">
        <f>Data!IP36</f>
        <v>106195.29706621722</v>
      </c>
      <c r="E95" s="159">
        <f>Data!JJ36</f>
        <v>6749.6380887669911</v>
      </c>
      <c r="F95" s="159">
        <f>Data!KD36</f>
        <v>1248.8317168643773</v>
      </c>
      <c r="G95" s="159">
        <f>Data!KX36</f>
        <v>0</v>
      </c>
      <c r="H95" s="69">
        <f t="shared" si="2"/>
        <v>147243.2062360094</v>
      </c>
    </row>
    <row r="96" spans="2:9" x14ac:dyDescent="0.2">
      <c r="B96" s="9" t="str">
        <f>$B$37</f>
        <v>Engineering</v>
      </c>
      <c r="C96" s="159">
        <f>Data!HW36</f>
        <v>437423.1223685203</v>
      </c>
      <c r="D96" s="159">
        <f>Data!IQ36</f>
        <v>946101.87539087364</v>
      </c>
      <c r="E96" s="159">
        <f>Data!JK36</f>
        <v>116216.09981178908</v>
      </c>
      <c r="F96" s="159">
        <f>Data!KE36</f>
        <v>42930.207622782611</v>
      </c>
      <c r="G96" s="159">
        <f>Data!KY36</f>
        <v>0</v>
      </c>
      <c r="H96" s="69">
        <f t="shared" si="2"/>
        <v>1542671.3051939656</v>
      </c>
    </row>
    <row r="97" spans="2:8" x14ac:dyDescent="0.2">
      <c r="B97" s="9" t="str">
        <f>$B$38</f>
        <v>Home Economics</v>
      </c>
      <c r="C97" s="159">
        <f>Data!HX36</f>
        <v>154863.16678137178</v>
      </c>
      <c r="D97" s="159">
        <f>Data!IR36</f>
        <v>176599.28502605439</v>
      </c>
      <c r="E97" s="159">
        <f>Data!JL36</f>
        <v>20414.327270343776</v>
      </c>
      <c r="F97" s="159">
        <f>Data!KF36</f>
        <v>0</v>
      </c>
      <c r="G97" s="159">
        <f>Data!KZ36</f>
        <v>0</v>
      </c>
      <c r="H97" s="69">
        <f t="shared" si="2"/>
        <v>351876.77907776996</v>
      </c>
    </row>
    <row r="98" spans="2:8" x14ac:dyDescent="0.2">
      <c r="B98" s="9" t="str">
        <f>$B$39</f>
        <v>Law</v>
      </c>
      <c r="C98" s="159">
        <f>Data!HY36</f>
        <v>0</v>
      </c>
      <c r="D98" s="159">
        <f>Data!IS36</f>
        <v>0</v>
      </c>
      <c r="E98" s="159">
        <f>Data!JM36</f>
        <v>0</v>
      </c>
      <c r="F98" s="159">
        <f>Data!KG36</f>
        <v>0</v>
      </c>
      <c r="G98" s="159">
        <f>Data!LA36</f>
        <v>0</v>
      </c>
      <c r="H98" s="69">
        <f t="shared" si="2"/>
        <v>0</v>
      </c>
    </row>
    <row r="99" spans="2:8" x14ac:dyDescent="0.2">
      <c r="B99" s="9" t="str">
        <f>$B$40</f>
        <v>Social Service</v>
      </c>
      <c r="C99" s="159">
        <f>Data!HZ36</f>
        <v>22177.931676182383</v>
      </c>
      <c r="D99" s="159">
        <f>Data!IT36</f>
        <v>90112.438179014731</v>
      </c>
      <c r="E99" s="159">
        <f>Data!JN36</f>
        <v>72097.732273624482</v>
      </c>
      <c r="F99" s="159">
        <f>Data!KH36</f>
        <v>0</v>
      </c>
      <c r="G99" s="159">
        <f>Data!LB36</f>
        <v>0</v>
      </c>
      <c r="H99" s="69">
        <f t="shared" si="2"/>
        <v>184388.1021288216</v>
      </c>
    </row>
    <row r="100" spans="2:8" x14ac:dyDescent="0.2">
      <c r="B100" s="9" t="str">
        <f>$B$41</f>
        <v>Library Science</v>
      </c>
      <c r="C100" s="159">
        <f>Data!IA36</f>
        <v>0</v>
      </c>
      <c r="D100" s="159">
        <f>Data!IU36</f>
        <v>0</v>
      </c>
      <c r="E100" s="159">
        <f>Data!JO36</f>
        <v>0</v>
      </c>
      <c r="F100" s="159">
        <f>Data!KI36</f>
        <v>0</v>
      </c>
      <c r="G100" s="159">
        <f>Data!LC36</f>
        <v>0</v>
      </c>
      <c r="H100" s="69">
        <f t="shared" si="2"/>
        <v>0</v>
      </c>
    </row>
    <row r="101" spans="2:8" x14ac:dyDescent="0.2">
      <c r="B101" s="9" t="str">
        <f>$B$42</f>
        <v>Veterinary Science</v>
      </c>
      <c r="C101" s="159">
        <f>Data!IB36</f>
        <v>0</v>
      </c>
      <c r="D101" s="159">
        <f>Data!IV36</f>
        <v>0</v>
      </c>
      <c r="E101" s="159">
        <f>Data!JP36</f>
        <v>0</v>
      </c>
      <c r="F101" s="159">
        <f>Data!KJ36</f>
        <v>0</v>
      </c>
      <c r="G101" s="159">
        <f>Data!LD36</f>
        <v>0</v>
      </c>
      <c r="H101" s="69">
        <f t="shared" si="2"/>
        <v>0</v>
      </c>
    </row>
    <row r="102" spans="2:8" x14ac:dyDescent="0.2">
      <c r="B102" s="9" t="str">
        <f>$B$43</f>
        <v>Vocational Training</v>
      </c>
      <c r="C102" s="159">
        <f>Data!IC36</f>
        <v>72894.759129182843</v>
      </c>
      <c r="D102" s="159">
        <f>Data!IW36</f>
        <v>0</v>
      </c>
      <c r="E102" s="159">
        <f>Data!JQ36</f>
        <v>0</v>
      </c>
      <c r="F102" s="159">
        <f>Data!KK36</f>
        <v>0</v>
      </c>
      <c r="G102" s="159">
        <f>Data!LE36</f>
        <v>0</v>
      </c>
      <c r="H102" s="69">
        <f t="shared" si="2"/>
        <v>72894.759129182843</v>
      </c>
    </row>
    <row r="103" spans="2:8" x14ac:dyDescent="0.2">
      <c r="B103" s="9" t="str">
        <f>$B$44</f>
        <v>Physical Training</v>
      </c>
      <c r="C103" s="159">
        <f>Data!ID36</f>
        <v>0</v>
      </c>
      <c r="D103" s="159">
        <f>Data!IX36</f>
        <v>0</v>
      </c>
      <c r="E103" s="159">
        <f>Data!JR36</f>
        <v>0</v>
      </c>
      <c r="F103" s="159">
        <f>Data!KL36</f>
        <v>0</v>
      </c>
      <c r="G103" s="159">
        <f>Data!LF36</f>
        <v>0</v>
      </c>
      <c r="H103" s="69">
        <f t="shared" si="2"/>
        <v>0</v>
      </c>
    </row>
    <row r="104" spans="2:8" x14ac:dyDescent="0.2">
      <c r="B104" s="9" t="str">
        <f>$B$45</f>
        <v>Health Services</v>
      </c>
      <c r="C104" s="159">
        <f>Data!IE36</f>
        <v>152700.10896820753</v>
      </c>
      <c r="D104" s="159">
        <f>Data!IY36</f>
        <v>516607.65596004925</v>
      </c>
      <c r="E104" s="159">
        <f>Data!JS36</f>
        <v>111350.30083190819</v>
      </c>
      <c r="F104" s="159">
        <f>Data!KM36</f>
        <v>0</v>
      </c>
      <c r="G104" s="159">
        <f>Data!LG36</f>
        <v>75463.856651752678</v>
      </c>
      <c r="H104" s="69">
        <f t="shared" si="2"/>
        <v>856121.92241191771</v>
      </c>
    </row>
    <row r="105" spans="2:8" x14ac:dyDescent="0.2">
      <c r="B105" s="9" t="str">
        <f>$B$46</f>
        <v>Pharmacy</v>
      </c>
      <c r="C105" s="159">
        <f>Data!IF36</f>
        <v>0</v>
      </c>
      <c r="D105" s="159">
        <f>Data!IZ36</f>
        <v>0</v>
      </c>
      <c r="E105" s="159">
        <f>Data!JT36</f>
        <v>0</v>
      </c>
      <c r="F105" s="159">
        <f>Data!KN36</f>
        <v>0</v>
      </c>
      <c r="G105" s="159">
        <f>Data!LH36</f>
        <v>0</v>
      </c>
      <c r="H105" s="69">
        <f t="shared" si="2"/>
        <v>0</v>
      </c>
    </row>
    <row r="106" spans="2:8" x14ac:dyDescent="0.2">
      <c r="B106" s="9" t="str">
        <f>$B$47</f>
        <v>Business Administration</v>
      </c>
      <c r="C106" s="159">
        <f>Data!IG36</f>
        <v>303948.01452087268</v>
      </c>
      <c r="D106" s="159">
        <f>Data!JA36</f>
        <v>875351.72177612316</v>
      </c>
      <c r="E106" s="159">
        <f>Data!JU36</f>
        <v>116259.56967058702</v>
      </c>
      <c r="F106" s="159">
        <f>Data!KO36</f>
        <v>2142.5933135675741</v>
      </c>
      <c r="G106" s="159">
        <f>Data!LI36</f>
        <v>0</v>
      </c>
      <c r="H106" s="69">
        <f t="shared" si="2"/>
        <v>1297701.8992811504</v>
      </c>
    </row>
    <row r="107" spans="2:8" x14ac:dyDescent="0.2">
      <c r="B107" s="9" t="str">
        <f>$B$48</f>
        <v>Optometry</v>
      </c>
      <c r="C107" s="159">
        <f>Data!IH36</f>
        <v>0</v>
      </c>
      <c r="D107" s="159">
        <f>Data!JB36</f>
        <v>0</v>
      </c>
      <c r="E107" s="159">
        <f>Data!JV36</f>
        <v>0</v>
      </c>
      <c r="F107" s="159">
        <f>Data!KP36</f>
        <v>0</v>
      </c>
      <c r="G107" s="159">
        <f>Data!LJ36</f>
        <v>0</v>
      </c>
      <c r="H107" s="69">
        <f t="shared" si="2"/>
        <v>0</v>
      </c>
    </row>
    <row r="108" spans="2:8" x14ac:dyDescent="0.2">
      <c r="B108" s="9" t="str">
        <f>$B$49</f>
        <v>Teacher Ed-Practice Teaching</v>
      </c>
      <c r="C108" s="159">
        <f>Data!II36</f>
        <v>0</v>
      </c>
      <c r="D108" s="159">
        <f>Data!JC36</f>
        <v>105898.49392615187</v>
      </c>
      <c r="E108" s="159">
        <f>Data!JW36</f>
        <v>0</v>
      </c>
      <c r="F108" s="159">
        <f>Data!KQ36</f>
        <v>0</v>
      </c>
      <c r="G108" s="159">
        <f>Data!LK36</f>
        <v>0</v>
      </c>
      <c r="H108" s="69">
        <f t="shared" si="2"/>
        <v>105898.49392615187</v>
      </c>
    </row>
    <row r="109" spans="2:8" x14ac:dyDescent="0.2">
      <c r="B109" s="9" t="str">
        <f>$B$50</f>
        <v>Technology</v>
      </c>
      <c r="C109" s="159">
        <f>Data!IJ36</f>
        <v>82998.603150869705</v>
      </c>
      <c r="D109" s="159">
        <f>Data!JD36</f>
        <v>124779.25592342617</v>
      </c>
      <c r="E109" s="159">
        <f>Data!JX36</f>
        <v>14137.897655360011</v>
      </c>
      <c r="F109" s="159">
        <f>Data!KR36</f>
        <v>0</v>
      </c>
      <c r="G109" s="159">
        <f>Data!LL36</f>
        <v>0</v>
      </c>
      <c r="H109" s="69">
        <f t="shared" si="2"/>
        <v>221915.7567296559</v>
      </c>
    </row>
    <row r="110" spans="2:8" x14ac:dyDescent="0.2">
      <c r="B110" s="9" t="str">
        <f>$B$51</f>
        <v>Nursing</v>
      </c>
      <c r="C110" s="159">
        <f>Data!IK36</f>
        <v>0</v>
      </c>
      <c r="D110" s="159">
        <f>Data!JE36</f>
        <v>198129.12071156289</v>
      </c>
      <c r="E110" s="159">
        <f>Data!JY36</f>
        <v>58049.879288437107</v>
      </c>
      <c r="F110" s="159">
        <f>Data!KS36</f>
        <v>0</v>
      </c>
      <c r="G110" s="159">
        <f>Data!HPM36</f>
        <v>0</v>
      </c>
      <c r="H110" s="69">
        <f t="shared" si="2"/>
        <v>256179</v>
      </c>
    </row>
    <row r="111" spans="2:8" x14ac:dyDescent="0.2">
      <c r="B111" s="35" t="str">
        <f>$B$52</f>
        <v>Totals</v>
      </c>
      <c r="C111" s="36">
        <f>SUM(C91:C110)</f>
        <v>6875137.367509108</v>
      </c>
      <c r="D111" s="36">
        <f>SUM(D91:D110)</f>
        <v>6125948.8824034221</v>
      </c>
      <c r="E111" s="36">
        <f>SUM(E91:E110)</f>
        <v>986913.63050329953</v>
      </c>
      <c r="F111" s="36">
        <f>SUM(F91:F110)</f>
        <v>128817.95578739379</v>
      </c>
      <c r="G111" s="36">
        <f>SUM(G91:G110)</f>
        <v>75463.856651752678</v>
      </c>
      <c r="H111" s="36">
        <f t="shared" si="2"/>
        <v>14192281.692854976</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15839315.90520829</v>
      </c>
      <c r="D116" s="21">
        <f t="shared" si="3"/>
        <v>12648257.868298419</v>
      </c>
      <c r="E116" s="21">
        <f t="shared" si="3"/>
        <v>6835671.8757368214</v>
      </c>
      <c r="F116" s="21">
        <f t="shared" si="3"/>
        <v>933713.92287351552</v>
      </c>
      <c r="G116" s="21">
        <f t="shared" si="3"/>
        <v>0</v>
      </c>
      <c r="H116" s="36">
        <f t="shared" ref="H116:H136" si="4">SUM(C116:G116)</f>
        <v>36256959.572117046</v>
      </c>
      <c r="I116" s="1"/>
    </row>
    <row r="117" spans="2:9" x14ac:dyDescent="0.2">
      <c r="B117" s="9" t="str">
        <f>$B$33</f>
        <v>Science</v>
      </c>
      <c r="C117" s="22">
        <f t="shared" si="3"/>
        <v>5016195.0783592565</v>
      </c>
      <c r="D117" s="22">
        <f t="shared" si="3"/>
        <v>3642739.2764792596</v>
      </c>
      <c r="E117" s="22">
        <f t="shared" si="3"/>
        <v>2600263.0518410066</v>
      </c>
      <c r="F117" s="22">
        <f t="shared" si="3"/>
        <v>838501.20064008061</v>
      </c>
      <c r="G117" s="22">
        <f t="shared" si="3"/>
        <v>0</v>
      </c>
      <c r="H117" s="69">
        <f t="shared" si="4"/>
        <v>12097698.607319603</v>
      </c>
      <c r="I117" s="1"/>
    </row>
    <row r="118" spans="2:9" x14ac:dyDescent="0.2">
      <c r="B118" s="9" t="str">
        <f>$B$34</f>
        <v>Fine Arts</v>
      </c>
      <c r="C118" s="22">
        <f t="shared" si="3"/>
        <v>4700312.2997941123</v>
      </c>
      <c r="D118" s="22">
        <f t="shared" si="3"/>
        <v>4577215.5121855326</v>
      </c>
      <c r="E118" s="22">
        <f t="shared" si="3"/>
        <v>1408013.7887315296</v>
      </c>
      <c r="F118" s="22">
        <f t="shared" si="3"/>
        <v>0</v>
      </c>
      <c r="G118" s="22">
        <f t="shared" si="3"/>
        <v>0</v>
      </c>
      <c r="H118" s="69">
        <f t="shared" si="4"/>
        <v>10685541.600711174</v>
      </c>
      <c r="I118" s="1"/>
    </row>
    <row r="119" spans="2:9" x14ac:dyDescent="0.2">
      <c r="B119" s="9" t="str">
        <f>$B$35</f>
        <v>Teacher Education</v>
      </c>
      <c r="C119" s="22">
        <f t="shared" si="3"/>
        <v>128659.59260164376</v>
      </c>
      <c r="D119" s="22">
        <f t="shared" si="3"/>
        <v>2250265.512447156</v>
      </c>
      <c r="E119" s="22">
        <f t="shared" si="3"/>
        <v>2098192.1413876149</v>
      </c>
      <c r="F119" s="22">
        <f t="shared" si="3"/>
        <v>1226506.521491529</v>
      </c>
      <c r="G119" s="22">
        <f t="shared" si="3"/>
        <v>0</v>
      </c>
      <c r="H119" s="69">
        <f t="shared" si="4"/>
        <v>5703623.7679279447</v>
      </c>
      <c r="I119" s="1"/>
    </row>
    <row r="120" spans="2:9" x14ac:dyDescent="0.2">
      <c r="B120" s="9" t="str">
        <f>$B$36</f>
        <v>Agriculture</v>
      </c>
      <c r="C120" s="22">
        <f t="shared" si="3"/>
        <v>202534.64792523885</v>
      </c>
      <c r="D120" s="22">
        <f t="shared" si="3"/>
        <v>638937.64366650919</v>
      </c>
      <c r="E120" s="22">
        <f t="shared" si="3"/>
        <v>311935.04733821203</v>
      </c>
      <c r="F120" s="22">
        <f t="shared" si="3"/>
        <v>4493.2773869175971</v>
      </c>
      <c r="G120" s="22">
        <f t="shared" si="3"/>
        <v>0</v>
      </c>
      <c r="H120" s="69">
        <f t="shared" si="4"/>
        <v>1157900.6163168775</v>
      </c>
      <c r="I120" s="1"/>
    </row>
    <row r="121" spans="2:9" x14ac:dyDescent="0.2">
      <c r="B121" s="9" t="str">
        <f>$B$37</f>
        <v>Engineering</v>
      </c>
      <c r="C121" s="22">
        <f t="shared" si="3"/>
        <v>1458109.4472849702</v>
      </c>
      <c r="D121" s="22">
        <f t="shared" si="3"/>
        <v>3705801.9359046137</v>
      </c>
      <c r="E121" s="22">
        <f t="shared" si="3"/>
        <v>1902265.4764397291</v>
      </c>
      <c r="F121" s="22">
        <f t="shared" si="3"/>
        <v>1099682.9982926126</v>
      </c>
      <c r="G121" s="22">
        <f t="shared" si="3"/>
        <v>0</v>
      </c>
      <c r="H121" s="69">
        <f t="shared" si="4"/>
        <v>8165859.8579219263</v>
      </c>
      <c r="I121" s="1"/>
    </row>
    <row r="122" spans="2:9" x14ac:dyDescent="0.2">
      <c r="B122" s="9" t="str">
        <f>$B$38</f>
        <v>Home Economics</v>
      </c>
      <c r="C122" s="22">
        <f t="shared" si="3"/>
        <v>621487.74379089079</v>
      </c>
      <c r="D122" s="22">
        <f t="shared" si="3"/>
        <v>880212.10851622035</v>
      </c>
      <c r="E122" s="22">
        <f t="shared" si="3"/>
        <v>321648.25382231775</v>
      </c>
      <c r="F122" s="22">
        <f t="shared" si="3"/>
        <v>0</v>
      </c>
      <c r="G122" s="22">
        <f t="shared" si="3"/>
        <v>0</v>
      </c>
      <c r="H122" s="69">
        <f t="shared" si="4"/>
        <v>1823348.1061294288</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195415.55045413537</v>
      </c>
      <c r="D124" s="22">
        <f t="shared" si="3"/>
        <v>750757.72222980077</v>
      </c>
      <c r="E124" s="22">
        <f t="shared" si="3"/>
        <v>1094961.0476427444</v>
      </c>
      <c r="F124" s="22">
        <f t="shared" si="3"/>
        <v>0</v>
      </c>
      <c r="G124" s="22">
        <f t="shared" si="3"/>
        <v>0</v>
      </c>
      <c r="H124" s="69">
        <f t="shared" si="4"/>
        <v>2041134.3203266806</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339236.59246251587</v>
      </c>
      <c r="D127" s="22">
        <f t="shared" si="3"/>
        <v>0</v>
      </c>
      <c r="E127" s="22">
        <f t="shared" si="3"/>
        <v>0</v>
      </c>
      <c r="F127" s="22">
        <f t="shared" si="3"/>
        <v>0</v>
      </c>
      <c r="G127" s="22">
        <f t="shared" si="3"/>
        <v>0</v>
      </c>
      <c r="H127" s="69">
        <f t="shared" si="4"/>
        <v>339236.59246251587</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2" x14ac:dyDescent="0.2">
      <c r="B129" s="9" t="str">
        <f>$B$45</f>
        <v>Health Services</v>
      </c>
      <c r="C129" s="22">
        <f t="shared" si="3"/>
        <v>900020.82484371855</v>
      </c>
      <c r="D129" s="22">
        <f t="shared" si="3"/>
        <v>3642657.9589826195</v>
      </c>
      <c r="E129" s="22">
        <f t="shared" si="3"/>
        <v>2055678.6081941081</v>
      </c>
      <c r="F129" s="22">
        <f t="shared" si="3"/>
        <v>0</v>
      </c>
      <c r="G129" s="22">
        <f t="shared" si="3"/>
        <v>1388814.8266517527</v>
      </c>
      <c r="H129" s="69">
        <f t="shared" si="4"/>
        <v>7987172.2186721992</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1662957.5835595427</v>
      </c>
      <c r="D131" s="22">
        <f t="shared" si="3"/>
        <v>7667017.8459885931</v>
      </c>
      <c r="E131" s="22">
        <f t="shared" si="3"/>
        <v>2060980.407218527</v>
      </c>
      <c r="F131" s="22">
        <f t="shared" si="3"/>
        <v>81333.347383426866</v>
      </c>
      <c r="G131" s="22">
        <f t="shared" si="3"/>
        <v>0</v>
      </c>
      <c r="H131" s="69">
        <f t="shared" si="4"/>
        <v>11472289.184150089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694312.46194016188</v>
      </c>
      <c r="E133" s="22">
        <f t="shared" si="5"/>
        <v>0</v>
      </c>
      <c r="F133" s="22">
        <f t="shared" si="5"/>
        <v>0</v>
      </c>
      <c r="G133" s="22">
        <f t="shared" si="5"/>
        <v>0</v>
      </c>
      <c r="H133" s="69">
        <f t="shared" si="4"/>
        <v>694312.46194016188</v>
      </c>
      <c r="I133" s="1"/>
    </row>
    <row r="134" spans="2:12" x14ac:dyDescent="0.2">
      <c r="B134" s="9" t="str">
        <f>$B$50</f>
        <v>Technology</v>
      </c>
      <c r="C134" s="22">
        <f t="shared" si="5"/>
        <v>887151.38259037375</v>
      </c>
      <c r="D134" s="22">
        <f t="shared" si="5"/>
        <v>1164910.8409073863</v>
      </c>
      <c r="E134" s="22">
        <f t="shared" si="5"/>
        <v>191688.91080027501</v>
      </c>
      <c r="F134" s="22">
        <f t="shared" si="5"/>
        <v>0</v>
      </c>
      <c r="G134" s="22">
        <f t="shared" si="5"/>
        <v>0</v>
      </c>
      <c r="H134" s="69">
        <f t="shared" si="4"/>
        <v>2243751.1342980349</v>
      </c>
      <c r="I134" s="1"/>
    </row>
    <row r="135" spans="2:12" x14ac:dyDescent="0.2">
      <c r="B135" s="9" t="str">
        <f>$B$51</f>
        <v>Nursing</v>
      </c>
      <c r="C135" s="22">
        <f t="shared" si="5"/>
        <v>0</v>
      </c>
      <c r="D135" s="22">
        <f t="shared" si="5"/>
        <v>1702017.2323336829</v>
      </c>
      <c r="E135" s="22">
        <f t="shared" si="5"/>
        <v>656503.55766631803</v>
      </c>
      <c r="F135" s="22">
        <f t="shared" si="5"/>
        <v>0</v>
      </c>
      <c r="G135" s="22">
        <f t="shared" si="5"/>
        <v>0</v>
      </c>
      <c r="H135" s="69">
        <f t="shared" si="4"/>
        <v>2358520.790000001</v>
      </c>
      <c r="I135" s="1"/>
    </row>
    <row r="136" spans="2:12" x14ac:dyDescent="0.2">
      <c r="B136" s="35" t="str">
        <f>$B$52</f>
        <v>Totals</v>
      </c>
      <c r="C136" s="36">
        <f>SUM(C116:C135)</f>
        <v>31951396.648874689</v>
      </c>
      <c r="D136" s="36">
        <f>SUM(D116:D135)</f>
        <v>43965103.919879958</v>
      </c>
      <c r="E136" s="36">
        <f>SUM(E116:E135)</f>
        <v>21537802.166819204</v>
      </c>
      <c r="F136" s="36">
        <f>SUM(F116:F135)</f>
        <v>4184231.2680680822</v>
      </c>
      <c r="G136" s="36">
        <f>SUM(G116:G135)</f>
        <v>1388814.8266517527</v>
      </c>
      <c r="H136" s="36">
        <f t="shared" si="4"/>
        <v>103027348.83029367</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169272742.16970634</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Data!LN36</f>
        <v>0</v>
      </c>
      <c r="D143" s="159">
        <f>Data!MH36</f>
        <v>0</v>
      </c>
      <c r="E143" s="159">
        <f>Data!NB36</f>
        <v>0</v>
      </c>
      <c r="F143" s="159">
        <f>Data!NV36</f>
        <v>0</v>
      </c>
      <c r="G143" s="159">
        <f>Data!OP36</f>
        <v>0</v>
      </c>
      <c r="H143" s="160">
        <f>Data!PJ36</f>
        <v>70946103.224971429</v>
      </c>
      <c r="I143" s="70">
        <f t="shared" ref="I143:I162" si="6">SUM(C143:H143)</f>
        <v>70946103.224971429</v>
      </c>
    </row>
    <row r="144" spans="2:12" x14ac:dyDescent="0.2">
      <c r="B144" s="9" t="str">
        <f>$B$33</f>
        <v>Science</v>
      </c>
      <c r="C144" s="159">
        <f>Data!LO36</f>
        <v>0</v>
      </c>
      <c r="D144" s="159">
        <f>Data!MI36</f>
        <v>0</v>
      </c>
      <c r="E144" s="159">
        <f>Data!NC36</f>
        <v>0</v>
      </c>
      <c r="F144" s="159">
        <f>Data!NW36</f>
        <v>0</v>
      </c>
      <c r="G144" s="159">
        <f>Data!OQ36</f>
        <v>0</v>
      </c>
      <c r="H144" s="160">
        <f>Data!PK36</f>
        <v>29708871.174098916</v>
      </c>
      <c r="I144" s="70">
        <f t="shared" si="6"/>
        <v>29708871.174098916</v>
      </c>
    </row>
    <row r="145" spans="2:9" x14ac:dyDescent="0.2">
      <c r="B145" s="9" t="str">
        <f>$B$34</f>
        <v>Fine Arts</v>
      </c>
      <c r="C145" s="159">
        <f>Data!LP36</f>
        <v>0</v>
      </c>
      <c r="D145" s="159">
        <f>Data!MJ36</f>
        <v>0</v>
      </c>
      <c r="E145" s="159">
        <f>Data!ND36</f>
        <v>0</v>
      </c>
      <c r="F145" s="159">
        <f>Data!NX36</f>
        <v>0</v>
      </c>
      <c r="G145" s="159">
        <f>Data!OR36</f>
        <v>0</v>
      </c>
      <c r="H145" s="160">
        <f>Data!PL36</f>
        <v>10116608.208637336</v>
      </c>
      <c r="I145" s="70">
        <f t="shared" si="6"/>
        <v>10116608.208637336</v>
      </c>
    </row>
    <row r="146" spans="2:9" x14ac:dyDescent="0.2">
      <c r="B146" s="9" t="str">
        <f>$B$35</f>
        <v>Teacher Education</v>
      </c>
      <c r="C146" s="159">
        <f>Data!LQ36</f>
        <v>0</v>
      </c>
      <c r="D146" s="159">
        <f>Data!MK36</f>
        <v>0</v>
      </c>
      <c r="E146" s="159">
        <f>Data!NE36</f>
        <v>0</v>
      </c>
      <c r="F146" s="159">
        <f>Data!NY36</f>
        <v>0</v>
      </c>
      <c r="G146" s="159">
        <f>Data!OS36</f>
        <v>0</v>
      </c>
      <c r="H146" s="160">
        <f>Data!PN36</f>
        <v>9410710.7064398415</v>
      </c>
      <c r="I146" s="70">
        <f t="shared" si="6"/>
        <v>9410710.7064398415</v>
      </c>
    </row>
    <row r="147" spans="2:9" x14ac:dyDescent="0.2">
      <c r="B147" s="9" t="str">
        <f>$B$36</f>
        <v>Agriculture</v>
      </c>
      <c r="C147" s="159">
        <f>Data!LR36</f>
        <v>0</v>
      </c>
      <c r="D147" s="159">
        <f>Data!ML36</f>
        <v>0</v>
      </c>
      <c r="E147" s="159">
        <f>Data!NF36</f>
        <v>0</v>
      </c>
      <c r="F147" s="159">
        <f>Data!NZ36</f>
        <v>0</v>
      </c>
      <c r="G147" s="159">
        <f>Data!OT36</f>
        <v>0</v>
      </c>
      <c r="H147" s="160">
        <f>Data!PM36</f>
        <v>1732367.8647105559</v>
      </c>
      <c r="I147" s="70">
        <f t="shared" si="6"/>
        <v>1732367.8647105559</v>
      </c>
    </row>
    <row r="148" spans="2:9" x14ac:dyDescent="0.2">
      <c r="B148" s="9" t="str">
        <f>$B$37</f>
        <v>Engineering</v>
      </c>
      <c r="C148" s="159">
        <f>Data!LS36</f>
        <v>0</v>
      </c>
      <c r="D148" s="159">
        <f>Data!MM36</f>
        <v>0</v>
      </c>
      <c r="E148" s="159">
        <f>Data!NG36</f>
        <v>0</v>
      </c>
      <c r="F148" s="159">
        <f>Data!OA36</f>
        <v>0</v>
      </c>
      <c r="G148" s="159">
        <f>Data!OU36</f>
        <v>0</v>
      </c>
      <c r="H148" s="160">
        <f>Data!PO36</f>
        <v>14456878.929247294</v>
      </c>
      <c r="I148" s="70">
        <f t="shared" si="6"/>
        <v>14456878.929247294</v>
      </c>
    </row>
    <row r="149" spans="2:9" x14ac:dyDescent="0.2">
      <c r="B149" s="9" t="str">
        <f>$B$38</f>
        <v>Home Economics</v>
      </c>
      <c r="C149" s="159">
        <f>Data!LT36</f>
        <v>0</v>
      </c>
      <c r="D149" s="159">
        <f>Data!MN36</f>
        <v>0</v>
      </c>
      <c r="E149" s="159">
        <f>Data!NH36</f>
        <v>0</v>
      </c>
      <c r="F149" s="159">
        <f>Data!OB36</f>
        <v>0</v>
      </c>
      <c r="G149" s="159">
        <f>Data!OV36</f>
        <v>0</v>
      </c>
      <c r="H149" s="160">
        <f>Data!PP36</f>
        <v>4295750.8843205729</v>
      </c>
      <c r="I149" s="70">
        <f t="shared" si="6"/>
        <v>4295750.8843205729</v>
      </c>
    </row>
    <row r="150" spans="2:9" x14ac:dyDescent="0.2">
      <c r="B150" s="9" t="str">
        <f>$B$39</f>
        <v>Law</v>
      </c>
      <c r="C150" s="159">
        <f>Data!LU36</f>
        <v>0</v>
      </c>
      <c r="D150" s="159">
        <f>Data!MO36</f>
        <v>0</v>
      </c>
      <c r="E150" s="159">
        <f>Data!NI36</f>
        <v>0</v>
      </c>
      <c r="F150" s="159">
        <f>Data!OC36</f>
        <v>0</v>
      </c>
      <c r="G150" s="159">
        <f>Data!OW36</f>
        <v>0</v>
      </c>
      <c r="H150" s="160">
        <f>Data!PQ36</f>
        <v>0</v>
      </c>
      <c r="I150" s="70">
        <f t="shared" si="6"/>
        <v>0</v>
      </c>
    </row>
    <row r="151" spans="2:9" x14ac:dyDescent="0.2">
      <c r="B151" s="9" t="str">
        <f>$B$40</f>
        <v>Social Service</v>
      </c>
      <c r="C151" s="159">
        <f>Data!LV36</f>
        <v>0</v>
      </c>
      <c r="D151" s="159">
        <f>Data!MP36</f>
        <v>0</v>
      </c>
      <c r="E151" s="159">
        <f>Data!NJ36</f>
        <v>0</v>
      </c>
      <c r="F151" s="159">
        <f>Data!OD36</f>
        <v>0</v>
      </c>
      <c r="G151" s="159">
        <f>Data!OX36</f>
        <v>0</v>
      </c>
      <c r="H151" s="160">
        <f>Data!PR36</f>
        <v>3300454.1638747053</v>
      </c>
      <c r="I151" s="70">
        <f t="shared" si="6"/>
        <v>3300454.1638747053</v>
      </c>
    </row>
    <row r="152" spans="2:9" x14ac:dyDescent="0.2">
      <c r="B152" s="9" t="str">
        <f>$B$41</f>
        <v>Library Science</v>
      </c>
      <c r="C152" s="159">
        <f>Data!LW36</f>
        <v>0</v>
      </c>
      <c r="D152" s="159">
        <f>Data!MQ36</f>
        <v>0</v>
      </c>
      <c r="E152" s="159">
        <f>Data!NK36</f>
        <v>0</v>
      </c>
      <c r="F152" s="159">
        <f>Data!OE36</f>
        <v>0</v>
      </c>
      <c r="G152" s="159">
        <f>Data!OY36</f>
        <v>0</v>
      </c>
      <c r="H152" s="160">
        <f>Data!PS36</f>
        <v>0</v>
      </c>
      <c r="I152" s="70">
        <f t="shared" si="6"/>
        <v>0</v>
      </c>
    </row>
    <row r="153" spans="2:9" x14ac:dyDescent="0.2">
      <c r="B153" s="9" t="str">
        <f>$B$42</f>
        <v>Veterinary Science</v>
      </c>
      <c r="C153" s="159">
        <f>Data!LX36</f>
        <v>0</v>
      </c>
      <c r="D153" s="159">
        <f>Data!MR36</f>
        <v>0</v>
      </c>
      <c r="E153" s="159">
        <f>Data!NL36</f>
        <v>0</v>
      </c>
      <c r="F153" s="159">
        <f>Data!OF36</f>
        <v>0</v>
      </c>
      <c r="G153" s="159">
        <f>Data!OZ36</f>
        <v>0</v>
      </c>
      <c r="H153" s="160">
        <f>Data!PT36</f>
        <v>0</v>
      </c>
      <c r="I153" s="70">
        <f t="shared" si="6"/>
        <v>0</v>
      </c>
    </row>
    <row r="154" spans="2:9" x14ac:dyDescent="0.2">
      <c r="B154" s="9" t="str">
        <f>$B$43</f>
        <v>Vocational Training</v>
      </c>
      <c r="C154" s="159">
        <f>Data!LY36</f>
        <v>0</v>
      </c>
      <c r="D154" s="159">
        <f>Data!MS36</f>
        <v>0</v>
      </c>
      <c r="E154" s="159">
        <f>Data!NM36</f>
        <v>0</v>
      </c>
      <c r="F154" s="159">
        <f>Data!OG36</f>
        <v>0</v>
      </c>
      <c r="G154" s="159">
        <f>Data!PA36</f>
        <v>0</v>
      </c>
      <c r="H154" s="160">
        <f>Data!PU36</f>
        <v>480062.4233644667</v>
      </c>
      <c r="I154" s="70">
        <f t="shared" si="6"/>
        <v>480062.4233644667</v>
      </c>
    </row>
    <row r="155" spans="2:9" x14ac:dyDescent="0.2">
      <c r="B155" s="9" t="str">
        <f>$B$44</f>
        <v>Physical Training</v>
      </c>
      <c r="C155" s="159">
        <f>Data!LZ36</f>
        <v>0</v>
      </c>
      <c r="D155" s="159">
        <f>Data!MT36</f>
        <v>0</v>
      </c>
      <c r="E155" s="159">
        <f>Data!NN36</f>
        <v>0</v>
      </c>
      <c r="F155" s="159">
        <f>Data!OH36</f>
        <v>0</v>
      </c>
      <c r="G155" s="159">
        <f>Data!PB36</f>
        <v>0</v>
      </c>
      <c r="H155" s="160">
        <f>Data!PV36</f>
        <v>0</v>
      </c>
      <c r="I155" s="70">
        <f t="shared" si="6"/>
        <v>0</v>
      </c>
    </row>
    <row r="156" spans="2:9" x14ac:dyDescent="0.2">
      <c r="B156" s="9" t="str">
        <f>$B$45</f>
        <v>Health Services</v>
      </c>
      <c r="C156" s="159">
        <f>Data!MA36</f>
        <v>0</v>
      </c>
      <c r="D156" s="159">
        <f>Data!MU36</f>
        <v>0</v>
      </c>
      <c r="E156" s="159">
        <f>Data!NO36</f>
        <v>0</v>
      </c>
      <c r="F156" s="159">
        <f>Data!OI36</f>
        <v>0</v>
      </c>
      <c r="G156" s="159">
        <f>Data!PC36</f>
        <v>0</v>
      </c>
      <c r="H156" s="160">
        <f>Data!PW36</f>
        <v>8034297.4424068145</v>
      </c>
      <c r="I156" s="70">
        <f t="shared" si="6"/>
        <v>8034297.4424068145</v>
      </c>
    </row>
    <row r="157" spans="2:9" x14ac:dyDescent="0.2">
      <c r="B157" s="9" t="str">
        <f>$B$46</f>
        <v>Pharmacy</v>
      </c>
      <c r="C157" s="159">
        <f>Data!MB36</f>
        <v>0</v>
      </c>
      <c r="D157" s="159">
        <f>Data!MV36</f>
        <v>0</v>
      </c>
      <c r="E157" s="159">
        <f>Data!NP36</f>
        <v>0</v>
      </c>
      <c r="F157" s="159">
        <f>Data!OJ36</f>
        <v>0</v>
      </c>
      <c r="G157" s="159">
        <f>Data!PD36</f>
        <v>0</v>
      </c>
      <c r="H157" s="160">
        <f>Data!PX36</f>
        <v>0</v>
      </c>
      <c r="I157" s="70">
        <f t="shared" si="6"/>
        <v>0</v>
      </c>
    </row>
    <row r="158" spans="2:9" x14ac:dyDescent="0.2">
      <c r="B158" s="9" t="str">
        <f>$B$47</f>
        <v>Business Administration</v>
      </c>
      <c r="C158" s="159">
        <f>Data!MC36</f>
        <v>0</v>
      </c>
      <c r="D158" s="159">
        <f>Data!MW36</f>
        <v>0</v>
      </c>
      <c r="E158" s="159">
        <f>Data!NQ36</f>
        <v>0</v>
      </c>
      <c r="F158" s="159">
        <f>Data!OK36</f>
        <v>0</v>
      </c>
      <c r="G158" s="159">
        <f>Data!PE36</f>
        <v>0</v>
      </c>
      <c r="H158" s="160">
        <f>Data!PY36</f>
        <v>9345484.4864242114</v>
      </c>
      <c r="I158" s="70">
        <f t="shared" si="6"/>
        <v>9345484.4864242114</v>
      </c>
    </row>
    <row r="159" spans="2:9" x14ac:dyDescent="0.2">
      <c r="B159" s="9" t="str">
        <f>$B$48</f>
        <v>Optometry</v>
      </c>
      <c r="C159" s="159">
        <f>Data!MD36</f>
        <v>0</v>
      </c>
      <c r="D159" s="159">
        <f>Data!MX36</f>
        <v>0</v>
      </c>
      <c r="E159" s="159">
        <f>Data!NR36</f>
        <v>0</v>
      </c>
      <c r="F159" s="159">
        <f>Data!OL36</f>
        <v>0</v>
      </c>
      <c r="G159" s="159">
        <f>Data!PF36</f>
        <v>0</v>
      </c>
      <c r="H159" s="160">
        <f>Data!PZ36</f>
        <v>0</v>
      </c>
      <c r="I159" s="70">
        <f t="shared" si="6"/>
        <v>0</v>
      </c>
    </row>
    <row r="160" spans="2:9" x14ac:dyDescent="0.2">
      <c r="B160" s="9" t="str">
        <f>$B$49</f>
        <v>Teacher Ed-Practice Teaching</v>
      </c>
      <c r="C160" s="159">
        <f>Data!ME36</f>
        <v>0</v>
      </c>
      <c r="D160" s="159">
        <f>Data!MY36</f>
        <v>0</v>
      </c>
      <c r="E160" s="159">
        <f>Data!NS36</f>
        <v>0</v>
      </c>
      <c r="F160" s="159">
        <f>Data!OM36</f>
        <v>0</v>
      </c>
      <c r="G160" s="159">
        <f>Data!PG36</f>
        <v>0</v>
      </c>
      <c r="H160" s="160">
        <f>Data!QA36</f>
        <v>2774420.2213933659</v>
      </c>
      <c r="I160" s="70">
        <f t="shared" si="6"/>
        <v>2774420.2213933659</v>
      </c>
    </row>
    <row r="161" spans="2:10" x14ac:dyDescent="0.2">
      <c r="B161" s="9" t="str">
        <f>$B$50</f>
        <v>Technology</v>
      </c>
      <c r="C161" s="159">
        <f>Data!MF36</f>
        <v>0</v>
      </c>
      <c r="D161" s="159">
        <f>Data!MZ36</f>
        <v>0</v>
      </c>
      <c r="E161" s="159">
        <f>Data!NT36</f>
        <v>0</v>
      </c>
      <c r="F161" s="159">
        <f>Data!ON36</f>
        <v>0</v>
      </c>
      <c r="G161" s="159">
        <f>Data!PH36</f>
        <v>0</v>
      </c>
      <c r="H161" s="160">
        <f>Data!QB36</f>
        <v>2612461.222872288</v>
      </c>
      <c r="I161" s="70">
        <f t="shared" si="6"/>
        <v>2612461.222872288</v>
      </c>
    </row>
    <row r="162" spans="2:10" x14ac:dyDescent="0.2">
      <c r="B162" s="9" t="str">
        <f>$B$51</f>
        <v>Nursing</v>
      </c>
      <c r="C162" s="159">
        <f>Data!MG36</f>
        <v>0</v>
      </c>
      <c r="D162" s="159">
        <f>Data!NA36</f>
        <v>0</v>
      </c>
      <c r="E162" s="159">
        <f>Data!NU36</f>
        <v>0</v>
      </c>
      <c r="F162" s="159">
        <f>Data!OO36</f>
        <v>0</v>
      </c>
      <c r="G162" s="159">
        <f>Data!PI36</f>
        <v>0</v>
      </c>
      <c r="H162" s="160">
        <f>Data!QC36</f>
        <v>2058271.2169445732</v>
      </c>
      <c r="I162" s="70">
        <f t="shared" si="6"/>
        <v>2058271.2169445732</v>
      </c>
    </row>
    <row r="163" spans="2:10"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169272742.1697064</v>
      </c>
      <c r="I163" s="70">
        <f>SUM(I143:I162)</f>
        <v>169272742.1697064</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30993711.400115177</v>
      </c>
      <c r="D168" s="21">
        <f t="shared" si="8"/>
        <v>24749582.395498168</v>
      </c>
      <c r="E168" s="21">
        <f t="shared" si="8"/>
        <v>13375757.047234988</v>
      </c>
      <c r="F168" s="21">
        <f t="shared" si="8"/>
        <v>1827052.3821231017</v>
      </c>
      <c r="G168" s="21">
        <f t="shared" si="8"/>
        <v>0</v>
      </c>
      <c r="H168" s="36">
        <f t="shared" ref="H168:H188" si="9">SUM(C168:G168)</f>
        <v>70946103.224971429</v>
      </c>
      <c r="I168" s="52"/>
      <c r="J168" s="53"/>
    </row>
    <row r="169" spans="2:10" x14ac:dyDescent="0.2">
      <c r="B169" s="9" t="str">
        <f>$B$33</f>
        <v>Science</v>
      </c>
      <c r="C169" s="22">
        <f t="shared" si="8"/>
        <v>12318499.427399987</v>
      </c>
      <c r="D169" s="22">
        <f t="shared" si="8"/>
        <v>8945641.2660399787</v>
      </c>
      <c r="E169" s="22">
        <f t="shared" si="8"/>
        <v>6385584.7738820184</v>
      </c>
      <c r="F169" s="22">
        <f t="shared" si="8"/>
        <v>2059145.7067769314</v>
      </c>
      <c r="G169" s="22">
        <f t="shared" si="8"/>
        <v>0</v>
      </c>
      <c r="H169" s="69">
        <f t="shared" si="9"/>
        <v>29708871.174098916</v>
      </c>
      <c r="I169" s="52"/>
      <c r="J169" s="53"/>
    </row>
    <row r="170" spans="2:10" x14ac:dyDescent="0.2">
      <c r="B170" s="9" t="str">
        <f>$B$34</f>
        <v>Fine Arts</v>
      </c>
      <c r="C170" s="22">
        <f t="shared" si="8"/>
        <v>4450052.2081249859</v>
      </c>
      <c r="D170" s="22">
        <f t="shared" si="8"/>
        <v>4333509.498498085</v>
      </c>
      <c r="E170" s="22">
        <f t="shared" si="8"/>
        <v>1333046.5020142659</v>
      </c>
      <c r="F170" s="22">
        <f t="shared" si="8"/>
        <v>0</v>
      </c>
      <c r="G170" s="22">
        <f t="shared" si="8"/>
        <v>0</v>
      </c>
      <c r="H170" s="69">
        <f t="shared" si="9"/>
        <v>10116608.208637336</v>
      </c>
      <c r="I170" s="52"/>
      <c r="J170" s="53"/>
    </row>
    <row r="171" spans="2:10" x14ac:dyDescent="0.2">
      <c r="B171" s="9" t="str">
        <f>$B$35</f>
        <v>Teacher Education</v>
      </c>
      <c r="C171" s="22">
        <f t="shared" si="8"/>
        <v>212282.27085923965</v>
      </c>
      <c r="D171" s="22">
        <f t="shared" si="8"/>
        <v>3712832.1593364812</v>
      </c>
      <c r="E171" s="22">
        <f t="shared" si="8"/>
        <v>3461918.2562768599</v>
      </c>
      <c r="F171" s="22">
        <f t="shared" si="8"/>
        <v>2023678.0199672589</v>
      </c>
      <c r="G171" s="22">
        <f t="shared" si="8"/>
        <v>0</v>
      </c>
      <c r="H171" s="69">
        <f t="shared" si="9"/>
        <v>9410710.7064398397</v>
      </c>
      <c r="I171" s="52"/>
      <c r="J171" s="53"/>
    </row>
    <row r="172" spans="2:10" x14ac:dyDescent="0.2">
      <c r="B172" s="9" t="str">
        <f>$B$36</f>
        <v>Agriculture</v>
      </c>
      <c r="C172" s="22">
        <f t="shared" si="8"/>
        <v>303017.81570183631</v>
      </c>
      <c r="D172" s="22">
        <f t="shared" si="8"/>
        <v>955932.68182424991</v>
      </c>
      <c r="E172" s="22">
        <f t="shared" si="8"/>
        <v>466694.8477880414</v>
      </c>
      <c r="F172" s="22">
        <f t="shared" si="8"/>
        <v>6722.5193964284481</v>
      </c>
      <c r="G172" s="22">
        <f t="shared" si="8"/>
        <v>0</v>
      </c>
      <c r="H172" s="69">
        <f t="shared" si="9"/>
        <v>1732367.8647105561</v>
      </c>
      <c r="I172" s="52"/>
      <c r="J172" s="53"/>
    </row>
    <row r="173" spans="2:10" x14ac:dyDescent="0.2">
      <c r="B173" s="9" t="str">
        <f>$B$37</f>
        <v>Engineering</v>
      </c>
      <c r="C173" s="22">
        <f t="shared" si="8"/>
        <v>2581444.2216443983</v>
      </c>
      <c r="D173" s="22">
        <f t="shared" si="8"/>
        <v>6560770.1889678286</v>
      </c>
      <c r="E173" s="22">
        <f t="shared" si="8"/>
        <v>3367780.2659687791</v>
      </c>
      <c r="F173" s="22">
        <f t="shared" si="8"/>
        <v>1946884.2526662867</v>
      </c>
      <c r="G173" s="22">
        <f t="shared" si="8"/>
        <v>0</v>
      </c>
      <c r="H173" s="69">
        <f t="shared" si="9"/>
        <v>14456878.929247294</v>
      </c>
      <c r="I173" s="52"/>
      <c r="J173" s="53"/>
    </row>
    <row r="174" spans="2:10" x14ac:dyDescent="0.2">
      <c r="B174" s="9" t="str">
        <f>$B$38</f>
        <v>Home Economics</v>
      </c>
      <c r="C174" s="22">
        <f t="shared" si="8"/>
        <v>1464205.6094551405</v>
      </c>
      <c r="D174" s="22">
        <f t="shared" si="8"/>
        <v>2073752.0887192707</v>
      </c>
      <c r="E174" s="22">
        <f t="shared" si="8"/>
        <v>757793.18614616164</v>
      </c>
      <c r="F174" s="22">
        <f t="shared" si="8"/>
        <v>0</v>
      </c>
      <c r="G174" s="22">
        <f t="shared" si="8"/>
        <v>0</v>
      </c>
      <c r="H174" s="69">
        <f t="shared" si="9"/>
        <v>4295750.8843205729</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315981.19768962276</v>
      </c>
      <c r="D176" s="22">
        <f t="shared" si="8"/>
        <v>1213953.1562028022</v>
      </c>
      <c r="E176" s="22">
        <f t="shared" si="8"/>
        <v>1770519.8099822805</v>
      </c>
      <c r="F176" s="22">
        <f t="shared" si="8"/>
        <v>0</v>
      </c>
      <c r="G176" s="22">
        <f t="shared" si="8"/>
        <v>0</v>
      </c>
      <c r="H176" s="69">
        <f t="shared" si="9"/>
        <v>3300454.1638747053</v>
      </c>
      <c r="I176" s="52"/>
      <c r="J176" s="53"/>
    </row>
    <row r="177" spans="2:10" x14ac:dyDescent="0.2">
      <c r="B177" s="9" t="str">
        <f>$B$41</f>
        <v>Library Science</v>
      </c>
      <c r="C177" s="22">
        <f t="shared" si="8"/>
        <v>0</v>
      </c>
      <c r="D177" s="22">
        <f t="shared" si="8"/>
        <v>0</v>
      </c>
      <c r="E177" s="22">
        <f t="shared" si="8"/>
        <v>0</v>
      </c>
      <c r="F177" s="22">
        <f t="shared" si="8"/>
        <v>0</v>
      </c>
      <c r="G177" s="22">
        <f t="shared" si="8"/>
        <v>0</v>
      </c>
      <c r="H177" s="69">
        <f t="shared" si="9"/>
        <v>0</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480062.4233644667</v>
      </c>
      <c r="D179" s="22">
        <f t="shared" si="8"/>
        <v>0</v>
      </c>
      <c r="E179" s="22">
        <f t="shared" si="8"/>
        <v>0</v>
      </c>
      <c r="F179" s="22">
        <f t="shared" si="8"/>
        <v>0</v>
      </c>
      <c r="G179" s="22">
        <f t="shared" si="8"/>
        <v>0</v>
      </c>
      <c r="H179" s="69">
        <f t="shared" si="9"/>
        <v>480062.4233644667</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905331.0499866571</v>
      </c>
      <c r="D181" s="22">
        <f t="shared" si="8"/>
        <v>3664150.0548841488</v>
      </c>
      <c r="E181" s="22">
        <f t="shared" si="8"/>
        <v>2067807.3455851886</v>
      </c>
      <c r="F181" s="22">
        <f t="shared" si="8"/>
        <v>0</v>
      </c>
      <c r="G181" s="22">
        <f t="shared" si="8"/>
        <v>1397008.9919508195</v>
      </c>
      <c r="H181" s="69">
        <f t="shared" si="9"/>
        <v>8034297.4424068136</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1354668.1093263032</v>
      </c>
      <c r="D183" s="22">
        <f t="shared" si="8"/>
        <v>6245658.1408196278</v>
      </c>
      <c r="E183" s="22">
        <f t="shared" si="8"/>
        <v>1678902.9733573543</v>
      </c>
      <c r="F183" s="22">
        <f t="shared" si="8"/>
        <v>66255.262920926631</v>
      </c>
      <c r="G183" s="22">
        <f t="shared" si="8"/>
        <v>0</v>
      </c>
      <c r="H183" s="69">
        <f t="shared" si="9"/>
        <v>9345484.4864242114</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2774420.2213933659</v>
      </c>
      <c r="E185" s="22">
        <f t="shared" si="10"/>
        <v>0</v>
      </c>
      <c r="F185" s="22">
        <f t="shared" si="10"/>
        <v>0</v>
      </c>
      <c r="G185" s="22">
        <f t="shared" si="10"/>
        <v>0</v>
      </c>
      <c r="H185" s="69">
        <f t="shared" si="9"/>
        <v>2774420.2213933659</v>
      </c>
      <c r="I185" s="52"/>
      <c r="J185" s="53"/>
    </row>
    <row r="186" spans="2:10" x14ac:dyDescent="0.2">
      <c r="B186" s="9" t="str">
        <f>$B$50</f>
        <v>Technology</v>
      </c>
      <c r="C186" s="22">
        <f t="shared" si="10"/>
        <v>1032934.780692589</v>
      </c>
      <c r="D186" s="22">
        <f t="shared" si="10"/>
        <v>1356337.7655633797</v>
      </c>
      <c r="E186" s="22">
        <f t="shared" si="10"/>
        <v>223188.67661631914</v>
      </c>
      <c r="F186" s="22">
        <f t="shared" si="10"/>
        <v>0</v>
      </c>
      <c r="G186" s="22">
        <f t="shared" si="10"/>
        <v>0</v>
      </c>
      <c r="H186" s="69">
        <f t="shared" si="9"/>
        <v>2612461.2228722875</v>
      </c>
      <c r="I186" s="52"/>
      <c r="J186" s="53"/>
    </row>
    <row r="187" spans="2:10" x14ac:dyDescent="0.2">
      <c r="B187" s="9" t="str">
        <f>$B$51</f>
        <v>Nursing</v>
      </c>
      <c r="C187" s="22">
        <f t="shared" si="10"/>
        <v>0</v>
      </c>
      <c r="D187" s="22">
        <f t="shared" si="10"/>
        <v>1485343.3113286581</v>
      </c>
      <c r="E187" s="22">
        <f t="shared" si="10"/>
        <v>572927.9056159152</v>
      </c>
      <c r="F187" s="22">
        <f t="shared" si="10"/>
        <v>0</v>
      </c>
      <c r="G187" s="22">
        <f t="shared" si="10"/>
        <v>0</v>
      </c>
      <c r="H187" s="69">
        <f t="shared" si="9"/>
        <v>2058271.2169445734</v>
      </c>
      <c r="I187" s="52"/>
      <c r="J187" s="53"/>
    </row>
    <row r="188" spans="2:10" x14ac:dyDescent="0.2">
      <c r="B188" s="35" t="str">
        <f>$B$52</f>
        <v>Totals</v>
      </c>
      <c r="C188" s="36">
        <f>SUM(C168:C187)</f>
        <v>56412190.514360413</v>
      </c>
      <c r="D188" s="36">
        <f>SUM(D168:D187)</f>
        <v>68071882.929076061</v>
      </c>
      <c r="E188" s="36">
        <f>SUM(E168:E187)</f>
        <v>35461921.590468176</v>
      </c>
      <c r="F188" s="36">
        <f>SUM(F168:F187)</f>
        <v>7929738.1438509328</v>
      </c>
      <c r="G188" s="36">
        <f>SUM(G168:G187)</f>
        <v>1397008.9919508195</v>
      </c>
      <c r="H188" s="36">
        <f t="shared" si="9"/>
        <v>169272742.16970637</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45882304</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7053897.0066277543</v>
      </c>
      <c r="D193" s="38">
        <f t="shared" si="11"/>
        <v>5632787.9846697776</v>
      </c>
      <c r="E193" s="38">
        <f t="shared" si="11"/>
        <v>3044205.0446569091</v>
      </c>
      <c r="F193" s="38">
        <f t="shared" si="11"/>
        <v>415821.1052182141</v>
      </c>
      <c r="G193" s="38">
        <f t="shared" si="11"/>
        <v>0</v>
      </c>
      <c r="H193" s="38">
        <f>SUM(C193:G193)</f>
        <v>16146711.141172657</v>
      </c>
      <c r="I193" s="1"/>
    </row>
    <row r="194" spans="2:9" x14ac:dyDescent="0.2">
      <c r="B194" s="9" t="str">
        <f>$B$33</f>
        <v>Science</v>
      </c>
      <c r="C194" s="39">
        <f t="shared" si="11"/>
        <v>2233917.4027247187</v>
      </c>
      <c r="D194" s="39">
        <f t="shared" si="11"/>
        <v>1622261.2032021657</v>
      </c>
      <c r="E194" s="39">
        <f t="shared" si="11"/>
        <v>1158003.7842287624</v>
      </c>
      <c r="F194" s="39">
        <f t="shared" si="11"/>
        <v>373418.97495105636</v>
      </c>
      <c r="G194" s="39">
        <f t="shared" si="11"/>
        <v>0</v>
      </c>
      <c r="H194" s="39">
        <f t="shared" ref="H194:H213" si="12">SUM(C194:G194)</f>
        <v>5387601.3651067037</v>
      </c>
      <c r="I194" s="1"/>
    </row>
    <row r="195" spans="2:9" x14ac:dyDescent="0.2">
      <c r="B195" s="9" t="str">
        <f>$B$34</f>
        <v>Fine Arts</v>
      </c>
      <c r="C195" s="39">
        <f t="shared" si="11"/>
        <v>2093241.8458066797</v>
      </c>
      <c r="D195" s="39">
        <f t="shared" si="11"/>
        <v>2038421.7975903214</v>
      </c>
      <c r="E195" s="39">
        <f t="shared" si="11"/>
        <v>627046.2884295464</v>
      </c>
      <c r="F195" s="39">
        <f t="shared" si="11"/>
        <v>0</v>
      </c>
      <c r="G195" s="39">
        <f t="shared" si="11"/>
        <v>0</v>
      </c>
      <c r="H195" s="39">
        <f t="shared" si="12"/>
        <v>4758709.9318265477</v>
      </c>
      <c r="I195" s="1"/>
    </row>
    <row r="196" spans="2:9" x14ac:dyDescent="0.2">
      <c r="B196" s="9" t="str">
        <f>$B$35</f>
        <v>Teacher Education</v>
      </c>
      <c r="C196" s="39">
        <f t="shared" si="11"/>
        <v>57297.393432771911</v>
      </c>
      <c r="D196" s="39">
        <f t="shared" si="11"/>
        <v>1002135.5251301763</v>
      </c>
      <c r="E196" s="39">
        <f t="shared" si="11"/>
        <v>934411.01585689629</v>
      </c>
      <c r="F196" s="39">
        <f t="shared" si="11"/>
        <v>546213.65798466559</v>
      </c>
      <c r="G196" s="39">
        <f t="shared" si="11"/>
        <v>0</v>
      </c>
      <c r="H196" s="39">
        <f t="shared" si="12"/>
        <v>2540057.5924045099</v>
      </c>
      <c r="I196" s="1"/>
    </row>
    <row r="197" spans="2:9" x14ac:dyDescent="0.2">
      <c r="B197" s="9" t="str">
        <f>$B$36</f>
        <v>Agriculture</v>
      </c>
      <c r="C197" s="39">
        <f t="shared" si="11"/>
        <v>90196.985481454802</v>
      </c>
      <c r="D197" s="39">
        <f t="shared" si="11"/>
        <v>284545.13812676631</v>
      </c>
      <c r="E197" s="39">
        <f t="shared" si="11"/>
        <v>138917.47029035378</v>
      </c>
      <c r="F197" s="39">
        <f t="shared" si="11"/>
        <v>2001.0407077684597</v>
      </c>
      <c r="G197" s="39">
        <f t="shared" si="11"/>
        <v>0</v>
      </c>
      <c r="H197" s="39">
        <f t="shared" si="12"/>
        <v>515660.6346063434</v>
      </c>
      <c r="I197" s="1"/>
    </row>
    <row r="198" spans="2:9" x14ac:dyDescent="0.2">
      <c r="B198" s="9" t="str">
        <f>$B$37</f>
        <v>Engineering</v>
      </c>
      <c r="C198" s="39">
        <f t="shared" si="11"/>
        <v>649355.93980779604</v>
      </c>
      <c r="D198" s="39">
        <f t="shared" si="11"/>
        <v>1650345.591897527</v>
      </c>
      <c r="E198" s="39">
        <f t="shared" si="11"/>
        <v>847156.83621521073</v>
      </c>
      <c r="F198" s="39">
        <f t="shared" si="11"/>
        <v>489733.9415615176</v>
      </c>
      <c r="G198" s="39">
        <f t="shared" si="11"/>
        <v>0</v>
      </c>
      <c r="H198" s="39">
        <f t="shared" si="12"/>
        <v>3636592.3094820515</v>
      </c>
      <c r="I198" s="1"/>
    </row>
    <row r="199" spans="2:9" x14ac:dyDescent="0.2">
      <c r="B199" s="9" t="str">
        <f>$B$38</f>
        <v>Home Economics</v>
      </c>
      <c r="C199" s="39">
        <f t="shared" si="11"/>
        <v>276773.98202158982</v>
      </c>
      <c r="D199" s="39">
        <f t="shared" si="11"/>
        <v>391994.5529603617</v>
      </c>
      <c r="E199" s="39">
        <f t="shared" si="11"/>
        <v>143243.15951538281</v>
      </c>
      <c r="F199" s="39">
        <f t="shared" si="11"/>
        <v>0</v>
      </c>
      <c r="G199" s="39">
        <f t="shared" si="11"/>
        <v>0</v>
      </c>
      <c r="H199" s="39">
        <f t="shared" si="12"/>
        <v>812011.69449733442</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87026.559394757744</v>
      </c>
      <c r="D201" s="39">
        <f t="shared" si="11"/>
        <v>334343.20530207403</v>
      </c>
      <c r="E201" s="39">
        <f t="shared" si="11"/>
        <v>487631.0632709472</v>
      </c>
      <c r="F201" s="39">
        <f t="shared" si="11"/>
        <v>0</v>
      </c>
      <c r="G201" s="39">
        <f t="shared" si="11"/>
        <v>0</v>
      </c>
      <c r="H201" s="39">
        <f t="shared" si="12"/>
        <v>909000.82796777901</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151075.9680803571</v>
      </c>
      <c r="D204" s="39">
        <f t="shared" si="11"/>
        <v>0</v>
      </c>
      <c r="E204" s="39">
        <f t="shared" si="11"/>
        <v>0</v>
      </c>
      <c r="F204" s="39">
        <f t="shared" si="11"/>
        <v>0</v>
      </c>
      <c r="G204" s="39">
        <f t="shared" si="11"/>
        <v>0</v>
      </c>
      <c r="H204" s="39">
        <f t="shared" si="12"/>
        <v>151075.9680803571</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400816.18677610828</v>
      </c>
      <c r="D206" s="39">
        <f t="shared" si="11"/>
        <v>1622224.9891857542</v>
      </c>
      <c r="E206" s="39">
        <f t="shared" si="11"/>
        <v>915477.99587487557</v>
      </c>
      <c r="F206" s="39">
        <f t="shared" si="11"/>
        <v>0</v>
      </c>
      <c r="G206" s="39">
        <f t="shared" si="11"/>
        <v>618496.20318878384</v>
      </c>
      <c r="H206" s="39">
        <f t="shared" si="12"/>
        <v>3557015.375025522</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740583.21653666918</v>
      </c>
      <c r="D208" s="39">
        <f t="shared" si="11"/>
        <v>3414437.5020512803</v>
      </c>
      <c r="E208" s="39">
        <f t="shared" si="11"/>
        <v>917839.10442854697</v>
      </c>
      <c r="F208" s="39">
        <f t="shared" si="11"/>
        <v>36221.07539747472</v>
      </c>
      <c r="G208" s="39">
        <f t="shared" si="11"/>
        <v>0</v>
      </c>
      <c r="H208" s="39">
        <f t="shared" si="12"/>
        <v>5109080.8984139711</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309205.81584799511</v>
      </c>
      <c r="E210" s="39">
        <f t="shared" si="13"/>
        <v>0</v>
      </c>
      <c r="F210" s="39">
        <f t="shared" si="13"/>
        <v>0</v>
      </c>
      <c r="G210" s="39">
        <f t="shared" si="13"/>
        <v>0</v>
      </c>
      <c r="H210" s="39">
        <f t="shared" si="12"/>
        <v>309205.81584799511</v>
      </c>
      <c r="I210" s="1"/>
    </row>
    <row r="211" spans="2:9" x14ac:dyDescent="0.2">
      <c r="B211" s="9" t="str">
        <f>$B$50</f>
        <v>Technology</v>
      </c>
      <c r="C211" s="39">
        <f t="shared" si="13"/>
        <v>395084.8963131163</v>
      </c>
      <c r="D211" s="39">
        <f t="shared" si="13"/>
        <v>518782.5751339969</v>
      </c>
      <c r="E211" s="39">
        <f t="shared" si="13"/>
        <v>85366.933912415916</v>
      </c>
      <c r="F211" s="39">
        <f t="shared" si="13"/>
        <v>0</v>
      </c>
      <c r="G211" s="39">
        <f t="shared" si="13"/>
        <v>0</v>
      </c>
      <c r="H211" s="39">
        <f t="shared" si="12"/>
        <v>999234.40535952908</v>
      </c>
      <c r="I211" s="1"/>
    </row>
    <row r="212" spans="2:9" x14ac:dyDescent="0.2">
      <c r="B212" s="9" t="str">
        <f>$B$51</f>
        <v>Nursing</v>
      </c>
      <c r="C212" s="39">
        <f t="shared" si="13"/>
        <v>0</v>
      </c>
      <c r="D212" s="39">
        <f t="shared" si="13"/>
        <v>757978.08012905729</v>
      </c>
      <c r="E212" s="39">
        <f t="shared" si="13"/>
        <v>292367.96007965057</v>
      </c>
      <c r="F212" s="39">
        <f t="shared" si="13"/>
        <v>0</v>
      </c>
      <c r="G212" s="39">
        <f t="shared" si="13"/>
        <v>0</v>
      </c>
      <c r="H212" s="39">
        <f t="shared" si="12"/>
        <v>1050346.0402087078</v>
      </c>
      <c r="I212" s="1"/>
    </row>
    <row r="213" spans="2:9" x14ac:dyDescent="0.2">
      <c r="B213" s="35" t="str">
        <f>$B$52</f>
        <v>Totals</v>
      </c>
      <c r="C213" s="38">
        <f>SUM(C193:C212)</f>
        <v>14229267.383003777</v>
      </c>
      <c r="D213" s="38">
        <f>SUM(D193:D212)</f>
        <v>19579463.961227257</v>
      </c>
      <c r="E213" s="38">
        <f>SUM(E193:E212)</f>
        <v>9591666.6567594968</v>
      </c>
      <c r="F213" s="38">
        <f>SUM(F193:F212)</f>
        <v>1863409.7958206967</v>
      </c>
      <c r="G213" s="38">
        <f>SUM(G193:G212)</f>
        <v>618496.20318878384</v>
      </c>
      <c r="H213" s="38">
        <f t="shared" si="12"/>
        <v>45882304.000000007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39746797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8324768.3218434174</v>
      </c>
      <c r="D218" s="38">
        <f t="shared" si="14"/>
        <v>7143145.3509563273</v>
      </c>
      <c r="E218" s="38">
        <f t="shared" si="14"/>
        <v>1202503.44109848</v>
      </c>
      <c r="F218" s="38">
        <f t="shared" si="14"/>
        <v>100637.4292240552</v>
      </c>
      <c r="G218" s="38">
        <f t="shared" si="14"/>
        <v>0</v>
      </c>
      <c r="H218" s="38">
        <f>SUM(C218:G218)</f>
        <v>16771054.543122279</v>
      </c>
      <c r="I218" s="1"/>
    </row>
    <row r="219" spans="2:9" x14ac:dyDescent="0.2">
      <c r="B219" s="9" t="str">
        <f>$B$33</f>
        <v>Science</v>
      </c>
      <c r="C219" s="39">
        <f t="shared" si="14"/>
        <v>2816873.3041829877</v>
      </c>
      <c r="D219" s="39">
        <f t="shared" si="14"/>
        <v>1877654.1274833872</v>
      </c>
      <c r="E219" s="39">
        <f t="shared" si="14"/>
        <v>260784.5875636985</v>
      </c>
      <c r="F219" s="39">
        <f t="shared" si="14"/>
        <v>61560.129578544416</v>
      </c>
      <c r="G219" s="39">
        <f t="shared" si="14"/>
        <v>0</v>
      </c>
      <c r="H219" s="39">
        <f t="shared" ref="H219:H238" si="15">SUM(C219:G219)</f>
        <v>5016872.1488086181</v>
      </c>
      <c r="I219" s="1"/>
    </row>
    <row r="220" spans="2:9" x14ac:dyDescent="0.2">
      <c r="B220" s="9" t="str">
        <f>$B$34</f>
        <v>Fine Arts</v>
      </c>
      <c r="C220" s="39">
        <f t="shared" si="14"/>
        <v>1306624.129273524</v>
      </c>
      <c r="D220" s="39">
        <f t="shared" si="14"/>
        <v>1366538.9119900649</v>
      </c>
      <c r="E220" s="39">
        <f t="shared" si="14"/>
        <v>126950.85494303213</v>
      </c>
      <c r="F220" s="39">
        <f t="shared" si="14"/>
        <v>0</v>
      </c>
      <c r="G220" s="39">
        <f t="shared" si="14"/>
        <v>0</v>
      </c>
      <c r="H220" s="39">
        <f t="shared" si="15"/>
        <v>2800113.8962066206</v>
      </c>
      <c r="I220" s="1"/>
    </row>
    <row r="221" spans="2:9" x14ac:dyDescent="0.2">
      <c r="B221" s="9" t="str">
        <f>$B$35</f>
        <v>Teacher Education</v>
      </c>
      <c r="C221" s="39">
        <f t="shared" si="14"/>
        <v>66791.903267107773</v>
      </c>
      <c r="D221" s="39">
        <f t="shared" si="14"/>
        <v>1254861.7146163797</v>
      </c>
      <c r="E221" s="39">
        <f t="shared" si="14"/>
        <v>559689.72841890994</v>
      </c>
      <c r="F221" s="39">
        <f t="shared" si="14"/>
        <v>169080.05776169154</v>
      </c>
      <c r="G221" s="39">
        <f t="shared" si="14"/>
        <v>0</v>
      </c>
      <c r="H221" s="39">
        <f t="shared" si="15"/>
        <v>2050423.4040640888</v>
      </c>
      <c r="I221" s="1"/>
    </row>
    <row r="222" spans="2:9" x14ac:dyDescent="0.2">
      <c r="B222" s="9" t="str">
        <f>$B$36</f>
        <v>Agriculture</v>
      </c>
      <c r="C222" s="39">
        <f t="shared" si="14"/>
        <v>90800.884711770836</v>
      </c>
      <c r="D222" s="39">
        <f t="shared" si="14"/>
        <v>362389.5510543983</v>
      </c>
      <c r="E222" s="39">
        <f t="shared" si="14"/>
        <v>30943.535542184847</v>
      </c>
      <c r="F222" s="39">
        <f t="shared" si="14"/>
        <v>917.66652787892292</v>
      </c>
      <c r="G222" s="39">
        <f t="shared" si="14"/>
        <v>0</v>
      </c>
      <c r="H222" s="39">
        <f t="shared" si="15"/>
        <v>485051.63783623284</v>
      </c>
      <c r="I222" s="1"/>
    </row>
    <row r="223" spans="2:9" x14ac:dyDescent="0.2">
      <c r="B223" s="9" t="str">
        <f>$B$37</f>
        <v>Engineering</v>
      </c>
      <c r="C223" s="39">
        <f t="shared" si="14"/>
        <v>416606.97501785646</v>
      </c>
      <c r="D223" s="39">
        <f t="shared" si="14"/>
        <v>1517864.4688546199</v>
      </c>
      <c r="E223" s="39">
        <f t="shared" si="14"/>
        <v>217134.2009243427</v>
      </c>
      <c r="F223" s="39">
        <f t="shared" si="14"/>
        <v>90390.152996073914</v>
      </c>
      <c r="G223" s="39">
        <f t="shared" si="14"/>
        <v>0</v>
      </c>
      <c r="H223" s="39">
        <f t="shared" si="15"/>
        <v>2241995.7977928929</v>
      </c>
      <c r="I223" s="1"/>
    </row>
    <row r="224" spans="2:9" x14ac:dyDescent="0.2">
      <c r="B224" s="9" t="str">
        <f>$B$38</f>
        <v>Home Economics</v>
      </c>
      <c r="C224" s="39">
        <f t="shared" si="14"/>
        <v>402917.64349239063</v>
      </c>
      <c r="D224" s="39">
        <f t="shared" si="14"/>
        <v>656472.83747176989</v>
      </c>
      <c r="E224" s="39">
        <f t="shared" si="14"/>
        <v>89948.033923955561</v>
      </c>
      <c r="F224" s="39">
        <f t="shared" si="14"/>
        <v>0</v>
      </c>
      <c r="G224" s="39">
        <f t="shared" si="14"/>
        <v>0</v>
      </c>
      <c r="H224" s="39">
        <f t="shared" si="15"/>
        <v>1149338.5148881162</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59029.600995524983</v>
      </c>
      <c r="D226" s="39">
        <f t="shared" si="14"/>
        <v>382834.15967413114</v>
      </c>
      <c r="E226" s="39">
        <f t="shared" si="14"/>
        <v>327024.93170913606</v>
      </c>
      <c r="F226" s="39">
        <f t="shared" si="14"/>
        <v>0</v>
      </c>
      <c r="G226" s="39">
        <f t="shared" si="14"/>
        <v>0</v>
      </c>
      <c r="H226" s="39">
        <f t="shared" si="15"/>
        <v>768888.69237879221</v>
      </c>
      <c r="I226" s="1"/>
    </row>
    <row r="227" spans="2:10"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223030.80131489635</v>
      </c>
      <c r="D229" s="39">
        <f t="shared" si="14"/>
        <v>0</v>
      </c>
      <c r="E229" s="39">
        <f t="shared" si="14"/>
        <v>0</v>
      </c>
      <c r="F229" s="39">
        <f t="shared" si="14"/>
        <v>0</v>
      </c>
      <c r="G229" s="39">
        <f t="shared" si="14"/>
        <v>0</v>
      </c>
      <c r="H229" s="39">
        <f t="shared" si="15"/>
        <v>223030.80131489635</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319036.64065063553</v>
      </c>
      <c r="D231" s="39">
        <f t="shared" si="14"/>
        <v>1478157.0208995317</v>
      </c>
      <c r="E231" s="39">
        <f t="shared" si="14"/>
        <v>366969.15344515035</v>
      </c>
      <c r="F231" s="39">
        <f t="shared" si="14"/>
        <v>0</v>
      </c>
      <c r="G231" s="39">
        <f t="shared" si="14"/>
        <v>131396.10771712684</v>
      </c>
      <c r="H231" s="39">
        <f t="shared" si="15"/>
        <v>2295558.9227124443</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800690.50524663925</v>
      </c>
      <c r="D233" s="39">
        <f t="shared" si="14"/>
        <v>3421753.8744511902</v>
      </c>
      <c r="E233" s="39">
        <f t="shared" si="14"/>
        <v>479977.76898989762</v>
      </c>
      <c r="F233" s="39">
        <f t="shared" si="14"/>
        <v>11547.303809143114</v>
      </c>
      <c r="G233" s="39">
        <f t="shared" si="14"/>
        <v>0</v>
      </c>
      <c r="H233" s="39">
        <f t="shared" si="15"/>
        <v>4713969.4524968695</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239308.28008646879</v>
      </c>
      <c r="E235" s="39">
        <f t="shared" si="16"/>
        <v>0</v>
      </c>
      <c r="F235" s="39">
        <f t="shared" si="16"/>
        <v>0</v>
      </c>
      <c r="G235" s="39">
        <f t="shared" si="16"/>
        <v>0</v>
      </c>
      <c r="H235" s="39">
        <f t="shared" si="15"/>
        <v>239308.28008646879</v>
      </c>
      <c r="I235" s="1"/>
    </row>
    <row r="236" spans="2:10" x14ac:dyDescent="0.2">
      <c r="B236" s="9" t="str">
        <f>$B$50</f>
        <v>Technology</v>
      </c>
      <c r="C236" s="39">
        <f t="shared" si="16"/>
        <v>145678.55658528639</v>
      </c>
      <c r="D236" s="39">
        <f t="shared" si="16"/>
        <v>378520.70178615284</v>
      </c>
      <c r="E236" s="39">
        <f t="shared" si="16"/>
        <v>48886.079915504954</v>
      </c>
      <c r="F236" s="39">
        <f t="shared" si="16"/>
        <v>0</v>
      </c>
      <c r="G236" s="39">
        <f t="shared" si="16"/>
        <v>0</v>
      </c>
      <c r="H236" s="39">
        <f t="shared" si="15"/>
        <v>573085.3382869442</v>
      </c>
      <c r="I236" s="1"/>
    </row>
    <row r="237" spans="2:10" x14ac:dyDescent="0.2">
      <c r="B237" s="9" t="str">
        <f>$B$51</f>
        <v>Nursing</v>
      </c>
      <c r="C237" s="39">
        <f t="shared" si="16"/>
        <v>0</v>
      </c>
      <c r="D237" s="39">
        <f t="shared" si="16"/>
        <v>323686.60699103109</v>
      </c>
      <c r="E237" s="39">
        <f t="shared" si="16"/>
        <v>94418.963013700908</v>
      </c>
      <c r="F237" s="39">
        <f t="shared" si="16"/>
        <v>0</v>
      </c>
      <c r="G237" s="39">
        <f t="shared" si="16"/>
        <v>0</v>
      </c>
      <c r="H237" s="39">
        <f t="shared" si="15"/>
        <v>418105.570004732</v>
      </c>
      <c r="I237" s="1"/>
    </row>
    <row r="238" spans="2:10" x14ac:dyDescent="0.2">
      <c r="B238" s="35" t="str">
        <f>$B$52</f>
        <v>Totals</v>
      </c>
      <c r="C238" s="38">
        <f>SUM(C218:C237)</f>
        <v>14972849.266582038</v>
      </c>
      <c r="D238" s="38">
        <f>SUM(D218:D237)</f>
        <v>20403187.606315453</v>
      </c>
      <c r="E238" s="38">
        <f>SUM(E218:E237)</f>
        <v>3805231.2794879936</v>
      </c>
      <c r="F238" s="38">
        <f>SUM(F218:F237)</f>
        <v>434132.7398973871</v>
      </c>
      <c r="G238" s="38">
        <f>SUM(G218:G237)</f>
        <v>131396.10771712684</v>
      </c>
      <c r="H238" s="38">
        <f t="shared" si="15"/>
        <v>39746797</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18541136</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3883348.4273912832</v>
      </c>
      <c r="D243" s="38">
        <f t="shared" si="17"/>
        <v>3332143.4534674329</v>
      </c>
      <c r="E243" s="38">
        <f t="shared" si="17"/>
        <v>560945.32200607017</v>
      </c>
      <c r="F243" s="38">
        <f t="shared" si="17"/>
        <v>46945.474925528768</v>
      </c>
      <c r="G243" s="38">
        <f t="shared" si="17"/>
        <v>0</v>
      </c>
      <c r="H243" s="38">
        <f>SUM(C243:G243)</f>
        <v>7823382.6777903149</v>
      </c>
      <c r="I243" s="1"/>
    </row>
    <row r="244" spans="2:9" x14ac:dyDescent="0.2">
      <c r="B244" s="9" t="str">
        <f>$B$33</f>
        <v>Science</v>
      </c>
      <c r="C244" s="39">
        <f t="shared" si="17"/>
        <v>1314018.6120563662</v>
      </c>
      <c r="D244" s="39">
        <f t="shared" si="17"/>
        <v>875890.46580610832</v>
      </c>
      <c r="E244" s="39">
        <f t="shared" si="17"/>
        <v>121651.12335271802</v>
      </c>
      <c r="F244" s="39">
        <f t="shared" si="17"/>
        <v>28716.646895935151</v>
      </c>
      <c r="G244" s="39">
        <f t="shared" si="17"/>
        <v>0</v>
      </c>
      <c r="H244" s="39">
        <f t="shared" ref="H244:H263" si="18">SUM(C244:G244)</f>
        <v>2340276.848111128</v>
      </c>
      <c r="I244" s="1"/>
    </row>
    <row r="245" spans="2:9" x14ac:dyDescent="0.2">
      <c r="B245" s="9" t="str">
        <f>$B$34</f>
        <v>Fine Arts</v>
      </c>
      <c r="C245" s="39">
        <f t="shared" si="17"/>
        <v>609515.67196073662</v>
      </c>
      <c r="D245" s="39">
        <f t="shared" si="17"/>
        <v>637464.79537709232</v>
      </c>
      <c r="E245" s="39">
        <f t="shared" si="17"/>
        <v>59220.194945897929</v>
      </c>
      <c r="F245" s="39">
        <f t="shared" si="17"/>
        <v>0</v>
      </c>
      <c r="G245" s="39">
        <f t="shared" si="17"/>
        <v>0</v>
      </c>
      <c r="H245" s="39">
        <f t="shared" si="18"/>
        <v>1306200.662283727</v>
      </c>
      <c r="I245" s="1"/>
    </row>
    <row r="246" spans="2:9" x14ac:dyDescent="0.2">
      <c r="B246" s="9" t="str">
        <f>$B$35</f>
        <v>Teacher Education</v>
      </c>
      <c r="C246" s="39">
        <f t="shared" si="17"/>
        <v>31157.171285381552</v>
      </c>
      <c r="D246" s="39">
        <f t="shared" si="17"/>
        <v>585369.47547988547</v>
      </c>
      <c r="E246" s="39">
        <f t="shared" si="17"/>
        <v>261084.77048900505</v>
      </c>
      <c r="F246" s="39">
        <f t="shared" si="17"/>
        <v>78872.678617282756</v>
      </c>
      <c r="G246" s="39">
        <f t="shared" si="17"/>
        <v>0</v>
      </c>
      <c r="H246" s="39">
        <f t="shared" si="18"/>
        <v>956484.0958715548</v>
      </c>
      <c r="I246" s="1"/>
    </row>
    <row r="247" spans="2:9" x14ac:dyDescent="0.2">
      <c r="B247" s="9" t="str">
        <f>$B$36</f>
        <v>Agriculture</v>
      </c>
      <c r="C247" s="39">
        <f t="shared" si="17"/>
        <v>42356.911233910592</v>
      </c>
      <c r="D247" s="39">
        <f t="shared" si="17"/>
        <v>169047.93488337041</v>
      </c>
      <c r="E247" s="39">
        <f t="shared" si="17"/>
        <v>14434.579490983462</v>
      </c>
      <c r="F247" s="39">
        <f t="shared" si="17"/>
        <v>428.07423944251155</v>
      </c>
      <c r="G247" s="39">
        <f t="shared" si="17"/>
        <v>0</v>
      </c>
      <c r="H247" s="39">
        <f t="shared" si="18"/>
        <v>226267.49984770696</v>
      </c>
      <c r="I247" s="1"/>
    </row>
    <row r="248" spans="2:9" x14ac:dyDescent="0.2">
      <c r="B248" s="9" t="str">
        <f>$B$37</f>
        <v>Engineering</v>
      </c>
      <c r="C248" s="39">
        <f t="shared" si="17"/>
        <v>194339.34720210737</v>
      </c>
      <c r="D248" s="39">
        <f t="shared" si="17"/>
        <v>708055.3320208739</v>
      </c>
      <c r="E248" s="39">
        <f t="shared" si="17"/>
        <v>101289.03593387824</v>
      </c>
      <c r="F248" s="39">
        <f t="shared" si="17"/>
        <v>42165.312585087391</v>
      </c>
      <c r="G248" s="39">
        <f t="shared" si="17"/>
        <v>0</v>
      </c>
      <c r="H248" s="39">
        <f t="shared" si="18"/>
        <v>1045849.0277419469</v>
      </c>
      <c r="I248" s="1"/>
    </row>
    <row r="249" spans="2:9" x14ac:dyDescent="0.2">
      <c r="B249" s="9" t="str">
        <f>$B$38</f>
        <v>Home Economics</v>
      </c>
      <c r="C249" s="39">
        <f t="shared" si="17"/>
        <v>187953.53056478815</v>
      </c>
      <c r="D249" s="39">
        <f t="shared" si="17"/>
        <v>306232.27727934869</v>
      </c>
      <c r="E249" s="39">
        <f t="shared" si="17"/>
        <v>41959.072322649641</v>
      </c>
      <c r="F249" s="39">
        <f t="shared" si="17"/>
        <v>0</v>
      </c>
      <c r="G249" s="39">
        <f t="shared" si="17"/>
        <v>0</v>
      </c>
      <c r="H249" s="39">
        <f t="shared" si="18"/>
        <v>536144.88016678649</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27536.202730593966</v>
      </c>
      <c r="D251" s="39">
        <f t="shared" si="17"/>
        <v>178584.96170053104</v>
      </c>
      <c r="E251" s="39">
        <f t="shared" si="17"/>
        <v>152551.0026433024</v>
      </c>
      <c r="F251" s="39">
        <f t="shared" si="17"/>
        <v>0</v>
      </c>
      <c r="G251" s="39">
        <f t="shared" si="17"/>
        <v>0</v>
      </c>
      <c r="H251" s="39">
        <f t="shared" si="18"/>
        <v>358672.16707442742</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104039.6895218619</v>
      </c>
      <c r="D254" s="39">
        <f t="shared" si="17"/>
        <v>0</v>
      </c>
      <c r="E254" s="39">
        <f t="shared" si="17"/>
        <v>0</v>
      </c>
      <c r="F254" s="39">
        <f t="shared" si="17"/>
        <v>0</v>
      </c>
      <c r="G254" s="39">
        <f t="shared" si="17"/>
        <v>0</v>
      </c>
      <c r="H254" s="39">
        <f t="shared" si="18"/>
        <v>104039.6895218619</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148824.61455413784</v>
      </c>
      <c r="D256" s="39">
        <f t="shared" si="17"/>
        <v>689532.5516129781</v>
      </c>
      <c r="E256" s="39">
        <f t="shared" si="17"/>
        <v>171184.23358318408</v>
      </c>
      <c r="F256" s="39">
        <f t="shared" si="17"/>
        <v>0</v>
      </c>
      <c r="G256" s="39">
        <f t="shared" si="17"/>
        <v>61293.82206706865</v>
      </c>
      <c r="H256" s="39">
        <f t="shared" si="18"/>
        <v>1070835.2218173686</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373507.11685489153</v>
      </c>
      <c r="D258" s="39">
        <f t="shared" si="17"/>
        <v>1596184.0634536275</v>
      </c>
      <c r="E258" s="39">
        <f t="shared" si="17"/>
        <v>223900.63510823966</v>
      </c>
      <c r="F258" s="39">
        <f t="shared" si="17"/>
        <v>5386.6008463182707</v>
      </c>
      <c r="G258" s="39">
        <f t="shared" si="17"/>
        <v>0</v>
      </c>
      <c r="H258" s="39">
        <f t="shared" si="18"/>
        <v>2198978.4162630765</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111632.8283511577</v>
      </c>
      <c r="E260" s="39">
        <f t="shared" si="19"/>
        <v>0</v>
      </c>
      <c r="F260" s="39">
        <f t="shared" si="19"/>
        <v>0</v>
      </c>
      <c r="G260" s="39">
        <f t="shared" si="19"/>
        <v>0</v>
      </c>
      <c r="H260" s="39">
        <f t="shared" si="18"/>
        <v>111632.8283511577</v>
      </c>
      <c r="I260" s="1"/>
    </row>
    <row r="261" spans="2:10" x14ac:dyDescent="0.2">
      <c r="B261" s="9" t="str">
        <f>$B$50</f>
        <v>Technology</v>
      </c>
      <c r="C261" s="39">
        <f t="shared" si="19"/>
        <v>67956.3168305484</v>
      </c>
      <c r="D261" s="39">
        <f t="shared" si="19"/>
        <v>176572.8144240781</v>
      </c>
      <c r="E261" s="39">
        <f t="shared" si="19"/>
        <v>22804.440222447254</v>
      </c>
      <c r="F261" s="39">
        <f t="shared" si="19"/>
        <v>0</v>
      </c>
      <c r="G261" s="39">
        <f t="shared" si="19"/>
        <v>0</v>
      </c>
      <c r="H261" s="39">
        <f t="shared" si="18"/>
        <v>267333.57147707377</v>
      </c>
      <c r="I261" s="1"/>
    </row>
    <row r="262" spans="2:10" x14ac:dyDescent="0.2">
      <c r="B262" s="9" t="str">
        <f>$B$51</f>
        <v>Nursing</v>
      </c>
      <c r="C262" s="39">
        <f t="shared" si="19"/>
        <v>0</v>
      </c>
      <c r="D262" s="39">
        <f t="shared" si="19"/>
        <v>150993.73671793626</v>
      </c>
      <c r="E262" s="39">
        <f t="shared" si="19"/>
        <v>44044.676963932419</v>
      </c>
      <c r="F262" s="39">
        <f t="shared" si="19"/>
        <v>0</v>
      </c>
      <c r="G262" s="39">
        <f t="shared" si="19"/>
        <v>0</v>
      </c>
      <c r="H262" s="39">
        <f t="shared" si="18"/>
        <v>195038.4136818687</v>
      </c>
      <c r="I262" s="1"/>
    </row>
    <row r="263" spans="2:10" x14ac:dyDescent="0.2">
      <c r="B263" s="35" t="str">
        <f>$B$52</f>
        <v>Totals</v>
      </c>
      <c r="C263" s="38">
        <f>SUM(C243:C262)</f>
        <v>6984553.612186607</v>
      </c>
      <c r="D263" s="38">
        <f>SUM(D243:D262)</f>
        <v>9517704.6905744188</v>
      </c>
      <c r="E263" s="38">
        <f>SUM(E243:E262)</f>
        <v>1775069.0870623083</v>
      </c>
      <c r="F263" s="38">
        <f>SUM(F243:F262)</f>
        <v>202514.78810959487</v>
      </c>
      <c r="G263" s="38">
        <f>SUM(G243:G262)</f>
        <v>61293.82206706865</v>
      </c>
      <c r="H263" s="38">
        <f t="shared" si="18"/>
        <v>18541135.999999993</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66095041.061185926</v>
      </c>
      <c r="D268" s="38">
        <f t="shared" si="20"/>
        <v>53505917.052890129</v>
      </c>
      <c r="E268" s="38">
        <f t="shared" si="20"/>
        <v>25019082.730733268</v>
      </c>
      <c r="F268" s="38">
        <f t="shared" si="20"/>
        <v>3324170.3143644156</v>
      </c>
      <c r="G268" s="38">
        <f t="shared" si="20"/>
        <v>0</v>
      </c>
      <c r="H268" s="38">
        <f>SUM(C268:G268)</f>
        <v>147944211.15917373</v>
      </c>
      <c r="I268" s="1"/>
    </row>
    <row r="269" spans="2:10" x14ac:dyDescent="0.2">
      <c r="B269" s="9" t="str">
        <f>$B$33</f>
        <v>Science</v>
      </c>
      <c r="C269" s="39">
        <f t="shared" si="20"/>
        <v>23699503.824723318</v>
      </c>
      <c r="D269" s="39">
        <f t="shared" si="20"/>
        <v>16964186.339010898</v>
      </c>
      <c r="E269" s="39">
        <f t="shared" si="20"/>
        <v>10526287.320868205</v>
      </c>
      <c r="F269" s="39">
        <f t="shared" si="20"/>
        <v>3361342.6588425478</v>
      </c>
      <c r="G269" s="39">
        <f t="shared" si="20"/>
        <v>0</v>
      </c>
      <c r="H269" s="39">
        <f t="shared" ref="H269:H288" si="21">SUM(C269:G269)</f>
        <v>54551320.14344497</v>
      </c>
      <c r="I269" s="1"/>
    </row>
    <row r="270" spans="2:10" x14ac:dyDescent="0.2">
      <c r="B270" s="9" t="str">
        <f>$B$34</f>
        <v>Fine Arts</v>
      </c>
      <c r="C270" s="39">
        <f t="shared" si="20"/>
        <v>13159746.15496004</v>
      </c>
      <c r="D270" s="39">
        <f t="shared" si="20"/>
        <v>12953150.515641097</v>
      </c>
      <c r="E270" s="39">
        <f t="shared" si="20"/>
        <v>3554277.6290642722</v>
      </c>
      <c r="F270" s="39">
        <f t="shared" si="20"/>
        <v>0</v>
      </c>
      <c r="G270" s="39">
        <f t="shared" si="20"/>
        <v>0</v>
      </c>
      <c r="H270" s="39">
        <f t="shared" si="21"/>
        <v>29667174.29966541</v>
      </c>
      <c r="I270" s="1"/>
    </row>
    <row r="271" spans="2:10" x14ac:dyDescent="0.2">
      <c r="B271" s="9" t="str">
        <f>$B$35</f>
        <v>Teacher Education</v>
      </c>
      <c r="C271" s="39">
        <f t="shared" si="20"/>
        <v>496188.33144614461</v>
      </c>
      <c r="D271" s="39">
        <f t="shared" si="20"/>
        <v>8805464.3870100789</v>
      </c>
      <c r="E271" s="39">
        <f t="shared" si="20"/>
        <v>7315295.9124292862</v>
      </c>
      <c r="F271" s="39">
        <f t="shared" si="20"/>
        <v>4044350.9358224277</v>
      </c>
      <c r="G271" s="39">
        <f t="shared" si="20"/>
        <v>0</v>
      </c>
      <c r="H271" s="39">
        <f t="shared" si="21"/>
        <v>20661299.566707939</v>
      </c>
      <c r="I271" s="1"/>
    </row>
    <row r="272" spans="2:10" x14ac:dyDescent="0.2">
      <c r="B272" s="9" t="str">
        <f>$B$36</f>
        <v>Agriculture</v>
      </c>
      <c r="C272" s="39">
        <f t="shared" si="20"/>
        <v>728907.24505421135</v>
      </c>
      <c r="D272" s="39">
        <f t="shared" si="20"/>
        <v>2410852.9495552941</v>
      </c>
      <c r="E272" s="39">
        <f t="shared" si="20"/>
        <v>962925.48044977558</v>
      </c>
      <c r="F272" s="39">
        <f t="shared" si="20"/>
        <v>14562.57825843594</v>
      </c>
      <c r="G272" s="39">
        <f t="shared" si="20"/>
        <v>0</v>
      </c>
      <c r="H272" s="39">
        <f t="shared" si="21"/>
        <v>4117248.2533177175</v>
      </c>
      <c r="I272" s="1"/>
    </row>
    <row r="273" spans="2:10" x14ac:dyDescent="0.2">
      <c r="B273" s="9" t="str">
        <f>$B$37</f>
        <v>Engineering</v>
      </c>
      <c r="C273" s="39">
        <f t="shared" si="20"/>
        <v>5299855.9309571283</v>
      </c>
      <c r="D273" s="39">
        <f t="shared" si="20"/>
        <v>14142837.517645463</v>
      </c>
      <c r="E273" s="39">
        <f t="shared" si="20"/>
        <v>6435625.8154819403</v>
      </c>
      <c r="F273" s="39">
        <f t="shared" si="20"/>
        <v>3668856.6581015782</v>
      </c>
      <c r="G273" s="39">
        <f t="shared" si="20"/>
        <v>0</v>
      </c>
      <c r="H273" s="39">
        <f t="shared" si="21"/>
        <v>29547175.92218611</v>
      </c>
      <c r="I273" s="1"/>
    </row>
    <row r="274" spans="2:10" x14ac:dyDescent="0.2">
      <c r="B274" s="9" t="str">
        <f>$B$38</f>
        <v>Home Economics</v>
      </c>
      <c r="C274" s="39">
        <f t="shared" si="20"/>
        <v>2953338.5093248002</v>
      </c>
      <c r="D274" s="39">
        <f t="shared" si="20"/>
        <v>4308663.8649469707</v>
      </c>
      <c r="E274" s="39">
        <f t="shared" si="20"/>
        <v>1354591.7057304673</v>
      </c>
      <c r="F274" s="39">
        <f t="shared" si="20"/>
        <v>0</v>
      </c>
      <c r="G274" s="39">
        <f t="shared" si="20"/>
        <v>0</v>
      </c>
      <c r="H274" s="39">
        <f t="shared" si="21"/>
        <v>8616594.080002239</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684989.11126463488</v>
      </c>
      <c r="D276" s="39">
        <f t="shared" si="20"/>
        <v>2860473.2051093387</v>
      </c>
      <c r="E276" s="39">
        <f t="shared" si="20"/>
        <v>3832687.8552484103</v>
      </c>
      <c r="F276" s="39">
        <f t="shared" si="20"/>
        <v>0</v>
      </c>
      <c r="G276" s="39">
        <f t="shared" si="20"/>
        <v>0</v>
      </c>
      <c r="H276" s="39">
        <f t="shared" si="21"/>
        <v>7378150.1716223843</v>
      </c>
      <c r="I276" s="1"/>
    </row>
    <row r="277" spans="2:10"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1297445.474744098</v>
      </c>
      <c r="D279" s="39">
        <f t="shared" si="20"/>
        <v>0</v>
      </c>
      <c r="E279" s="39">
        <f t="shared" si="20"/>
        <v>0</v>
      </c>
      <c r="F279" s="39">
        <f t="shared" si="20"/>
        <v>0</v>
      </c>
      <c r="G279" s="39">
        <f t="shared" si="20"/>
        <v>0</v>
      </c>
      <c r="H279" s="39">
        <f t="shared" si="21"/>
        <v>1297445.474744098</v>
      </c>
      <c r="I279" s="1"/>
    </row>
    <row r="280" spans="2:10"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10" x14ac:dyDescent="0.2">
      <c r="B281" s="9" t="str">
        <f>$B$45</f>
        <v>Health Services</v>
      </c>
      <c r="C281" s="39">
        <f t="shared" si="20"/>
        <v>2674029.3168112575</v>
      </c>
      <c r="D281" s="39">
        <f t="shared" si="20"/>
        <v>11096722.575565033</v>
      </c>
      <c r="E281" s="39">
        <f t="shared" si="20"/>
        <v>5577117.3366825068</v>
      </c>
      <c r="F281" s="39">
        <f t="shared" si="20"/>
        <v>0</v>
      </c>
      <c r="G281" s="39">
        <f t="shared" si="20"/>
        <v>3597009.9515755512</v>
      </c>
      <c r="H281" s="39">
        <f t="shared" si="21"/>
        <v>22944879.18063435</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4932406.5315240463</v>
      </c>
      <c r="D283" s="39">
        <f t="shared" si="20"/>
        <v>22345051.426764321</v>
      </c>
      <c r="E283" s="39">
        <f t="shared" si="20"/>
        <v>5361600.8891025651</v>
      </c>
      <c r="F283" s="39">
        <f t="shared" si="20"/>
        <v>200743.59035728959</v>
      </c>
      <c r="G283" s="39">
        <f t="shared" si="20"/>
        <v>0</v>
      </c>
      <c r="H283" s="39">
        <f t="shared" si="21"/>
        <v>32839802.437748224</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4128879.6076191496</v>
      </c>
      <c r="E285" s="39">
        <f t="shared" si="22"/>
        <v>0</v>
      </c>
      <c r="F285" s="39">
        <f t="shared" si="22"/>
        <v>0</v>
      </c>
      <c r="G285" s="39">
        <f t="shared" si="22"/>
        <v>0</v>
      </c>
      <c r="H285" s="39">
        <f t="shared" si="21"/>
        <v>4128879.6076191496</v>
      </c>
      <c r="I285" s="1"/>
    </row>
    <row r="286" spans="2:10" x14ac:dyDescent="0.2">
      <c r="B286" s="9" t="str">
        <f>$B$50</f>
        <v>Technology</v>
      </c>
      <c r="C286" s="39">
        <f t="shared" si="22"/>
        <v>2528805.9330119137</v>
      </c>
      <c r="D286" s="39">
        <f t="shared" si="22"/>
        <v>3595124.6978149945</v>
      </c>
      <c r="E286" s="39">
        <f t="shared" si="22"/>
        <v>571935.04146696231</v>
      </c>
      <c r="F286" s="39">
        <f t="shared" si="22"/>
        <v>0</v>
      </c>
      <c r="G286" s="39">
        <f t="shared" si="22"/>
        <v>0</v>
      </c>
      <c r="H286" s="39">
        <f t="shared" si="21"/>
        <v>6695865.6722938707</v>
      </c>
      <c r="I286" s="1"/>
    </row>
    <row r="287" spans="2:10" x14ac:dyDescent="0.2">
      <c r="B287" s="9" t="str">
        <f>$B$51</f>
        <v>Nursing</v>
      </c>
      <c r="C287" s="39">
        <f t="shared" si="22"/>
        <v>0</v>
      </c>
      <c r="D287" s="39">
        <f t="shared" si="22"/>
        <v>4420018.9675003663</v>
      </c>
      <c r="E287" s="39">
        <f t="shared" si="22"/>
        <v>1660263.063339517</v>
      </c>
      <c r="F287" s="39">
        <f t="shared" si="22"/>
        <v>0</v>
      </c>
      <c r="G287" s="39">
        <f t="shared" si="22"/>
        <v>0</v>
      </c>
      <c r="H287" s="39">
        <f t="shared" si="21"/>
        <v>6080282.0308398828</v>
      </c>
      <c r="I287" s="1"/>
    </row>
    <row r="288" spans="2:10" x14ac:dyDescent="0.2">
      <c r="B288" s="35" t="str">
        <f>$B$52</f>
        <v>Totals</v>
      </c>
      <c r="C288" s="38">
        <f>SUM(C268:C287)</f>
        <v>124550257.42500752</v>
      </c>
      <c r="D288" s="38">
        <f>SUM(D268:D287)</f>
        <v>161537343.10707313</v>
      </c>
      <c r="E288" s="38">
        <f>SUM(E268:E287)</f>
        <v>72171690.78059718</v>
      </c>
      <c r="F288" s="38">
        <f>SUM(F268:F287)</f>
        <v>14614026.735746693</v>
      </c>
      <c r="G288" s="38">
        <f>SUM(G268:G287)</f>
        <v>3597009.9515755512</v>
      </c>
      <c r="H288" s="38">
        <f t="shared" si="21"/>
        <v>376470328.00000012</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238.87327584953081</v>
      </c>
      <c r="D293" s="36">
        <f t="shared" si="23"/>
        <v>442.60368646353373</v>
      </c>
      <c r="E293" s="36">
        <f t="shared" si="23"/>
        <v>1223.9656930058836</v>
      </c>
      <c r="F293" s="36">
        <f t="shared" si="23"/>
        <v>2525.9652844714406</v>
      </c>
      <c r="G293" s="37">
        <f t="shared" si="23"/>
        <v>0</v>
      </c>
      <c r="H293" s="38">
        <f t="shared" si="23"/>
        <v>352.8016844505396</v>
      </c>
      <c r="I293" s="1"/>
    </row>
    <row r="294" spans="2:10" x14ac:dyDescent="0.2">
      <c r="B294" s="9" t="str">
        <f>$B$33</f>
        <v>Science</v>
      </c>
      <c r="C294" s="69">
        <f t="shared" si="23"/>
        <v>253.12951343348342</v>
      </c>
      <c r="D294" s="69">
        <f t="shared" si="23"/>
        <v>533.85109793280981</v>
      </c>
      <c r="E294" s="69">
        <f t="shared" si="23"/>
        <v>2374.5290595236197</v>
      </c>
      <c r="F294" s="69">
        <f t="shared" si="23"/>
        <v>4175.5809426615497</v>
      </c>
      <c r="G294" s="88">
        <f t="shared" si="23"/>
        <v>0</v>
      </c>
      <c r="H294" s="39">
        <f t="shared" si="23"/>
        <v>417.56661494817837</v>
      </c>
      <c r="I294" s="1"/>
    </row>
    <row r="295" spans="2:10" x14ac:dyDescent="0.2">
      <c r="B295" s="9" t="str">
        <f>$B$34</f>
        <v>Fine Arts</v>
      </c>
      <c r="C295" s="69">
        <f t="shared" si="23"/>
        <v>303.01748036933941</v>
      </c>
      <c r="D295" s="69">
        <f t="shared" si="23"/>
        <v>560.08779848839436</v>
      </c>
      <c r="E295" s="69">
        <f t="shared" si="23"/>
        <v>1647.0239244968823</v>
      </c>
      <c r="F295" s="69">
        <f t="shared" si="23"/>
        <v>0</v>
      </c>
      <c r="G295" s="88">
        <f t="shared" si="23"/>
        <v>0</v>
      </c>
      <c r="H295" s="39">
        <f t="shared" si="23"/>
        <v>431.74861454238453</v>
      </c>
      <c r="I295" s="1"/>
    </row>
    <row r="296" spans="2:10" x14ac:dyDescent="0.2">
      <c r="B296" s="9" t="str">
        <f>$B$35</f>
        <v>Teacher Education</v>
      </c>
      <c r="C296" s="69">
        <f t="shared" si="23"/>
        <v>223.50825740817325</v>
      </c>
      <c r="D296" s="69">
        <f t="shared" si="23"/>
        <v>414.62844973442947</v>
      </c>
      <c r="E296" s="69">
        <f t="shared" si="23"/>
        <v>768.89803578193039</v>
      </c>
      <c r="F296" s="69">
        <f t="shared" si="23"/>
        <v>1829.1953576763581</v>
      </c>
      <c r="G296" s="88">
        <f t="shared" si="23"/>
        <v>0</v>
      </c>
      <c r="H296" s="39">
        <f t="shared" si="23"/>
        <v>587.26904572531237</v>
      </c>
      <c r="I296" s="1"/>
    </row>
    <row r="297" spans="2:10" x14ac:dyDescent="0.2">
      <c r="B297" s="9" t="str">
        <f>$B$36</f>
        <v>Agriculture</v>
      </c>
      <c r="C297" s="69">
        <f t="shared" si="23"/>
        <v>241.51996191325756</v>
      </c>
      <c r="D297" s="69">
        <f t="shared" si="23"/>
        <v>393.09521434131648</v>
      </c>
      <c r="E297" s="69">
        <f t="shared" si="23"/>
        <v>1830.656806938737</v>
      </c>
      <c r="F297" s="69">
        <f t="shared" si="23"/>
        <v>1213.5481882029951</v>
      </c>
      <c r="G297" s="88">
        <f t="shared" si="23"/>
        <v>0</v>
      </c>
      <c r="H297" s="39">
        <f t="shared" si="23"/>
        <v>424.94047407552046</v>
      </c>
      <c r="I297" s="1"/>
    </row>
    <row r="298" spans="2:10" x14ac:dyDescent="0.2">
      <c r="B298" s="9" t="str">
        <f>$B$37</f>
        <v>Engineering</v>
      </c>
      <c r="C298" s="69">
        <f t="shared" si="23"/>
        <v>382.74398288128316</v>
      </c>
      <c r="D298" s="69">
        <f t="shared" si="23"/>
        <v>550.56203354272282</v>
      </c>
      <c r="E298" s="69">
        <f t="shared" si="23"/>
        <v>1743.5995165217937</v>
      </c>
      <c r="F298" s="69">
        <f t="shared" si="23"/>
        <v>3103.9396430639408</v>
      </c>
      <c r="G298" s="88">
        <f t="shared" si="23"/>
        <v>0</v>
      </c>
      <c r="H298" s="39">
        <f t="shared" si="23"/>
        <v>665.35705103103294</v>
      </c>
      <c r="I298" s="1"/>
    </row>
    <row r="299" spans="2:10" x14ac:dyDescent="0.2">
      <c r="B299" s="9" t="str">
        <f>$B$38</f>
        <v>Home Economics</v>
      </c>
      <c r="C299" s="69">
        <f t="shared" si="23"/>
        <v>220.53005595316608</v>
      </c>
      <c r="D299" s="69">
        <f t="shared" si="23"/>
        <v>387.81852969819721</v>
      </c>
      <c r="E299" s="69">
        <f t="shared" si="23"/>
        <v>885.9330972730329</v>
      </c>
      <c r="F299" s="69">
        <f t="shared" si="23"/>
        <v>0</v>
      </c>
      <c r="G299" s="88">
        <f t="shared" si="23"/>
        <v>0</v>
      </c>
      <c r="H299" s="39">
        <f t="shared" si="23"/>
        <v>331.01279551312814</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349.12798739278026</v>
      </c>
      <c r="D301" s="69">
        <f t="shared" si="23"/>
        <v>441.49918276112652</v>
      </c>
      <c r="E301" s="69">
        <f t="shared" si="23"/>
        <v>689.45635100708944</v>
      </c>
      <c r="F301" s="69">
        <f t="shared" si="23"/>
        <v>0</v>
      </c>
      <c r="G301" s="88">
        <f t="shared" si="23"/>
        <v>0</v>
      </c>
      <c r="H301" s="39">
        <f t="shared" si="23"/>
        <v>527.01072654445602</v>
      </c>
      <c r="I301" s="1"/>
    </row>
    <row r="302" spans="2:10"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175.02299672792364</v>
      </c>
      <c r="D304" s="69">
        <f t="shared" si="23"/>
        <v>0</v>
      </c>
      <c r="E304" s="69">
        <f t="shared" si="23"/>
        <v>0</v>
      </c>
      <c r="F304" s="69">
        <f t="shared" si="23"/>
        <v>0</v>
      </c>
      <c r="G304" s="88">
        <f t="shared" si="23"/>
        <v>0</v>
      </c>
      <c r="H304" s="39">
        <f t="shared" si="23"/>
        <v>175.02299672792364</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252.17175752652372</v>
      </c>
      <c r="D306" s="69">
        <f t="shared" si="23"/>
        <v>443.58500861708637</v>
      </c>
      <c r="E306" s="69">
        <f t="shared" si="23"/>
        <v>894.05536016070971</v>
      </c>
      <c r="F306" s="69">
        <f t="shared" si="23"/>
        <v>0</v>
      </c>
      <c r="G306" s="88">
        <f t="shared" si="23"/>
        <v>870.94671950981865</v>
      </c>
      <c r="H306" s="39">
        <f t="shared" si="23"/>
        <v>498.93187746008414</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185.33823813640126</v>
      </c>
      <c r="D308" s="69">
        <f t="shared" si="23"/>
        <v>385.86491610568856</v>
      </c>
      <c r="E308" s="69">
        <f t="shared" si="23"/>
        <v>657.13946428515317</v>
      </c>
      <c r="F308" s="69">
        <f t="shared" si="23"/>
        <v>1329.4277507105271</v>
      </c>
      <c r="G308" s="88">
        <f t="shared" si="23"/>
        <v>0</v>
      </c>
      <c r="H308" s="39">
        <f t="shared" si="23"/>
        <v>353.75519689060047</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1019.476446325716</v>
      </c>
      <c r="E310" s="69">
        <f t="shared" si="24"/>
        <v>0</v>
      </c>
      <c r="F310" s="69">
        <f t="shared" si="24"/>
        <v>0</v>
      </c>
      <c r="G310" s="88">
        <f t="shared" si="24"/>
        <v>0</v>
      </c>
      <c r="H310" s="39">
        <f t="shared" si="24"/>
        <v>1019.476446325716</v>
      </c>
      <c r="I310" s="1"/>
    </row>
    <row r="311" spans="2:10" x14ac:dyDescent="0.2">
      <c r="B311" s="9" t="str">
        <f>$B$50</f>
        <v>Technology</v>
      </c>
      <c r="C311" s="69">
        <f t="shared" si="24"/>
        <v>522.26475279056456</v>
      </c>
      <c r="D311" s="69">
        <f t="shared" si="24"/>
        <v>561.21209769200664</v>
      </c>
      <c r="E311" s="69">
        <f t="shared" si="24"/>
        <v>688.24914737299912</v>
      </c>
      <c r="F311" s="69">
        <f t="shared" si="24"/>
        <v>0</v>
      </c>
      <c r="G311" s="88">
        <f t="shared" si="24"/>
        <v>0</v>
      </c>
      <c r="H311" s="39">
        <f t="shared" si="24"/>
        <v>554.33940494195474</v>
      </c>
      <c r="I311" s="1"/>
    </row>
    <row r="312" spans="2:10" x14ac:dyDescent="0.2">
      <c r="B312" s="9" t="str">
        <f>$B$51</f>
        <v>Nursing</v>
      </c>
      <c r="C312" s="69">
        <f t="shared" si="24"/>
        <v>0</v>
      </c>
      <c r="D312" s="69">
        <f t="shared" si="24"/>
        <v>806.86728139838738</v>
      </c>
      <c r="E312" s="69">
        <f t="shared" si="24"/>
        <v>1034.4318151648081</v>
      </c>
      <c r="F312" s="69">
        <f t="shared" si="24"/>
        <v>0</v>
      </c>
      <c r="G312" s="88">
        <f t="shared" si="24"/>
        <v>0</v>
      </c>
      <c r="H312" s="39">
        <f t="shared" si="24"/>
        <v>858.43315414935523</v>
      </c>
      <c r="I312" s="1"/>
    </row>
    <row r="313" spans="2:10" x14ac:dyDescent="0.2">
      <c r="B313" s="35" t="str">
        <f>$B$52</f>
        <v>Totals</v>
      </c>
      <c r="C313" s="38">
        <f t="shared" si="24"/>
        <v>250.27128391617492</v>
      </c>
      <c r="D313" s="38">
        <f t="shared" si="24"/>
        <v>467.81874001104296</v>
      </c>
      <c r="E313" s="38">
        <f t="shared" si="24"/>
        <v>1115.7580047708425</v>
      </c>
      <c r="F313" s="38">
        <f t="shared" si="24"/>
        <v>2574.2516709083484</v>
      </c>
      <c r="G313" s="38">
        <f t="shared" si="24"/>
        <v>870.94671950981865</v>
      </c>
      <c r="H313" s="38">
        <f t="shared" si="24"/>
        <v>410.34379819739706</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1.8528807163105814</v>
      </c>
      <c r="E318" s="55">
        <f t="shared" si="25"/>
        <v>5.1239122026227601</v>
      </c>
      <c r="F318" s="55">
        <f t="shared" si="25"/>
        <v>10.574499284141675</v>
      </c>
      <c r="G318" s="55">
        <f t="shared" si="25"/>
        <v>0</v>
      </c>
      <c r="H318" s="55">
        <f t="shared" si="25"/>
        <v>1.4769407887752737</v>
      </c>
      <c r="I318" s="1"/>
    </row>
    <row r="319" spans="2:10" x14ac:dyDescent="0.2">
      <c r="B319" s="9" t="str">
        <f>$B$33</f>
        <v>Science</v>
      </c>
      <c r="C319" s="55">
        <f t="shared" ref="C319:H334" si="26">IF($C$293=0,"",C294/$C$293)</f>
        <v>1.0596811741843102</v>
      </c>
      <c r="D319" s="55">
        <f t="shared" si="26"/>
        <v>2.2348715905294032</v>
      </c>
      <c r="E319" s="55">
        <f t="shared" si="26"/>
        <v>9.9405387692651086</v>
      </c>
      <c r="F319" s="55">
        <f t="shared" si="26"/>
        <v>17.48031849863272</v>
      </c>
      <c r="G319" s="55">
        <f t="shared" si="26"/>
        <v>0</v>
      </c>
      <c r="H319" s="55">
        <f t="shared" si="26"/>
        <v>1.7480675201658333</v>
      </c>
      <c r="I319" s="1"/>
    </row>
    <row r="320" spans="2:10" x14ac:dyDescent="0.2">
      <c r="B320" s="9" t="str">
        <f>$B$34</f>
        <v>Fine Arts</v>
      </c>
      <c r="C320" s="55">
        <f t="shared" si="26"/>
        <v>1.2685281737426912</v>
      </c>
      <c r="D320" s="55">
        <f t="shared" si="26"/>
        <v>2.3447068178576846</v>
      </c>
      <c r="E320" s="55">
        <f t="shared" si="26"/>
        <v>6.8949693875942941</v>
      </c>
      <c r="F320" s="55">
        <f t="shared" si="26"/>
        <v>0</v>
      </c>
      <c r="G320" s="55">
        <f t="shared" si="26"/>
        <v>0</v>
      </c>
      <c r="H320" s="55">
        <f t="shared" si="26"/>
        <v>1.807437910360254</v>
      </c>
      <c r="I320" s="1"/>
    </row>
    <row r="321" spans="2:9" x14ac:dyDescent="0.2">
      <c r="B321" s="9" t="str">
        <f>$B$35</f>
        <v>Teacher Education</v>
      </c>
      <c r="C321" s="55">
        <f t="shared" si="26"/>
        <v>0.93567711420746713</v>
      </c>
      <c r="D321" s="55">
        <f t="shared" si="26"/>
        <v>1.7357674200257085</v>
      </c>
      <c r="E321" s="55">
        <f t="shared" si="26"/>
        <v>3.2188533147854876</v>
      </c>
      <c r="F321" s="55">
        <f t="shared" si="26"/>
        <v>7.657597322978023</v>
      </c>
      <c r="G321" s="55">
        <f t="shared" si="26"/>
        <v>0</v>
      </c>
      <c r="H321" s="55">
        <f t="shared" si="26"/>
        <v>2.458496219959073</v>
      </c>
      <c r="I321" s="1"/>
    </row>
    <row r="322" spans="2:9" x14ac:dyDescent="0.2">
      <c r="B322" s="9" t="str">
        <f>$B$36</f>
        <v>Agriculture</v>
      </c>
      <c r="C322" s="55">
        <f t="shared" si="26"/>
        <v>1.0110798751108263</v>
      </c>
      <c r="D322" s="55">
        <f t="shared" si="26"/>
        <v>1.6456224035246703</v>
      </c>
      <c r="E322" s="55">
        <f t="shared" si="26"/>
        <v>7.6637154174244673</v>
      </c>
      <c r="F322" s="55">
        <f t="shared" si="26"/>
        <v>5.0803011927019579</v>
      </c>
      <c r="G322" s="55">
        <f t="shared" si="26"/>
        <v>0</v>
      </c>
      <c r="H322" s="55">
        <f t="shared" si="26"/>
        <v>1.778936854967383</v>
      </c>
      <c r="I322" s="1"/>
    </row>
    <row r="323" spans="2:9" x14ac:dyDescent="0.2">
      <c r="B323" s="9" t="str">
        <f>$B$37</f>
        <v>Engineering</v>
      </c>
      <c r="C323" s="55">
        <f t="shared" si="26"/>
        <v>1.6022888350322548</v>
      </c>
      <c r="D323" s="55">
        <f t="shared" si="26"/>
        <v>2.3048289164398974</v>
      </c>
      <c r="E323" s="55">
        <f t="shared" si="26"/>
        <v>7.2992657312578917</v>
      </c>
      <c r="F323" s="55">
        <f t="shared" si="26"/>
        <v>12.994084968379427</v>
      </c>
      <c r="G323" s="55">
        <f t="shared" si="26"/>
        <v>0</v>
      </c>
      <c r="H323" s="55">
        <f t="shared" si="26"/>
        <v>2.7853976074332798</v>
      </c>
      <c r="I323" s="1"/>
    </row>
    <row r="324" spans="2:9" x14ac:dyDescent="0.2">
      <c r="B324" s="9" t="str">
        <f>$B$38</f>
        <v>Home Economics</v>
      </c>
      <c r="C324" s="55">
        <f t="shared" si="26"/>
        <v>0.92320940954517094</v>
      </c>
      <c r="D324" s="55">
        <f t="shared" si="26"/>
        <v>1.6235325124543811</v>
      </c>
      <c r="E324" s="55">
        <f t="shared" si="26"/>
        <v>3.7087995470497628</v>
      </c>
      <c r="F324" s="55">
        <f t="shared" si="26"/>
        <v>0</v>
      </c>
      <c r="G324" s="55">
        <f t="shared" si="26"/>
        <v>0</v>
      </c>
      <c r="H324" s="55">
        <f t="shared" si="26"/>
        <v>1.3857255246988665</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1.4615615168801899</v>
      </c>
      <c r="D326" s="55">
        <f t="shared" si="26"/>
        <v>1.8482569102423674</v>
      </c>
      <c r="E326" s="55">
        <f t="shared" si="26"/>
        <v>2.8862849917183135</v>
      </c>
      <c r="F326" s="55">
        <f t="shared" si="26"/>
        <v>0</v>
      </c>
      <c r="G326" s="55">
        <f t="shared" si="26"/>
        <v>0</v>
      </c>
      <c r="H326" s="55">
        <f t="shared" si="26"/>
        <v>2.206235606181524</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0.73270229206457049</v>
      </c>
      <c r="D329" s="55">
        <f t="shared" si="26"/>
        <v>0</v>
      </c>
      <c r="E329" s="55">
        <f t="shared" si="26"/>
        <v>0</v>
      </c>
      <c r="F329" s="55">
        <f t="shared" si="26"/>
        <v>0</v>
      </c>
      <c r="G329" s="55">
        <f t="shared" si="26"/>
        <v>0</v>
      </c>
      <c r="H329" s="55">
        <f t="shared" si="26"/>
        <v>0.73270229206457049</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1.0556717013642405</v>
      </c>
      <c r="D331" s="55">
        <f t="shared" si="26"/>
        <v>1.8569888449828351</v>
      </c>
      <c r="E331" s="55">
        <f t="shared" si="26"/>
        <v>3.7428019395685186</v>
      </c>
      <c r="F331" s="55">
        <f t="shared" si="26"/>
        <v>0</v>
      </c>
      <c r="G331" s="55">
        <f t="shared" si="26"/>
        <v>3.6460617723450932</v>
      </c>
      <c r="H331" s="55">
        <f t="shared" si="26"/>
        <v>2.088688555409469</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0.77588519468016204</v>
      </c>
      <c r="D333" s="55">
        <f t="shared" si="26"/>
        <v>1.6153540605720564</v>
      </c>
      <c r="E333" s="55">
        <f t="shared" si="26"/>
        <v>2.7509961587293397</v>
      </c>
      <c r="F333" s="55">
        <f t="shared" si="26"/>
        <v>5.5654101363266344</v>
      </c>
      <c r="G333" s="55">
        <f t="shared" si="26"/>
        <v>0</v>
      </c>
      <c r="H333" s="55">
        <f t="shared" si="26"/>
        <v>1.4809324970845008</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4.2678547556232145</v>
      </c>
      <c r="E335" s="55">
        <f t="shared" si="27"/>
        <v>0</v>
      </c>
      <c r="F335" s="55">
        <f t="shared" si="27"/>
        <v>0</v>
      </c>
      <c r="G335" s="55">
        <f t="shared" si="27"/>
        <v>0</v>
      </c>
      <c r="H335" s="55">
        <f t="shared" si="27"/>
        <v>4.2678547556232145</v>
      </c>
      <c r="I335" s="1"/>
    </row>
    <row r="336" spans="2:9" x14ac:dyDescent="0.2">
      <c r="B336" s="9" t="str">
        <f>$B$50</f>
        <v>Technology</v>
      </c>
      <c r="C336" s="55">
        <f t="shared" si="27"/>
        <v>2.1863674407828921</v>
      </c>
      <c r="D336" s="55">
        <f t="shared" si="27"/>
        <v>2.3494134942308111</v>
      </c>
      <c r="E336" s="55">
        <f t="shared" si="27"/>
        <v>2.8812312508601239</v>
      </c>
      <c r="F336" s="55">
        <f t="shared" si="27"/>
        <v>0</v>
      </c>
      <c r="G336" s="55">
        <f t="shared" si="27"/>
        <v>0</v>
      </c>
      <c r="H336" s="55">
        <f t="shared" si="27"/>
        <v>2.3206422023162605</v>
      </c>
      <c r="I336" s="1"/>
    </row>
    <row r="337" spans="2:10" x14ac:dyDescent="0.2">
      <c r="B337" s="9" t="str">
        <f>$B$51</f>
        <v>Nursing</v>
      </c>
      <c r="C337" s="55">
        <f t="shared" si="27"/>
        <v>0</v>
      </c>
      <c r="D337" s="55">
        <f t="shared" si="27"/>
        <v>3.3778047315206701</v>
      </c>
      <c r="E337" s="55">
        <f t="shared" si="27"/>
        <v>4.3304627170450383</v>
      </c>
      <c r="F337" s="55">
        <f t="shared" si="27"/>
        <v>0</v>
      </c>
      <c r="G337" s="55">
        <f t="shared" si="27"/>
        <v>0</v>
      </c>
      <c r="H337" s="55">
        <f t="shared" si="27"/>
        <v>3.5936759819465647</v>
      </c>
      <c r="I337" s="1"/>
    </row>
    <row r="338" spans="2:10" x14ac:dyDescent="0.2">
      <c r="B338" s="35" t="str">
        <f>$B$52</f>
        <v>Totals</v>
      </c>
      <c r="C338" s="55">
        <f t="shared" si="27"/>
        <v>1.0477157104582258</v>
      </c>
      <c r="D338" s="55">
        <f t="shared" si="27"/>
        <v>1.9584390022169231</v>
      </c>
      <c r="E338" s="55">
        <f t="shared" si="27"/>
        <v>4.6709201805968119</v>
      </c>
      <c r="F338" s="55">
        <f t="shared" si="27"/>
        <v>10.776641555039003</v>
      </c>
      <c r="G338" s="55">
        <f t="shared" si="27"/>
        <v>3.6460617723450932</v>
      </c>
      <c r="H338" s="55">
        <f t="shared" si="27"/>
        <v>1.7178304971037348</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7166.1982754859246</v>
      </c>
      <c r="D343" s="38">
        <f t="shared" si="28"/>
        <v>13278.110593906013</v>
      </c>
      <c r="E343" s="38">
        <f>E293*24</f>
        <v>29375.176632141207</v>
      </c>
      <c r="F343" s="38">
        <f>F293*18</f>
        <v>45467.375120485929</v>
      </c>
      <c r="G343" s="38">
        <f>G293*24</f>
        <v>0</v>
      </c>
      <c r="H343" s="38">
        <f>IF((C32/30+D32/30+E32/24+F32/18+G32/24)=0,0,H268/(C32/30+D32/30+E32/24+F32/18+G32/24))</f>
        <v>10435.053059429258</v>
      </c>
      <c r="I343" s="1"/>
    </row>
    <row r="344" spans="2:10" x14ac:dyDescent="0.2">
      <c r="B344" s="9" t="str">
        <f>$B$33</f>
        <v>Science</v>
      </c>
      <c r="C344" s="39">
        <f t="shared" si="28"/>
        <v>7593.8854030045031</v>
      </c>
      <c r="D344" s="39">
        <f t="shared" si="28"/>
        <v>16015.532937984295</v>
      </c>
      <c r="E344" s="39">
        <f>E294*24</f>
        <v>56988.697428566869</v>
      </c>
      <c r="F344" s="39">
        <f>F294*18</f>
        <v>75160.4569679079</v>
      </c>
      <c r="G344" s="39">
        <f>G294*24</f>
        <v>0</v>
      </c>
      <c r="H344" s="39">
        <f t="shared" ref="H344:H363" si="29">IF((C33/30+D33/30+E33/24+F33/18+G33/24)=0,0,H269/(C33/30+D33/30+E33/24+F33/18+G33/24))</f>
        <v>12371.230782087654</v>
      </c>
      <c r="I344" s="1"/>
    </row>
    <row r="345" spans="2:10" x14ac:dyDescent="0.2">
      <c r="B345" s="9" t="str">
        <f>$B$34</f>
        <v>Fine Arts</v>
      </c>
      <c r="C345" s="39">
        <f t="shared" si="28"/>
        <v>9090.5244110801832</v>
      </c>
      <c r="D345" s="39">
        <f t="shared" si="28"/>
        <v>16802.633954651832</v>
      </c>
      <c r="E345" s="39">
        <f t="shared" ref="E345:E363" si="30">E295*24</f>
        <v>39528.574187925173</v>
      </c>
      <c r="F345" s="39">
        <f t="shared" ref="F345:F363" si="31">F295*18</f>
        <v>0</v>
      </c>
      <c r="G345" s="39">
        <f t="shared" ref="G345:G363" si="32">G295*24</f>
        <v>0</v>
      </c>
      <c r="H345" s="39">
        <f t="shared" si="29"/>
        <v>12851.555935656139</v>
      </c>
      <c r="I345" s="1"/>
    </row>
    <row r="346" spans="2:10" x14ac:dyDescent="0.2">
      <c r="B346" s="9" t="str">
        <f>$B$35</f>
        <v>Teacher Education</v>
      </c>
      <c r="C346" s="39">
        <f t="shared" si="28"/>
        <v>6705.2477222451971</v>
      </c>
      <c r="D346" s="39">
        <f t="shared" si="28"/>
        <v>12438.853492032884</v>
      </c>
      <c r="E346" s="39">
        <f t="shared" si="30"/>
        <v>18453.552858766328</v>
      </c>
      <c r="F346" s="39">
        <f t="shared" si="31"/>
        <v>32925.516438174447</v>
      </c>
      <c r="G346" s="39">
        <f t="shared" si="32"/>
        <v>0</v>
      </c>
      <c r="H346" s="39">
        <f t="shared" si="29"/>
        <v>15879.260321029813</v>
      </c>
      <c r="I346" s="1"/>
    </row>
    <row r="347" spans="2:10" x14ac:dyDescent="0.2">
      <c r="B347" s="9" t="str">
        <f>$B$36</f>
        <v>Agriculture</v>
      </c>
      <c r="C347" s="39">
        <f t="shared" si="28"/>
        <v>7245.5988573977265</v>
      </c>
      <c r="D347" s="39">
        <f t="shared" si="28"/>
        <v>11792.856430239495</v>
      </c>
      <c r="E347" s="39">
        <f t="shared" si="30"/>
        <v>43935.763366529689</v>
      </c>
      <c r="F347" s="39">
        <f t="shared" si="31"/>
        <v>21843.867387653911</v>
      </c>
      <c r="G347" s="39">
        <f t="shared" si="32"/>
        <v>0</v>
      </c>
      <c r="H347" s="39">
        <f t="shared" si="29"/>
        <v>12567.273500486495</v>
      </c>
      <c r="I347" s="1"/>
    </row>
    <row r="348" spans="2:10" x14ac:dyDescent="0.2">
      <c r="B348" s="9" t="str">
        <f>$B$37</f>
        <v>Engineering</v>
      </c>
      <c r="C348" s="39">
        <f t="shared" si="28"/>
        <v>11482.319486438495</v>
      </c>
      <c r="D348" s="39">
        <f t="shared" si="28"/>
        <v>16516.861006281684</v>
      </c>
      <c r="E348" s="39">
        <f t="shared" si="30"/>
        <v>41846.388396523049</v>
      </c>
      <c r="F348" s="39">
        <f t="shared" si="31"/>
        <v>55870.913575150931</v>
      </c>
      <c r="G348" s="39">
        <f t="shared" si="32"/>
        <v>0</v>
      </c>
      <c r="H348" s="39">
        <f t="shared" si="29"/>
        <v>19220.279770496454</v>
      </c>
      <c r="I348" s="1"/>
    </row>
    <row r="349" spans="2:10" x14ac:dyDescent="0.2">
      <c r="B349" s="9" t="str">
        <f>$B$38</f>
        <v>Home Economics</v>
      </c>
      <c r="C349" s="39">
        <f t="shared" si="28"/>
        <v>6615.9016785949825</v>
      </c>
      <c r="D349" s="39">
        <f t="shared" si="28"/>
        <v>11634.555890945916</v>
      </c>
      <c r="E349" s="39">
        <f t="shared" si="30"/>
        <v>21262.394334552788</v>
      </c>
      <c r="F349" s="39">
        <f t="shared" si="31"/>
        <v>0</v>
      </c>
      <c r="G349" s="39">
        <f t="shared" si="32"/>
        <v>0</v>
      </c>
      <c r="H349" s="39">
        <f t="shared" si="29"/>
        <v>9786.6723103013501</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10473.839621783407</v>
      </c>
      <c r="D351" s="39">
        <f t="shared" si="28"/>
        <v>13244.975482833795</v>
      </c>
      <c r="E351" s="39">
        <f t="shared" si="30"/>
        <v>16546.952424170147</v>
      </c>
      <c r="F351" s="39">
        <f t="shared" si="31"/>
        <v>0</v>
      </c>
      <c r="G351" s="39">
        <f t="shared" si="32"/>
        <v>0</v>
      </c>
      <c r="H351" s="39">
        <f t="shared" si="29"/>
        <v>14382.592644368591</v>
      </c>
      <c r="I351" s="1"/>
    </row>
    <row r="352" spans="2:10"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5250.6899018377089</v>
      </c>
      <c r="D354" s="39">
        <f t="shared" si="28"/>
        <v>0</v>
      </c>
      <c r="E354" s="39">
        <f t="shared" si="30"/>
        <v>0</v>
      </c>
      <c r="F354" s="39">
        <f t="shared" si="31"/>
        <v>0</v>
      </c>
      <c r="G354" s="39">
        <f t="shared" si="32"/>
        <v>0</v>
      </c>
      <c r="H354" s="39">
        <f t="shared" si="29"/>
        <v>5250.6899018377098</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7565.1527257957114</v>
      </c>
      <c r="D356" s="39">
        <f t="shared" si="28"/>
        <v>13307.550258512591</v>
      </c>
      <c r="E356" s="39">
        <f t="shared" si="30"/>
        <v>21457.328643857032</v>
      </c>
      <c r="F356" s="39">
        <f t="shared" si="31"/>
        <v>0</v>
      </c>
      <c r="G356" s="39">
        <f t="shared" si="32"/>
        <v>20902.721268235648</v>
      </c>
      <c r="H356" s="39">
        <f t="shared" si="29"/>
        <v>14169.336669803017</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5560.1471440920377</v>
      </c>
      <c r="D358" s="39">
        <f t="shared" si="28"/>
        <v>11575.947483170658</v>
      </c>
      <c r="E358" s="39">
        <f t="shared" si="30"/>
        <v>15771.347142843675</v>
      </c>
      <c r="F358" s="39">
        <f t="shared" si="31"/>
        <v>23929.699512789488</v>
      </c>
      <c r="G358" s="39">
        <f t="shared" si="32"/>
        <v>0</v>
      </c>
      <c r="H358" s="39">
        <f t="shared" si="29"/>
        <v>10373.475875529966</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30584.293389771479</v>
      </c>
      <c r="E360" s="39">
        <f t="shared" si="30"/>
        <v>0</v>
      </c>
      <c r="F360" s="39">
        <f t="shared" si="31"/>
        <v>0</v>
      </c>
      <c r="G360" s="39">
        <f t="shared" si="32"/>
        <v>0</v>
      </c>
      <c r="H360" s="39">
        <f t="shared" si="29"/>
        <v>30584.293389771479</v>
      </c>
      <c r="I360" s="1"/>
    </row>
    <row r="361" spans="2:9" x14ac:dyDescent="0.2">
      <c r="B361" s="9" t="str">
        <f>$B$50</f>
        <v>Technology</v>
      </c>
      <c r="C361" s="39">
        <f t="shared" si="33"/>
        <v>15667.942583716936</v>
      </c>
      <c r="D361" s="39">
        <f t="shared" si="33"/>
        <v>16836.362930760199</v>
      </c>
      <c r="E361" s="39">
        <f t="shared" si="30"/>
        <v>16517.979536951978</v>
      </c>
      <c r="F361" s="39">
        <f t="shared" si="31"/>
        <v>0</v>
      </c>
      <c r="G361" s="39">
        <f t="shared" si="32"/>
        <v>0</v>
      </c>
      <c r="H361" s="39">
        <f t="shared" si="29"/>
        <v>16348.991406907126</v>
      </c>
      <c r="I361" s="1"/>
    </row>
    <row r="362" spans="2:9" x14ac:dyDescent="0.2">
      <c r="B362" s="9" t="str">
        <f>$B$51</f>
        <v>Nursing</v>
      </c>
      <c r="C362" s="39">
        <f t="shared" si="33"/>
        <v>0</v>
      </c>
      <c r="D362" s="39">
        <f t="shared" si="33"/>
        <v>24206.018441951623</v>
      </c>
      <c r="E362" s="39">
        <f t="shared" si="30"/>
        <v>24826.363563955394</v>
      </c>
      <c r="F362" s="39">
        <f t="shared" si="31"/>
        <v>0</v>
      </c>
      <c r="G362" s="39">
        <f t="shared" si="32"/>
        <v>0</v>
      </c>
      <c r="H362" s="39">
        <f t="shared" si="29"/>
        <v>24372.309974305572</v>
      </c>
      <c r="I362" s="1"/>
    </row>
    <row r="363" spans="2:9" x14ac:dyDescent="0.2">
      <c r="B363" s="35" t="str">
        <f>$B$52</f>
        <v>Totals</v>
      </c>
      <c r="C363" s="38">
        <f t="shared" si="33"/>
        <v>7508.1385174852476</v>
      </c>
      <c r="D363" s="38">
        <f t="shared" si="33"/>
        <v>14034.562200331289</v>
      </c>
      <c r="E363" s="38">
        <f t="shared" si="30"/>
        <v>26778.19211450022</v>
      </c>
      <c r="F363" s="38">
        <f t="shared" si="31"/>
        <v>46336.530076350275</v>
      </c>
      <c r="G363" s="38">
        <f t="shared" si="32"/>
        <v>20902.721268235648</v>
      </c>
      <c r="H363" s="38">
        <f t="shared" si="29"/>
        <v>12034.994106348577</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39" priority="24" stopIfTrue="1">
      <formula>#REF!&gt;5</formula>
    </cfRule>
  </conditionalFormatting>
  <conditionalFormatting sqref="C25">
    <cfRule type="expression" dxfId="38" priority="20" stopIfTrue="1">
      <formula>C52=0</formula>
    </cfRule>
  </conditionalFormatting>
  <conditionalFormatting sqref="D25:G25">
    <cfRule type="expression" dxfId="37" priority="19" stopIfTrue="1">
      <formula>D52=0</formula>
    </cfRule>
  </conditionalFormatting>
  <conditionalFormatting sqref="C25:G25">
    <cfRule type="expression" dxfId="36" priority="18" stopIfTrue="1">
      <formula>AND(C52=0,C25&gt;0)</formula>
    </cfRule>
  </conditionalFormatting>
  <conditionalFormatting sqref="C116:G135">
    <cfRule type="expression" dxfId="35" priority="17" stopIfTrue="1">
      <formula>C32=0</formula>
    </cfRule>
  </conditionalFormatting>
  <conditionalFormatting sqref="H188">
    <cfRule type="expression" dxfId="34" priority="15" stopIfTrue="1">
      <formula>$H$188&lt;&gt;$I$163</formula>
    </cfRule>
  </conditionalFormatting>
  <conditionalFormatting sqref="C293:G312">
    <cfRule type="expression" dxfId="33" priority="13" stopIfTrue="1">
      <formula>C32=0</formula>
    </cfRule>
  </conditionalFormatting>
  <conditionalFormatting sqref="H138">
    <cfRule type="cellIs" dxfId="32" priority="12" operator="lessThan">
      <formula>0</formula>
    </cfRule>
  </conditionalFormatting>
  <conditionalFormatting sqref="C61:G80">
    <cfRule type="expression" dxfId="31" priority="6" stopIfTrue="1">
      <formula>C32=0</formula>
    </cfRule>
  </conditionalFormatting>
  <conditionalFormatting sqref="C91:G110">
    <cfRule type="expression" dxfId="30" priority="5" stopIfTrue="1">
      <formula>C32=0</formula>
    </cfRule>
  </conditionalFormatting>
  <conditionalFormatting sqref="C143:H162">
    <cfRule type="expression" dxfId="29" priority="3" stopIfTrue="1">
      <formula>C32=0</formula>
    </cfRule>
  </conditionalFormatting>
  <conditionalFormatting sqref="H143:H162">
    <cfRule type="expression" dxfId="28" priority="4" stopIfTrue="1">
      <formula>OR(AND(#REF!&gt;0,H143&gt;0,H61=0),AND(#REF!&gt;0,H143&gt;0,H32=0))</formula>
    </cfRule>
  </conditionalFormatting>
  <conditionalFormatting sqref="H143:H162">
    <cfRule type="expression" dxfId="27" priority="2" stopIfTrue="1">
      <formula>OR(AND(#REF!&gt;0,H143&gt;0,H61=0),AND(#REF!&gt;0,H143&gt;0,H32=0))</formula>
    </cfRule>
  </conditionalFormatting>
  <conditionalFormatting sqref="H143:H162">
    <cfRule type="expression" dxfId="26"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C000"/>
    <pageSetUpPr fitToPage="1"/>
  </sheetPr>
  <dimension ref="B1:L363"/>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2.85546875" style="4" bestFit="1" customWidth="1"/>
    <col min="9" max="9" width="16.28515625" style="4" bestFit="1"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84</v>
      </c>
      <c r="C3" s="6"/>
      <c r="D3" s="6"/>
      <c r="E3" s="6"/>
      <c r="F3" s="6"/>
      <c r="G3" s="6"/>
      <c r="H3" s="6"/>
    </row>
    <row r="4" spans="2:8" x14ac:dyDescent="0.2">
      <c r="B4" s="83" t="s">
        <v>166</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Data!$G37</f>
        <v>9919558</v>
      </c>
    </row>
    <row r="14" spans="2:8" x14ac:dyDescent="0.2">
      <c r="B14" s="371" t="s">
        <v>14</v>
      </c>
      <c r="C14" s="371"/>
      <c r="D14" s="371"/>
      <c r="E14" s="371"/>
      <c r="F14" s="335"/>
      <c r="G14" s="333"/>
      <c r="H14" s="339">
        <f>Data!$H37</f>
        <v>1775780</v>
      </c>
    </row>
    <row r="15" spans="2:8" x14ac:dyDescent="0.2">
      <c r="B15" s="371" t="s">
        <v>15</v>
      </c>
      <c r="C15" s="371"/>
      <c r="D15" s="371"/>
      <c r="E15" s="371"/>
      <c r="F15" s="335"/>
      <c r="G15" s="333"/>
      <c r="H15" s="339">
        <f>Data!$I37</f>
        <v>4137042</v>
      </c>
    </row>
    <row r="16" spans="2:8" x14ac:dyDescent="0.2">
      <c r="B16" s="371" t="s">
        <v>19</v>
      </c>
      <c r="C16" s="371"/>
      <c r="D16" s="371"/>
      <c r="E16" s="371"/>
      <c r="F16" s="335"/>
      <c r="G16" s="333"/>
      <c r="H16" s="339">
        <f>Data!$J37</f>
        <v>3880113</v>
      </c>
    </row>
    <row r="17" spans="2:12" x14ac:dyDescent="0.2">
      <c r="B17" s="371" t="s">
        <v>16</v>
      </c>
      <c r="C17" s="371"/>
      <c r="D17" s="371"/>
      <c r="E17" s="371"/>
      <c r="F17" s="335"/>
      <c r="G17" s="333"/>
      <c r="H17" s="339">
        <f>Data!$K37</f>
        <v>14088000</v>
      </c>
    </row>
    <row r="18" spans="2:12" x14ac:dyDescent="0.2">
      <c r="B18" s="371" t="s">
        <v>1</v>
      </c>
      <c r="C18" s="371"/>
      <c r="D18" s="371"/>
      <c r="E18" s="371"/>
      <c r="F18" s="336"/>
      <c r="G18" s="333"/>
      <c r="H18" s="337">
        <f>SUM(H13:H17)</f>
        <v>33800493</v>
      </c>
    </row>
    <row r="19" spans="2:12" ht="13.5" customHeight="1" x14ac:dyDescent="0.2">
      <c r="B19" s="27"/>
      <c r="D19" s="27"/>
      <c r="E19" s="27"/>
      <c r="F19" s="27"/>
      <c r="G19" s="27"/>
      <c r="H19" s="5"/>
    </row>
    <row r="20" spans="2:12" ht="13.5" customHeight="1" x14ac:dyDescent="0.2">
      <c r="B20" s="27"/>
      <c r="D20" s="373" t="s">
        <v>23</v>
      </c>
      <c r="E20" s="373"/>
      <c r="F20" s="373"/>
      <c r="G20" s="31" t="s">
        <v>24</v>
      </c>
      <c r="H20" s="31" t="s">
        <v>25</v>
      </c>
    </row>
    <row r="21" spans="2:12" ht="28.5" x14ac:dyDescent="0.2">
      <c r="B21" s="385" t="s">
        <v>22</v>
      </c>
      <c r="C21" s="386"/>
      <c r="D21" s="384" t="str">
        <f>Data!L37</f>
        <v>Bonnie Albright</v>
      </c>
      <c r="E21" s="384"/>
      <c r="F21" s="384"/>
      <c r="G21" s="87" t="str">
        <f>Data!M37</f>
        <v>432-837-8078</v>
      </c>
      <c r="H21" s="78" t="str">
        <f>Data!N37</f>
        <v>bonnie.albright@sulross.edu</v>
      </c>
    </row>
    <row r="22" spans="2:12" ht="13.5" customHeight="1" x14ac:dyDescent="0.2">
      <c r="B22" s="27"/>
      <c r="C22" s="27"/>
      <c r="D22" s="27"/>
      <c r="E22" s="27"/>
      <c r="F22" s="27"/>
      <c r="G22" s="27"/>
      <c r="H22" s="5"/>
    </row>
    <row r="23" spans="2:12" ht="13.5" customHeight="1" thickBot="1" x14ac:dyDescent="0.25">
      <c r="B23" s="3" t="s">
        <v>66</v>
      </c>
      <c r="C23" s="27"/>
      <c r="D23" s="27"/>
      <c r="E23" s="27"/>
      <c r="F23" s="27"/>
      <c r="G23" s="27"/>
      <c r="H23" s="5"/>
    </row>
    <row r="24" spans="2:12" s="33" customFormat="1" x14ac:dyDescent="0.2">
      <c r="B24" s="57"/>
      <c r="C24" s="59" t="s">
        <v>26</v>
      </c>
      <c r="D24" s="60" t="s">
        <v>27</v>
      </c>
      <c r="E24" s="60" t="s">
        <v>28</v>
      </c>
      <c r="F24" s="60" t="s">
        <v>29</v>
      </c>
      <c r="G24" s="60" t="s">
        <v>30</v>
      </c>
      <c r="H24" s="61" t="s">
        <v>31</v>
      </c>
    </row>
    <row r="25" spans="2:12" s="33" customFormat="1" ht="15" thickBot="1" x14ac:dyDescent="0.25">
      <c r="B25" s="56" t="s">
        <v>684</v>
      </c>
      <c r="C25" s="79">
        <f>Data!O37+Data!O38</f>
        <v>723</v>
      </c>
      <c r="D25" s="80">
        <f>Data!P37+Data!P38</f>
        <v>1232</v>
      </c>
      <c r="E25" s="80">
        <f>Data!Q37+Data!Q38</f>
        <v>518</v>
      </c>
      <c r="F25" s="80">
        <f>Data!R37+Data!R38</f>
        <v>0</v>
      </c>
      <c r="G25" s="80">
        <f>Data!S37+Data!S38</f>
        <v>0</v>
      </c>
      <c r="H25" s="68">
        <f>SUM(C25:G25)</f>
        <v>2473</v>
      </c>
    </row>
    <row r="26" spans="2:12" x14ac:dyDescent="0.2">
      <c r="C26" s="2"/>
      <c r="D26" s="2"/>
      <c r="E26" s="2"/>
      <c r="F26" s="2"/>
      <c r="G26" s="2"/>
      <c r="H26" s="2"/>
      <c r="I26" s="2"/>
    </row>
    <row r="27" spans="2:12" ht="13.5" customHeight="1" x14ac:dyDescent="0.2">
      <c r="B27" s="27"/>
      <c r="D27" s="373" t="s">
        <v>23</v>
      </c>
      <c r="E27" s="373"/>
      <c r="F27" s="373"/>
      <c r="G27" s="31" t="s">
        <v>24</v>
      </c>
      <c r="H27" s="31" t="s">
        <v>25</v>
      </c>
    </row>
    <row r="28" spans="2:12" x14ac:dyDescent="0.2">
      <c r="B28" s="385" t="s">
        <v>39</v>
      </c>
      <c r="C28" s="386"/>
      <c r="D28" s="384" t="str">
        <f>Data!T37</f>
        <v>Pipes, Pamela</v>
      </c>
      <c r="E28" s="384"/>
      <c r="F28" s="384"/>
      <c r="G28" s="87" t="str">
        <f>Data!U37</f>
        <v>(432) 837-8049</v>
      </c>
      <c r="H28" s="78" t="str">
        <f>Data!V37</f>
        <v>ppipes@sulross.edu</v>
      </c>
    </row>
    <row r="29" spans="2:12" ht="13.5" customHeight="1" x14ac:dyDescent="0.2">
      <c r="B29" s="27"/>
      <c r="C29" s="27"/>
      <c r="D29" s="27"/>
      <c r="E29" s="27"/>
      <c r="F29" s="27"/>
      <c r="G29" s="27"/>
      <c r="H29" s="5"/>
    </row>
    <row r="30" spans="2:12" ht="15" thickBot="1" x14ac:dyDescent="0.25">
      <c r="B30" s="3" t="s">
        <v>9</v>
      </c>
      <c r="C30" s="1"/>
      <c r="D30" s="1"/>
      <c r="E30" s="1"/>
      <c r="F30" s="1"/>
      <c r="G30" s="1"/>
      <c r="H30" s="1"/>
      <c r="I30" s="1"/>
    </row>
    <row r="31" spans="2:12" ht="15" thickBot="1" x14ac:dyDescent="0.25">
      <c r="B31" s="62" t="s">
        <v>32</v>
      </c>
      <c r="C31" s="63" t="s">
        <v>26</v>
      </c>
      <c r="D31" s="63" t="s">
        <v>27</v>
      </c>
      <c r="E31" s="63" t="s">
        <v>28</v>
      </c>
      <c r="F31" s="63" t="s">
        <v>29</v>
      </c>
      <c r="G31" s="63" t="s">
        <v>30</v>
      </c>
      <c r="H31" s="64" t="s">
        <v>31</v>
      </c>
      <c r="I31" s="1"/>
    </row>
    <row r="32" spans="2:12" x14ac:dyDescent="0.2">
      <c r="B32" s="9" t="s">
        <v>45</v>
      </c>
      <c r="C32" s="81">
        <f>Data!W37+Data!W38</f>
        <v>12513</v>
      </c>
      <c r="D32" s="81">
        <f>Data!AQ37+Data!AQ38</f>
        <v>8702</v>
      </c>
      <c r="E32" s="81">
        <f>Data!BK37+Data!BK38</f>
        <v>1948</v>
      </c>
      <c r="F32" s="81">
        <f>Data!CE37+Data!CE38</f>
        <v>0</v>
      </c>
      <c r="G32" s="81">
        <f>Data!CY37+Data!CY38</f>
        <v>0</v>
      </c>
      <c r="H32" s="22">
        <f>SUM(C32:G32)</f>
        <v>23163</v>
      </c>
      <c r="I32" s="1"/>
      <c r="L32" s="18"/>
    </row>
    <row r="33" spans="2:12" x14ac:dyDescent="0.2">
      <c r="B33" s="7" t="s">
        <v>46</v>
      </c>
      <c r="C33" s="81">
        <f>Data!X37+Data!X38</f>
        <v>3240</v>
      </c>
      <c r="D33" s="81">
        <f>Data!AR37+Data!AR38</f>
        <v>2874</v>
      </c>
      <c r="E33" s="81">
        <f>Data!BL37+Data!BL38</f>
        <v>552</v>
      </c>
      <c r="F33" s="81">
        <f>Data!CF37+Data!CF38</f>
        <v>0</v>
      </c>
      <c r="G33" s="81">
        <f>Data!CZ37+Data!CZ38</f>
        <v>0</v>
      </c>
      <c r="H33" s="22">
        <f t="shared" ref="H33:H52" si="0">SUM(C33:G33)</f>
        <v>6666</v>
      </c>
      <c r="I33" s="1"/>
      <c r="L33" s="18"/>
    </row>
    <row r="34" spans="2:12" x14ac:dyDescent="0.2">
      <c r="B34" s="7" t="s">
        <v>47</v>
      </c>
      <c r="C34" s="81">
        <f>Data!Y37+Data!Y38</f>
        <v>1262</v>
      </c>
      <c r="D34" s="81">
        <f>Data!AS37+Data!AS38</f>
        <v>468</v>
      </c>
      <c r="E34" s="81">
        <f>Data!BM37+Data!BM38</f>
        <v>24</v>
      </c>
      <c r="F34" s="81">
        <f>Data!CG37+Data!CG38</f>
        <v>0</v>
      </c>
      <c r="G34" s="81">
        <f>Data!DA37+Data!DA38</f>
        <v>0</v>
      </c>
      <c r="H34" s="22">
        <f t="shared" si="0"/>
        <v>1754</v>
      </c>
      <c r="I34" s="1"/>
      <c r="L34" s="18"/>
    </row>
    <row r="35" spans="2:12" x14ac:dyDescent="0.2">
      <c r="B35" s="7" t="s">
        <v>48</v>
      </c>
      <c r="C35" s="81">
        <f>Data!Z37+Data!Z38</f>
        <v>345</v>
      </c>
      <c r="D35" s="81">
        <f>Data!AT37+Data!AT38</f>
        <v>2841</v>
      </c>
      <c r="E35" s="81">
        <f>Data!BN37+Data!BN38</f>
        <v>3233</v>
      </c>
      <c r="F35" s="81">
        <f>Data!CH37+Data!CH38</f>
        <v>0</v>
      </c>
      <c r="G35" s="81">
        <f>Data!DB37+Data!DB38</f>
        <v>0</v>
      </c>
      <c r="H35" s="22">
        <f t="shared" si="0"/>
        <v>6419</v>
      </c>
      <c r="I35" s="1"/>
      <c r="L35" s="18"/>
    </row>
    <row r="36" spans="2:12" x14ac:dyDescent="0.2">
      <c r="B36" s="7" t="s">
        <v>49</v>
      </c>
      <c r="C36" s="81">
        <f>Data!AA37+Data!AA38</f>
        <v>999</v>
      </c>
      <c r="D36" s="81">
        <f>Data!AU37+Data!AU38</f>
        <v>713</v>
      </c>
      <c r="E36" s="81">
        <f>Data!BO37+Data!BO38</f>
        <v>725</v>
      </c>
      <c r="F36" s="81">
        <f>Data!CI37+Data!CI38</f>
        <v>0</v>
      </c>
      <c r="G36" s="81">
        <f>Data!DC37+Data!DC38</f>
        <v>0</v>
      </c>
      <c r="H36" s="22">
        <f t="shared" si="0"/>
        <v>2437</v>
      </c>
      <c r="I36" s="1"/>
      <c r="L36" s="18"/>
    </row>
    <row r="37" spans="2:12" x14ac:dyDescent="0.2">
      <c r="B37" s="7" t="s">
        <v>50</v>
      </c>
      <c r="C37" s="81">
        <f>Data!AB37+Data!AB38</f>
        <v>171</v>
      </c>
      <c r="D37" s="81">
        <f>Data!AV37+Data!AV38</f>
        <v>90</v>
      </c>
      <c r="E37" s="81">
        <f>Data!BP37+Data!BP38</f>
        <v>0</v>
      </c>
      <c r="F37" s="81">
        <f>Data!CJ37+Data!CJ38</f>
        <v>0</v>
      </c>
      <c r="G37" s="81">
        <f>Data!DD37+Data!DD38</f>
        <v>0</v>
      </c>
      <c r="H37" s="22">
        <f t="shared" si="0"/>
        <v>261</v>
      </c>
      <c r="I37" s="1"/>
      <c r="L37" s="18"/>
    </row>
    <row r="38" spans="2:12" x14ac:dyDescent="0.2">
      <c r="B38" s="7" t="s">
        <v>51</v>
      </c>
      <c r="C38" s="81">
        <f>Data!AC37+Data!AC38</f>
        <v>192</v>
      </c>
      <c r="D38" s="81">
        <f>Data!AW37+Data!AW38</f>
        <v>75</v>
      </c>
      <c r="E38" s="81">
        <f>Data!BQ37+Data!BQ38</f>
        <v>72</v>
      </c>
      <c r="F38" s="81">
        <f>Data!CK37+Data!CK38</f>
        <v>0</v>
      </c>
      <c r="G38" s="81">
        <f>Data!DE37+Data!DE38</f>
        <v>0</v>
      </c>
      <c r="H38" s="22">
        <f t="shared" si="0"/>
        <v>339</v>
      </c>
      <c r="I38" s="1"/>
      <c r="L38" s="18"/>
    </row>
    <row r="39" spans="2:12" x14ac:dyDescent="0.2">
      <c r="B39" s="7" t="s">
        <v>52</v>
      </c>
      <c r="C39" s="81">
        <f>Data!AD37+Data!AD38</f>
        <v>0</v>
      </c>
      <c r="D39" s="81">
        <f>Data!AX37+Data!AX38</f>
        <v>0</v>
      </c>
      <c r="E39" s="81">
        <f>Data!BR37+Data!BR38</f>
        <v>0</v>
      </c>
      <c r="F39" s="81">
        <f>Data!CL37+Data!CL38</f>
        <v>0</v>
      </c>
      <c r="G39" s="81">
        <f>Data!DF37+Data!DF38</f>
        <v>0</v>
      </c>
      <c r="H39" s="22">
        <f t="shared" si="0"/>
        <v>0</v>
      </c>
      <c r="I39" s="1"/>
      <c r="L39" s="18"/>
    </row>
    <row r="40" spans="2:12" x14ac:dyDescent="0.2">
      <c r="B40" s="7" t="s">
        <v>53</v>
      </c>
      <c r="C40" s="81">
        <f>Data!AE37+Data!AE38</f>
        <v>0</v>
      </c>
      <c r="D40" s="81">
        <f>Data!AY37+Data!AY38</f>
        <v>0</v>
      </c>
      <c r="E40" s="81">
        <f>Data!BS37+Data!BS38</f>
        <v>0</v>
      </c>
      <c r="F40" s="81">
        <f>Data!CM37+Data!CM38</f>
        <v>0</v>
      </c>
      <c r="G40" s="81">
        <f>Data!DG37+Data!DG38</f>
        <v>0</v>
      </c>
      <c r="H40" s="22">
        <f t="shared" si="0"/>
        <v>0</v>
      </c>
      <c r="I40" s="1"/>
      <c r="L40" s="18"/>
    </row>
    <row r="41" spans="2:12" x14ac:dyDescent="0.2">
      <c r="B41" s="7" t="s">
        <v>54</v>
      </c>
      <c r="C41" s="81">
        <f>Data!AF37+Data!AF38</f>
        <v>0</v>
      </c>
      <c r="D41" s="81">
        <f>Data!AZ37+Data!AZ38</f>
        <v>0</v>
      </c>
      <c r="E41" s="81">
        <f>Data!BT37+Data!BT38</f>
        <v>0</v>
      </c>
      <c r="F41" s="81">
        <f>Data!CN37+Data!CN38</f>
        <v>0</v>
      </c>
      <c r="G41" s="81">
        <f>Data!DH37+Data!DH38</f>
        <v>0</v>
      </c>
      <c r="H41" s="22">
        <f t="shared" si="0"/>
        <v>0</v>
      </c>
      <c r="I41" s="1"/>
      <c r="L41" s="18"/>
    </row>
    <row r="42" spans="2:12" x14ac:dyDescent="0.2">
      <c r="B42" s="7" t="s">
        <v>55</v>
      </c>
      <c r="C42" s="81">
        <f>Data!AG37+Data!AG38</f>
        <v>0</v>
      </c>
      <c r="D42" s="81">
        <f>Data!BA37+Data!BA38</f>
        <v>0</v>
      </c>
      <c r="E42" s="81">
        <f>Data!BU37+Data!BU38</f>
        <v>0</v>
      </c>
      <c r="F42" s="81">
        <f>Data!CO37+Data!CO38</f>
        <v>0</v>
      </c>
      <c r="G42" s="81">
        <f>Data!DI37+Data!DI38</f>
        <v>0</v>
      </c>
      <c r="H42" s="22">
        <f t="shared" si="0"/>
        <v>0</v>
      </c>
      <c r="I42" s="1"/>
      <c r="L42" s="18"/>
    </row>
    <row r="43" spans="2:12" x14ac:dyDescent="0.2">
      <c r="B43" s="7" t="s">
        <v>56</v>
      </c>
      <c r="C43" s="81">
        <f>Data!AH37+Data!AH38</f>
        <v>15</v>
      </c>
      <c r="D43" s="81">
        <f>Data!BB37+Data!BB38</f>
        <v>0</v>
      </c>
      <c r="E43" s="81">
        <f>Data!BV37+Data!BV38</f>
        <v>0</v>
      </c>
      <c r="F43" s="81">
        <f>Data!CP37+Data!CP38</f>
        <v>0</v>
      </c>
      <c r="G43" s="81">
        <f>Data!DJ37+Data!DJ38</f>
        <v>0</v>
      </c>
      <c r="H43" s="22">
        <f t="shared" si="0"/>
        <v>15</v>
      </c>
      <c r="I43" s="1"/>
      <c r="L43" s="18"/>
    </row>
    <row r="44" spans="2:12" x14ac:dyDescent="0.2">
      <c r="B44" s="7" t="s">
        <v>57</v>
      </c>
      <c r="C44" s="81">
        <f>Data!AI37+Data!AI38</f>
        <v>9</v>
      </c>
      <c r="D44" s="81">
        <f>Data!BC37+Data!BC38</f>
        <v>69</v>
      </c>
      <c r="E44" s="81">
        <f>Data!BW37+Data!BW38</f>
        <v>0</v>
      </c>
      <c r="F44" s="81">
        <f>Data!CQ37+Data!CQ38</f>
        <v>0</v>
      </c>
      <c r="G44" s="81">
        <f>Data!DK37+Data!DK38</f>
        <v>0</v>
      </c>
      <c r="H44" s="22">
        <f t="shared" si="0"/>
        <v>78</v>
      </c>
      <c r="I44" s="1"/>
      <c r="L44" s="18"/>
    </row>
    <row r="45" spans="2:12" x14ac:dyDescent="0.2">
      <c r="B45" s="7" t="s">
        <v>58</v>
      </c>
      <c r="C45" s="81">
        <f>Data!AJ37+Data!AJ38</f>
        <v>612</v>
      </c>
      <c r="D45" s="81">
        <f>Data!BD37+Data!BD38</f>
        <v>360</v>
      </c>
      <c r="E45" s="81">
        <f>Data!BX37+Data!BX38</f>
        <v>357</v>
      </c>
      <c r="F45" s="81">
        <f>Data!CR37+Data!CR38</f>
        <v>0</v>
      </c>
      <c r="G45" s="81">
        <f>Data!DL37+Data!DL38</f>
        <v>0</v>
      </c>
      <c r="H45" s="22">
        <f t="shared" si="0"/>
        <v>1329</v>
      </c>
      <c r="I45" s="1"/>
      <c r="L45" s="18"/>
    </row>
    <row r="46" spans="2:12" x14ac:dyDescent="0.2">
      <c r="B46" s="7" t="s">
        <v>59</v>
      </c>
      <c r="C46" s="81">
        <f>Data!AK37+Data!AK38</f>
        <v>0</v>
      </c>
      <c r="D46" s="81">
        <f>Data!BE37+Data!BE38</f>
        <v>0</v>
      </c>
      <c r="E46" s="81">
        <f>Data!BY37+Data!BY38</f>
        <v>0</v>
      </c>
      <c r="F46" s="81">
        <f>Data!CS37+Data!CS38</f>
        <v>0</v>
      </c>
      <c r="G46" s="81">
        <f>Data!DM37+Data!DM38</f>
        <v>0</v>
      </c>
      <c r="H46" s="22">
        <f t="shared" si="0"/>
        <v>0</v>
      </c>
      <c r="I46" s="1"/>
      <c r="L46" s="18"/>
    </row>
    <row r="47" spans="2:12" x14ac:dyDescent="0.2">
      <c r="B47" s="7" t="s">
        <v>60</v>
      </c>
      <c r="C47" s="81">
        <f>Data!AL37+Data!AL38</f>
        <v>741</v>
      </c>
      <c r="D47" s="81">
        <f>Data!BF37+Data!BF38</f>
        <v>3693</v>
      </c>
      <c r="E47" s="81">
        <f>Data!BZ37+Data!BZ38</f>
        <v>936</v>
      </c>
      <c r="F47" s="81">
        <f>Data!CT37+Data!CT38</f>
        <v>0</v>
      </c>
      <c r="G47" s="81">
        <f>Data!DN37+Data!DN38</f>
        <v>0</v>
      </c>
      <c r="H47" s="22">
        <f t="shared" si="0"/>
        <v>5370</v>
      </c>
      <c r="I47" s="1"/>
      <c r="L47" s="18"/>
    </row>
    <row r="48" spans="2:12" x14ac:dyDescent="0.2">
      <c r="B48" s="7" t="s">
        <v>61</v>
      </c>
      <c r="C48" s="81">
        <f>Data!AM37+Data!AM38</f>
        <v>0</v>
      </c>
      <c r="D48" s="81">
        <f>Data!BG37+Data!BG38</f>
        <v>0</v>
      </c>
      <c r="E48" s="81">
        <f>Data!CA37+Data!CA38</f>
        <v>0</v>
      </c>
      <c r="F48" s="81">
        <f>Data!CU37+Data!CU38</f>
        <v>0</v>
      </c>
      <c r="G48" s="81">
        <f>Data!DO37+Data!DO38</f>
        <v>0</v>
      </c>
      <c r="H48" s="22">
        <f t="shared" si="0"/>
        <v>0</v>
      </c>
      <c r="I48" s="1"/>
      <c r="L48" s="18"/>
    </row>
    <row r="49" spans="2:12" x14ac:dyDescent="0.2">
      <c r="B49" s="7" t="s">
        <v>62</v>
      </c>
      <c r="C49" s="81">
        <f>Data!AN37+Data!AN38</f>
        <v>0</v>
      </c>
      <c r="D49" s="81">
        <f>Data!BH37+Data!BH38</f>
        <v>411</v>
      </c>
      <c r="E49" s="81">
        <f>Data!CB37+Data!CB38</f>
        <v>0</v>
      </c>
      <c r="F49" s="81">
        <f>Data!CV37+Data!CV38</f>
        <v>0</v>
      </c>
      <c r="G49" s="81">
        <f>Data!DP37+Data!DP38</f>
        <v>0</v>
      </c>
      <c r="H49" s="22">
        <f t="shared" si="0"/>
        <v>411</v>
      </c>
      <c r="I49" s="1"/>
      <c r="L49" s="18"/>
    </row>
    <row r="50" spans="2:12" x14ac:dyDescent="0.2">
      <c r="B50" s="7" t="s">
        <v>63</v>
      </c>
      <c r="C50" s="81">
        <f>Data!AO37+Data!AO38</f>
        <v>396</v>
      </c>
      <c r="D50" s="81">
        <f>Data!BI37+Data!BI38</f>
        <v>324</v>
      </c>
      <c r="E50" s="81">
        <f>Data!CC37+Data!CC38</f>
        <v>159</v>
      </c>
      <c r="F50" s="81">
        <f>Data!CW37+Data!CW38</f>
        <v>0</v>
      </c>
      <c r="G50" s="81">
        <f>Data!DQ37+Data!DQ38</f>
        <v>0</v>
      </c>
      <c r="H50" s="22">
        <f t="shared" si="0"/>
        <v>879</v>
      </c>
      <c r="I50" s="1"/>
      <c r="L50" s="18"/>
    </row>
    <row r="51" spans="2:12" x14ac:dyDescent="0.2">
      <c r="B51" s="7" t="s">
        <v>0</v>
      </c>
      <c r="C51" s="81">
        <f>Data!AP37+Data!AP38</f>
        <v>0</v>
      </c>
      <c r="D51" s="81">
        <f>Data!BJ37+Data!BJ38</f>
        <v>90</v>
      </c>
      <c r="E51" s="81">
        <f>Data!CD37+Data!CD38</f>
        <v>0</v>
      </c>
      <c r="F51" s="81">
        <f>Data!CX37+Data!CX38</f>
        <v>0</v>
      </c>
      <c r="G51" s="81">
        <f>Data!DR37+Data!DR38</f>
        <v>0</v>
      </c>
      <c r="H51" s="22">
        <f t="shared" si="0"/>
        <v>90</v>
      </c>
      <c r="I51" s="1"/>
      <c r="L51" s="18"/>
    </row>
    <row r="52" spans="2:12" x14ac:dyDescent="0.2">
      <c r="B52" s="8" t="s">
        <v>34</v>
      </c>
      <c r="C52" s="22">
        <f>SUM(C32:C51)</f>
        <v>20495</v>
      </c>
      <c r="D52" s="22">
        <f>SUM(D32:D51)</f>
        <v>20710</v>
      </c>
      <c r="E52" s="22">
        <f>SUM(E32:E51)</f>
        <v>8006</v>
      </c>
      <c r="F52" s="22">
        <f>SUM(F32:F51)</f>
        <v>0</v>
      </c>
      <c r="G52" s="22">
        <f>SUM(G32:G51)</f>
        <v>0</v>
      </c>
      <c r="H52" s="22">
        <f t="shared" si="0"/>
        <v>49211</v>
      </c>
      <c r="I52" s="1"/>
    </row>
    <row r="53" spans="2:12" x14ac:dyDescent="0.2">
      <c r="B53" s="14"/>
      <c r="C53" s="18"/>
      <c r="D53" s="18"/>
      <c r="E53" s="18"/>
      <c r="F53" s="18"/>
      <c r="G53" s="18"/>
      <c r="H53" s="18"/>
      <c r="I53" s="1"/>
    </row>
    <row r="54" spans="2:12" ht="13.5" customHeight="1" x14ac:dyDescent="0.2">
      <c r="B54" s="27"/>
      <c r="D54" s="373" t="s">
        <v>23</v>
      </c>
      <c r="E54" s="373"/>
      <c r="F54" s="373"/>
      <c r="G54" s="31" t="s">
        <v>24</v>
      </c>
      <c r="H54" s="31" t="s">
        <v>25</v>
      </c>
    </row>
    <row r="55" spans="2:12" x14ac:dyDescent="0.2">
      <c r="B55" s="385" t="s">
        <v>40</v>
      </c>
      <c r="C55" s="386"/>
      <c r="D55" s="384" t="str">
        <f>Data!T37</f>
        <v>Pipes, Pamela</v>
      </c>
      <c r="E55" s="384"/>
      <c r="F55" s="384"/>
      <c r="G55" s="87" t="str">
        <f>Data!U37</f>
        <v>(432) 837-8049</v>
      </c>
      <c r="H55" s="78" t="str">
        <f>Data!V37</f>
        <v>ppipes@sulross.edu</v>
      </c>
    </row>
    <row r="56" spans="2:12" ht="13.5" customHeight="1" x14ac:dyDescent="0.2">
      <c r="B56" s="27"/>
      <c r="C56" s="27"/>
      <c r="D56" s="27"/>
      <c r="E56" s="27"/>
      <c r="F56" s="27"/>
      <c r="G56" s="27"/>
      <c r="H56" s="5"/>
    </row>
    <row r="57" spans="2:12" x14ac:dyDescent="0.2">
      <c r="B57" s="3" t="s">
        <v>10</v>
      </c>
      <c r="C57" s="1"/>
      <c r="D57" s="1"/>
      <c r="E57" s="1"/>
      <c r="F57" s="1"/>
      <c r="G57" s="1"/>
      <c r="H57" s="1"/>
      <c r="I57" s="1"/>
    </row>
    <row r="58" spans="2:12" ht="31.5" customHeight="1" x14ac:dyDescent="0.2">
      <c r="B58" s="391" t="s">
        <v>42</v>
      </c>
      <c r="C58" s="391"/>
      <c r="D58" s="391"/>
      <c r="E58" s="391"/>
      <c r="F58" s="391"/>
      <c r="G58" s="391"/>
      <c r="H58" s="34"/>
    </row>
    <row r="59" spans="2:12" ht="8.25" customHeight="1" thickBot="1" x14ac:dyDescent="0.25">
      <c r="B59" s="32"/>
      <c r="C59" s="1"/>
      <c r="D59" s="1"/>
      <c r="E59" s="1"/>
      <c r="F59" s="1"/>
      <c r="G59" s="1"/>
      <c r="H59" s="1"/>
      <c r="I59" s="1"/>
    </row>
    <row r="60" spans="2:12" ht="15" thickBot="1" x14ac:dyDescent="0.25">
      <c r="B60" s="62" t="s">
        <v>32</v>
      </c>
      <c r="C60" s="63" t="s">
        <v>26</v>
      </c>
      <c r="D60" s="63" t="s">
        <v>27</v>
      </c>
      <c r="E60" s="63" t="s">
        <v>28</v>
      </c>
      <c r="F60" s="63" t="s">
        <v>29</v>
      </c>
      <c r="G60" s="63" t="s">
        <v>30</v>
      </c>
      <c r="H60" s="64" t="s">
        <v>31</v>
      </c>
      <c r="I60" s="1"/>
    </row>
    <row r="61" spans="2:12" x14ac:dyDescent="0.2">
      <c r="B61" s="9" t="str">
        <f>$B$32</f>
        <v>Liberal Arts</v>
      </c>
      <c r="C61" s="82">
        <f>Data!DS37+Data!DS38</f>
        <v>1476532.435595986</v>
      </c>
      <c r="D61" s="82">
        <f>Data!EM37+Data!EM38</f>
        <v>1079429.7079656878</v>
      </c>
      <c r="E61" s="82">
        <f>Data!FG37+Data!FG38</f>
        <v>465748.21827759303</v>
      </c>
      <c r="F61" s="82">
        <f>Data!GA37+Data!GA38</f>
        <v>0</v>
      </c>
      <c r="G61" s="82">
        <f>Data!GU37+Data!GU38</f>
        <v>0</v>
      </c>
      <c r="H61" s="21">
        <f>SUM(C61:G61)</f>
        <v>3021710.361839267</v>
      </c>
      <c r="I61" s="1"/>
    </row>
    <row r="62" spans="2:12" x14ac:dyDescent="0.2">
      <c r="B62" s="9" t="str">
        <f>$B$33</f>
        <v>Science</v>
      </c>
      <c r="C62" s="82">
        <f>Data!DT37+Data!DT38</f>
        <v>423046.21450744889</v>
      </c>
      <c r="D62" s="82">
        <f>Data!EN37+Data!EN38</f>
        <v>476030.47129033902</v>
      </c>
      <c r="E62" s="82">
        <f>Data!FH37+Data!FH38</f>
        <v>150749.71909480501</v>
      </c>
      <c r="F62" s="82">
        <f>Data!GB37+Data!GB38</f>
        <v>0</v>
      </c>
      <c r="G62" s="82">
        <f>Data!GV37+Data!GV38</f>
        <v>0</v>
      </c>
      <c r="H62" s="22">
        <f t="shared" ref="H62:H81" si="1">SUM(C62:G62)</f>
        <v>1049826.4048925929</v>
      </c>
      <c r="I62" s="1"/>
    </row>
    <row r="63" spans="2:12" x14ac:dyDescent="0.2">
      <c r="B63" s="9" t="str">
        <f>$B$34</f>
        <v>Fine Arts</v>
      </c>
      <c r="C63" s="82">
        <f>Data!DU37+Data!DU38</f>
        <v>413740.92064543569</v>
      </c>
      <c r="D63" s="82">
        <f>Data!EO37+Data!EO38</f>
        <v>235934.47609417629</v>
      </c>
      <c r="E63" s="82">
        <f>Data!FI37+Data!FI38</f>
        <v>28271.8513692673</v>
      </c>
      <c r="F63" s="82">
        <f>Data!GC37+Data!GC38</f>
        <v>0</v>
      </c>
      <c r="G63" s="82">
        <f>Data!GW37+Data!GW38</f>
        <v>0</v>
      </c>
      <c r="H63" s="22">
        <f t="shared" si="1"/>
        <v>677947.24810887931</v>
      </c>
      <c r="I63" s="1"/>
    </row>
    <row r="64" spans="2:12" x14ac:dyDescent="0.2">
      <c r="B64" s="9" t="str">
        <f>$B$35</f>
        <v>Teacher Education</v>
      </c>
      <c r="C64" s="82">
        <f>Data!DV37+Data!DV38</f>
        <v>36390.861053495697</v>
      </c>
      <c r="D64" s="82">
        <f>Data!EP37+Data!EP38</f>
        <v>334620.678726724</v>
      </c>
      <c r="E64" s="82">
        <f>Data!FJ37+Data!FJ38</f>
        <v>893961.93524836795</v>
      </c>
      <c r="F64" s="82">
        <f>Data!GD37+Data!GD38</f>
        <v>0</v>
      </c>
      <c r="G64" s="82">
        <f>Data!GX37+Data!GX38</f>
        <v>0</v>
      </c>
      <c r="H64" s="22">
        <f t="shared" si="1"/>
        <v>1264973.4750285875</v>
      </c>
      <c r="I64" s="1"/>
    </row>
    <row r="65" spans="2:9" x14ac:dyDescent="0.2">
      <c r="B65" s="9" t="str">
        <f>$B$36</f>
        <v>Agriculture</v>
      </c>
      <c r="C65" s="82">
        <f>Data!DW37+Data!DW38</f>
        <v>173090.56060341399</v>
      </c>
      <c r="D65" s="82">
        <f>Data!EQ37+Data!EQ38</f>
        <v>173394.83526956799</v>
      </c>
      <c r="E65" s="82">
        <f>Data!FK37+Data!FK38</f>
        <v>205361.145755298</v>
      </c>
      <c r="F65" s="82">
        <f>Data!GE37+Data!GE38</f>
        <v>0</v>
      </c>
      <c r="G65" s="82">
        <f>Data!GY37+Data!GY38</f>
        <v>0</v>
      </c>
      <c r="H65" s="22">
        <f t="shared" si="1"/>
        <v>551846.54162827996</v>
      </c>
      <c r="I65" s="1"/>
    </row>
    <row r="66" spans="2:9" x14ac:dyDescent="0.2">
      <c r="B66" s="9" t="str">
        <f>$B$37</f>
        <v>Engineering</v>
      </c>
      <c r="C66" s="82">
        <f>Data!DX37+Data!DX38</f>
        <v>22826.863367968199</v>
      </c>
      <c r="D66" s="82">
        <f>Data!ER37+Data!ER38</f>
        <v>16629.568067226901</v>
      </c>
      <c r="E66" s="82">
        <f>Data!FL37+Data!FL38</f>
        <v>0</v>
      </c>
      <c r="F66" s="82">
        <f>Data!GF37+Data!GF38</f>
        <v>0</v>
      </c>
      <c r="G66" s="82">
        <f>Data!GZ37+Data!GZ38</f>
        <v>0</v>
      </c>
      <c r="H66" s="22">
        <f t="shared" si="1"/>
        <v>39456.431435195103</v>
      </c>
      <c r="I66" s="1"/>
    </row>
    <row r="67" spans="2:9" x14ac:dyDescent="0.2">
      <c r="B67" s="9" t="str">
        <f>$B$38</f>
        <v>Home Economics</v>
      </c>
      <c r="C67" s="82">
        <f>Data!DY37+Data!DY38</f>
        <v>18973.819354486001</v>
      </c>
      <c r="D67" s="82">
        <f>Data!ES37+Data!ES38</f>
        <v>2605.9174801215299</v>
      </c>
      <c r="E67" s="82">
        <f>Data!FM37+Data!FM38</f>
        <v>16584.5614839062</v>
      </c>
      <c r="F67" s="82">
        <f>Data!GG37+Data!GG38</f>
        <v>0</v>
      </c>
      <c r="G67" s="82">
        <f>Data!HA37+Data!HA38</f>
        <v>0</v>
      </c>
      <c r="H67" s="22">
        <f t="shared" si="1"/>
        <v>38164.298318513727</v>
      </c>
      <c r="I67" s="1"/>
    </row>
    <row r="68" spans="2:9" x14ac:dyDescent="0.2">
      <c r="B68" s="9" t="str">
        <f>$B$39</f>
        <v>Law</v>
      </c>
      <c r="C68" s="82">
        <f>Data!DZ37+Data!DZ38</f>
        <v>0</v>
      </c>
      <c r="D68" s="82">
        <f>Data!ET37+Data!ET38</f>
        <v>0</v>
      </c>
      <c r="E68" s="82">
        <f>Data!FN37+Data!FN38</f>
        <v>0</v>
      </c>
      <c r="F68" s="82">
        <f>Data!GH37+Data!GH38</f>
        <v>0</v>
      </c>
      <c r="G68" s="82">
        <f>Data!HB37+Data!HB38</f>
        <v>0</v>
      </c>
      <c r="H68" s="22">
        <f t="shared" si="1"/>
        <v>0</v>
      </c>
      <c r="I68" s="1"/>
    </row>
    <row r="69" spans="2:9" x14ac:dyDescent="0.2">
      <c r="B69" s="9" t="str">
        <f>$B$40</f>
        <v>Social Service</v>
      </c>
      <c r="C69" s="82">
        <f>Data!EA37+Data!EA38</f>
        <v>0</v>
      </c>
      <c r="D69" s="82">
        <f>Data!EU37+Data!EU38</f>
        <v>0</v>
      </c>
      <c r="E69" s="82">
        <f>Data!FO37+Data!FO38</f>
        <v>0</v>
      </c>
      <c r="F69" s="82">
        <f>Data!GI37+Data!GI38</f>
        <v>0</v>
      </c>
      <c r="G69" s="82">
        <f>Data!HC37+Data!HC38</f>
        <v>0</v>
      </c>
      <c r="H69" s="22">
        <f t="shared" si="1"/>
        <v>0</v>
      </c>
      <c r="I69" s="1"/>
    </row>
    <row r="70" spans="2:9" x14ac:dyDescent="0.2">
      <c r="B70" s="9" t="str">
        <f>$B$41</f>
        <v>Library Science</v>
      </c>
      <c r="C70" s="82">
        <f>Data!EB37+Data!EB38</f>
        <v>0</v>
      </c>
      <c r="D70" s="82">
        <f>Data!EV37+Data!EV38</f>
        <v>0</v>
      </c>
      <c r="E70" s="82">
        <f>Data!FP37+Data!FP38</f>
        <v>0</v>
      </c>
      <c r="F70" s="82">
        <f>Data!GJ37+Data!GJ38</f>
        <v>0</v>
      </c>
      <c r="G70" s="82">
        <f>Data!HD37+Data!HD38</f>
        <v>0</v>
      </c>
      <c r="H70" s="22">
        <f t="shared" si="1"/>
        <v>0</v>
      </c>
      <c r="I70" s="1"/>
    </row>
    <row r="71" spans="2:9" x14ac:dyDescent="0.2">
      <c r="B71" s="9" t="str">
        <f>$B$42</f>
        <v>Veterinary Science</v>
      </c>
      <c r="C71" s="82">
        <f>Data!EC37+Data!EC38</f>
        <v>0</v>
      </c>
      <c r="D71" s="82">
        <f>Data!EW37+Data!EW38</f>
        <v>0</v>
      </c>
      <c r="E71" s="82">
        <f>Data!FQ37+Data!FQ38</f>
        <v>0</v>
      </c>
      <c r="F71" s="82">
        <f>Data!GK37+Data!GK38</f>
        <v>0</v>
      </c>
      <c r="G71" s="82">
        <f>Data!HE37+Data!HE38</f>
        <v>0</v>
      </c>
      <c r="H71" s="22">
        <f t="shared" si="1"/>
        <v>0</v>
      </c>
      <c r="I71" s="1"/>
    </row>
    <row r="72" spans="2:9" x14ac:dyDescent="0.2">
      <c r="B72" s="9" t="str">
        <f>$B$43</f>
        <v>Vocational Training</v>
      </c>
      <c r="C72" s="82">
        <f>Data!ED37+Data!ED38</f>
        <v>4260</v>
      </c>
      <c r="D72" s="82">
        <f>Data!EX37+Data!EX38</f>
        <v>0</v>
      </c>
      <c r="E72" s="82">
        <f>Data!FR37+Data!FR38</f>
        <v>0</v>
      </c>
      <c r="F72" s="82">
        <f>Data!GL37+Data!GL38</f>
        <v>0</v>
      </c>
      <c r="G72" s="82">
        <f>Data!HF37+Data!HF38</f>
        <v>0</v>
      </c>
      <c r="H72" s="22">
        <f t="shared" si="1"/>
        <v>4260</v>
      </c>
      <c r="I72" s="1"/>
    </row>
    <row r="73" spans="2:9" x14ac:dyDescent="0.2">
      <c r="B73" s="9" t="str">
        <f>$B$44</f>
        <v>Physical Training</v>
      </c>
      <c r="C73" s="82">
        <f>Data!EE37+Data!EE38</f>
        <v>528.49624060150404</v>
      </c>
      <c r="D73" s="82">
        <f>Data!EY37+Data!EY38</f>
        <v>3731.5037593984998</v>
      </c>
      <c r="E73" s="82">
        <f>Data!FS37+Data!FS38</f>
        <v>0</v>
      </c>
      <c r="F73" s="82">
        <f>Data!GM37+Data!GM38</f>
        <v>0</v>
      </c>
      <c r="G73" s="82">
        <f>Data!HG37+Data!HG38</f>
        <v>0</v>
      </c>
      <c r="H73" s="22">
        <f t="shared" si="1"/>
        <v>4260.0000000000036</v>
      </c>
      <c r="I73" s="1"/>
    </row>
    <row r="74" spans="2:9" x14ac:dyDescent="0.2">
      <c r="B74" s="9" t="str">
        <f>$B$45</f>
        <v>Health Services</v>
      </c>
      <c r="C74" s="82">
        <f>Data!EF37+Data!EF38</f>
        <v>56352.260320713001</v>
      </c>
      <c r="D74" s="82">
        <f>Data!EZ37+Data!EZ38</f>
        <v>36131.637220270597</v>
      </c>
      <c r="E74" s="82">
        <f>Data!FT37+Data!FT38</f>
        <v>49144.372967812298</v>
      </c>
      <c r="F74" s="82">
        <f>Data!GN37+Data!GN38</f>
        <v>0</v>
      </c>
      <c r="G74" s="82">
        <f>Data!HH37+Data!HH38</f>
        <v>0</v>
      </c>
      <c r="H74" s="22">
        <f t="shared" si="1"/>
        <v>141628.27050879589</v>
      </c>
      <c r="I74" s="1"/>
    </row>
    <row r="75" spans="2:9" x14ac:dyDescent="0.2">
      <c r="B75" s="9" t="str">
        <f>$B$46</f>
        <v>Pharmacy</v>
      </c>
      <c r="C75" s="82">
        <f>Data!EG37+Data!EG38</f>
        <v>0</v>
      </c>
      <c r="D75" s="82">
        <f>Data!FA37+Data!FA38</f>
        <v>0</v>
      </c>
      <c r="E75" s="82">
        <f>Data!FU37+Data!FU38</f>
        <v>0</v>
      </c>
      <c r="F75" s="82">
        <f>Data!GO37+Data!GO38</f>
        <v>0</v>
      </c>
      <c r="G75" s="82">
        <f>Data!HI37+Data!HI38</f>
        <v>0</v>
      </c>
      <c r="H75" s="22">
        <f t="shared" si="1"/>
        <v>0</v>
      </c>
      <c r="I75" s="1"/>
    </row>
    <row r="76" spans="2:9" x14ac:dyDescent="0.2">
      <c r="B76" s="9" t="str">
        <f>$B$47</f>
        <v>Business Administration</v>
      </c>
      <c r="C76" s="82">
        <f>Data!EH37+Data!EH38</f>
        <v>100907.78964681829</v>
      </c>
      <c r="D76" s="82">
        <f>Data!FB37+Data!FB38</f>
        <v>480044.845646612</v>
      </c>
      <c r="E76" s="82">
        <f>Data!FV37+Data!FV38</f>
        <v>227315.57457757299</v>
      </c>
      <c r="F76" s="82">
        <f>Data!GP37+Data!GP38</f>
        <v>0</v>
      </c>
      <c r="G76" s="82">
        <f>Data!HJ37+Data!HJ38</f>
        <v>0</v>
      </c>
      <c r="H76" s="22">
        <f t="shared" si="1"/>
        <v>808268.20987100329</v>
      </c>
      <c r="I76" s="1"/>
    </row>
    <row r="77" spans="2:9" x14ac:dyDescent="0.2">
      <c r="B77" s="9" t="str">
        <f>$B$48</f>
        <v>Optometry</v>
      </c>
      <c r="C77" s="82">
        <f>Data!EI37+Data!EI38</f>
        <v>0</v>
      </c>
      <c r="D77" s="82">
        <f>Data!FC37+Data!FC38</f>
        <v>0</v>
      </c>
      <c r="E77" s="82">
        <f>Data!FW37+Data!FW38</f>
        <v>0</v>
      </c>
      <c r="F77" s="82">
        <f>Data!GQ37+Data!GQ38</f>
        <v>0</v>
      </c>
      <c r="G77" s="82">
        <f>Data!HK37+Data!HK38</f>
        <v>0</v>
      </c>
      <c r="H77" s="22">
        <f t="shared" si="1"/>
        <v>0</v>
      </c>
      <c r="I77" s="1"/>
    </row>
    <row r="78" spans="2:9" x14ac:dyDescent="0.2">
      <c r="B78" s="9" t="str">
        <f>$B$49</f>
        <v>Teacher Ed-Practice Teaching</v>
      </c>
      <c r="C78" s="82">
        <f>Data!EJ37+Data!EJ38</f>
        <v>0</v>
      </c>
      <c r="D78" s="82">
        <f>Data!FD37+Data!FD38</f>
        <v>182994.09047619</v>
      </c>
      <c r="E78" s="82">
        <f>Data!FX37+Data!FX38</f>
        <v>0</v>
      </c>
      <c r="F78" s="82">
        <f>Data!GR37+Data!GR38</f>
        <v>0</v>
      </c>
      <c r="G78" s="82">
        <f>Data!HL37+Data!HL38</f>
        <v>0</v>
      </c>
      <c r="H78" s="22">
        <f t="shared" si="1"/>
        <v>182994.09047619</v>
      </c>
      <c r="I78" s="1"/>
    </row>
    <row r="79" spans="2:9" x14ac:dyDescent="0.2">
      <c r="B79" s="9" t="str">
        <f>$B$50</f>
        <v>Technology</v>
      </c>
      <c r="C79" s="82">
        <f>Data!EK37+Data!EK38</f>
        <v>69828.175732198899</v>
      </c>
      <c r="D79" s="82">
        <f>Data!FE37+Data!FE38</f>
        <v>23138.824015759299</v>
      </c>
      <c r="E79" s="82">
        <f>Data!FY37+Data!FY38</f>
        <v>40493.541666666701</v>
      </c>
      <c r="F79" s="82">
        <f>Data!GS37+Data!GS38</f>
        <v>0</v>
      </c>
      <c r="G79" s="82">
        <f>Data!HM37+Data!HM38</f>
        <v>0</v>
      </c>
      <c r="H79" s="22">
        <f t="shared" si="1"/>
        <v>133460.54141462489</v>
      </c>
      <c r="I79" s="1"/>
    </row>
    <row r="80" spans="2:9" x14ac:dyDescent="0.2">
      <c r="B80" s="9" t="str">
        <f>$B$51</f>
        <v>Nursing</v>
      </c>
      <c r="C80" s="82">
        <f>Data!EL37+Data!EL38</f>
        <v>0</v>
      </c>
      <c r="D80" s="82">
        <f>Data!FF37+Data!FF38</f>
        <v>47630</v>
      </c>
      <c r="E80" s="82">
        <f>Data!FZ37+Data!FZ38</f>
        <v>0</v>
      </c>
      <c r="F80" s="82">
        <f>Data!GT37+Data!GT38</f>
        <v>0</v>
      </c>
      <c r="G80" s="82">
        <f>Data!HN37+Data!HN38</f>
        <v>0</v>
      </c>
      <c r="H80" s="22">
        <f t="shared" si="1"/>
        <v>47630</v>
      </c>
      <c r="I80" s="1"/>
    </row>
    <row r="81" spans="2:9" x14ac:dyDescent="0.2">
      <c r="B81" s="35" t="str">
        <f>$B$52</f>
        <v>Totals</v>
      </c>
      <c r="C81" s="21">
        <f>SUM(C61:C80)</f>
        <v>2796478.3970685666</v>
      </c>
      <c r="D81" s="21">
        <f>SUM(D61:D80)</f>
        <v>3092316.556012074</v>
      </c>
      <c r="E81" s="21">
        <f>SUM(E61:E80)</f>
        <v>2077630.9204412894</v>
      </c>
      <c r="F81" s="21">
        <f>SUM(F61:F80)</f>
        <v>0</v>
      </c>
      <c r="G81" s="21">
        <f>SUM(G61:G80)</f>
        <v>0</v>
      </c>
      <c r="H81" s="21">
        <f t="shared" si="1"/>
        <v>7966425.8735219305</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Data!T37</f>
        <v>Pipes, Pamela</v>
      </c>
      <c r="E84" s="384"/>
      <c r="F84" s="384"/>
      <c r="G84" s="87" t="str">
        <f>Data!U37</f>
        <v>(432) 837-8049</v>
      </c>
      <c r="H84" s="78" t="str">
        <f>Data!V37</f>
        <v>ppipes@sulross.edu</v>
      </c>
    </row>
    <row r="85" spans="2:9" ht="13.5" customHeight="1" x14ac:dyDescent="0.2">
      <c r="B85" s="27"/>
      <c r="C85" s="27"/>
      <c r="D85" s="27"/>
      <c r="E85" s="27"/>
      <c r="F85" s="27"/>
      <c r="G85" s="27"/>
      <c r="H85" s="5"/>
    </row>
    <row r="86" spans="2:9" x14ac:dyDescent="0.2">
      <c r="B86" s="28" t="s">
        <v>33</v>
      </c>
      <c r="C86" s="13"/>
      <c r="D86" s="13"/>
      <c r="E86" s="13"/>
      <c r="F86" s="13"/>
      <c r="G86" s="13"/>
      <c r="H86" s="17">
        <f>H13+H14</f>
        <v>11695338</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Data!HR37</f>
        <v>7563</v>
      </c>
      <c r="D91" s="159">
        <f>Data!IL37</f>
        <v>5260</v>
      </c>
      <c r="E91" s="159">
        <f>Data!JF37</f>
        <v>1177</v>
      </c>
      <c r="F91" s="159">
        <f>Data!JZ37</f>
        <v>0</v>
      </c>
      <c r="G91" s="159">
        <f>Data!KT37</f>
        <v>0</v>
      </c>
      <c r="H91" s="36">
        <f t="shared" ref="H91:H111" si="2">SUM(C91:G91)</f>
        <v>14000</v>
      </c>
    </row>
    <row r="92" spans="2:9" x14ac:dyDescent="0.2">
      <c r="B92" s="9" t="str">
        <f>$B$33</f>
        <v>Science</v>
      </c>
      <c r="C92" s="159">
        <f>Data!HS37</f>
        <v>51116</v>
      </c>
      <c r="D92" s="159">
        <f>Data!IM37</f>
        <v>45342</v>
      </c>
      <c r="E92" s="159">
        <f>Data!JG37</f>
        <v>8709</v>
      </c>
      <c r="F92" s="159">
        <f>Data!KA37</f>
        <v>0</v>
      </c>
      <c r="G92" s="159">
        <f>Data!KU37</f>
        <v>0</v>
      </c>
      <c r="H92" s="69">
        <f t="shared" si="2"/>
        <v>105167</v>
      </c>
    </row>
    <row r="93" spans="2:9" x14ac:dyDescent="0.2">
      <c r="B93" s="9" t="str">
        <f>$B$34</f>
        <v>Fine Arts</v>
      </c>
      <c r="C93" s="159">
        <f>Data!HT37</f>
        <v>5422</v>
      </c>
      <c r="D93" s="159">
        <f>Data!IN37</f>
        <v>2011</v>
      </c>
      <c r="E93" s="159">
        <f>Data!JH37</f>
        <v>103</v>
      </c>
      <c r="F93" s="159">
        <f>Data!KB37</f>
        <v>0</v>
      </c>
      <c r="G93" s="159">
        <f>Data!KV37</f>
        <v>0</v>
      </c>
      <c r="H93" s="69">
        <f t="shared" si="2"/>
        <v>7536</v>
      </c>
    </row>
    <row r="94" spans="2:9" x14ac:dyDescent="0.2">
      <c r="B94" s="9" t="str">
        <f>$B$35</f>
        <v>Teacher Education</v>
      </c>
      <c r="C94" s="159">
        <f>Data!HU37</f>
        <v>315</v>
      </c>
      <c r="D94" s="159">
        <f>Data!IO37</f>
        <v>2594</v>
      </c>
      <c r="E94" s="159">
        <f>Data!JI37</f>
        <v>2951</v>
      </c>
      <c r="F94" s="159">
        <f>Data!KC37</f>
        <v>0</v>
      </c>
      <c r="G94" s="159">
        <f>Data!KW37</f>
        <v>0</v>
      </c>
      <c r="H94" s="69">
        <f t="shared" si="2"/>
        <v>5860</v>
      </c>
    </row>
    <row r="95" spans="2:9" x14ac:dyDescent="0.2">
      <c r="B95" s="9" t="str">
        <f>$B$36</f>
        <v>Agriculture</v>
      </c>
      <c r="C95" s="159">
        <f>Data!HV37</f>
        <v>0</v>
      </c>
      <c r="D95" s="159">
        <f>Data!IP37</f>
        <v>0</v>
      </c>
      <c r="E95" s="159">
        <f>Data!JJ37</f>
        <v>0</v>
      </c>
      <c r="F95" s="159">
        <f>Data!KD37</f>
        <v>0</v>
      </c>
      <c r="G95" s="159">
        <f>Data!KX37</f>
        <v>0</v>
      </c>
      <c r="H95" s="69">
        <f t="shared" si="2"/>
        <v>0</v>
      </c>
    </row>
    <row r="96" spans="2:9" x14ac:dyDescent="0.2">
      <c r="B96" s="9" t="str">
        <f>$B$37</f>
        <v>Engineering</v>
      </c>
      <c r="C96" s="159">
        <f>Data!HW37</f>
        <v>0</v>
      </c>
      <c r="D96" s="159">
        <f>Data!IQ37</f>
        <v>0</v>
      </c>
      <c r="E96" s="159">
        <f>Data!JK37</f>
        <v>0</v>
      </c>
      <c r="F96" s="159">
        <f>Data!KE37</f>
        <v>0</v>
      </c>
      <c r="G96" s="159">
        <f>Data!KY37</f>
        <v>0</v>
      </c>
      <c r="H96" s="69">
        <f t="shared" si="2"/>
        <v>0</v>
      </c>
    </row>
    <row r="97" spans="2:8" x14ac:dyDescent="0.2">
      <c r="B97" s="9" t="str">
        <f>$B$38</f>
        <v>Home Economics</v>
      </c>
      <c r="C97" s="159">
        <f>Data!HX37</f>
        <v>0</v>
      </c>
      <c r="D97" s="159">
        <f>Data!IR37</f>
        <v>0</v>
      </c>
      <c r="E97" s="159">
        <f>Data!JL37</f>
        <v>0</v>
      </c>
      <c r="F97" s="159">
        <f>Data!KF37</f>
        <v>0</v>
      </c>
      <c r="G97" s="159">
        <f>Data!KZ37</f>
        <v>0</v>
      </c>
      <c r="H97" s="69">
        <f t="shared" si="2"/>
        <v>0</v>
      </c>
    </row>
    <row r="98" spans="2:8" x14ac:dyDescent="0.2">
      <c r="B98" s="9" t="str">
        <f>$B$39</f>
        <v>Law</v>
      </c>
      <c r="C98" s="159">
        <f>Data!HY37</f>
        <v>0</v>
      </c>
      <c r="D98" s="159">
        <f>Data!IS37</f>
        <v>0</v>
      </c>
      <c r="E98" s="159">
        <f>Data!JM37</f>
        <v>0</v>
      </c>
      <c r="F98" s="159">
        <f>Data!KG37</f>
        <v>0</v>
      </c>
      <c r="G98" s="159">
        <f>Data!LA37</f>
        <v>0</v>
      </c>
      <c r="H98" s="69">
        <f t="shared" si="2"/>
        <v>0</v>
      </c>
    </row>
    <row r="99" spans="2:8" x14ac:dyDescent="0.2">
      <c r="B99" s="9" t="str">
        <f>$B$40</f>
        <v>Social Service</v>
      </c>
      <c r="C99" s="159">
        <f>Data!HZ37</f>
        <v>0</v>
      </c>
      <c r="D99" s="159">
        <f>Data!IT37</f>
        <v>0</v>
      </c>
      <c r="E99" s="159">
        <f>Data!JN37</f>
        <v>0</v>
      </c>
      <c r="F99" s="159">
        <f>Data!KH37</f>
        <v>0</v>
      </c>
      <c r="G99" s="159">
        <f>Data!LB37</f>
        <v>0</v>
      </c>
      <c r="H99" s="69">
        <f t="shared" si="2"/>
        <v>0</v>
      </c>
    </row>
    <row r="100" spans="2:8" x14ac:dyDescent="0.2">
      <c r="B100" s="9" t="str">
        <f>$B$41</f>
        <v>Library Science</v>
      </c>
      <c r="C100" s="159">
        <f>Data!IA37</f>
        <v>0</v>
      </c>
      <c r="D100" s="159">
        <f>Data!IU37</f>
        <v>0</v>
      </c>
      <c r="E100" s="159">
        <f>Data!JO37</f>
        <v>0</v>
      </c>
      <c r="F100" s="159">
        <f>Data!KI37</f>
        <v>0</v>
      </c>
      <c r="G100" s="159">
        <f>Data!LC37</f>
        <v>0</v>
      </c>
      <c r="H100" s="69">
        <f t="shared" si="2"/>
        <v>0</v>
      </c>
    </row>
    <row r="101" spans="2:8" x14ac:dyDescent="0.2">
      <c r="B101" s="9" t="str">
        <f>$B$42</f>
        <v>Veterinary Science</v>
      </c>
      <c r="C101" s="159">
        <f>Data!IB37</f>
        <v>0</v>
      </c>
      <c r="D101" s="159">
        <f>Data!IV37</f>
        <v>0</v>
      </c>
      <c r="E101" s="159">
        <f>Data!JP37</f>
        <v>0</v>
      </c>
      <c r="F101" s="159">
        <f>Data!KJ37</f>
        <v>0</v>
      </c>
      <c r="G101" s="159">
        <f>Data!LD37</f>
        <v>0</v>
      </c>
      <c r="H101" s="69">
        <f t="shared" si="2"/>
        <v>0</v>
      </c>
    </row>
    <row r="102" spans="2:8" x14ac:dyDescent="0.2">
      <c r="B102" s="9" t="str">
        <f>$B$43</f>
        <v>Vocational Training</v>
      </c>
      <c r="C102" s="159">
        <f>Data!IC37</f>
        <v>0</v>
      </c>
      <c r="D102" s="159">
        <f>Data!IW37</f>
        <v>0</v>
      </c>
      <c r="E102" s="159">
        <f>Data!JQ37</f>
        <v>0</v>
      </c>
      <c r="F102" s="159">
        <f>Data!KK37</f>
        <v>0</v>
      </c>
      <c r="G102" s="159">
        <f>Data!LE37</f>
        <v>0</v>
      </c>
      <c r="H102" s="69">
        <f t="shared" si="2"/>
        <v>0</v>
      </c>
    </row>
    <row r="103" spans="2:8" x14ac:dyDescent="0.2">
      <c r="B103" s="9" t="str">
        <f>$B$44</f>
        <v>Physical Training</v>
      </c>
      <c r="C103" s="159">
        <f>Data!ID37</f>
        <v>4724</v>
      </c>
      <c r="D103" s="159">
        <f>Data!IX37</f>
        <v>36220</v>
      </c>
      <c r="E103" s="159">
        <f>Data!JR37</f>
        <v>0</v>
      </c>
      <c r="F103" s="159">
        <f>Data!KL37</f>
        <v>0</v>
      </c>
      <c r="G103" s="159">
        <f>Data!LF37</f>
        <v>0</v>
      </c>
      <c r="H103" s="69">
        <f t="shared" si="2"/>
        <v>40944</v>
      </c>
    </row>
    <row r="104" spans="2:8" x14ac:dyDescent="0.2">
      <c r="B104" s="9" t="str">
        <f>$B$45</f>
        <v>Health Services</v>
      </c>
      <c r="C104" s="159">
        <f>Data!IE37</f>
        <v>0</v>
      </c>
      <c r="D104" s="159">
        <f>Data!IY37</f>
        <v>0</v>
      </c>
      <c r="E104" s="159">
        <f>Data!JS37</f>
        <v>0</v>
      </c>
      <c r="F104" s="159">
        <f>Data!KM37</f>
        <v>0</v>
      </c>
      <c r="G104" s="159">
        <f>Data!LG37</f>
        <v>0</v>
      </c>
      <c r="H104" s="69">
        <f t="shared" si="2"/>
        <v>0</v>
      </c>
    </row>
    <row r="105" spans="2:8" x14ac:dyDescent="0.2">
      <c r="B105" s="9" t="str">
        <f>$B$46</f>
        <v>Pharmacy</v>
      </c>
      <c r="C105" s="159">
        <f>Data!IF37</f>
        <v>0</v>
      </c>
      <c r="D105" s="159">
        <f>Data!IZ37</f>
        <v>0</v>
      </c>
      <c r="E105" s="159">
        <f>Data!JT37</f>
        <v>0</v>
      </c>
      <c r="F105" s="159">
        <f>Data!KN37</f>
        <v>0</v>
      </c>
      <c r="G105" s="159">
        <f>Data!LH37</f>
        <v>0</v>
      </c>
      <c r="H105" s="69">
        <f t="shared" si="2"/>
        <v>0</v>
      </c>
    </row>
    <row r="106" spans="2:8" x14ac:dyDescent="0.2">
      <c r="B106" s="9" t="str">
        <f>$B$47</f>
        <v>Business Administration</v>
      </c>
      <c r="C106" s="159">
        <f>Data!IG37</f>
        <v>866</v>
      </c>
      <c r="D106" s="159">
        <f>Data!JA37</f>
        <v>4317</v>
      </c>
      <c r="E106" s="159">
        <f>Data!JU37</f>
        <v>1094</v>
      </c>
      <c r="F106" s="159">
        <f>Data!KO37</f>
        <v>0</v>
      </c>
      <c r="G106" s="159">
        <f>Data!LI37</f>
        <v>0</v>
      </c>
      <c r="H106" s="69">
        <f t="shared" si="2"/>
        <v>6277</v>
      </c>
    </row>
    <row r="107" spans="2:8" x14ac:dyDescent="0.2">
      <c r="B107" s="9" t="str">
        <f>$B$48</f>
        <v>Optometry</v>
      </c>
      <c r="C107" s="159">
        <f>Data!IH37</f>
        <v>0</v>
      </c>
      <c r="D107" s="159">
        <f>Data!JB37</f>
        <v>0</v>
      </c>
      <c r="E107" s="159">
        <f>Data!JV37</f>
        <v>0</v>
      </c>
      <c r="F107" s="159">
        <f>Data!KP37</f>
        <v>0</v>
      </c>
      <c r="G107" s="159">
        <f>Data!LJ37</f>
        <v>0</v>
      </c>
      <c r="H107" s="69">
        <f t="shared" si="2"/>
        <v>0</v>
      </c>
    </row>
    <row r="108" spans="2:8" x14ac:dyDescent="0.2">
      <c r="B108" s="9" t="str">
        <f>$B$49</f>
        <v>Teacher Ed-Practice Teaching</v>
      </c>
      <c r="C108" s="159">
        <f>Data!II37</f>
        <v>0</v>
      </c>
      <c r="D108" s="159">
        <f>Data!JC37</f>
        <v>0</v>
      </c>
      <c r="E108" s="159">
        <f>Data!JW37</f>
        <v>0</v>
      </c>
      <c r="F108" s="159">
        <f>Data!KQ37</f>
        <v>0</v>
      </c>
      <c r="G108" s="159">
        <f>Data!LK37</f>
        <v>0</v>
      </c>
      <c r="H108" s="69">
        <f t="shared" si="2"/>
        <v>0</v>
      </c>
    </row>
    <row r="109" spans="2:8" x14ac:dyDescent="0.2">
      <c r="B109" s="9" t="str">
        <f>$B$50</f>
        <v>Technology</v>
      </c>
      <c r="C109" s="159">
        <f>Data!IJ37</f>
        <v>0</v>
      </c>
      <c r="D109" s="159">
        <f>Data!JD37</f>
        <v>0</v>
      </c>
      <c r="E109" s="159">
        <f>Data!JX37</f>
        <v>0</v>
      </c>
      <c r="F109" s="159">
        <f>Data!KR37</f>
        <v>0</v>
      </c>
      <c r="G109" s="159">
        <f>Data!LL37</f>
        <v>0</v>
      </c>
      <c r="H109" s="69">
        <f t="shared" si="2"/>
        <v>0</v>
      </c>
    </row>
    <row r="110" spans="2:8" x14ac:dyDescent="0.2">
      <c r="B110" s="9" t="str">
        <f>$B$51</f>
        <v>Nursing</v>
      </c>
      <c r="C110" s="159">
        <f>Data!IK37</f>
        <v>0</v>
      </c>
      <c r="D110" s="159">
        <f>Data!JE37</f>
        <v>0</v>
      </c>
      <c r="E110" s="159">
        <f>Data!JY37</f>
        <v>0</v>
      </c>
      <c r="F110" s="159">
        <f>Data!KS37</f>
        <v>0</v>
      </c>
      <c r="G110" s="159">
        <f>Data!HPM37</f>
        <v>0</v>
      </c>
      <c r="H110" s="69">
        <f t="shared" si="2"/>
        <v>0</v>
      </c>
    </row>
    <row r="111" spans="2:8" x14ac:dyDescent="0.2">
      <c r="B111" s="35" t="str">
        <f>$B$52</f>
        <v>Totals</v>
      </c>
      <c r="C111" s="36">
        <f>SUM(C91:C110)</f>
        <v>70006</v>
      </c>
      <c r="D111" s="36">
        <f>SUM(D91:D110)</f>
        <v>95744</v>
      </c>
      <c r="E111" s="36">
        <f>SUM(E91:E110)</f>
        <v>14034</v>
      </c>
      <c r="F111" s="36">
        <f>SUM(F91:F110)</f>
        <v>0</v>
      </c>
      <c r="G111" s="36">
        <f>SUM(G91:G110)</f>
        <v>0</v>
      </c>
      <c r="H111" s="36">
        <f t="shared" si="2"/>
        <v>179784</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1484095.435595986</v>
      </c>
      <c r="D116" s="21">
        <f t="shared" si="3"/>
        <v>1084689.7079656878</v>
      </c>
      <c r="E116" s="21">
        <f t="shared" si="3"/>
        <v>466925.21827759303</v>
      </c>
      <c r="F116" s="21">
        <f t="shared" si="3"/>
        <v>0</v>
      </c>
      <c r="G116" s="21">
        <f t="shared" si="3"/>
        <v>0</v>
      </c>
      <c r="H116" s="36">
        <f t="shared" ref="H116:H136" si="4">SUM(C116:G116)</f>
        <v>3035710.361839267</v>
      </c>
      <c r="I116" s="1"/>
    </row>
    <row r="117" spans="2:9" x14ac:dyDescent="0.2">
      <c r="B117" s="9" t="str">
        <f>$B$33</f>
        <v>Science</v>
      </c>
      <c r="C117" s="22">
        <f t="shared" si="3"/>
        <v>474162.21450744889</v>
      </c>
      <c r="D117" s="22">
        <f t="shared" si="3"/>
        <v>521372.47129033902</v>
      </c>
      <c r="E117" s="22">
        <f t="shared" si="3"/>
        <v>159458.71909480501</v>
      </c>
      <c r="F117" s="22">
        <f t="shared" si="3"/>
        <v>0</v>
      </c>
      <c r="G117" s="22">
        <f t="shared" si="3"/>
        <v>0</v>
      </c>
      <c r="H117" s="69">
        <f t="shared" si="4"/>
        <v>1154993.4048925929</v>
      </c>
      <c r="I117" s="1"/>
    </row>
    <row r="118" spans="2:9" x14ac:dyDescent="0.2">
      <c r="B118" s="9" t="str">
        <f>$B$34</f>
        <v>Fine Arts</v>
      </c>
      <c r="C118" s="22">
        <f t="shared" si="3"/>
        <v>419162.92064543569</v>
      </c>
      <c r="D118" s="22">
        <f t="shared" si="3"/>
        <v>237945.47609417629</v>
      </c>
      <c r="E118" s="22">
        <f t="shared" si="3"/>
        <v>28374.8513692673</v>
      </c>
      <c r="F118" s="22">
        <f t="shared" si="3"/>
        <v>0</v>
      </c>
      <c r="G118" s="22">
        <f t="shared" si="3"/>
        <v>0</v>
      </c>
      <c r="H118" s="69">
        <f t="shared" si="4"/>
        <v>685483.24810887931</v>
      </c>
      <c r="I118" s="1"/>
    </row>
    <row r="119" spans="2:9" x14ac:dyDescent="0.2">
      <c r="B119" s="9" t="str">
        <f>$B$35</f>
        <v>Teacher Education</v>
      </c>
      <c r="C119" s="22">
        <f t="shared" si="3"/>
        <v>36705.861053495697</v>
      </c>
      <c r="D119" s="22">
        <f t="shared" si="3"/>
        <v>337214.678726724</v>
      </c>
      <c r="E119" s="22">
        <f t="shared" si="3"/>
        <v>896912.93524836795</v>
      </c>
      <c r="F119" s="22">
        <f t="shared" si="3"/>
        <v>0</v>
      </c>
      <c r="G119" s="22">
        <f t="shared" si="3"/>
        <v>0</v>
      </c>
      <c r="H119" s="69">
        <f t="shared" si="4"/>
        <v>1270833.4750285875</v>
      </c>
      <c r="I119" s="1"/>
    </row>
    <row r="120" spans="2:9" x14ac:dyDescent="0.2">
      <c r="B120" s="9" t="str">
        <f>$B$36</f>
        <v>Agriculture</v>
      </c>
      <c r="C120" s="22">
        <f t="shared" si="3"/>
        <v>173090.56060341399</v>
      </c>
      <c r="D120" s="22">
        <f t="shared" si="3"/>
        <v>173394.83526956799</v>
      </c>
      <c r="E120" s="22">
        <f t="shared" si="3"/>
        <v>205361.145755298</v>
      </c>
      <c r="F120" s="22">
        <f t="shared" si="3"/>
        <v>0</v>
      </c>
      <c r="G120" s="22">
        <f t="shared" si="3"/>
        <v>0</v>
      </c>
      <c r="H120" s="69">
        <f t="shared" si="4"/>
        <v>551846.54162827996</v>
      </c>
      <c r="I120" s="1"/>
    </row>
    <row r="121" spans="2:9" x14ac:dyDescent="0.2">
      <c r="B121" s="9" t="str">
        <f>$B$37</f>
        <v>Engineering</v>
      </c>
      <c r="C121" s="22">
        <f t="shared" si="3"/>
        <v>22826.863367968199</v>
      </c>
      <c r="D121" s="22">
        <f t="shared" si="3"/>
        <v>16629.568067226901</v>
      </c>
      <c r="E121" s="22">
        <f t="shared" si="3"/>
        <v>0</v>
      </c>
      <c r="F121" s="22">
        <f t="shared" si="3"/>
        <v>0</v>
      </c>
      <c r="G121" s="22">
        <f t="shared" si="3"/>
        <v>0</v>
      </c>
      <c r="H121" s="69">
        <f t="shared" si="4"/>
        <v>39456.431435195103</v>
      </c>
      <c r="I121" s="1"/>
    </row>
    <row r="122" spans="2:9" x14ac:dyDescent="0.2">
      <c r="B122" s="9" t="str">
        <f>$B$38</f>
        <v>Home Economics</v>
      </c>
      <c r="C122" s="22">
        <f t="shared" si="3"/>
        <v>18973.819354486001</v>
      </c>
      <c r="D122" s="22">
        <f t="shared" si="3"/>
        <v>2605.9174801215299</v>
      </c>
      <c r="E122" s="22">
        <f t="shared" si="3"/>
        <v>16584.5614839062</v>
      </c>
      <c r="F122" s="22">
        <f t="shared" si="3"/>
        <v>0</v>
      </c>
      <c r="G122" s="22">
        <f t="shared" si="3"/>
        <v>0</v>
      </c>
      <c r="H122" s="69">
        <f t="shared" si="4"/>
        <v>38164.298318513727</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69">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4260</v>
      </c>
      <c r="D127" s="22">
        <f t="shared" si="3"/>
        <v>0</v>
      </c>
      <c r="E127" s="22">
        <f t="shared" si="3"/>
        <v>0</v>
      </c>
      <c r="F127" s="22">
        <f t="shared" si="3"/>
        <v>0</v>
      </c>
      <c r="G127" s="22">
        <f t="shared" si="3"/>
        <v>0</v>
      </c>
      <c r="H127" s="69">
        <f t="shared" si="4"/>
        <v>4260</v>
      </c>
      <c r="I127" s="1"/>
    </row>
    <row r="128" spans="2:9" x14ac:dyDescent="0.2">
      <c r="B128" s="9" t="str">
        <f>$B$44</f>
        <v>Physical Training</v>
      </c>
      <c r="C128" s="22">
        <f t="shared" si="3"/>
        <v>5252.4962406015038</v>
      </c>
      <c r="D128" s="22">
        <f t="shared" si="3"/>
        <v>39951.503759398503</v>
      </c>
      <c r="E128" s="22">
        <f t="shared" si="3"/>
        <v>0</v>
      </c>
      <c r="F128" s="22">
        <f t="shared" si="3"/>
        <v>0</v>
      </c>
      <c r="G128" s="22">
        <f t="shared" si="3"/>
        <v>0</v>
      </c>
      <c r="H128" s="69">
        <f t="shared" si="4"/>
        <v>45204.000000000007</v>
      </c>
      <c r="I128" s="1"/>
    </row>
    <row r="129" spans="2:9" x14ac:dyDescent="0.2">
      <c r="B129" s="9" t="str">
        <f>$B$45</f>
        <v>Health Services</v>
      </c>
      <c r="C129" s="22">
        <f t="shared" si="3"/>
        <v>56352.260320713001</v>
      </c>
      <c r="D129" s="22">
        <f t="shared" si="3"/>
        <v>36131.637220270597</v>
      </c>
      <c r="E129" s="22">
        <f t="shared" si="3"/>
        <v>49144.372967812298</v>
      </c>
      <c r="F129" s="22">
        <f t="shared" si="3"/>
        <v>0</v>
      </c>
      <c r="G129" s="22">
        <f t="shared" si="3"/>
        <v>0</v>
      </c>
      <c r="H129" s="69">
        <f t="shared" si="4"/>
        <v>141628.27050879589</v>
      </c>
      <c r="I129" s="1"/>
    </row>
    <row r="130" spans="2:9" x14ac:dyDescent="0.2">
      <c r="B130" s="9" t="str">
        <f>$B$46</f>
        <v>Pharmacy</v>
      </c>
      <c r="C130" s="22">
        <f t="shared" si="3"/>
        <v>0</v>
      </c>
      <c r="D130" s="22">
        <f t="shared" si="3"/>
        <v>0</v>
      </c>
      <c r="E130" s="22">
        <f t="shared" si="3"/>
        <v>0</v>
      </c>
      <c r="F130" s="22">
        <f t="shared" si="3"/>
        <v>0</v>
      </c>
      <c r="G130" s="22">
        <f t="shared" si="3"/>
        <v>0</v>
      </c>
      <c r="H130" s="69">
        <f t="shared" si="4"/>
        <v>0</v>
      </c>
      <c r="I130" s="1"/>
    </row>
    <row r="131" spans="2:9" x14ac:dyDescent="0.2">
      <c r="B131" s="9" t="str">
        <f>$B$47</f>
        <v>Business Administration</v>
      </c>
      <c r="C131" s="22">
        <f t="shared" si="3"/>
        <v>101773.78964681829</v>
      </c>
      <c r="D131" s="22">
        <f t="shared" si="3"/>
        <v>484361.845646612</v>
      </c>
      <c r="E131" s="22">
        <f t="shared" si="3"/>
        <v>228409.57457757299</v>
      </c>
      <c r="F131" s="22">
        <f t="shared" si="3"/>
        <v>0</v>
      </c>
      <c r="G131" s="22">
        <f t="shared" si="3"/>
        <v>0</v>
      </c>
      <c r="H131" s="69">
        <f t="shared" si="4"/>
        <v>814545.20987100329</v>
      </c>
      <c r="I131" s="1"/>
    </row>
    <row r="132" spans="2:9"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182994.09047619</v>
      </c>
      <c r="E133" s="22">
        <f t="shared" si="5"/>
        <v>0</v>
      </c>
      <c r="F133" s="22">
        <f t="shared" si="5"/>
        <v>0</v>
      </c>
      <c r="G133" s="22">
        <f t="shared" si="5"/>
        <v>0</v>
      </c>
      <c r="H133" s="69">
        <f t="shared" si="4"/>
        <v>182994.09047619</v>
      </c>
      <c r="I133" s="1"/>
    </row>
    <row r="134" spans="2:9" x14ac:dyDescent="0.2">
      <c r="B134" s="9" t="str">
        <f>$B$50</f>
        <v>Technology</v>
      </c>
      <c r="C134" s="22">
        <f t="shared" si="5"/>
        <v>69828.175732198899</v>
      </c>
      <c r="D134" s="22">
        <f t="shared" si="5"/>
        <v>23138.824015759299</v>
      </c>
      <c r="E134" s="22">
        <f t="shared" si="5"/>
        <v>40493.541666666701</v>
      </c>
      <c r="F134" s="22">
        <f t="shared" si="5"/>
        <v>0</v>
      </c>
      <c r="G134" s="22">
        <f t="shared" si="5"/>
        <v>0</v>
      </c>
      <c r="H134" s="69">
        <f t="shared" si="4"/>
        <v>133460.54141462489</v>
      </c>
      <c r="I134" s="1"/>
    </row>
    <row r="135" spans="2:9" x14ac:dyDescent="0.2">
      <c r="B135" s="9" t="str">
        <f>$B$51</f>
        <v>Nursing</v>
      </c>
      <c r="C135" s="22">
        <f t="shared" si="5"/>
        <v>0</v>
      </c>
      <c r="D135" s="22">
        <f t="shared" si="5"/>
        <v>47630</v>
      </c>
      <c r="E135" s="22">
        <f t="shared" si="5"/>
        <v>0</v>
      </c>
      <c r="F135" s="22">
        <f t="shared" si="5"/>
        <v>0</v>
      </c>
      <c r="G135" s="22">
        <f t="shared" si="5"/>
        <v>0</v>
      </c>
      <c r="H135" s="69">
        <f t="shared" si="4"/>
        <v>47630</v>
      </c>
      <c r="I135" s="1"/>
    </row>
    <row r="136" spans="2:9" x14ac:dyDescent="0.2">
      <c r="B136" s="35" t="str">
        <f>$B$52</f>
        <v>Totals</v>
      </c>
      <c r="C136" s="36">
        <f>SUM(C116:C135)</f>
        <v>2866484.3970685666</v>
      </c>
      <c r="D136" s="36">
        <f>SUM(D116:D135)</f>
        <v>3188060.556012074</v>
      </c>
      <c r="E136" s="36">
        <f>SUM(E116:E135)</f>
        <v>2091664.9204412894</v>
      </c>
      <c r="F136" s="36">
        <f>SUM(F116:F135)</f>
        <v>0</v>
      </c>
      <c r="G136" s="36">
        <f>SUM(G116:G135)</f>
        <v>0</v>
      </c>
      <c r="H136" s="36">
        <f t="shared" si="4"/>
        <v>8146209.8735219305</v>
      </c>
      <c r="I136" s="1"/>
    </row>
    <row r="137" spans="2:9" x14ac:dyDescent="0.2">
      <c r="B137" s="46"/>
      <c r="C137" s="47"/>
      <c r="D137" s="47"/>
      <c r="E137" s="47"/>
      <c r="F137" s="47"/>
      <c r="G137" s="47"/>
      <c r="H137" s="48"/>
      <c r="I137" s="1"/>
    </row>
    <row r="138" spans="2:9" x14ac:dyDescent="0.2">
      <c r="B138" s="28" t="s">
        <v>4</v>
      </c>
      <c r="C138" s="12"/>
      <c r="D138" s="12"/>
      <c r="E138" s="12"/>
      <c r="F138" s="12"/>
      <c r="G138" s="12"/>
      <c r="H138" s="17">
        <f>H86-H81-H111</f>
        <v>3549128.1264780695</v>
      </c>
    </row>
    <row r="139" spans="2:9" ht="152.25" customHeight="1" thickBot="1" x14ac:dyDescent="0.25">
      <c r="B139" s="364" t="s">
        <v>906</v>
      </c>
      <c r="C139" s="364"/>
      <c r="D139" s="364"/>
      <c r="E139" s="364"/>
      <c r="F139" s="364"/>
      <c r="G139" s="364"/>
      <c r="H139" s="34"/>
    </row>
    <row r="140" spans="2:9" ht="36.75" customHeight="1" thickTop="1" x14ac:dyDescent="0.2">
      <c r="B140" s="413"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Data!LN37</f>
        <v>0</v>
      </c>
      <c r="D143" s="159">
        <f>Data!MH37</f>
        <v>0</v>
      </c>
      <c r="E143" s="159">
        <f>Data!NB37</f>
        <v>0</v>
      </c>
      <c r="F143" s="159">
        <f>Data!NV37</f>
        <v>0</v>
      </c>
      <c r="G143" s="159">
        <f>Data!OP37</f>
        <v>0</v>
      </c>
      <c r="H143" s="160">
        <f>Data!PJ37</f>
        <v>1322594</v>
      </c>
      <c r="I143" s="70">
        <f t="shared" ref="I143:I162" si="6">SUM(C143:H143)</f>
        <v>1322594</v>
      </c>
    </row>
    <row r="144" spans="2:9" x14ac:dyDescent="0.2">
      <c r="B144" s="9" t="str">
        <f>$B$33</f>
        <v>Science</v>
      </c>
      <c r="C144" s="159">
        <f>Data!LO37</f>
        <v>0</v>
      </c>
      <c r="D144" s="159">
        <f>Data!MI37</f>
        <v>0</v>
      </c>
      <c r="E144" s="159">
        <f>Data!NC37</f>
        <v>0</v>
      </c>
      <c r="F144" s="159">
        <f>Data!NW37</f>
        <v>0</v>
      </c>
      <c r="G144" s="159">
        <f>Data!OQ37</f>
        <v>0</v>
      </c>
      <c r="H144" s="160">
        <f>Data!PK37</f>
        <v>503206</v>
      </c>
      <c r="I144" s="70">
        <f t="shared" si="6"/>
        <v>503206</v>
      </c>
    </row>
    <row r="145" spans="2:9" x14ac:dyDescent="0.2">
      <c r="B145" s="9" t="str">
        <f>$B$34</f>
        <v>Fine Arts</v>
      </c>
      <c r="C145" s="159">
        <f>Data!LP37</f>
        <v>0</v>
      </c>
      <c r="D145" s="159">
        <f>Data!MJ37</f>
        <v>0</v>
      </c>
      <c r="E145" s="159">
        <f>Data!ND37</f>
        <v>0</v>
      </c>
      <c r="F145" s="159">
        <f>Data!NX37</f>
        <v>0</v>
      </c>
      <c r="G145" s="159">
        <f>Data!OR37</f>
        <v>0</v>
      </c>
      <c r="H145" s="160">
        <f>Data!PL37</f>
        <v>298650</v>
      </c>
      <c r="I145" s="70">
        <f t="shared" si="6"/>
        <v>298650</v>
      </c>
    </row>
    <row r="146" spans="2:9" x14ac:dyDescent="0.2">
      <c r="B146" s="9" t="str">
        <f>$B$35</f>
        <v>Teacher Education</v>
      </c>
      <c r="C146" s="159">
        <f>Data!LQ37</f>
        <v>0</v>
      </c>
      <c r="D146" s="159">
        <f>Data!MK37</f>
        <v>0</v>
      </c>
      <c r="E146" s="159">
        <f>Data!NE37</f>
        <v>0</v>
      </c>
      <c r="F146" s="159">
        <f>Data!NY37</f>
        <v>0</v>
      </c>
      <c r="G146" s="159">
        <f>Data!OS37</f>
        <v>0</v>
      </c>
      <c r="H146" s="160">
        <f>Data!PN37</f>
        <v>553675</v>
      </c>
      <c r="I146" s="70">
        <f t="shared" si="6"/>
        <v>553675</v>
      </c>
    </row>
    <row r="147" spans="2:9" x14ac:dyDescent="0.2">
      <c r="B147" s="9" t="str">
        <f>$B$36</f>
        <v>Agriculture</v>
      </c>
      <c r="C147" s="159">
        <f>Data!LR37</f>
        <v>0</v>
      </c>
      <c r="D147" s="159">
        <f>Data!ML37</f>
        <v>0</v>
      </c>
      <c r="E147" s="159">
        <f>Data!NF37</f>
        <v>0</v>
      </c>
      <c r="F147" s="159">
        <f>Data!NZ37</f>
        <v>0</v>
      </c>
      <c r="G147" s="159">
        <f>Data!OT37</f>
        <v>0</v>
      </c>
      <c r="H147" s="160">
        <f>Data!PM37</f>
        <v>240428</v>
      </c>
      <c r="I147" s="70">
        <f t="shared" si="6"/>
        <v>240428</v>
      </c>
    </row>
    <row r="148" spans="2:9" x14ac:dyDescent="0.2">
      <c r="B148" s="9" t="str">
        <f>$B$37</f>
        <v>Engineering</v>
      </c>
      <c r="C148" s="159">
        <f>Data!LS37</f>
        <v>0</v>
      </c>
      <c r="D148" s="159">
        <f>Data!MM37</f>
        <v>0</v>
      </c>
      <c r="E148" s="159">
        <f>Data!NG37</f>
        <v>0</v>
      </c>
      <c r="F148" s="159">
        <f>Data!OA37</f>
        <v>0</v>
      </c>
      <c r="G148" s="159">
        <f>Data!OU37</f>
        <v>0</v>
      </c>
      <c r="H148" s="160">
        <f>Data!PO37</f>
        <v>17190</v>
      </c>
      <c r="I148" s="70">
        <f t="shared" si="6"/>
        <v>17190</v>
      </c>
    </row>
    <row r="149" spans="2:9" x14ac:dyDescent="0.2">
      <c r="B149" s="9" t="str">
        <f>$B$38</f>
        <v>Home Economics</v>
      </c>
      <c r="C149" s="159">
        <f>Data!LT37</f>
        <v>0</v>
      </c>
      <c r="D149" s="159">
        <f>Data!MN37</f>
        <v>0</v>
      </c>
      <c r="E149" s="159">
        <f>Data!NH37</f>
        <v>0</v>
      </c>
      <c r="F149" s="159">
        <f>Data!OB37</f>
        <v>0</v>
      </c>
      <c r="G149" s="159">
        <f>Data!OV37</f>
        <v>0</v>
      </c>
      <c r="H149" s="160">
        <f>Data!PP37</f>
        <v>16627</v>
      </c>
      <c r="I149" s="70">
        <f t="shared" si="6"/>
        <v>16627</v>
      </c>
    </row>
    <row r="150" spans="2:9" x14ac:dyDescent="0.2">
      <c r="B150" s="9" t="str">
        <f>$B$39</f>
        <v>Law</v>
      </c>
      <c r="C150" s="159">
        <f>Data!LU37</f>
        <v>0</v>
      </c>
      <c r="D150" s="159">
        <f>Data!MO37</f>
        <v>0</v>
      </c>
      <c r="E150" s="159">
        <f>Data!NI37</f>
        <v>0</v>
      </c>
      <c r="F150" s="159">
        <f>Data!OC37</f>
        <v>0</v>
      </c>
      <c r="G150" s="159">
        <f>Data!OW37</f>
        <v>0</v>
      </c>
      <c r="H150" s="160">
        <f>Data!PQ37</f>
        <v>0</v>
      </c>
      <c r="I150" s="70">
        <f t="shared" si="6"/>
        <v>0</v>
      </c>
    </row>
    <row r="151" spans="2:9" x14ac:dyDescent="0.2">
      <c r="B151" s="9" t="str">
        <f>$B$40</f>
        <v>Social Service</v>
      </c>
      <c r="C151" s="159">
        <f>Data!LV37</f>
        <v>0</v>
      </c>
      <c r="D151" s="159">
        <f>Data!MP37</f>
        <v>0</v>
      </c>
      <c r="E151" s="159">
        <f>Data!NJ37</f>
        <v>0</v>
      </c>
      <c r="F151" s="159">
        <f>Data!OD37</f>
        <v>0</v>
      </c>
      <c r="G151" s="159">
        <f>Data!OX37</f>
        <v>0</v>
      </c>
      <c r="H151" s="160">
        <f>Data!PR37</f>
        <v>0</v>
      </c>
      <c r="I151" s="70">
        <f t="shared" si="6"/>
        <v>0</v>
      </c>
    </row>
    <row r="152" spans="2:9" x14ac:dyDescent="0.2">
      <c r="B152" s="9" t="str">
        <f>$B$41</f>
        <v>Library Science</v>
      </c>
      <c r="C152" s="159">
        <f>Data!LW37</f>
        <v>0</v>
      </c>
      <c r="D152" s="159">
        <f>Data!MQ37</f>
        <v>0</v>
      </c>
      <c r="E152" s="159">
        <f>Data!NK37</f>
        <v>0</v>
      </c>
      <c r="F152" s="159">
        <f>Data!OE37</f>
        <v>0</v>
      </c>
      <c r="G152" s="159">
        <f>Data!OY37</f>
        <v>0</v>
      </c>
      <c r="H152" s="160">
        <f>Data!PS37</f>
        <v>0</v>
      </c>
      <c r="I152" s="70">
        <f t="shared" si="6"/>
        <v>0</v>
      </c>
    </row>
    <row r="153" spans="2:9" x14ac:dyDescent="0.2">
      <c r="B153" s="9" t="str">
        <f>$B$42</f>
        <v>Veterinary Science</v>
      </c>
      <c r="C153" s="159">
        <f>Data!LX37</f>
        <v>0</v>
      </c>
      <c r="D153" s="159">
        <f>Data!MR37</f>
        <v>0</v>
      </c>
      <c r="E153" s="159">
        <f>Data!NL37</f>
        <v>0</v>
      </c>
      <c r="F153" s="159">
        <f>Data!OF37</f>
        <v>0</v>
      </c>
      <c r="G153" s="159">
        <f>Data!OZ37</f>
        <v>0</v>
      </c>
      <c r="H153" s="160">
        <f>Data!PT37</f>
        <v>0</v>
      </c>
      <c r="I153" s="70">
        <f t="shared" si="6"/>
        <v>0</v>
      </c>
    </row>
    <row r="154" spans="2:9" x14ac:dyDescent="0.2">
      <c r="B154" s="9" t="str">
        <f>$B$43</f>
        <v>Vocational Training</v>
      </c>
      <c r="C154" s="159">
        <f>Data!LY37</f>
        <v>0</v>
      </c>
      <c r="D154" s="159">
        <f>Data!MS37</f>
        <v>0</v>
      </c>
      <c r="E154" s="159">
        <f>Data!NM37</f>
        <v>0</v>
      </c>
      <c r="F154" s="159">
        <f>Data!OG37</f>
        <v>0</v>
      </c>
      <c r="G154" s="159">
        <f>Data!PA37</f>
        <v>0</v>
      </c>
      <c r="H154" s="160">
        <f>Data!PU37</f>
        <v>1856</v>
      </c>
      <c r="I154" s="70">
        <f t="shared" si="6"/>
        <v>1856</v>
      </c>
    </row>
    <row r="155" spans="2:9" x14ac:dyDescent="0.2">
      <c r="B155" s="9" t="str">
        <f>$B$44</f>
        <v>Physical Training</v>
      </c>
      <c r="C155" s="159">
        <f>Data!LZ37</f>
        <v>0</v>
      </c>
      <c r="D155" s="159">
        <f>Data!MT37</f>
        <v>0</v>
      </c>
      <c r="E155" s="159">
        <f>Data!NN37</f>
        <v>0</v>
      </c>
      <c r="F155" s="159">
        <f>Data!OH37</f>
        <v>0</v>
      </c>
      <c r="G155" s="159">
        <f>Data!PB37</f>
        <v>0</v>
      </c>
      <c r="H155" s="160">
        <f>Data!PV37</f>
        <v>19694</v>
      </c>
      <c r="I155" s="70">
        <f t="shared" si="6"/>
        <v>19694</v>
      </c>
    </row>
    <row r="156" spans="2:9" x14ac:dyDescent="0.2">
      <c r="B156" s="9" t="str">
        <f>$B$45</f>
        <v>Health Services</v>
      </c>
      <c r="C156" s="159">
        <f>Data!MA37</f>
        <v>0</v>
      </c>
      <c r="D156" s="159">
        <f>Data!MU37</f>
        <v>0</v>
      </c>
      <c r="E156" s="159">
        <f>Data!NO37</f>
        <v>0</v>
      </c>
      <c r="F156" s="159">
        <f>Data!OI37</f>
        <v>0</v>
      </c>
      <c r="G156" s="159">
        <f>Data!PC37</f>
        <v>0</v>
      </c>
      <c r="H156" s="160">
        <f>Data!PW37</f>
        <v>61704</v>
      </c>
      <c r="I156" s="70">
        <f t="shared" si="6"/>
        <v>61704</v>
      </c>
    </row>
    <row r="157" spans="2:9" x14ac:dyDescent="0.2">
      <c r="B157" s="9" t="str">
        <f>$B$46</f>
        <v>Pharmacy</v>
      </c>
      <c r="C157" s="159">
        <f>Data!MB37</f>
        <v>0</v>
      </c>
      <c r="D157" s="159">
        <f>Data!MV37</f>
        <v>0</v>
      </c>
      <c r="E157" s="159">
        <f>Data!NP37</f>
        <v>0</v>
      </c>
      <c r="F157" s="159">
        <f>Data!OJ37</f>
        <v>0</v>
      </c>
      <c r="G157" s="159">
        <f>Data!PD37</f>
        <v>0</v>
      </c>
      <c r="H157" s="160">
        <f>Data!PX37</f>
        <v>0</v>
      </c>
      <c r="I157" s="70">
        <f t="shared" si="6"/>
        <v>0</v>
      </c>
    </row>
    <row r="158" spans="2:9" x14ac:dyDescent="0.2">
      <c r="B158" s="9" t="str">
        <f>$B$47</f>
        <v>Business Administration</v>
      </c>
      <c r="C158" s="159">
        <f>Data!MC37</f>
        <v>0</v>
      </c>
      <c r="D158" s="159">
        <f>Data!MW37</f>
        <v>0</v>
      </c>
      <c r="E158" s="159">
        <f>Data!NQ37</f>
        <v>0</v>
      </c>
      <c r="F158" s="159">
        <f>Data!OK37</f>
        <v>0</v>
      </c>
      <c r="G158" s="159">
        <f>Data!PE37</f>
        <v>0</v>
      </c>
      <c r="H158" s="160">
        <f>Data!PY37</f>
        <v>354880</v>
      </c>
      <c r="I158" s="70">
        <f t="shared" si="6"/>
        <v>354880</v>
      </c>
    </row>
    <row r="159" spans="2:9" x14ac:dyDescent="0.2">
      <c r="B159" s="9" t="str">
        <f>$B$48</f>
        <v>Optometry</v>
      </c>
      <c r="C159" s="159">
        <f>Data!MD37</f>
        <v>0</v>
      </c>
      <c r="D159" s="159">
        <f>Data!MX37</f>
        <v>0</v>
      </c>
      <c r="E159" s="159">
        <f>Data!NR37</f>
        <v>0</v>
      </c>
      <c r="F159" s="159">
        <f>Data!OL37</f>
        <v>0</v>
      </c>
      <c r="G159" s="159">
        <f>Data!PF37</f>
        <v>0</v>
      </c>
      <c r="H159" s="160">
        <f>Data!PZ37</f>
        <v>0</v>
      </c>
      <c r="I159" s="70">
        <f t="shared" si="6"/>
        <v>0</v>
      </c>
    </row>
    <row r="160" spans="2:9" x14ac:dyDescent="0.2">
      <c r="B160" s="9" t="str">
        <f>$B$49</f>
        <v>Teacher Ed-Practice Teaching</v>
      </c>
      <c r="C160" s="159">
        <f>Data!ME37</f>
        <v>0</v>
      </c>
      <c r="D160" s="159">
        <f>Data!MY37</f>
        <v>0</v>
      </c>
      <c r="E160" s="159">
        <f>Data!NS37</f>
        <v>0</v>
      </c>
      <c r="F160" s="159">
        <f>Data!OM37</f>
        <v>0</v>
      </c>
      <c r="G160" s="159">
        <f>Data!PG37</f>
        <v>0</v>
      </c>
      <c r="H160" s="160">
        <f>Data!QA37</f>
        <v>79727</v>
      </c>
      <c r="I160" s="70">
        <f t="shared" si="6"/>
        <v>79727</v>
      </c>
    </row>
    <row r="161" spans="2:9" x14ac:dyDescent="0.2">
      <c r="B161" s="9" t="str">
        <f>$B$50</f>
        <v>Technology</v>
      </c>
      <c r="C161" s="159">
        <f>Data!MF37</f>
        <v>0</v>
      </c>
      <c r="D161" s="159">
        <f>Data!MZ37</f>
        <v>0</v>
      </c>
      <c r="E161" s="159">
        <f>Data!NT37</f>
        <v>0</v>
      </c>
      <c r="F161" s="159">
        <f>Data!ON37</f>
        <v>0</v>
      </c>
      <c r="G161" s="159">
        <f>Data!PH37</f>
        <v>0</v>
      </c>
      <c r="H161" s="160">
        <f>Data!QB37</f>
        <v>58146</v>
      </c>
      <c r="I161" s="70">
        <f t="shared" si="6"/>
        <v>58146</v>
      </c>
    </row>
    <row r="162" spans="2:9" x14ac:dyDescent="0.2">
      <c r="B162" s="9" t="str">
        <f>$B$51</f>
        <v>Nursing</v>
      </c>
      <c r="C162" s="159">
        <f>Data!MG37</f>
        <v>0</v>
      </c>
      <c r="D162" s="159">
        <f>Data!NA37</f>
        <v>0</v>
      </c>
      <c r="E162" s="159">
        <f>Data!NU37</f>
        <v>0</v>
      </c>
      <c r="F162" s="159">
        <f>Data!OO37</f>
        <v>0</v>
      </c>
      <c r="G162" s="159">
        <f>Data!PI37</f>
        <v>0</v>
      </c>
      <c r="H162" s="160">
        <f>Data!QC37</f>
        <v>20751</v>
      </c>
      <c r="I162" s="70">
        <f t="shared" si="6"/>
        <v>20751</v>
      </c>
    </row>
    <row r="163" spans="2:9" ht="15" thickBot="1" x14ac:dyDescent="0.25">
      <c r="B163" s="35" t="str">
        <f>$B$52</f>
        <v>Totals</v>
      </c>
      <c r="C163" s="36">
        <f t="shared" ref="C163:H163" si="7">SUM(C143:C162)</f>
        <v>0</v>
      </c>
      <c r="D163" s="36">
        <f t="shared" si="7"/>
        <v>0</v>
      </c>
      <c r="E163" s="36">
        <f t="shared" si="7"/>
        <v>0</v>
      </c>
      <c r="F163" s="36">
        <f t="shared" si="7"/>
        <v>0</v>
      </c>
      <c r="G163" s="37">
        <f t="shared" si="7"/>
        <v>0</v>
      </c>
      <c r="H163" s="71">
        <f t="shared" si="7"/>
        <v>3549128</v>
      </c>
      <c r="I163" s="70">
        <f>SUM(I143:I162)</f>
        <v>3549128</v>
      </c>
    </row>
    <row r="164" spans="2:9" ht="15" thickTop="1" x14ac:dyDescent="0.2">
      <c r="B164" s="14"/>
      <c r="C164" s="42"/>
      <c r="D164" s="42"/>
      <c r="E164" s="42"/>
      <c r="F164" s="42"/>
      <c r="G164" s="42"/>
      <c r="H164" s="43"/>
      <c r="I164" s="44"/>
    </row>
    <row r="165" spans="2:9"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C143+$H$140*IF($H116=0,0,$H143*C116/$H116)+IF($H32=0,0,$H$141*$H143*C32/$H32)</f>
        <v>646588.60187089408</v>
      </c>
      <c r="D168" s="21">
        <f t="shared" ref="C168:G183" si="8">D143+$H$140*IF($H116=0,0,$H143*D116/$H116)+IF($H32=0,0,$H$141*$H143*D32/$H32)</f>
        <v>472576.07894712896</v>
      </c>
      <c r="E168" s="21">
        <f t="shared" si="8"/>
        <v>203429.31918197693</v>
      </c>
      <c r="F168" s="21">
        <f t="shared" si="8"/>
        <v>0</v>
      </c>
      <c r="G168" s="21">
        <f t="shared" si="8"/>
        <v>0</v>
      </c>
      <c r="H168" s="36">
        <f t="shared" ref="H168:H188" si="9">SUM(C168:G168)</f>
        <v>1322594</v>
      </c>
      <c r="I168" s="52"/>
    </row>
    <row r="169" spans="2:9" x14ac:dyDescent="0.2">
      <c r="B169" s="9" t="str">
        <f>$B$33</f>
        <v>Science</v>
      </c>
      <c r="C169" s="22">
        <f t="shared" si="8"/>
        <v>206582.36687994227</v>
      </c>
      <c r="D169" s="22">
        <f t="shared" si="8"/>
        <v>227150.86915368488</v>
      </c>
      <c r="E169" s="22">
        <f t="shared" si="8"/>
        <v>69472.763966372877</v>
      </c>
      <c r="F169" s="22">
        <f t="shared" si="8"/>
        <v>0</v>
      </c>
      <c r="G169" s="22">
        <f t="shared" si="8"/>
        <v>0</v>
      </c>
      <c r="H169" s="69">
        <f t="shared" si="9"/>
        <v>503206.00000000006</v>
      </c>
      <c r="I169" s="52"/>
    </row>
    <row r="170" spans="2:9" x14ac:dyDescent="0.2">
      <c r="B170" s="9" t="str">
        <f>$B$34</f>
        <v>Fine Arts</v>
      </c>
      <c r="C170" s="22">
        <f t="shared" si="8"/>
        <v>182620.08093723076</v>
      </c>
      <c r="D170" s="22">
        <f t="shared" si="8"/>
        <v>103667.61934966863</v>
      </c>
      <c r="E170" s="22">
        <f t="shared" si="8"/>
        <v>12362.29971310062</v>
      </c>
      <c r="F170" s="22">
        <f t="shared" si="8"/>
        <v>0</v>
      </c>
      <c r="G170" s="22">
        <f t="shared" si="8"/>
        <v>0</v>
      </c>
      <c r="H170" s="69">
        <f t="shared" si="9"/>
        <v>298650</v>
      </c>
      <c r="I170" s="52"/>
    </row>
    <row r="171" spans="2:9" x14ac:dyDescent="0.2">
      <c r="B171" s="9" t="str">
        <f>$B$35</f>
        <v>Teacher Education</v>
      </c>
      <c r="C171" s="22">
        <f t="shared" si="8"/>
        <v>15991.959621882845</v>
      </c>
      <c r="D171" s="22">
        <f t="shared" si="8"/>
        <v>146917.2325979365</v>
      </c>
      <c r="E171" s="22">
        <f t="shared" si="8"/>
        <v>390765.80778018071</v>
      </c>
      <c r="F171" s="22">
        <f t="shared" si="8"/>
        <v>0</v>
      </c>
      <c r="G171" s="22">
        <f t="shared" si="8"/>
        <v>0</v>
      </c>
      <c r="H171" s="69">
        <f t="shared" si="9"/>
        <v>553675</v>
      </c>
      <c r="I171" s="52"/>
    </row>
    <row r="172" spans="2:9" x14ac:dyDescent="0.2">
      <c r="B172" s="9" t="str">
        <f>$B$36</f>
        <v>Agriculture</v>
      </c>
      <c r="C172" s="22">
        <f t="shared" si="8"/>
        <v>75411.938221024044</v>
      </c>
      <c r="D172" s="22">
        <f t="shared" si="8"/>
        <v>75544.504331193399</v>
      </c>
      <c r="E172" s="22">
        <f t="shared" si="8"/>
        <v>89471.557447782572</v>
      </c>
      <c r="F172" s="22">
        <f t="shared" si="8"/>
        <v>0</v>
      </c>
      <c r="G172" s="22">
        <f t="shared" si="8"/>
        <v>0</v>
      </c>
      <c r="H172" s="69">
        <f t="shared" si="9"/>
        <v>240428.00000000003</v>
      </c>
      <c r="I172" s="52"/>
    </row>
    <row r="173" spans="2:9" x14ac:dyDescent="0.2">
      <c r="B173" s="9" t="str">
        <f>$B$37</f>
        <v>Engineering</v>
      </c>
      <c r="C173" s="22">
        <f t="shared" si="8"/>
        <v>9944.9891189439495</v>
      </c>
      <c r="D173" s="22">
        <f t="shared" si="8"/>
        <v>7245.0108810560478</v>
      </c>
      <c r="E173" s="22">
        <f t="shared" si="8"/>
        <v>0</v>
      </c>
      <c r="F173" s="22">
        <f t="shared" si="8"/>
        <v>0</v>
      </c>
      <c r="G173" s="22">
        <f t="shared" si="8"/>
        <v>0</v>
      </c>
      <c r="H173" s="69">
        <f t="shared" si="9"/>
        <v>17189.999999999996</v>
      </c>
      <c r="I173" s="52"/>
    </row>
    <row r="174" spans="2:9" x14ac:dyDescent="0.2">
      <c r="B174" s="9" t="str">
        <f>$B$38</f>
        <v>Home Economics</v>
      </c>
      <c r="C174" s="22">
        <f t="shared" si="8"/>
        <v>8266.304067065701</v>
      </c>
      <c r="D174" s="22">
        <f t="shared" si="8"/>
        <v>1135.317347652157</v>
      </c>
      <c r="E174" s="22">
        <f t="shared" si="8"/>
        <v>7225.3785852821429</v>
      </c>
      <c r="F174" s="22">
        <f t="shared" si="8"/>
        <v>0</v>
      </c>
      <c r="G174" s="22">
        <f t="shared" si="8"/>
        <v>0</v>
      </c>
      <c r="H174" s="69">
        <f t="shared" si="9"/>
        <v>16627</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0</v>
      </c>
      <c r="D176" s="22">
        <f t="shared" si="8"/>
        <v>0</v>
      </c>
      <c r="E176" s="22">
        <f t="shared" si="8"/>
        <v>0</v>
      </c>
      <c r="F176" s="22">
        <f t="shared" si="8"/>
        <v>0</v>
      </c>
      <c r="G176" s="22">
        <f t="shared" si="8"/>
        <v>0</v>
      </c>
      <c r="H176" s="69">
        <f t="shared" si="9"/>
        <v>0</v>
      </c>
      <c r="I176" s="52"/>
    </row>
    <row r="177" spans="2:9" x14ac:dyDescent="0.2">
      <c r="B177" s="9" t="str">
        <f>$B$41</f>
        <v>Library Science</v>
      </c>
      <c r="C177" s="22">
        <f t="shared" si="8"/>
        <v>0</v>
      </c>
      <c r="D177" s="22">
        <f t="shared" si="8"/>
        <v>0</v>
      </c>
      <c r="E177" s="22">
        <f t="shared" si="8"/>
        <v>0</v>
      </c>
      <c r="F177" s="22">
        <f t="shared" si="8"/>
        <v>0</v>
      </c>
      <c r="G177" s="22">
        <f t="shared" si="8"/>
        <v>0</v>
      </c>
      <c r="H177" s="69">
        <f t="shared" si="9"/>
        <v>0</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1856</v>
      </c>
      <c r="D179" s="22">
        <f t="shared" si="8"/>
        <v>0</v>
      </c>
      <c r="E179" s="22">
        <f t="shared" si="8"/>
        <v>0</v>
      </c>
      <c r="F179" s="22">
        <f t="shared" si="8"/>
        <v>0</v>
      </c>
      <c r="G179" s="22">
        <f t="shared" si="8"/>
        <v>0</v>
      </c>
      <c r="H179" s="69">
        <f t="shared" si="9"/>
        <v>1856</v>
      </c>
      <c r="I179" s="52"/>
    </row>
    <row r="180" spans="2:9" x14ac:dyDescent="0.2">
      <c r="B180" s="9" t="str">
        <f>$B$44</f>
        <v>Physical Training</v>
      </c>
      <c r="C180" s="22">
        <f t="shared" si="8"/>
        <v>2288.3519370499512</v>
      </c>
      <c r="D180" s="22">
        <f t="shared" si="8"/>
        <v>17405.648062950047</v>
      </c>
      <c r="E180" s="22">
        <f t="shared" si="8"/>
        <v>0</v>
      </c>
      <c r="F180" s="22">
        <f t="shared" si="8"/>
        <v>0</v>
      </c>
      <c r="G180" s="22">
        <f t="shared" si="8"/>
        <v>0</v>
      </c>
      <c r="H180" s="69">
        <f t="shared" si="9"/>
        <v>19694</v>
      </c>
      <c r="I180" s="52"/>
    </row>
    <row r="181" spans="2:9" x14ac:dyDescent="0.2">
      <c r="B181" s="9" t="str">
        <f>$B$45</f>
        <v>Health Services</v>
      </c>
      <c r="C181" s="22">
        <f t="shared" si="8"/>
        <v>24551.312095654834</v>
      </c>
      <c r="D181" s="22">
        <f t="shared" si="8"/>
        <v>15741.677385667963</v>
      </c>
      <c r="E181" s="22">
        <f t="shared" si="8"/>
        <v>21411.010518677213</v>
      </c>
      <c r="F181" s="22">
        <f t="shared" si="8"/>
        <v>0</v>
      </c>
      <c r="G181" s="22">
        <f t="shared" si="8"/>
        <v>0</v>
      </c>
      <c r="H181" s="69">
        <f t="shared" si="9"/>
        <v>61704.000000000007</v>
      </c>
      <c r="I181" s="52"/>
    </row>
    <row r="182" spans="2:9" x14ac:dyDescent="0.2">
      <c r="B182" s="9" t="str">
        <f>$B$46</f>
        <v>Pharmacy</v>
      </c>
      <c r="C182" s="22">
        <f t="shared" si="8"/>
        <v>0</v>
      </c>
      <c r="D182" s="22">
        <f t="shared" si="8"/>
        <v>0</v>
      </c>
      <c r="E182" s="22">
        <f t="shared" si="8"/>
        <v>0</v>
      </c>
      <c r="F182" s="22">
        <f t="shared" si="8"/>
        <v>0</v>
      </c>
      <c r="G182" s="22">
        <f t="shared" si="8"/>
        <v>0</v>
      </c>
      <c r="H182" s="69">
        <f t="shared" si="9"/>
        <v>0</v>
      </c>
      <c r="I182" s="52"/>
    </row>
    <row r="183" spans="2:9" x14ac:dyDescent="0.2">
      <c r="B183" s="9" t="str">
        <f>$B$47</f>
        <v>Business Administration</v>
      </c>
      <c r="C183" s="22">
        <f t="shared" si="8"/>
        <v>44340.672601319056</v>
      </c>
      <c r="D183" s="22">
        <f t="shared" si="8"/>
        <v>211026.14035418778</v>
      </c>
      <c r="E183" s="22">
        <f t="shared" si="8"/>
        <v>99513.18704449317</v>
      </c>
      <c r="F183" s="22">
        <f t="shared" si="8"/>
        <v>0</v>
      </c>
      <c r="G183" s="22">
        <f t="shared" si="8"/>
        <v>0</v>
      </c>
      <c r="H183" s="69">
        <f t="shared" si="9"/>
        <v>354880</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79727</v>
      </c>
      <c r="E185" s="22">
        <f t="shared" si="10"/>
        <v>0</v>
      </c>
      <c r="F185" s="22">
        <f t="shared" si="10"/>
        <v>0</v>
      </c>
      <c r="G185" s="22">
        <f t="shared" si="10"/>
        <v>0</v>
      </c>
      <c r="H185" s="69">
        <f t="shared" si="9"/>
        <v>79727</v>
      </c>
      <c r="I185" s="52"/>
    </row>
    <row r="186" spans="2:9" x14ac:dyDescent="0.2">
      <c r="B186" s="9" t="str">
        <f>$B$50</f>
        <v>Technology</v>
      </c>
      <c r="C186" s="22">
        <f t="shared" si="10"/>
        <v>30422.693202707993</v>
      </c>
      <c r="D186" s="22">
        <f t="shared" si="10"/>
        <v>10081.107471611869</v>
      </c>
      <c r="E186" s="22">
        <f t="shared" si="10"/>
        <v>17642.19932568014</v>
      </c>
      <c r="F186" s="22">
        <f t="shared" si="10"/>
        <v>0</v>
      </c>
      <c r="G186" s="22">
        <f t="shared" si="10"/>
        <v>0</v>
      </c>
      <c r="H186" s="69">
        <f t="shared" si="9"/>
        <v>58146</v>
      </c>
      <c r="I186" s="52"/>
    </row>
    <row r="187" spans="2:9" x14ac:dyDescent="0.2">
      <c r="B187" s="9" t="str">
        <f>$B$51</f>
        <v>Nursing</v>
      </c>
      <c r="C187" s="22">
        <f t="shared" si="10"/>
        <v>0</v>
      </c>
      <c r="D187" s="22">
        <f t="shared" si="10"/>
        <v>20751</v>
      </c>
      <c r="E187" s="22">
        <f t="shared" si="10"/>
        <v>0</v>
      </c>
      <c r="F187" s="22">
        <f t="shared" si="10"/>
        <v>0</v>
      </c>
      <c r="G187" s="22">
        <f t="shared" si="10"/>
        <v>0</v>
      </c>
      <c r="H187" s="69">
        <f t="shared" si="9"/>
        <v>20751</v>
      </c>
      <c r="I187" s="52"/>
    </row>
    <row r="188" spans="2:9" x14ac:dyDescent="0.2">
      <c r="B188" s="35" t="str">
        <f>$B$52</f>
        <v>Totals</v>
      </c>
      <c r="C188" s="36">
        <f>SUM(C168:C187)</f>
        <v>1248865.2705537155</v>
      </c>
      <c r="D188" s="36">
        <f>SUM(D168:D187)</f>
        <v>1388969.2058827383</v>
      </c>
      <c r="E188" s="36">
        <f>SUM(E168:E187)</f>
        <v>911293.52356354636</v>
      </c>
      <c r="F188" s="36">
        <f>SUM(F168:F187)</f>
        <v>0</v>
      </c>
      <c r="G188" s="36">
        <f>SUM(G168:G187)</f>
        <v>0</v>
      </c>
      <c r="H188" s="36">
        <f t="shared" si="9"/>
        <v>3549128</v>
      </c>
      <c r="I188" s="52"/>
    </row>
    <row r="189" spans="2:9" x14ac:dyDescent="0.2">
      <c r="B189" s="46"/>
      <c r="C189" s="42"/>
      <c r="D189" s="42"/>
      <c r="E189" s="42"/>
      <c r="F189" s="42"/>
      <c r="G189" s="42"/>
      <c r="H189" s="43"/>
      <c r="I189" s="1"/>
    </row>
    <row r="190" spans="2:9" x14ac:dyDescent="0.2">
      <c r="B190" s="382" t="s">
        <v>35</v>
      </c>
      <c r="C190" s="382"/>
      <c r="D190" s="382"/>
      <c r="E190" s="382"/>
      <c r="F190" s="382"/>
      <c r="G190" s="382"/>
      <c r="H190" s="17">
        <f>H15</f>
        <v>4137042</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753695.92048264085</v>
      </c>
      <c r="D193" s="38">
        <f t="shared" si="11"/>
        <v>550858.24555140035</v>
      </c>
      <c r="E193" s="38">
        <f t="shared" si="11"/>
        <v>237127.35970039817</v>
      </c>
      <c r="F193" s="38">
        <f t="shared" si="11"/>
        <v>0</v>
      </c>
      <c r="G193" s="38">
        <f t="shared" si="11"/>
        <v>0</v>
      </c>
      <c r="H193" s="38">
        <f>SUM(C193:G193)</f>
        <v>1541681.5257344395</v>
      </c>
      <c r="I193" s="1"/>
    </row>
    <row r="194" spans="2:9" x14ac:dyDescent="0.2">
      <c r="B194" s="9" t="str">
        <f>$B$33</f>
        <v>Science</v>
      </c>
      <c r="C194" s="39">
        <f t="shared" si="11"/>
        <v>240802.65874395342</v>
      </c>
      <c r="D194" s="39">
        <f t="shared" si="11"/>
        <v>264778.32573191437</v>
      </c>
      <c r="E194" s="39">
        <f t="shared" si="11"/>
        <v>80980.90135212797</v>
      </c>
      <c r="F194" s="39">
        <f t="shared" si="11"/>
        <v>0</v>
      </c>
      <c r="G194" s="39">
        <f t="shared" si="11"/>
        <v>0</v>
      </c>
      <c r="H194" s="39">
        <f t="shared" ref="H194:H213" si="12">SUM(C194:G194)</f>
        <v>586561.88582799584</v>
      </c>
      <c r="I194" s="1"/>
    </row>
    <row r="195" spans="2:9" x14ac:dyDescent="0.2">
      <c r="B195" s="9" t="str">
        <f>$B$34</f>
        <v>Fine Arts</v>
      </c>
      <c r="C195" s="39">
        <f t="shared" si="11"/>
        <v>212871.33949117328</v>
      </c>
      <c r="D195" s="39">
        <f t="shared" si="11"/>
        <v>120840.29795392591</v>
      </c>
      <c r="E195" s="39">
        <f t="shared" si="11"/>
        <v>14410.131052474942</v>
      </c>
      <c r="F195" s="39">
        <f t="shared" si="11"/>
        <v>0</v>
      </c>
      <c r="G195" s="39">
        <f t="shared" si="11"/>
        <v>0</v>
      </c>
      <c r="H195" s="39">
        <f t="shared" si="12"/>
        <v>348121.76849757414</v>
      </c>
      <c r="I195" s="1"/>
    </row>
    <row r="196" spans="2:9" x14ac:dyDescent="0.2">
      <c r="B196" s="9" t="str">
        <f>$B$35</f>
        <v>Teacher Education</v>
      </c>
      <c r="C196" s="39">
        <f t="shared" si="11"/>
        <v>18641.02339396561</v>
      </c>
      <c r="D196" s="39">
        <f t="shared" si="11"/>
        <v>171254.03231304412</v>
      </c>
      <c r="E196" s="39">
        <f t="shared" si="11"/>
        <v>455496.05780799175</v>
      </c>
      <c r="F196" s="39">
        <f t="shared" si="11"/>
        <v>0</v>
      </c>
      <c r="G196" s="39">
        <f t="shared" si="11"/>
        <v>0</v>
      </c>
      <c r="H196" s="39">
        <f t="shared" si="12"/>
        <v>645391.11351500149</v>
      </c>
      <c r="I196" s="1"/>
    </row>
    <row r="197" spans="2:9" x14ac:dyDescent="0.2">
      <c r="B197" s="9" t="str">
        <f>$B$36</f>
        <v>Agriculture</v>
      </c>
      <c r="C197" s="39">
        <f t="shared" si="11"/>
        <v>87903.814183255003</v>
      </c>
      <c r="D197" s="39">
        <f t="shared" si="11"/>
        <v>88058.339673385897</v>
      </c>
      <c r="E197" s="39">
        <f t="shared" si="11"/>
        <v>104292.38852773124</v>
      </c>
      <c r="F197" s="39">
        <f t="shared" si="11"/>
        <v>0</v>
      </c>
      <c r="G197" s="39">
        <f t="shared" si="11"/>
        <v>0</v>
      </c>
      <c r="H197" s="39">
        <f t="shared" si="12"/>
        <v>280254.54238437215</v>
      </c>
      <c r="I197" s="1"/>
    </row>
    <row r="198" spans="2:9" x14ac:dyDescent="0.2">
      <c r="B198" s="9" t="str">
        <f>$B$37</f>
        <v>Engineering</v>
      </c>
      <c r="C198" s="39">
        <f t="shared" si="11"/>
        <v>11592.592622551423</v>
      </c>
      <c r="D198" s="39">
        <f t="shared" si="11"/>
        <v>8445.3043322136673</v>
      </c>
      <c r="E198" s="39">
        <f t="shared" si="11"/>
        <v>0</v>
      </c>
      <c r="F198" s="39">
        <f t="shared" si="11"/>
        <v>0</v>
      </c>
      <c r="G198" s="39">
        <f t="shared" si="11"/>
        <v>0</v>
      </c>
      <c r="H198" s="39">
        <f t="shared" si="12"/>
        <v>20037.896954765092</v>
      </c>
      <c r="I198" s="1"/>
    </row>
    <row r="199" spans="2:9" x14ac:dyDescent="0.2">
      <c r="B199" s="9" t="str">
        <f>$B$38</f>
        <v>Home Economics</v>
      </c>
      <c r="C199" s="39">
        <f t="shared" si="11"/>
        <v>9635.8292738147629</v>
      </c>
      <c r="D199" s="39">
        <f t="shared" si="11"/>
        <v>1323.4117744545622</v>
      </c>
      <c r="E199" s="39">
        <f t="shared" si="11"/>
        <v>8422.4477979032235</v>
      </c>
      <c r="F199" s="39">
        <f t="shared" si="11"/>
        <v>0</v>
      </c>
      <c r="G199" s="39">
        <f t="shared" si="11"/>
        <v>0</v>
      </c>
      <c r="H199" s="39">
        <f t="shared" si="12"/>
        <v>19381.688846172547</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0</v>
      </c>
      <c r="D202" s="39">
        <f t="shared" si="11"/>
        <v>0</v>
      </c>
      <c r="E202" s="39">
        <f t="shared" si="11"/>
        <v>0</v>
      </c>
      <c r="F202" s="39">
        <f t="shared" si="11"/>
        <v>0</v>
      </c>
      <c r="G202" s="39">
        <f t="shared" si="11"/>
        <v>0</v>
      </c>
      <c r="H202" s="39">
        <f t="shared" si="12"/>
        <v>0</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2163.4354127412789</v>
      </c>
      <c r="D204" s="39">
        <f t="shared" si="11"/>
        <v>0</v>
      </c>
      <c r="E204" s="39">
        <f t="shared" si="11"/>
        <v>0</v>
      </c>
      <c r="F204" s="39">
        <f t="shared" si="11"/>
        <v>0</v>
      </c>
      <c r="G204" s="39">
        <f t="shared" si="11"/>
        <v>0</v>
      </c>
      <c r="H204" s="39">
        <f t="shared" si="12"/>
        <v>2163.4354127412789</v>
      </c>
      <c r="I204" s="1"/>
    </row>
    <row r="205" spans="2:9" x14ac:dyDescent="0.2">
      <c r="B205" s="9" t="str">
        <f>$B$44</f>
        <v>Physical Training</v>
      </c>
      <c r="C205" s="39">
        <f t="shared" si="11"/>
        <v>2667.4733268093264</v>
      </c>
      <c r="D205" s="39">
        <f t="shared" si="11"/>
        <v>20289.31878529321</v>
      </c>
      <c r="E205" s="39">
        <f t="shared" si="11"/>
        <v>0</v>
      </c>
      <c r="F205" s="39">
        <f t="shared" si="11"/>
        <v>0</v>
      </c>
      <c r="G205" s="39">
        <f t="shared" si="11"/>
        <v>0</v>
      </c>
      <c r="H205" s="39">
        <f t="shared" si="12"/>
        <v>22956.792112102536</v>
      </c>
      <c r="I205" s="1"/>
    </row>
    <row r="206" spans="2:9" x14ac:dyDescent="0.2">
      <c r="B206" s="9" t="str">
        <f>$B$45</f>
        <v>Health Services</v>
      </c>
      <c r="C206" s="39">
        <f t="shared" si="11"/>
        <v>28618.421494329985</v>
      </c>
      <c r="D206" s="39">
        <f t="shared" si="11"/>
        <v>18349.404573393022</v>
      </c>
      <c r="E206" s="39">
        <f t="shared" si="11"/>
        <v>24957.905355758299</v>
      </c>
      <c r="F206" s="39">
        <f t="shared" si="11"/>
        <v>0</v>
      </c>
      <c r="G206" s="39">
        <f t="shared" si="11"/>
        <v>0</v>
      </c>
      <c r="H206" s="39">
        <f t="shared" si="12"/>
        <v>71925.731423481309</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51685.685589391651</v>
      </c>
      <c r="D208" s="39">
        <f t="shared" si="11"/>
        <v>245982.52804051776</v>
      </c>
      <c r="E208" s="39">
        <f t="shared" si="11"/>
        <v>115997.50287565529</v>
      </c>
      <c r="F208" s="39">
        <f t="shared" si="11"/>
        <v>0</v>
      </c>
      <c r="G208" s="39">
        <f t="shared" si="11"/>
        <v>0</v>
      </c>
      <c r="H208" s="39">
        <f t="shared" si="12"/>
        <v>413665.71650556475</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92933.308840040161</v>
      </c>
      <c r="E210" s="39">
        <f t="shared" si="13"/>
        <v>0</v>
      </c>
      <c r="F210" s="39">
        <f t="shared" si="13"/>
        <v>0</v>
      </c>
      <c r="G210" s="39">
        <f t="shared" si="13"/>
        <v>0</v>
      </c>
      <c r="H210" s="39">
        <f t="shared" si="12"/>
        <v>92933.308840040161</v>
      </c>
      <c r="I210" s="1"/>
    </row>
    <row r="211" spans="2:9" x14ac:dyDescent="0.2">
      <c r="B211" s="9" t="str">
        <f>$B$50</f>
        <v>Technology</v>
      </c>
      <c r="C211" s="39">
        <f t="shared" si="13"/>
        <v>35462.147461539971</v>
      </c>
      <c r="D211" s="39">
        <f t="shared" si="13"/>
        <v>11751.021428376065</v>
      </c>
      <c r="E211" s="39">
        <f t="shared" si="13"/>
        <v>20564.592025582453</v>
      </c>
      <c r="F211" s="39">
        <f t="shared" si="13"/>
        <v>0</v>
      </c>
      <c r="G211" s="39">
        <f t="shared" si="13"/>
        <v>0</v>
      </c>
      <c r="H211" s="39">
        <f t="shared" si="12"/>
        <v>67777.760915498482</v>
      </c>
      <c r="I211" s="1"/>
    </row>
    <row r="212" spans="2:9" x14ac:dyDescent="0.2">
      <c r="B212" s="9" t="str">
        <f>$B$51</f>
        <v>Nursing</v>
      </c>
      <c r="C212" s="39">
        <f t="shared" si="13"/>
        <v>0</v>
      </c>
      <c r="D212" s="39">
        <f t="shared" si="13"/>
        <v>24188.833030250498</v>
      </c>
      <c r="E212" s="39">
        <f t="shared" si="13"/>
        <v>0</v>
      </c>
      <c r="F212" s="39">
        <f t="shared" si="13"/>
        <v>0</v>
      </c>
      <c r="G212" s="39">
        <f t="shared" si="13"/>
        <v>0</v>
      </c>
      <c r="H212" s="39">
        <f t="shared" si="12"/>
        <v>24188.833030250498</v>
      </c>
      <c r="I212" s="1"/>
    </row>
    <row r="213" spans="2:9" x14ac:dyDescent="0.2">
      <c r="B213" s="35" t="str">
        <f>$B$52</f>
        <v>Totals</v>
      </c>
      <c r="C213" s="38">
        <f>SUM(C193:C212)</f>
        <v>1455740.3414761666</v>
      </c>
      <c r="D213" s="38">
        <f>SUM(D193:D212)</f>
        <v>1619052.3720282097</v>
      </c>
      <c r="E213" s="38">
        <f>SUM(E193:E212)</f>
        <v>1062249.2864956232</v>
      </c>
      <c r="F213" s="38">
        <f>SUM(F193:F212)</f>
        <v>0</v>
      </c>
      <c r="G213" s="38">
        <f>SUM(G193:G212)</f>
        <v>0</v>
      </c>
      <c r="H213" s="38">
        <f t="shared" si="12"/>
        <v>4137041.9999999995</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14088000</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2514647.1003599055</v>
      </c>
      <c r="D218" s="38">
        <f t="shared" si="14"/>
        <v>2949000.963803574</v>
      </c>
      <c r="E218" s="38">
        <f t="shared" si="14"/>
        <v>718006.46239946003</v>
      </c>
      <c r="F218" s="38">
        <f t="shared" si="14"/>
        <v>0</v>
      </c>
      <c r="G218" s="38">
        <f t="shared" si="14"/>
        <v>0</v>
      </c>
      <c r="H218" s="38">
        <f>SUM(C218:G218)</f>
        <v>6181654.5265629403</v>
      </c>
      <c r="I218" s="1"/>
    </row>
    <row r="219" spans="2:9" x14ac:dyDescent="0.2">
      <c r="B219" s="9" t="str">
        <f>$B$33</f>
        <v>Science</v>
      </c>
      <c r="C219" s="39">
        <f t="shared" si="14"/>
        <v>651119.36427444208</v>
      </c>
      <c r="D219" s="39">
        <f t="shared" si="14"/>
        <v>973963.31532653084</v>
      </c>
      <c r="E219" s="39">
        <f t="shared" si="14"/>
        <v>203459.73677849176</v>
      </c>
      <c r="F219" s="39">
        <f t="shared" si="14"/>
        <v>0</v>
      </c>
      <c r="G219" s="39">
        <f t="shared" si="14"/>
        <v>0</v>
      </c>
      <c r="H219" s="39">
        <f t="shared" ref="H219:H238" si="15">SUM(C219:G219)</f>
        <v>1828542.4163794648</v>
      </c>
      <c r="I219" s="1"/>
    </row>
    <row r="220" spans="2:9" x14ac:dyDescent="0.2">
      <c r="B220" s="9" t="str">
        <f>$B$34</f>
        <v>Fine Arts</v>
      </c>
      <c r="C220" s="39">
        <f t="shared" si="14"/>
        <v>253615.01164023022</v>
      </c>
      <c r="D220" s="39">
        <f t="shared" si="14"/>
        <v>158599.45427029103</v>
      </c>
      <c r="E220" s="39">
        <f t="shared" si="14"/>
        <v>8846.0755121083366</v>
      </c>
      <c r="F220" s="39">
        <f t="shared" si="14"/>
        <v>0</v>
      </c>
      <c r="G220" s="39">
        <f t="shared" si="14"/>
        <v>0</v>
      </c>
      <c r="H220" s="39">
        <f t="shared" si="15"/>
        <v>421060.54142262955</v>
      </c>
      <c r="I220" s="1"/>
    </row>
    <row r="221" spans="2:9" x14ac:dyDescent="0.2">
      <c r="B221" s="9" t="str">
        <f>$B$35</f>
        <v>Teacher Education</v>
      </c>
      <c r="C221" s="39">
        <f t="shared" si="14"/>
        <v>69332.154529223</v>
      </c>
      <c r="D221" s="39">
        <f t="shared" si="14"/>
        <v>962780.02047413855</v>
      </c>
      <c r="E221" s="39">
        <f t="shared" si="14"/>
        <v>1191640.0887769272</v>
      </c>
      <c r="F221" s="39">
        <f t="shared" si="14"/>
        <v>0</v>
      </c>
      <c r="G221" s="39">
        <f t="shared" si="14"/>
        <v>0</v>
      </c>
      <c r="H221" s="39">
        <f t="shared" si="15"/>
        <v>2223752.2637802889</v>
      </c>
      <c r="I221" s="1"/>
    </row>
    <row r="222" spans="2:9" x14ac:dyDescent="0.2">
      <c r="B222" s="9" t="str">
        <f>$B$36</f>
        <v>Agriculture</v>
      </c>
      <c r="C222" s="39">
        <f t="shared" si="14"/>
        <v>200761.80398461962</v>
      </c>
      <c r="D222" s="39">
        <f t="shared" si="14"/>
        <v>241626.94635623397</v>
      </c>
      <c r="E222" s="39">
        <f t="shared" si="14"/>
        <v>267225.19776160602</v>
      </c>
      <c r="F222" s="39">
        <f t="shared" si="14"/>
        <v>0</v>
      </c>
      <c r="G222" s="39">
        <f t="shared" si="14"/>
        <v>0</v>
      </c>
      <c r="H222" s="39">
        <f t="shared" si="15"/>
        <v>709613.94810245954</v>
      </c>
      <c r="I222" s="1"/>
    </row>
    <row r="223" spans="2:9" x14ac:dyDescent="0.2">
      <c r="B223" s="9" t="str">
        <f>$B$37</f>
        <v>Engineering</v>
      </c>
      <c r="C223" s="39">
        <f t="shared" si="14"/>
        <v>34364.633114484444</v>
      </c>
      <c r="D223" s="39">
        <f t="shared" si="14"/>
        <v>30499.895051979045</v>
      </c>
      <c r="E223" s="39">
        <f t="shared" si="14"/>
        <v>0</v>
      </c>
      <c r="F223" s="39">
        <f t="shared" si="14"/>
        <v>0</v>
      </c>
      <c r="G223" s="39">
        <f t="shared" si="14"/>
        <v>0</v>
      </c>
      <c r="H223" s="39">
        <f t="shared" si="15"/>
        <v>64864.528166463489</v>
      </c>
      <c r="I223" s="1"/>
    </row>
    <row r="224" spans="2:9" x14ac:dyDescent="0.2">
      <c r="B224" s="9" t="str">
        <f>$B$38</f>
        <v>Home Economics</v>
      </c>
      <c r="C224" s="39">
        <f t="shared" si="14"/>
        <v>38584.851216263232</v>
      </c>
      <c r="D224" s="39">
        <f t="shared" si="14"/>
        <v>25416.579209982538</v>
      </c>
      <c r="E224" s="39">
        <f t="shared" si="14"/>
        <v>26538.226536325012</v>
      </c>
      <c r="F224" s="39">
        <f t="shared" si="14"/>
        <v>0</v>
      </c>
      <c r="G224" s="39">
        <f t="shared" si="14"/>
        <v>0</v>
      </c>
      <c r="H224" s="39">
        <f t="shared" si="15"/>
        <v>90539.656962570793</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9" x14ac:dyDescent="0.2">
      <c r="B227" s="9" t="str">
        <f>$B$41</f>
        <v>Library Science</v>
      </c>
      <c r="C227" s="39">
        <f t="shared" si="14"/>
        <v>0</v>
      </c>
      <c r="D227" s="39">
        <f t="shared" si="14"/>
        <v>0</v>
      </c>
      <c r="E227" s="39">
        <f t="shared" si="14"/>
        <v>0</v>
      </c>
      <c r="F227" s="39">
        <f t="shared" si="14"/>
        <v>0</v>
      </c>
      <c r="G227" s="39">
        <f t="shared" si="14"/>
        <v>0</v>
      </c>
      <c r="H227" s="39">
        <f t="shared" si="15"/>
        <v>0</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3014.4415012705654</v>
      </c>
      <c r="D229" s="39">
        <f t="shared" si="14"/>
        <v>0</v>
      </c>
      <c r="E229" s="39">
        <f t="shared" si="14"/>
        <v>0</v>
      </c>
      <c r="F229" s="39">
        <f t="shared" si="14"/>
        <v>0</v>
      </c>
      <c r="G229" s="39">
        <f t="shared" si="14"/>
        <v>0</v>
      </c>
      <c r="H229" s="39">
        <f t="shared" si="15"/>
        <v>3014.4415012705654</v>
      </c>
      <c r="I229" s="1"/>
    </row>
    <row r="230" spans="2:9" x14ac:dyDescent="0.2">
      <c r="B230" s="9" t="str">
        <f>$B$44</f>
        <v>Physical Training</v>
      </c>
      <c r="C230" s="39">
        <f t="shared" si="14"/>
        <v>1808.6649007623391</v>
      </c>
      <c r="D230" s="39">
        <f t="shared" si="14"/>
        <v>23383.252873183934</v>
      </c>
      <c r="E230" s="39">
        <f t="shared" si="14"/>
        <v>0</v>
      </c>
      <c r="F230" s="39">
        <f t="shared" si="14"/>
        <v>0</v>
      </c>
      <c r="G230" s="39">
        <f t="shared" si="14"/>
        <v>0</v>
      </c>
      <c r="H230" s="39">
        <f t="shared" si="15"/>
        <v>25191.917773946272</v>
      </c>
      <c r="I230" s="1"/>
    </row>
    <row r="231" spans="2:9" x14ac:dyDescent="0.2">
      <c r="B231" s="9" t="str">
        <f>$B$45</f>
        <v>Health Services</v>
      </c>
      <c r="C231" s="39">
        <f t="shared" si="14"/>
        <v>122989.21325183906</v>
      </c>
      <c r="D231" s="39">
        <f t="shared" si="14"/>
        <v>121999.58020791618</v>
      </c>
      <c r="E231" s="39">
        <f t="shared" si="14"/>
        <v>131585.3732426115</v>
      </c>
      <c r="F231" s="39">
        <f t="shared" si="14"/>
        <v>0</v>
      </c>
      <c r="G231" s="39">
        <f t="shared" si="14"/>
        <v>0</v>
      </c>
      <c r="H231" s="39">
        <f t="shared" si="15"/>
        <v>376574.16670236678</v>
      </c>
      <c r="I231" s="1"/>
    </row>
    <row r="232" spans="2:9"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9" x14ac:dyDescent="0.2">
      <c r="B233" s="9" t="str">
        <f>$B$47</f>
        <v>Business Administration</v>
      </c>
      <c r="C233" s="39">
        <f t="shared" si="14"/>
        <v>148913.41016276591</v>
      </c>
      <c r="D233" s="39">
        <f t="shared" si="14"/>
        <v>1251512.3602995402</v>
      </c>
      <c r="E233" s="39">
        <f t="shared" si="14"/>
        <v>344996.94497222512</v>
      </c>
      <c r="F233" s="39">
        <f t="shared" si="14"/>
        <v>0</v>
      </c>
      <c r="G233" s="39">
        <f t="shared" si="14"/>
        <v>0</v>
      </c>
      <c r="H233" s="39">
        <f t="shared" si="15"/>
        <v>1745422.7154345312</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139282.85407070431</v>
      </c>
      <c r="E235" s="39">
        <f t="shared" si="16"/>
        <v>0</v>
      </c>
      <c r="F235" s="39">
        <f t="shared" si="16"/>
        <v>0</v>
      </c>
      <c r="G235" s="39">
        <f t="shared" si="16"/>
        <v>0</v>
      </c>
      <c r="H235" s="39">
        <f t="shared" si="15"/>
        <v>139282.85407070431</v>
      </c>
      <c r="I235" s="1"/>
    </row>
    <row r="236" spans="2:9" x14ac:dyDescent="0.2">
      <c r="B236" s="9" t="str">
        <f>$B$50</f>
        <v>Technology</v>
      </c>
      <c r="C236" s="39">
        <f t="shared" si="16"/>
        <v>79581.255633542925</v>
      </c>
      <c r="D236" s="39">
        <f t="shared" si="16"/>
        <v>109799.62218712455</v>
      </c>
      <c r="E236" s="39">
        <f t="shared" si="16"/>
        <v>58605.250267717733</v>
      </c>
      <c r="F236" s="39">
        <f t="shared" si="16"/>
        <v>0</v>
      </c>
      <c r="G236" s="39">
        <f t="shared" si="16"/>
        <v>0</v>
      </c>
      <c r="H236" s="39">
        <f t="shared" si="15"/>
        <v>247986.12808838519</v>
      </c>
      <c r="I236" s="1"/>
    </row>
    <row r="237" spans="2:9" x14ac:dyDescent="0.2">
      <c r="B237" s="9" t="str">
        <f>$B$51</f>
        <v>Nursing</v>
      </c>
      <c r="C237" s="39">
        <f t="shared" si="16"/>
        <v>0</v>
      </c>
      <c r="D237" s="39">
        <f t="shared" si="16"/>
        <v>30499.895051979045</v>
      </c>
      <c r="E237" s="39">
        <f t="shared" si="16"/>
        <v>0</v>
      </c>
      <c r="F237" s="39">
        <f t="shared" si="16"/>
        <v>0</v>
      </c>
      <c r="G237" s="39">
        <f t="shared" si="16"/>
        <v>0</v>
      </c>
      <c r="H237" s="39">
        <f t="shared" si="15"/>
        <v>30499.895051979045</v>
      </c>
      <c r="I237" s="1"/>
    </row>
    <row r="238" spans="2:9" x14ac:dyDescent="0.2">
      <c r="B238" s="35" t="str">
        <f>$B$52</f>
        <v>Totals</v>
      </c>
      <c r="C238" s="38">
        <f>SUM(C218:C237)</f>
        <v>4118731.9045693493</v>
      </c>
      <c r="D238" s="38">
        <f>SUM(D218:D237)</f>
        <v>7018364.7391831791</v>
      </c>
      <c r="E238" s="38">
        <f>SUM(E218:E237)</f>
        <v>2950903.3562474726</v>
      </c>
      <c r="F238" s="38">
        <f>SUM(F218:F237)</f>
        <v>0</v>
      </c>
      <c r="G238" s="38">
        <f>SUM(G218:G237)</f>
        <v>0</v>
      </c>
      <c r="H238" s="38">
        <f t="shared" si="15"/>
        <v>14088000</v>
      </c>
      <c r="I238" s="1"/>
    </row>
    <row r="239" spans="2:9" x14ac:dyDescent="0.2">
      <c r="B239" s="40"/>
      <c r="C239" s="41"/>
      <c r="D239" s="41"/>
      <c r="E239" s="41"/>
      <c r="F239" s="41"/>
      <c r="G239" s="41"/>
      <c r="H239" s="41"/>
      <c r="I239" s="1"/>
    </row>
    <row r="240" spans="2:9" x14ac:dyDescent="0.2">
      <c r="B240" s="28" t="s">
        <v>12</v>
      </c>
      <c r="C240" s="11"/>
      <c r="D240" s="11"/>
      <c r="E240" s="11"/>
      <c r="F240" s="11"/>
      <c r="G240" s="11"/>
      <c r="H240" s="17">
        <f>H16</f>
        <v>3880113</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692583.39753824356</v>
      </c>
      <c r="D243" s="38">
        <f t="shared" si="17"/>
        <v>812213.01651524543</v>
      </c>
      <c r="E243" s="38">
        <f t="shared" si="17"/>
        <v>197753.13804941482</v>
      </c>
      <c r="F243" s="38">
        <f t="shared" si="17"/>
        <v>0</v>
      </c>
      <c r="G243" s="38">
        <f t="shared" si="17"/>
        <v>0</v>
      </c>
      <c r="H243" s="38">
        <f>SUM(C243:G243)</f>
        <v>1702549.5521029038</v>
      </c>
      <c r="I243" s="1"/>
    </row>
    <row r="244" spans="2:9" x14ac:dyDescent="0.2">
      <c r="B244" s="9" t="str">
        <f>$B$33</f>
        <v>Science</v>
      </c>
      <c r="C244" s="39">
        <f t="shared" si="17"/>
        <v>179331.11228513616</v>
      </c>
      <c r="D244" s="39">
        <f t="shared" si="17"/>
        <v>268248.70253560273</v>
      </c>
      <c r="E244" s="39">
        <f t="shared" si="17"/>
        <v>56036.823512975861</v>
      </c>
      <c r="F244" s="39">
        <f t="shared" si="17"/>
        <v>0</v>
      </c>
      <c r="G244" s="39">
        <f t="shared" si="17"/>
        <v>0</v>
      </c>
      <c r="H244" s="39">
        <f t="shared" ref="H244:H263" si="18">SUM(C244:G244)</f>
        <v>503616.63833371474</v>
      </c>
      <c r="I244" s="1"/>
    </row>
    <row r="245" spans="2:9" x14ac:dyDescent="0.2">
      <c r="B245" s="9" t="str">
        <f>$B$34</f>
        <v>Fine Arts</v>
      </c>
      <c r="C245" s="39">
        <f t="shared" si="17"/>
        <v>69850.575217235135</v>
      </c>
      <c r="D245" s="39">
        <f t="shared" si="17"/>
        <v>43681.417114357027</v>
      </c>
      <c r="E245" s="39">
        <f t="shared" si="17"/>
        <v>2436.3836309989506</v>
      </c>
      <c r="F245" s="39">
        <f t="shared" si="17"/>
        <v>0</v>
      </c>
      <c r="G245" s="39">
        <f t="shared" si="17"/>
        <v>0</v>
      </c>
      <c r="H245" s="39">
        <f t="shared" si="18"/>
        <v>115968.37596259112</v>
      </c>
      <c r="I245" s="1"/>
    </row>
    <row r="246" spans="2:9" x14ac:dyDescent="0.2">
      <c r="B246" s="9" t="str">
        <f>$B$35</f>
        <v>Teacher Education</v>
      </c>
      <c r="C246" s="39">
        <f t="shared" si="17"/>
        <v>19095.442511843201</v>
      </c>
      <c r="D246" s="39">
        <f t="shared" si="17"/>
        <v>265168.60261087248</v>
      </c>
      <c r="E246" s="39">
        <f t="shared" si="17"/>
        <v>328201.17829248362</v>
      </c>
      <c r="F246" s="39">
        <f t="shared" si="17"/>
        <v>0</v>
      </c>
      <c r="G246" s="39">
        <f t="shared" si="17"/>
        <v>0</v>
      </c>
      <c r="H246" s="39">
        <f t="shared" si="18"/>
        <v>612465.22341519932</v>
      </c>
      <c r="I246" s="1"/>
    </row>
    <row r="247" spans="2:9" x14ac:dyDescent="0.2">
      <c r="B247" s="9" t="str">
        <f>$B$36</f>
        <v>Agriculture</v>
      </c>
      <c r="C247" s="39">
        <f t="shared" si="17"/>
        <v>55293.759621250312</v>
      </c>
      <c r="D247" s="39">
        <f t="shared" si="17"/>
        <v>66548.825646445635</v>
      </c>
      <c r="E247" s="39">
        <f t="shared" si="17"/>
        <v>73599.088853093286</v>
      </c>
      <c r="F247" s="39">
        <f t="shared" si="17"/>
        <v>0</v>
      </c>
      <c r="G247" s="39">
        <f t="shared" si="17"/>
        <v>0</v>
      </c>
      <c r="H247" s="39">
        <f t="shared" si="18"/>
        <v>195441.67412078922</v>
      </c>
      <c r="I247" s="1"/>
    </row>
    <row r="248" spans="2:9" x14ac:dyDescent="0.2">
      <c r="B248" s="9" t="str">
        <f>$B$37</f>
        <v>Engineering</v>
      </c>
      <c r="C248" s="39">
        <f t="shared" si="17"/>
        <v>9464.6975928266311</v>
      </c>
      <c r="D248" s="39">
        <f t="shared" si="17"/>
        <v>8400.2725219917356</v>
      </c>
      <c r="E248" s="39">
        <f t="shared" si="17"/>
        <v>0</v>
      </c>
      <c r="F248" s="39">
        <f t="shared" si="17"/>
        <v>0</v>
      </c>
      <c r="G248" s="39">
        <f t="shared" si="17"/>
        <v>0</v>
      </c>
      <c r="H248" s="39">
        <f t="shared" si="18"/>
        <v>17864.970114818367</v>
      </c>
      <c r="I248" s="1"/>
    </row>
    <row r="249" spans="2:9" x14ac:dyDescent="0.2">
      <c r="B249" s="9" t="str">
        <f>$B$38</f>
        <v>Home Economics</v>
      </c>
      <c r="C249" s="39">
        <f t="shared" si="17"/>
        <v>10627.028876156217</v>
      </c>
      <c r="D249" s="39">
        <f t="shared" si="17"/>
        <v>7000.2271016597797</v>
      </c>
      <c r="E249" s="39">
        <f t="shared" si="17"/>
        <v>7309.1508929968513</v>
      </c>
      <c r="F249" s="39">
        <f t="shared" si="17"/>
        <v>0</v>
      </c>
      <c r="G249" s="39">
        <f t="shared" si="17"/>
        <v>0</v>
      </c>
      <c r="H249" s="39">
        <f t="shared" si="18"/>
        <v>24936.406870812847</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0</v>
      </c>
      <c r="D252" s="39">
        <f t="shared" si="17"/>
        <v>0</v>
      </c>
      <c r="E252" s="39">
        <f t="shared" si="17"/>
        <v>0</v>
      </c>
      <c r="F252" s="39">
        <f t="shared" si="17"/>
        <v>0</v>
      </c>
      <c r="G252" s="39">
        <f t="shared" si="17"/>
        <v>0</v>
      </c>
      <c r="H252" s="39">
        <f t="shared" si="18"/>
        <v>0</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830.23663094970448</v>
      </c>
      <c r="D254" s="39">
        <f t="shared" si="17"/>
        <v>0</v>
      </c>
      <c r="E254" s="39">
        <f t="shared" si="17"/>
        <v>0</v>
      </c>
      <c r="F254" s="39">
        <f t="shared" si="17"/>
        <v>0</v>
      </c>
      <c r="G254" s="39">
        <f t="shared" si="17"/>
        <v>0</v>
      </c>
      <c r="H254" s="39">
        <f t="shared" si="18"/>
        <v>830.23663094970448</v>
      </c>
      <c r="I254" s="1"/>
    </row>
    <row r="255" spans="2:9" x14ac:dyDescent="0.2">
      <c r="B255" s="9" t="str">
        <f>$B$44</f>
        <v>Physical Training</v>
      </c>
      <c r="C255" s="39">
        <f t="shared" si="17"/>
        <v>498.14197856982264</v>
      </c>
      <c r="D255" s="39">
        <f t="shared" si="17"/>
        <v>6440.2089335269975</v>
      </c>
      <c r="E255" s="39">
        <f t="shared" si="17"/>
        <v>0</v>
      </c>
      <c r="F255" s="39">
        <f t="shared" si="17"/>
        <v>0</v>
      </c>
      <c r="G255" s="39">
        <f t="shared" si="17"/>
        <v>0</v>
      </c>
      <c r="H255" s="39">
        <f t="shared" si="18"/>
        <v>6938.3509120968201</v>
      </c>
      <c r="I255" s="1"/>
    </row>
    <row r="256" spans="2:9" x14ac:dyDescent="0.2">
      <c r="B256" s="9" t="str">
        <f>$B$45</f>
        <v>Health Services</v>
      </c>
      <c r="C256" s="39">
        <f t="shared" si="17"/>
        <v>33873.654542747943</v>
      </c>
      <c r="D256" s="39">
        <f t="shared" si="17"/>
        <v>33601.090087966943</v>
      </c>
      <c r="E256" s="39">
        <f t="shared" si="17"/>
        <v>36241.206511109383</v>
      </c>
      <c r="F256" s="39">
        <f t="shared" si="17"/>
        <v>0</v>
      </c>
      <c r="G256" s="39">
        <f t="shared" si="17"/>
        <v>0</v>
      </c>
      <c r="H256" s="39">
        <f t="shared" si="18"/>
        <v>103715.95114182426</v>
      </c>
      <c r="I256" s="1"/>
    </row>
    <row r="257" spans="2:9"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9" x14ac:dyDescent="0.2">
      <c r="B258" s="9" t="str">
        <f>$B$47</f>
        <v>Business Administration</v>
      </c>
      <c r="C258" s="39">
        <f t="shared" si="17"/>
        <v>41013.689568915397</v>
      </c>
      <c r="D258" s="39">
        <f t="shared" si="17"/>
        <v>344691.18248572754</v>
      </c>
      <c r="E258" s="39">
        <f t="shared" si="17"/>
        <v>95018.961608959071</v>
      </c>
      <c r="F258" s="39">
        <f t="shared" si="17"/>
        <v>0</v>
      </c>
      <c r="G258" s="39">
        <f t="shared" si="17"/>
        <v>0</v>
      </c>
      <c r="H258" s="39">
        <f t="shared" si="18"/>
        <v>480723.83366360201</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38361.244517095591</v>
      </c>
      <c r="E260" s="39">
        <f t="shared" si="19"/>
        <v>0</v>
      </c>
      <c r="F260" s="39">
        <f t="shared" si="19"/>
        <v>0</v>
      </c>
      <c r="G260" s="39">
        <f t="shared" si="19"/>
        <v>0</v>
      </c>
      <c r="H260" s="39">
        <f t="shared" si="18"/>
        <v>38361.244517095591</v>
      </c>
      <c r="I260" s="1"/>
    </row>
    <row r="261" spans="2:9" x14ac:dyDescent="0.2">
      <c r="B261" s="9" t="str">
        <f>$B$50</f>
        <v>Technology</v>
      </c>
      <c r="C261" s="39">
        <f t="shared" si="19"/>
        <v>21918.2470570722</v>
      </c>
      <c r="D261" s="39">
        <f t="shared" si="19"/>
        <v>30240.981079170248</v>
      </c>
      <c r="E261" s="39">
        <f t="shared" si="19"/>
        <v>16141.041555368047</v>
      </c>
      <c r="F261" s="39">
        <f t="shared" si="19"/>
        <v>0</v>
      </c>
      <c r="G261" s="39">
        <f t="shared" si="19"/>
        <v>0</v>
      </c>
      <c r="H261" s="39">
        <f t="shared" si="18"/>
        <v>68300.269691610491</v>
      </c>
      <c r="I261" s="1"/>
    </row>
    <row r="262" spans="2:9" x14ac:dyDescent="0.2">
      <c r="B262" s="9" t="str">
        <f>$B$51</f>
        <v>Nursing</v>
      </c>
      <c r="C262" s="39">
        <f t="shared" si="19"/>
        <v>0</v>
      </c>
      <c r="D262" s="39">
        <f t="shared" si="19"/>
        <v>8400.2725219917356</v>
      </c>
      <c r="E262" s="39">
        <f t="shared" si="19"/>
        <v>0</v>
      </c>
      <c r="F262" s="39">
        <f t="shared" si="19"/>
        <v>0</v>
      </c>
      <c r="G262" s="39">
        <f t="shared" si="19"/>
        <v>0</v>
      </c>
      <c r="H262" s="39">
        <f t="shared" si="18"/>
        <v>8400.2725219917356</v>
      </c>
      <c r="I262" s="1"/>
    </row>
    <row r="263" spans="2:9" x14ac:dyDescent="0.2">
      <c r="B263" s="35" t="str">
        <f>$B$52</f>
        <v>Totals</v>
      </c>
      <c r="C263" s="38">
        <f>SUM(C243:C262)</f>
        <v>1134379.9834209462</v>
      </c>
      <c r="D263" s="38">
        <f>SUM(D243:D262)</f>
        <v>1932996.0436716538</v>
      </c>
      <c r="E263" s="38">
        <f>SUM(E243:E262)</f>
        <v>812736.97290739988</v>
      </c>
      <c r="F263" s="38">
        <f>SUM(F243:F262)</f>
        <v>0</v>
      </c>
      <c r="G263" s="38">
        <f>SUM(G243:G262)</f>
        <v>0</v>
      </c>
      <c r="H263" s="38">
        <f t="shared" si="18"/>
        <v>3880113</v>
      </c>
      <c r="I263" s="50"/>
    </row>
    <row r="264" spans="2:9" x14ac:dyDescent="0.2">
      <c r="B264" s="374"/>
      <c r="C264" s="374"/>
      <c r="D264" s="374"/>
      <c r="E264" s="374"/>
      <c r="F264" s="374"/>
      <c r="G264" s="374"/>
      <c r="H264" s="375"/>
      <c r="I264" s="49"/>
    </row>
    <row r="265" spans="2:9"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6091610.4558476713</v>
      </c>
      <c r="D268" s="38">
        <f t="shared" si="20"/>
        <v>5869338.0127830366</v>
      </c>
      <c r="E268" s="38">
        <f t="shared" si="20"/>
        <v>1823241.4976088428</v>
      </c>
      <c r="F268" s="38">
        <f t="shared" si="20"/>
        <v>0</v>
      </c>
      <c r="G268" s="38">
        <f t="shared" si="20"/>
        <v>0</v>
      </c>
      <c r="H268" s="38">
        <f>SUM(C268:G268)</f>
        <v>13784189.966239551</v>
      </c>
      <c r="I268" s="1"/>
    </row>
    <row r="269" spans="2:9" x14ac:dyDescent="0.2">
      <c r="B269" s="9" t="str">
        <f>$B$33</f>
        <v>Science</v>
      </c>
      <c r="C269" s="39">
        <f t="shared" si="20"/>
        <v>1751997.7166909229</v>
      </c>
      <c r="D269" s="39">
        <f t="shared" si="20"/>
        <v>2255513.6840380719</v>
      </c>
      <c r="E269" s="39">
        <f t="shared" si="20"/>
        <v>569408.94470477349</v>
      </c>
      <c r="F269" s="39">
        <f t="shared" si="20"/>
        <v>0</v>
      </c>
      <c r="G269" s="39">
        <f t="shared" si="20"/>
        <v>0</v>
      </c>
      <c r="H269" s="39">
        <f t="shared" ref="H269:H288" si="21">SUM(C269:G269)</f>
        <v>4576920.3454337688</v>
      </c>
      <c r="I269" s="1"/>
    </row>
    <row r="270" spans="2:9" x14ac:dyDescent="0.2">
      <c r="B270" s="9" t="str">
        <f>$B$34</f>
        <v>Fine Arts</v>
      </c>
      <c r="C270" s="39">
        <f t="shared" si="20"/>
        <v>1138119.927931305</v>
      </c>
      <c r="D270" s="39">
        <f t="shared" si="20"/>
        <v>664734.26478241885</v>
      </c>
      <c r="E270" s="39">
        <f t="shared" si="20"/>
        <v>66429.741277950146</v>
      </c>
      <c r="F270" s="39">
        <f t="shared" si="20"/>
        <v>0</v>
      </c>
      <c r="G270" s="39">
        <f t="shared" si="20"/>
        <v>0</v>
      </c>
      <c r="H270" s="39">
        <f t="shared" si="21"/>
        <v>1869283.9339916741</v>
      </c>
      <c r="I270" s="1"/>
    </row>
    <row r="271" spans="2:9" x14ac:dyDescent="0.2">
      <c r="B271" s="9" t="str">
        <f>$B$35</f>
        <v>Teacher Education</v>
      </c>
      <c r="C271" s="39">
        <f t="shared" si="20"/>
        <v>159766.44111041035</v>
      </c>
      <c r="D271" s="39">
        <f t="shared" si="20"/>
        <v>1883334.5667227157</v>
      </c>
      <c r="E271" s="39">
        <f t="shared" si="20"/>
        <v>3263016.0679059513</v>
      </c>
      <c r="F271" s="39">
        <f t="shared" si="20"/>
        <v>0</v>
      </c>
      <c r="G271" s="39">
        <f t="shared" si="20"/>
        <v>0</v>
      </c>
      <c r="H271" s="39">
        <f t="shared" si="21"/>
        <v>5306117.0757390773</v>
      </c>
      <c r="I271" s="1"/>
    </row>
    <row r="272" spans="2:9" x14ac:dyDescent="0.2">
      <c r="B272" s="9" t="str">
        <f>$B$36</f>
        <v>Agriculture</v>
      </c>
      <c r="C272" s="39">
        <f t="shared" si="20"/>
        <v>592461.87661356304</v>
      </c>
      <c r="D272" s="39">
        <f t="shared" si="20"/>
        <v>645173.45127682691</v>
      </c>
      <c r="E272" s="39">
        <f t="shared" si="20"/>
        <v>739949.37834551104</v>
      </c>
      <c r="F272" s="39">
        <f t="shared" si="20"/>
        <v>0</v>
      </c>
      <c r="G272" s="39">
        <f t="shared" si="20"/>
        <v>0</v>
      </c>
      <c r="H272" s="39">
        <f t="shared" si="21"/>
        <v>1977584.706235901</v>
      </c>
      <c r="I272" s="1"/>
    </row>
    <row r="273" spans="2:9" x14ac:dyDescent="0.2">
      <c r="B273" s="9" t="str">
        <f>$B$37</f>
        <v>Engineering</v>
      </c>
      <c r="C273" s="39">
        <f t="shared" si="20"/>
        <v>88193.775816774651</v>
      </c>
      <c r="D273" s="39">
        <f t="shared" si="20"/>
        <v>71220.050854467394</v>
      </c>
      <c r="E273" s="39">
        <f t="shared" si="20"/>
        <v>0</v>
      </c>
      <c r="F273" s="39">
        <f t="shared" si="20"/>
        <v>0</v>
      </c>
      <c r="G273" s="39">
        <f t="shared" si="20"/>
        <v>0</v>
      </c>
      <c r="H273" s="39">
        <f t="shared" si="21"/>
        <v>159413.82667124204</v>
      </c>
      <c r="I273" s="1"/>
    </row>
    <row r="274" spans="2:9" x14ac:dyDescent="0.2">
      <c r="B274" s="9" t="str">
        <f>$B$38</f>
        <v>Home Economics</v>
      </c>
      <c r="C274" s="39">
        <f t="shared" si="20"/>
        <v>86087.832787785912</v>
      </c>
      <c r="D274" s="39">
        <f t="shared" si="20"/>
        <v>37481.452913870562</v>
      </c>
      <c r="E274" s="39">
        <f t="shared" si="20"/>
        <v>66079.765296413432</v>
      </c>
      <c r="F274" s="39">
        <f t="shared" si="20"/>
        <v>0</v>
      </c>
      <c r="G274" s="39">
        <f t="shared" si="20"/>
        <v>0</v>
      </c>
      <c r="H274" s="39">
        <f t="shared" si="21"/>
        <v>189649.05099806993</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9" x14ac:dyDescent="0.2">
      <c r="B277" s="9" t="str">
        <f>$B$41</f>
        <v>Library Science</v>
      </c>
      <c r="C277" s="39">
        <f t="shared" si="20"/>
        <v>0</v>
      </c>
      <c r="D277" s="39">
        <f t="shared" si="20"/>
        <v>0</v>
      </c>
      <c r="E277" s="39">
        <f t="shared" si="20"/>
        <v>0</v>
      </c>
      <c r="F277" s="39">
        <f t="shared" si="20"/>
        <v>0</v>
      </c>
      <c r="G277" s="39">
        <f t="shared" si="20"/>
        <v>0</v>
      </c>
      <c r="H277" s="39">
        <f t="shared" si="21"/>
        <v>0</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12124.113544961549</v>
      </c>
      <c r="D279" s="39">
        <f t="shared" si="20"/>
        <v>0</v>
      </c>
      <c r="E279" s="39">
        <f t="shared" si="20"/>
        <v>0</v>
      </c>
      <c r="F279" s="39">
        <f t="shared" si="20"/>
        <v>0</v>
      </c>
      <c r="G279" s="39">
        <f t="shared" si="20"/>
        <v>0</v>
      </c>
      <c r="H279" s="39">
        <f t="shared" si="21"/>
        <v>12124.113544961549</v>
      </c>
      <c r="I279" s="1"/>
    </row>
    <row r="280" spans="2:9" x14ac:dyDescent="0.2">
      <c r="B280" s="9" t="str">
        <f>$B$44</f>
        <v>Physical Training</v>
      </c>
      <c r="C280" s="39">
        <f t="shared" si="20"/>
        <v>12515.128383792942</v>
      </c>
      <c r="D280" s="39">
        <f t="shared" si="20"/>
        <v>107469.93241435269</v>
      </c>
      <c r="E280" s="39">
        <f t="shared" si="20"/>
        <v>0</v>
      </c>
      <c r="F280" s="39">
        <f t="shared" si="20"/>
        <v>0</v>
      </c>
      <c r="G280" s="39">
        <f t="shared" si="20"/>
        <v>0</v>
      </c>
      <c r="H280" s="39">
        <f t="shared" si="21"/>
        <v>119985.06079814563</v>
      </c>
      <c r="I280" s="1"/>
    </row>
    <row r="281" spans="2:9" x14ac:dyDescent="0.2">
      <c r="B281" s="9" t="str">
        <f>$B$45</f>
        <v>Health Services</v>
      </c>
      <c r="C281" s="39">
        <f t="shared" si="20"/>
        <v>266384.8617052848</v>
      </c>
      <c r="D281" s="39">
        <f t="shared" si="20"/>
        <v>225823.3894752147</v>
      </c>
      <c r="E281" s="39">
        <f t="shared" si="20"/>
        <v>263339.8685959687</v>
      </c>
      <c r="F281" s="39">
        <f t="shared" si="20"/>
        <v>0</v>
      </c>
      <c r="G281" s="39">
        <f t="shared" si="20"/>
        <v>0</v>
      </c>
      <c r="H281" s="39">
        <f t="shared" si="21"/>
        <v>755548.11977646826</v>
      </c>
      <c r="I281" s="1"/>
    </row>
    <row r="282" spans="2:9"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9" x14ac:dyDescent="0.2">
      <c r="B283" s="9" t="str">
        <f>$B$47</f>
        <v>Business Administration</v>
      </c>
      <c r="C283" s="39">
        <f t="shared" si="20"/>
        <v>387727.2475692103</v>
      </c>
      <c r="D283" s="39">
        <f t="shared" si="20"/>
        <v>2537574.0568265854</v>
      </c>
      <c r="E283" s="39">
        <f t="shared" si="20"/>
        <v>883936.17107890558</v>
      </c>
      <c r="F283" s="39">
        <f t="shared" si="20"/>
        <v>0</v>
      </c>
      <c r="G283" s="39">
        <f t="shared" si="20"/>
        <v>0</v>
      </c>
      <c r="H283" s="39">
        <f t="shared" si="21"/>
        <v>3809237.4754747013</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533298.49790403002</v>
      </c>
      <c r="E285" s="39">
        <f t="shared" si="22"/>
        <v>0</v>
      </c>
      <c r="F285" s="39">
        <f t="shared" si="22"/>
        <v>0</v>
      </c>
      <c r="G285" s="39">
        <f t="shared" si="22"/>
        <v>0</v>
      </c>
      <c r="H285" s="39">
        <f t="shared" si="21"/>
        <v>533298.49790403002</v>
      </c>
      <c r="I285" s="1"/>
    </row>
    <row r="286" spans="2:9" x14ac:dyDescent="0.2">
      <c r="B286" s="9" t="str">
        <f>$B$50</f>
        <v>Technology</v>
      </c>
      <c r="C286" s="39">
        <f t="shared" si="22"/>
        <v>237212.51908706201</v>
      </c>
      <c r="D286" s="39">
        <f t="shared" si="22"/>
        <v>185011.55618204206</v>
      </c>
      <c r="E286" s="39">
        <f t="shared" si="22"/>
        <v>153446.62484101506</v>
      </c>
      <c r="F286" s="39">
        <f t="shared" si="22"/>
        <v>0</v>
      </c>
      <c r="G286" s="39">
        <f t="shared" si="22"/>
        <v>0</v>
      </c>
      <c r="H286" s="39">
        <f t="shared" si="21"/>
        <v>575670.70011011919</v>
      </c>
      <c r="I286" s="1"/>
    </row>
    <row r="287" spans="2:9" x14ac:dyDescent="0.2">
      <c r="B287" s="9" t="str">
        <f>$B$51</f>
        <v>Nursing</v>
      </c>
      <c r="C287" s="39">
        <f t="shared" si="22"/>
        <v>0</v>
      </c>
      <c r="D287" s="39">
        <f t="shared" si="22"/>
        <v>131470.00060422128</v>
      </c>
      <c r="E287" s="39">
        <f t="shared" si="22"/>
        <v>0</v>
      </c>
      <c r="F287" s="39">
        <f t="shared" si="22"/>
        <v>0</v>
      </c>
      <c r="G287" s="39">
        <f t="shared" si="22"/>
        <v>0</v>
      </c>
      <c r="H287" s="39">
        <f t="shared" si="21"/>
        <v>131470.00060422128</v>
      </c>
      <c r="I287" s="1"/>
    </row>
    <row r="288" spans="2:9" x14ac:dyDescent="0.2">
      <c r="B288" s="35" t="str">
        <f>$B$52</f>
        <v>Totals</v>
      </c>
      <c r="C288" s="38">
        <f>SUM(C268:C287)</f>
        <v>10824201.897088742</v>
      </c>
      <c r="D288" s="38">
        <f>SUM(D268:D287)</f>
        <v>15147442.916777857</v>
      </c>
      <c r="E288" s="38">
        <f>SUM(E268:E287)</f>
        <v>7828848.059655332</v>
      </c>
      <c r="F288" s="38">
        <f>SUM(F268:F287)</f>
        <v>0</v>
      </c>
      <c r="G288" s="38">
        <f>SUM(G268:G287)</f>
        <v>0</v>
      </c>
      <c r="H288" s="38">
        <f t="shared" si="21"/>
        <v>33800492.873521931</v>
      </c>
      <c r="I288" s="85"/>
    </row>
    <row r="289" spans="2:9" x14ac:dyDescent="0.2">
      <c r="H289" s="54"/>
    </row>
    <row r="290" spans="2:9"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 t="shared" ref="C293:H308" si="23">IF(C32=0,0,C268/C32)</f>
        <v>486.82254102514753</v>
      </c>
      <c r="D293" s="36">
        <f t="shared" si="23"/>
        <v>674.48149997506744</v>
      </c>
      <c r="E293" s="36">
        <f t="shared" si="23"/>
        <v>935.9555942550528</v>
      </c>
      <c r="F293" s="36">
        <f t="shared" si="23"/>
        <v>0</v>
      </c>
      <c r="G293" s="37">
        <f t="shared" si="23"/>
        <v>0</v>
      </c>
      <c r="H293" s="38">
        <f t="shared" si="23"/>
        <v>595.09519346542118</v>
      </c>
      <c r="I293" s="1"/>
    </row>
    <row r="294" spans="2:9" x14ac:dyDescent="0.2">
      <c r="B294" s="9" t="str">
        <f>$B$33</f>
        <v>Science</v>
      </c>
      <c r="C294" s="69">
        <f t="shared" si="23"/>
        <v>540.7400360157169</v>
      </c>
      <c r="D294" s="69">
        <f t="shared" si="23"/>
        <v>784.79947252542513</v>
      </c>
      <c r="E294" s="69">
        <f t="shared" si="23"/>
        <v>1031.537943305749</v>
      </c>
      <c r="F294" s="69">
        <f t="shared" si="23"/>
        <v>0</v>
      </c>
      <c r="G294" s="88">
        <f t="shared" si="23"/>
        <v>0</v>
      </c>
      <c r="H294" s="39">
        <f t="shared" si="23"/>
        <v>686.606712486314</v>
      </c>
      <c r="I294" s="1"/>
    </row>
    <row r="295" spans="2:9" x14ac:dyDescent="0.2">
      <c r="B295" s="9" t="str">
        <f>$B$34</f>
        <v>Fine Arts</v>
      </c>
      <c r="C295" s="69">
        <f t="shared" si="23"/>
        <v>901.83829471577258</v>
      </c>
      <c r="D295" s="69">
        <f t="shared" si="23"/>
        <v>1420.372360646194</v>
      </c>
      <c r="E295" s="69">
        <f t="shared" si="23"/>
        <v>2767.9058865812563</v>
      </c>
      <c r="F295" s="69">
        <f t="shared" si="23"/>
        <v>0</v>
      </c>
      <c r="G295" s="88">
        <f t="shared" si="23"/>
        <v>0</v>
      </c>
      <c r="H295" s="39">
        <f t="shared" si="23"/>
        <v>1065.7263021617298</v>
      </c>
      <c r="I295" s="1"/>
    </row>
    <row r="296" spans="2:9" x14ac:dyDescent="0.2">
      <c r="B296" s="9" t="str">
        <f>$B$35</f>
        <v>Teacher Education</v>
      </c>
      <c r="C296" s="69">
        <f t="shared" si="23"/>
        <v>463.09113365336333</v>
      </c>
      <c r="D296" s="69">
        <f t="shared" si="23"/>
        <v>662.91255428465888</v>
      </c>
      <c r="E296" s="69">
        <f t="shared" si="23"/>
        <v>1009.2842771128832</v>
      </c>
      <c r="F296" s="69">
        <f t="shared" si="23"/>
        <v>0</v>
      </c>
      <c r="G296" s="88">
        <f t="shared" si="23"/>
        <v>0</v>
      </c>
      <c r="H296" s="39">
        <f t="shared" si="23"/>
        <v>826.62674493520444</v>
      </c>
      <c r="I296" s="1"/>
    </row>
    <row r="297" spans="2:9" x14ac:dyDescent="0.2">
      <c r="B297" s="9" t="str">
        <f>$B$36</f>
        <v>Agriculture</v>
      </c>
      <c r="C297" s="69">
        <f t="shared" si="23"/>
        <v>593.05493154510816</v>
      </c>
      <c r="D297" s="69">
        <f t="shared" si="23"/>
        <v>904.8716006687614</v>
      </c>
      <c r="E297" s="69">
        <f t="shared" si="23"/>
        <v>1020.6198322007049</v>
      </c>
      <c r="F297" s="69">
        <f t="shared" si="23"/>
        <v>0</v>
      </c>
      <c r="G297" s="88">
        <f t="shared" si="23"/>
        <v>0</v>
      </c>
      <c r="H297" s="39">
        <f t="shared" si="23"/>
        <v>811.4832606630697</v>
      </c>
      <c r="I297" s="1"/>
    </row>
    <row r="298" spans="2:9" x14ac:dyDescent="0.2">
      <c r="B298" s="9" t="str">
        <f>$B$37</f>
        <v>Engineering</v>
      </c>
      <c r="C298" s="69">
        <f t="shared" si="23"/>
        <v>515.7530749518985</v>
      </c>
      <c r="D298" s="69">
        <f t="shared" si="23"/>
        <v>791.33389838297103</v>
      </c>
      <c r="E298" s="69">
        <f t="shared" si="23"/>
        <v>0</v>
      </c>
      <c r="F298" s="69">
        <f t="shared" si="23"/>
        <v>0</v>
      </c>
      <c r="G298" s="88">
        <f t="shared" si="23"/>
        <v>0</v>
      </c>
      <c r="H298" s="39">
        <f t="shared" si="23"/>
        <v>610.78094510054427</v>
      </c>
      <c r="I298" s="1"/>
    </row>
    <row r="299" spans="2:9" x14ac:dyDescent="0.2">
      <c r="B299" s="9" t="str">
        <f>$B$38</f>
        <v>Home Economics</v>
      </c>
      <c r="C299" s="69">
        <f t="shared" si="23"/>
        <v>448.37412910305164</v>
      </c>
      <c r="D299" s="69">
        <f t="shared" si="23"/>
        <v>499.75270551827418</v>
      </c>
      <c r="E299" s="69">
        <f t="shared" si="23"/>
        <v>917.77451800574215</v>
      </c>
      <c r="F299" s="69">
        <f t="shared" si="23"/>
        <v>0</v>
      </c>
      <c r="G299" s="88">
        <f t="shared" si="23"/>
        <v>0</v>
      </c>
      <c r="H299" s="39">
        <f t="shared" si="23"/>
        <v>559.43672860787592</v>
      </c>
      <c r="I299" s="1"/>
    </row>
    <row r="300" spans="2:9" x14ac:dyDescent="0.2">
      <c r="B300" s="9" t="str">
        <f>$B$39</f>
        <v>Law</v>
      </c>
      <c r="C300" s="69">
        <f t="shared" si="23"/>
        <v>0</v>
      </c>
      <c r="D300" s="69">
        <f t="shared" si="23"/>
        <v>0</v>
      </c>
      <c r="E300" s="69">
        <f t="shared" si="23"/>
        <v>0</v>
      </c>
      <c r="F300" s="69">
        <f t="shared" si="23"/>
        <v>0</v>
      </c>
      <c r="G300" s="88">
        <f t="shared" si="23"/>
        <v>0</v>
      </c>
      <c r="H300" s="39">
        <f t="shared" si="23"/>
        <v>0</v>
      </c>
      <c r="I300" s="1"/>
    </row>
    <row r="301" spans="2:9"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9" x14ac:dyDescent="0.2">
      <c r="B302" s="9" t="str">
        <f>$B$41</f>
        <v>Library Science</v>
      </c>
      <c r="C302" s="69">
        <f t="shared" si="23"/>
        <v>0</v>
      </c>
      <c r="D302" s="69">
        <f t="shared" si="23"/>
        <v>0</v>
      </c>
      <c r="E302" s="69">
        <f t="shared" si="23"/>
        <v>0</v>
      </c>
      <c r="F302" s="69">
        <f t="shared" si="23"/>
        <v>0</v>
      </c>
      <c r="G302" s="88">
        <f t="shared" si="23"/>
        <v>0</v>
      </c>
      <c r="H302" s="39">
        <f t="shared" si="23"/>
        <v>0</v>
      </c>
      <c r="I302" s="1"/>
    </row>
    <row r="303" spans="2:9"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9" x14ac:dyDescent="0.2">
      <c r="B304" s="9" t="str">
        <f>$B$43</f>
        <v>Vocational Training</v>
      </c>
      <c r="C304" s="69">
        <f t="shared" si="23"/>
        <v>808.2742363307699</v>
      </c>
      <c r="D304" s="69">
        <f t="shared" si="23"/>
        <v>0</v>
      </c>
      <c r="E304" s="69">
        <f t="shared" si="23"/>
        <v>0</v>
      </c>
      <c r="F304" s="69">
        <f t="shared" si="23"/>
        <v>0</v>
      </c>
      <c r="G304" s="88">
        <f t="shared" si="23"/>
        <v>0</v>
      </c>
      <c r="H304" s="39">
        <f t="shared" si="23"/>
        <v>808.2742363307699</v>
      </c>
      <c r="I304" s="1"/>
    </row>
    <row r="305" spans="2:9" x14ac:dyDescent="0.2">
      <c r="B305" s="9" t="str">
        <f>$B$44</f>
        <v>Physical Training</v>
      </c>
      <c r="C305" s="69">
        <f t="shared" si="23"/>
        <v>1390.569820421438</v>
      </c>
      <c r="D305" s="69">
        <f t="shared" si="23"/>
        <v>1557.5352523819231</v>
      </c>
      <c r="E305" s="69">
        <f t="shared" si="23"/>
        <v>0</v>
      </c>
      <c r="F305" s="69">
        <f t="shared" si="23"/>
        <v>0</v>
      </c>
      <c r="G305" s="88">
        <f t="shared" si="23"/>
        <v>0</v>
      </c>
      <c r="H305" s="39">
        <f t="shared" si="23"/>
        <v>1538.2700102326362</v>
      </c>
      <c r="I305" s="1"/>
    </row>
    <row r="306" spans="2:9" x14ac:dyDescent="0.2">
      <c r="B306" s="9" t="str">
        <f>$B$45</f>
        <v>Health Services</v>
      </c>
      <c r="C306" s="69">
        <f t="shared" si="23"/>
        <v>435.2693818713804</v>
      </c>
      <c r="D306" s="69">
        <f t="shared" si="23"/>
        <v>627.28719298670751</v>
      </c>
      <c r="E306" s="69">
        <f t="shared" si="23"/>
        <v>737.64669074501035</v>
      </c>
      <c r="F306" s="69">
        <f t="shared" si="23"/>
        <v>0</v>
      </c>
      <c r="G306" s="88">
        <f t="shared" si="23"/>
        <v>0</v>
      </c>
      <c r="H306" s="39">
        <f t="shared" si="23"/>
        <v>568.50874324790686</v>
      </c>
      <c r="I306" s="1"/>
    </row>
    <row r="307" spans="2:9"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9" x14ac:dyDescent="0.2">
      <c r="B308" s="9" t="str">
        <f>$B$47</f>
        <v>Business Administration</v>
      </c>
      <c r="C308" s="69">
        <f t="shared" si="23"/>
        <v>523.24864719191669</v>
      </c>
      <c r="D308" s="69">
        <f t="shared" si="23"/>
        <v>687.13080336490259</v>
      </c>
      <c r="E308" s="69">
        <f t="shared" si="23"/>
        <v>944.3762511526769</v>
      </c>
      <c r="F308" s="69">
        <f t="shared" si="23"/>
        <v>0</v>
      </c>
      <c r="G308" s="88">
        <f t="shared" si="23"/>
        <v>0</v>
      </c>
      <c r="H308" s="39">
        <f t="shared" si="23"/>
        <v>709.35520958560539</v>
      </c>
      <c r="I308" s="1"/>
    </row>
    <row r="309" spans="2:9"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9" x14ac:dyDescent="0.2">
      <c r="B310" s="9" t="str">
        <f>$B$49</f>
        <v>Teacher Ed-Practice Teaching</v>
      </c>
      <c r="C310" s="69">
        <f t="shared" si="24"/>
        <v>0</v>
      </c>
      <c r="D310" s="69">
        <f t="shared" si="24"/>
        <v>1297.563255240949</v>
      </c>
      <c r="E310" s="69">
        <f t="shared" si="24"/>
        <v>0</v>
      </c>
      <c r="F310" s="69">
        <f t="shared" si="24"/>
        <v>0</v>
      </c>
      <c r="G310" s="88">
        <f t="shared" si="24"/>
        <v>0</v>
      </c>
      <c r="H310" s="39">
        <f t="shared" si="24"/>
        <v>1297.563255240949</v>
      </c>
      <c r="I310" s="1"/>
    </row>
    <row r="311" spans="2:9" x14ac:dyDescent="0.2">
      <c r="B311" s="9" t="str">
        <f>$B$50</f>
        <v>Technology</v>
      </c>
      <c r="C311" s="69">
        <f t="shared" si="24"/>
        <v>599.02151284611625</v>
      </c>
      <c r="D311" s="69">
        <f t="shared" si="24"/>
        <v>571.0233215495125</v>
      </c>
      <c r="E311" s="69">
        <f t="shared" si="24"/>
        <v>965.07311220764188</v>
      </c>
      <c r="F311" s="69">
        <f t="shared" si="24"/>
        <v>0</v>
      </c>
      <c r="G311" s="88">
        <f t="shared" si="24"/>
        <v>0</v>
      </c>
      <c r="H311" s="39">
        <f t="shared" si="24"/>
        <v>654.91547225269528</v>
      </c>
      <c r="I311" s="1"/>
    </row>
    <row r="312" spans="2:9" x14ac:dyDescent="0.2">
      <c r="B312" s="9" t="str">
        <f>$B$51</f>
        <v>Nursing</v>
      </c>
      <c r="C312" s="69">
        <f t="shared" si="24"/>
        <v>0</v>
      </c>
      <c r="D312" s="69">
        <f t="shared" si="24"/>
        <v>1460.7777844913476</v>
      </c>
      <c r="E312" s="69">
        <f t="shared" si="24"/>
        <v>0</v>
      </c>
      <c r="F312" s="69">
        <f t="shared" si="24"/>
        <v>0</v>
      </c>
      <c r="G312" s="88">
        <f t="shared" si="24"/>
        <v>0</v>
      </c>
      <c r="H312" s="39">
        <f t="shared" si="24"/>
        <v>1460.7777844913476</v>
      </c>
      <c r="I312" s="1"/>
    </row>
    <row r="313" spans="2:9" x14ac:dyDescent="0.2">
      <c r="B313" s="35" t="str">
        <f>$B$52</f>
        <v>Totals</v>
      </c>
      <c r="C313" s="38">
        <f t="shared" si="24"/>
        <v>528.13866294651098</v>
      </c>
      <c r="D313" s="38">
        <f t="shared" si="24"/>
        <v>731.40719057353238</v>
      </c>
      <c r="E313" s="38">
        <f t="shared" si="24"/>
        <v>977.87260300466301</v>
      </c>
      <c r="F313" s="38">
        <f t="shared" si="24"/>
        <v>0</v>
      </c>
      <c r="G313" s="38">
        <f t="shared" si="24"/>
        <v>0</v>
      </c>
      <c r="H313" s="38">
        <f t="shared" si="24"/>
        <v>686.84832402352993</v>
      </c>
      <c r="I313" s="50"/>
    </row>
    <row r="315" spans="2:9"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5">IF($C$293=0,"",C293/$C$293)</f>
        <v>1</v>
      </c>
      <c r="D318" s="55">
        <f t="shared" si="25"/>
        <v>1.3854771361957665</v>
      </c>
      <c r="E318" s="55">
        <f t="shared" si="25"/>
        <v>1.9225806436245207</v>
      </c>
      <c r="F318" s="55">
        <f t="shared" si="25"/>
        <v>0</v>
      </c>
      <c r="G318" s="55">
        <f t="shared" si="25"/>
        <v>0</v>
      </c>
      <c r="H318" s="55">
        <f t="shared" si="25"/>
        <v>1.2224068183290646</v>
      </c>
      <c r="I318" s="1"/>
    </row>
    <row r="319" spans="2:9" x14ac:dyDescent="0.2">
      <c r="B319" s="9" t="str">
        <f>$B$33</f>
        <v>Science</v>
      </c>
      <c r="C319" s="55">
        <f t="shared" ref="C319:H334" si="26">IF($C$293=0,"",C294/$C$293)</f>
        <v>1.1107538999263065</v>
      </c>
      <c r="D319" s="55">
        <f t="shared" si="26"/>
        <v>1.612085321424928</v>
      </c>
      <c r="E319" s="55">
        <f t="shared" si="26"/>
        <v>2.1189198452757414</v>
      </c>
      <c r="F319" s="55">
        <f t="shared" si="26"/>
        <v>0</v>
      </c>
      <c r="G319" s="55">
        <f t="shared" si="26"/>
        <v>0</v>
      </c>
      <c r="H319" s="55">
        <f t="shared" si="26"/>
        <v>1.4103839790172048</v>
      </c>
      <c r="I319" s="1"/>
    </row>
    <row r="320" spans="2:9" x14ac:dyDescent="0.2">
      <c r="B320" s="9" t="str">
        <f>$B$34</f>
        <v>Fine Arts</v>
      </c>
      <c r="C320" s="55">
        <f t="shared" si="26"/>
        <v>1.8524990498933918</v>
      </c>
      <c r="D320" s="55">
        <f t="shared" si="26"/>
        <v>2.9176388538936258</v>
      </c>
      <c r="E320" s="55">
        <f t="shared" si="26"/>
        <v>5.6856567913897722</v>
      </c>
      <c r="F320" s="55">
        <f t="shared" si="26"/>
        <v>0</v>
      </c>
      <c r="G320" s="55">
        <f t="shared" si="26"/>
        <v>0</v>
      </c>
      <c r="H320" s="55">
        <f t="shared" si="26"/>
        <v>2.1891474045501895</v>
      </c>
      <c r="I320" s="1"/>
    </row>
    <row r="321" spans="2:9" x14ac:dyDescent="0.2">
      <c r="B321" s="9" t="str">
        <f>$B$35</f>
        <v>Teacher Education</v>
      </c>
      <c r="C321" s="55">
        <f t="shared" si="26"/>
        <v>0.95125244751031712</v>
      </c>
      <c r="D321" s="55">
        <f t="shared" si="26"/>
        <v>1.361712941411263</v>
      </c>
      <c r="E321" s="55">
        <f t="shared" si="26"/>
        <v>2.0732077750293554</v>
      </c>
      <c r="F321" s="55">
        <f t="shared" si="26"/>
        <v>0</v>
      </c>
      <c r="G321" s="55">
        <f t="shared" si="26"/>
        <v>0</v>
      </c>
      <c r="H321" s="55">
        <f t="shared" si="26"/>
        <v>1.6980042526266339</v>
      </c>
      <c r="I321" s="1"/>
    </row>
    <row r="322" spans="2:9" x14ac:dyDescent="0.2">
      <c r="B322" s="9" t="str">
        <f>$B$36</f>
        <v>Agriculture</v>
      </c>
      <c r="C322" s="55">
        <f t="shared" si="26"/>
        <v>1.2182158416417144</v>
      </c>
      <c r="D322" s="55">
        <f t="shared" si="26"/>
        <v>1.8587298746752545</v>
      </c>
      <c r="E322" s="55">
        <f t="shared" si="26"/>
        <v>2.0964925536346173</v>
      </c>
      <c r="F322" s="55">
        <f t="shared" si="26"/>
        <v>0</v>
      </c>
      <c r="G322" s="55">
        <f t="shared" si="26"/>
        <v>0</v>
      </c>
      <c r="H322" s="55">
        <f t="shared" si="26"/>
        <v>1.6668974673076022</v>
      </c>
      <c r="I322" s="1"/>
    </row>
    <row r="323" spans="2:9" x14ac:dyDescent="0.2">
      <c r="B323" s="9" t="str">
        <f>$B$37</f>
        <v>Engineering</v>
      </c>
      <c r="C323" s="55">
        <f t="shared" si="26"/>
        <v>1.0594272686425514</v>
      </c>
      <c r="D323" s="55">
        <f t="shared" si="26"/>
        <v>1.6255079247493052</v>
      </c>
      <c r="E323" s="55">
        <f t="shared" si="26"/>
        <v>0</v>
      </c>
      <c r="F323" s="55">
        <f t="shared" si="26"/>
        <v>0</v>
      </c>
      <c r="G323" s="55">
        <f t="shared" si="26"/>
        <v>0</v>
      </c>
      <c r="H323" s="55">
        <f t="shared" si="26"/>
        <v>1.2546274948862597</v>
      </c>
      <c r="I323" s="1"/>
    </row>
    <row r="324" spans="2:9" x14ac:dyDescent="0.2">
      <c r="B324" s="9" t="str">
        <f>$B$38</f>
        <v>Home Economics</v>
      </c>
      <c r="C324" s="55">
        <f t="shared" si="26"/>
        <v>0.92102170979771913</v>
      </c>
      <c r="D324" s="55">
        <f t="shared" si="26"/>
        <v>1.0265603241499426</v>
      </c>
      <c r="E324" s="55">
        <f t="shared" si="26"/>
        <v>1.8852342294444684</v>
      </c>
      <c r="F324" s="55">
        <f t="shared" si="26"/>
        <v>0</v>
      </c>
      <c r="G324" s="55">
        <f t="shared" si="26"/>
        <v>0</v>
      </c>
      <c r="H324" s="55">
        <f t="shared" si="26"/>
        <v>1.1491594605085826</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0</v>
      </c>
      <c r="D327" s="55">
        <f t="shared" si="26"/>
        <v>0</v>
      </c>
      <c r="E327" s="55">
        <f t="shared" si="26"/>
        <v>0</v>
      </c>
      <c r="F327" s="55">
        <f t="shared" si="26"/>
        <v>0</v>
      </c>
      <c r="G327" s="55">
        <f t="shared" si="26"/>
        <v>0</v>
      </c>
      <c r="H327" s="55">
        <f t="shared" si="26"/>
        <v>0</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1.6603056929712243</v>
      </c>
      <c r="D329" s="55">
        <f t="shared" si="26"/>
        <v>0</v>
      </c>
      <c r="E329" s="55">
        <f t="shared" si="26"/>
        <v>0</v>
      </c>
      <c r="F329" s="55">
        <f t="shared" si="26"/>
        <v>0</v>
      </c>
      <c r="G329" s="55">
        <f t="shared" si="26"/>
        <v>0</v>
      </c>
      <c r="H329" s="55">
        <f t="shared" si="26"/>
        <v>1.6603056929712243</v>
      </c>
      <c r="I329" s="1"/>
    </row>
    <row r="330" spans="2:9" x14ac:dyDescent="0.2">
      <c r="B330" s="9" t="str">
        <f>$B$44</f>
        <v>Physical Training</v>
      </c>
      <c r="C330" s="55">
        <f t="shared" si="26"/>
        <v>2.8564203651975228</v>
      </c>
      <c r="D330" s="55">
        <f t="shared" si="26"/>
        <v>3.1993901701882499</v>
      </c>
      <c r="E330" s="55">
        <f t="shared" si="26"/>
        <v>0</v>
      </c>
      <c r="F330" s="55">
        <f t="shared" si="26"/>
        <v>0</v>
      </c>
      <c r="G330" s="55">
        <f t="shared" si="26"/>
        <v>0</v>
      </c>
      <c r="H330" s="55">
        <f t="shared" si="26"/>
        <v>3.1598167311508583</v>
      </c>
      <c r="I330" s="1"/>
    </row>
    <row r="331" spans="2:9" x14ac:dyDescent="0.2">
      <c r="B331" s="9" t="str">
        <f>$B$45</f>
        <v>Health Services</v>
      </c>
      <c r="C331" s="55">
        <f t="shared" si="26"/>
        <v>0.89410276885452589</v>
      </c>
      <c r="D331" s="55">
        <f t="shared" si="26"/>
        <v>1.2885335828241857</v>
      </c>
      <c r="E331" s="55">
        <f t="shared" si="26"/>
        <v>1.5152270665028762</v>
      </c>
      <c r="F331" s="55">
        <f t="shared" si="26"/>
        <v>0</v>
      </c>
      <c r="G331" s="55">
        <f t="shared" si="26"/>
        <v>0</v>
      </c>
      <c r="H331" s="55">
        <f t="shared" si="26"/>
        <v>1.1677946178308529</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1.0748241979306532</v>
      </c>
      <c r="D333" s="55">
        <f t="shared" si="26"/>
        <v>1.4114605332734744</v>
      </c>
      <c r="E333" s="55">
        <f t="shared" si="26"/>
        <v>1.9398778231673823</v>
      </c>
      <c r="F333" s="55">
        <f t="shared" si="26"/>
        <v>0</v>
      </c>
      <c r="G333" s="55">
        <f t="shared" si="26"/>
        <v>0</v>
      </c>
      <c r="H333" s="55">
        <f t="shared" si="26"/>
        <v>1.457112499540079</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2.6653721754718864</v>
      </c>
      <c r="E335" s="55">
        <f t="shared" si="27"/>
        <v>0</v>
      </c>
      <c r="F335" s="55">
        <f t="shared" si="27"/>
        <v>0</v>
      </c>
      <c r="G335" s="55">
        <f t="shared" si="27"/>
        <v>0</v>
      </c>
      <c r="H335" s="55">
        <f t="shared" si="27"/>
        <v>2.6653721754718864</v>
      </c>
      <c r="I335" s="1"/>
    </row>
    <row r="336" spans="2:9" x14ac:dyDescent="0.2">
      <c r="B336" s="9" t="str">
        <f>$B$50</f>
        <v>Technology</v>
      </c>
      <c r="C336" s="55">
        <f t="shared" si="27"/>
        <v>1.2304720146784922</v>
      </c>
      <c r="D336" s="55">
        <f t="shared" si="27"/>
        <v>1.1729599051577513</v>
      </c>
      <c r="E336" s="55">
        <f t="shared" si="27"/>
        <v>1.9823920029984594</v>
      </c>
      <c r="F336" s="55">
        <f t="shared" si="27"/>
        <v>0</v>
      </c>
      <c r="G336" s="55">
        <f t="shared" si="27"/>
        <v>0</v>
      </c>
      <c r="H336" s="55">
        <f t="shared" si="27"/>
        <v>1.3452858425034693</v>
      </c>
      <c r="I336" s="1"/>
    </row>
    <row r="337" spans="2:9" x14ac:dyDescent="0.2">
      <c r="B337" s="9" t="str">
        <f>$B$51</f>
        <v>Nursing</v>
      </c>
      <c r="C337" s="55">
        <f t="shared" si="27"/>
        <v>0</v>
      </c>
      <c r="D337" s="55">
        <f t="shared" si="27"/>
        <v>3.0006371139168122</v>
      </c>
      <c r="E337" s="55">
        <f t="shared" si="27"/>
        <v>0</v>
      </c>
      <c r="F337" s="55">
        <f t="shared" si="27"/>
        <v>0</v>
      </c>
      <c r="G337" s="55">
        <f t="shared" si="27"/>
        <v>0</v>
      </c>
      <c r="H337" s="55">
        <f t="shared" si="27"/>
        <v>3.0006371139168122</v>
      </c>
      <c r="I337" s="1"/>
    </row>
    <row r="338" spans="2:9" x14ac:dyDescent="0.2">
      <c r="B338" s="35" t="str">
        <f>$B$52</f>
        <v>Totals</v>
      </c>
      <c r="C338" s="55">
        <f t="shared" si="27"/>
        <v>1.084868958274529</v>
      </c>
      <c r="D338" s="55">
        <f t="shared" si="27"/>
        <v>1.5024102808250008</v>
      </c>
      <c r="E338" s="55">
        <f t="shared" si="27"/>
        <v>2.0086839055263663</v>
      </c>
      <c r="F338" s="55">
        <f t="shared" si="27"/>
        <v>0</v>
      </c>
      <c r="G338" s="55">
        <f t="shared" si="27"/>
        <v>0</v>
      </c>
      <c r="H338" s="55">
        <f t="shared" si="27"/>
        <v>1.4108802821191671</v>
      </c>
      <c r="I338" s="50"/>
    </row>
    <row r="340" spans="2:9"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58" si="28">C293*30</f>
        <v>14604.676230754427</v>
      </c>
      <c r="D343" s="38">
        <f t="shared" si="28"/>
        <v>20234.444999252024</v>
      </c>
      <c r="E343" s="38">
        <f>E293*24</f>
        <v>22462.934262121267</v>
      </c>
      <c r="F343" s="38">
        <f>F293*18</f>
        <v>0</v>
      </c>
      <c r="G343" s="38">
        <f>G293*24</f>
        <v>0</v>
      </c>
      <c r="H343" s="38">
        <f>IF((C32/30+D32/30+E32/24+F32/18+G32/24)=0,0,H268/(C32/30+D32/30+E32/24+F32/18+G32/24))</f>
        <v>17485.230401149536</v>
      </c>
      <c r="I343" s="1"/>
    </row>
    <row r="344" spans="2:9" x14ac:dyDescent="0.2">
      <c r="B344" s="9" t="str">
        <f>$B$33</f>
        <v>Science</v>
      </c>
      <c r="C344" s="39">
        <f t="shared" si="28"/>
        <v>16222.201080471506</v>
      </c>
      <c r="D344" s="39">
        <f t="shared" si="28"/>
        <v>23543.984175762755</v>
      </c>
      <c r="E344" s="39">
        <f>E294*24</f>
        <v>24756.910639337977</v>
      </c>
      <c r="F344" s="39">
        <f>F294*18</f>
        <v>0</v>
      </c>
      <c r="G344" s="39">
        <f>G294*24</f>
        <v>0</v>
      </c>
      <c r="H344" s="39">
        <f t="shared" ref="H344:H363" si="29">IF((C33/30+D33/30+E33/24+F33/18+G33/24)=0,0,H269/(C33/30+D33/30+E33/24+F33/18+G33/24))</f>
        <v>20180.42480349986</v>
      </c>
      <c r="I344" s="1"/>
    </row>
    <row r="345" spans="2:9" x14ac:dyDescent="0.2">
      <c r="B345" s="9" t="str">
        <f>$B$34</f>
        <v>Fine Arts</v>
      </c>
      <c r="C345" s="39">
        <f t="shared" si="28"/>
        <v>27055.148841473176</v>
      </c>
      <c r="D345" s="39">
        <f t="shared" si="28"/>
        <v>42611.170819385821</v>
      </c>
      <c r="E345" s="39">
        <f t="shared" ref="E345:E363" si="30">E295*24</f>
        <v>66429.741277950146</v>
      </c>
      <c r="F345" s="39">
        <f t="shared" ref="F345:F363" si="31">F295*18</f>
        <v>0</v>
      </c>
      <c r="G345" s="39">
        <f t="shared" ref="G345:G363" si="32">G295*24</f>
        <v>0</v>
      </c>
      <c r="H345" s="39">
        <f t="shared" si="29"/>
        <v>31862.794329403532</v>
      </c>
      <c r="I345" s="1"/>
    </row>
    <row r="346" spans="2:9" x14ac:dyDescent="0.2">
      <c r="B346" s="9" t="str">
        <f>$B$35</f>
        <v>Teacher Education</v>
      </c>
      <c r="C346" s="39">
        <f t="shared" si="28"/>
        <v>13892.734009600899</v>
      </c>
      <c r="D346" s="39">
        <f t="shared" si="28"/>
        <v>19887.376628539765</v>
      </c>
      <c r="E346" s="39">
        <f t="shared" si="30"/>
        <v>24222.822650709197</v>
      </c>
      <c r="F346" s="39">
        <f t="shared" si="31"/>
        <v>0</v>
      </c>
      <c r="G346" s="39">
        <f t="shared" si="32"/>
        <v>0</v>
      </c>
      <c r="H346" s="39">
        <f t="shared" si="29"/>
        <v>22025.46089759899</v>
      </c>
      <c r="I346" s="1"/>
    </row>
    <row r="347" spans="2:9" x14ac:dyDescent="0.2">
      <c r="B347" s="9" t="str">
        <f>$B$36</f>
        <v>Agriculture</v>
      </c>
      <c r="C347" s="39">
        <f t="shared" si="28"/>
        <v>17791.647946353245</v>
      </c>
      <c r="D347" s="39">
        <f t="shared" si="28"/>
        <v>27146.148020062843</v>
      </c>
      <c r="E347" s="39">
        <f t="shared" si="30"/>
        <v>24494.875972816917</v>
      </c>
      <c r="F347" s="39">
        <f t="shared" si="31"/>
        <v>0</v>
      </c>
      <c r="G347" s="39">
        <f t="shared" si="32"/>
        <v>0</v>
      </c>
      <c r="H347" s="39">
        <f t="shared" si="29"/>
        <v>22659.234674716714</v>
      </c>
      <c r="I347" s="1"/>
    </row>
    <row r="348" spans="2:9" x14ac:dyDescent="0.2">
      <c r="B348" s="9" t="str">
        <f>$B$37</f>
        <v>Engineering</v>
      </c>
      <c r="C348" s="39">
        <f t="shared" si="28"/>
        <v>15472.592248556955</v>
      </c>
      <c r="D348" s="39">
        <f t="shared" si="28"/>
        <v>23740.016951489131</v>
      </c>
      <c r="E348" s="39">
        <f t="shared" si="30"/>
        <v>0</v>
      </c>
      <c r="F348" s="39">
        <f t="shared" si="31"/>
        <v>0</v>
      </c>
      <c r="G348" s="39">
        <f t="shared" si="32"/>
        <v>0</v>
      </c>
      <c r="H348" s="39">
        <f t="shared" si="29"/>
        <v>18323.42835301633</v>
      </c>
      <c r="I348" s="1"/>
    </row>
    <row r="349" spans="2:9" x14ac:dyDescent="0.2">
      <c r="B349" s="9" t="str">
        <f>$B$38</f>
        <v>Home Economics</v>
      </c>
      <c r="C349" s="39">
        <f t="shared" si="28"/>
        <v>13451.223873091549</v>
      </c>
      <c r="D349" s="39">
        <f t="shared" si="28"/>
        <v>14992.581165548225</v>
      </c>
      <c r="E349" s="39">
        <f t="shared" si="30"/>
        <v>22026.588432137811</v>
      </c>
      <c r="F349" s="39">
        <f t="shared" si="31"/>
        <v>0</v>
      </c>
      <c r="G349" s="39">
        <f t="shared" si="32"/>
        <v>0</v>
      </c>
      <c r="H349" s="39">
        <f t="shared" si="29"/>
        <v>15936.895041854616</v>
      </c>
      <c r="I349" s="1"/>
    </row>
    <row r="350" spans="2:9" x14ac:dyDescent="0.2">
      <c r="B350" s="9" t="str">
        <f>$B$39</f>
        <v>Law</v>
      </c>
      <c r="C350" s="39">
        <f t="shared" si="28"/>
        <v>0</v>
      </c>
      <c r="D350" s="39">
        <f t="shared" si="28"/>
        <v>0</v>
      </c>
      <c r="E350" s="39">
        <f t="shared" si="30"/>
        <v>0</v>
      </c>
      <c r="F350" s="39">
        <f t="shared" si="31"/>
        <v>0</v>
      </c>
      <c r="G350" s="39">
        <f t="shared" si="32"/>
        <v>0</v>
      </c>
      <c r="H350" s="39">
        <f t="shared" si="29"/>
        <v>0</v>
      </c>
      <c r="I350" s="1"/>
    </row>
    <row r="351" spans="2:9"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9" x14ac:dyDescent="0.2">
      <c r="B352" s="9" t="str">
        <f>$B$41</f>
        <v>Library Science</v>
      </c>
      <c r="C352" s="39">
        <f t="shared" si="28"/>
        <v>0</v>
      </c>
      <c r="D352" s="39">
        <f t="shared" si="28"/>
        <v>0</v>
      </c>
      <c r="E352" s="39">
        <f t="shared" si="30"/>
        <v>0</v>
      </c>
      <c r="F352" s="39">
        <f t="shared" si="31"/>
        <v>0</v>
      </c>
      <c r="G352" s="39">
        <f t="shared" si="32"/>
        <v>0</v>
      </c>
      <c r="H352" s="39">
        <f t="shared" si="29"/>
        <v>0</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24248.227089923097</v>
      </c>
      <c r="D354" s="39">
        <f t="shared" si="28"/>
        <v>0</v>
      </c>
      <c r="E354" s="39">
        <f t="shared" si="30"/>
        <v>0</v>
      </c>
      <c r="F354" s="39">
        <f t="shared" si="31"/>
        <v>0</v>
      </c>
      <c r="G354" s="39">
        <f t="shared" si="32"/>
        <v>0</v>
      </c>
      <c r="H354" s="39">
        <f t="shared" si="29"/>
        <v>24248.227089923097</v>
      </c>
      <c r="I354" s="1"/>
    </row>
    <row r="355" spans="2:9" x14ac:dyDescent="0.2">
      <c r="B355" s="9" t="str">
        <f>$B$44</f>
        <v>Physical Training</v>
      </c>
      <c r="C355" s="39">
        <f t="shared" si="28"/>
        <v>41717.094612643137</v>
      </c>
      <c r="D355" s="39">
        <f t="shared" si="28"/>
        <v>46726.057571457692</v>
      </c>
      <c r="E355" s="39">
        <f t="shared" si="30"/>
        <v>0</v>
      </c>
      <c r="F355" s="39">
        <f t="shared" si="31"/>
        <v>0</v>
      </c>
      <c r="G355" s="39">
        <f t="shared" si="32"/>
        <v>0</v>
      </c>
      <c r="H355" s="39">
        <f t="shared" si="29"/>
        <v>46148.100306979097</v>
      </c>
      <c r="I355" s="1"/>
    </row>
    <row r="356" spans="2:9" x14ac:dyDescent="0.2">
      <c r="B356" s="9" t="str">
        <f>$B$45</f>
        <v>Health Services</v>
      </c>
      <c r="C356" s="39">
        <f t="shared" si="28"/>
        <v>13058.081456141412</v>
      </c>
      <c r="D356" s="39">
        <f t="shared" si="28"/>
        <v>18818.615789601226</v>
      </c>
      <c r="E356" s="39">
        <f t="shared" si="30"/>
        <v>17703.520577880248</v>
      </c>
      <c r="F356" s="39">
        <f t="shared" si="31"/>
        <v>0</v>
      </c>
      <c r="G356" s="39">
        <f t="shared" si="32"/>
        <v>0</v>
      </c>
      <c r="H356" s="39">
        <f t="shared" si="29"/>
        <v>15981.980323140524</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15697.459415757501</v>
      </c>
      <c r="D358" s="39">
        <f t="shared" si="28"/>
        <v>20613.924100947079</v>
      </c>
      <c r="E358" s="39">
        <f t="shared" si="30"/>
        <v>22665.030027664245</v>
      </c>
      <c r="F358" s="39">
        <f t="shared" si="31"/>
        <v>0</v>
      </c>
      <c r="G358" s="39">
        <f t="shared" si="32"/>
        <v>0</v>
      </c>
      <c r="H358" s="39">
        <f t="shared" si="29"/>
        <v>20392.06357320504</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38926.897657228474</v>
      </c>
      <c r="E360" s="39">
        <f t="shared" si="30"/>
        <v>0</v>
      </c>
      <c r="F360" s="39">
        <f t="shared" si="31"/>
        <v>0</v>
      </c>
      <c r="G360" s="39">
        <f t="shared" si="32"/>
        <v>0</v>
      </c>
      <c r="H360" s="39">
        <f t="shared" si="29"/>
        <v>38926.897657228474</v>
      </c>
      <c r="I360" s="1"/>
    </row>
    <row r="361" spans="2:9" x14ac:dyDescent="0.2">
      <c r="B361" s="9" t="str">
        <f>$B$50</f>
        <v>Technology</v>
      </c>
      <c r="C361" s="39">
        <f t="shared" si="33"/>
        <v>17970.645385383486</v>
      </c>
      <c r="D361" s="39">
        <f t="shared" si="33"/>
        <v>17130.699646485376</v>
      </c>
      <c r="E361" s="39">
        <f t="shared" si="30"/>
        <v>23161.754692983406</v>
      </c>
      <c r="F361" s="39">
        <f t="shared" si="31"/>
        <v>0</v>
      </c>
      <c r="G361" s="39">
        <f t="shared" si="32"/>
        <v>0</v>
      </c>
      <c r="H361" s="39">
        <f t="shared" si="29"/>
        <v>18797.410615840625</v>
      </c>
      <c r="I361" s="1"/>
    </row>
    <row r="362" spans="2:9" x14ac:dyDescent="0.2">
      <c r="B362" s="9" t="str">
        <f>$B$51</f>
        <v>Nursing</v>
      </c>
      <c r="C362" s="39">
        <f t="shared" si="33"/>
        <v>0</v>
      </c>
      <c r="D362" s="39">
        <f t="shared" si="33"/>
        <v>43823.333534740428</v>
      </c>
      <c r="E362" s="39">
        <f t="shared" si="30"/>
        <v>0</v>
      </c>
      <c r="F362" s="39">
        <f t="shared" si="31"/>
        <v>0</v>
      </c>
      <c r="G362" s="39">
        <f t="shared" si="32"/>
        <v>0</v>
      </c>
      <c r="H362" s="39">
        <f t="shared" si="29"/>
        <v>43823.333534740428</v>
      </c>
      <c r="I362" s="1"/>
    </row>
    <row r="363" spans="2:9" x14ac:dyDescent="0.2">
      <c r="B363" s="35" t="str">
        <f>$B$52</f>
        <v>Totals</v>
      </c>
      <c r="C363" s="38">
        <f t="shared" si="33"/>
        <v>15844.15988839533</v>
      </c>
      <c r="D363" s="38">
        <f t="shared" si="33"/>
        <v>21942.215717205971</v>
      </c>
      <c r="E363" s="38">
        <f t="shared" si="30"/>
        <v>23468.942472111914</v>
      </c>
      <c r="F363" s="38">
        <f t="shared" si="31"/>
        <v>0</v>
      </c>
      <c r="G363" s="38">
        <f t="shared" si="32"/>
        <v>0</v>
      </c>
      <c r="H363" s="38">
        <f t="shared" si="29"/>
        <v>19800.142273969403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25" priority="25" stopIfTrue="1">
      <formula>#REF!&gt;5</formula>
    </cfRule>
  </conditionalFormatting>
  <conditionalFormatting sqref="C25">
    <cfRule type="expression" dxfId="24" priority="21" stopIfTrue="1">
      <formula>C52=0</formula>
    </cfRule>
  </conditionalFormatting>
  <conditionalFormatting sqref="D25:G25">
    <cfRule type="expression" dxfId="23" priority="20" stopIfTrue="1">
      <formula>D52=0</formula>
    </cfRule>
  </conditionalFormatting>
  <conditionalFormatting sqref="C25:G25">
    <cfRule type="expression" dxfId="22" priority="19" stopIfTrue="1">
      <formula>AND(C52=0,C25&gt;0)</formula>
    </cfRule>
  </conditionalFormatting>
  <conditionalFormatting sqref="C116:G135">
    <cfRule type="expression" dxfId="21" priority="18" stopIfTrue="1">
      <formula>C32=0</formula>
    </cfRule>
  </conditionalFormatting>
  <conditionalFormatting sqref="H188">
    <cfRule type="expression" dxfId="20" priority="16" stopIfTrue="1">
      <formula>$H$188&lt;&gt;$I$163</formula>
    </cfRule>
  </conditionalFormatting>
  <conditionalFormatting sqref="C293:G312">
    <cfRule type="expression" dxfId="19" priority="14" stopIfTrue="1">
      <formula>C32=0</formula>
    </cfRule>
  </conditionalFormatting>
  <conditionalFormatting sqref="H138">
    <cfRule type="cellIs" dxfId="18" priority="13" operator="lessThan">
      <formula>0</formula>
    </cfRule>
  </conditionalFormatting>
  <conditionalFormatting sqref="C61:G80">
    <cfRule type="expression" dxfId="17" priority="6" stopIfTrue="1">
      <formula>C32=0</formula>
    </cfRule>
  </conditionalFormatting>
  <conditionalFormatting sqref="C91:G110">
    <cfRule type="expression" dxfId="16" priority="5" stopIfTrue="1">
      <formula>C32=0</formula>
    </cfRule>
  </conditionalFormatting>
  <conditionalFormatting sqref="C143:H162">
    <cfRule type="expression" dxfId="15" priority="3" stopIfTrue="1">
      <formula>C32=0</formula>
    </cfRule>
  </conditionalFormatting>
  <conditionalFormatting sqref="H143:H162">
    <cfRule type="expression" dxfId="14" priority="4" stopIfTrue="1">
      <formula>OR(AND(#REF!&gt;0,H143&gt;0,H61=0),AND(#REF!&gt;0,H143&gt;0,H32=0))</formula>
    </cfRule>
  </conditionalFormatting>
  <conditionalFormatting sqref="H143:H162">
    <cfRule type="expression" dxfId="13" priority="2" stopIfTrue="1">
      <formula>OR(AND(#REF!&gt;0,H143&gt;0,H61=0),AND(#REF!&gt;0,H143&gt;0,H32=0))</formula>
    </cfRule>
  </conditionalFormatting>
  <conditionalFormatting sqref="H143:H162">
    <cfRule type="expression" dxfId="12" priority="1"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C000"/>
    <pageSetUpPr fitToPage="1"/>
  </sheetPr>
  <dimension ref="B1:I305"/>
  <sheetViews>
    <sheetView showGridLines="0" showZeros="0" zoomScale="70" zoomScaleNormal="70" workbookViewId="0"/>
  </sheetViews>
  <sheetFormatPr defaultColWidth="9.140625" defaultRowHeight="14.25" x14ac:dyDescent="0.2"/>
  <cols>
    <col min="1" max="1" width="1.85546875" style="4" customWidth="1"/>
    <col min="2" max="2" width="30.5703125" style="4" customWidth="1"/>
    <col min="3" max="4" width="19.28515625" style="4" bestFit="1" customWidth="1"/>
    <col min="5" max="5" width="17.140625" style="4" bestFit="1" customWidth="1"/>
    <col min="6" max="6" width="18.85546875" style="4" bestFit="1" customWidth="1"/>
    <col min="7" max="7" width="17.5703125" style="4" bestFit="1" customWidth="1"/>
    <col min="8" max="8" width="21.28515625" style="4" bestFit="1" customWidth="1"/>
    <col min="9" max="9" width="19.85546875" style="4" bestFit="1" customWidth="1"/>
    <col min="10" max="16384" width="9.140625" style="4"/>
  </cols>
  <sheetData>
    <row r="1" spans="2:9" x14ac:dyDescent="0.2">
      <c r="B1" s="382" t="str">
        <f>'Relative Weights'!A1</f>
        <v>THECB Texas Public University Expenditure Study Fiscal Year 2021</v>
      </c>
      <c r="C1" s="382"/>
      <c r="D1" s="382"/>
      <c r="E1" s="382"/>
      <c r="F1" s="382"/>
      <c r="G1" s="382"/>
      <c r="H1" s="382"/>
    </row>
    <row r="2" spans="2:9" x14ac:dyDescent="0.2">
      <c r="B2" s="383" t="str">
        <f>'Relative Weights'!A2</f>
        <v>Institution Survey for the Year Ended August 31, 2021</v>
      </c>
      <c r="C2" s="383"/>
      <c r="D2" s="383"/>
      <c r="E2" s="383"/>
      <c r="F2" s="383"/>
      <c r="G2" s="383"/>
      <c r="H2" s="383"/>
    </row>
    <row r="3" spans="2:9" x14ac:dyDescent="0.2">
      <c r="B3" s="6" t="s">
        <v>1</v>
      </c>
      <c r="C3" s="6"/>
      <c r="D3" s="6"/>
      <c r="E3" s="6"/>
      <c r="F3" s="6"/>
      <c r="G3" s="6"/>
      <c r="H3" s="6"/>
    </row>
    <row r="4" spans="2:9" x14ac:dyDescent="0.2">
      <c r="B4" s="83"/>
      <c r="C4" s="6"/>
      <c r="D4" s="6"/>
      <c r="E4" s="6"/>
      <c r="F4" s="6"/>
      <c r="G4" s="6"/>
      <c r="H4" s="6"/>
    </row>
    <row r="5" spans="2:9" ht="15" thickBot="1" x14ac:dyDescent="0.25">
      <c r="B5" s="382" t="s">
        <v>21</v>
      </c>
      <c r="C5" s="382"/>
      <c r="D5" s="382"/>
      <c r="E5" s="382"/>
      <c r="F5" s="382"/>
      <c r="G5" s="382"/>
      <c r="H5" s="5"/>
    </row>
    <row r="6" spans="2:9" ht="29.25" thickBot="1" x14ac:dyDescent="0.25">
      <c r="B6" s="367" t="s">
        <v>17</v>
      </c>
      <c r="C6" s="368"/>
      <c r="D6" s="368"/>
      <c r="E6" s="368"/>
      <c r="F6" s="332" t="s">
        <v>18</v>
      </c>
      <c r="G6" s="332" t="s">
        <v>64</v>
      </c>
      <c r="H6" s="58" t="s">
        <v>20</v>
      </c>
    </row>
    <row r="7" spans="2:9" x14ac:dyDescent="0.2">
      <c r="B7" s="369" t="s">
        <v>13</v>
      </c>
      <c r="C7" s="369"/>
      <c r="D7" s="369"/>
      <c r="E7" s="369"/>
      <c r="F7" s="29"/>
      <c r="G7" s="333"/>
      <c r="H7" s="75">
        <f>SUM(UTA:SRSU!H13)</f>
        <v>4061420765</v>
      </c>
      <c r="I7" s="90"/>
    </row>
    <row r="8" spans="2:9" x14ac:dyDescent="0.2">
      <c r="B8" s="371" t="s">
        <v>14</v>
      </c>
      <c r="C8" s="371"/>
      <c r="D8" s="371"/>
      <c r="E8" s="371"/>
      <c r="F8" s="29"/>
      <c r="G8" s="333"/>
      <c r="H8" s="75">
        <f>SUM(UTA:SRSU!H14)</f>
        <v>1942348308</v>
      </c>
      <c r="I8" s="90"/>
    </row>
    <row r="9" spans="2:9" x14ac:dyDescent="0.2">
      <c r="B9" s="371" t="s">
        <v>15</v>
      </c>
      <c r="C9" s="371"/>
      <c r="D9" s="371"/>
      <c r="E9" s="371"/>
      <c r="F9" s="29"/>
      <c r="G9" s="333"/>
      <c r="H9" s="75">
        <f>SUM(UTA:SRSU!H15)</f>
        <v>1737239059</v>
      </c>
      <c r="I9" s="90"/>
    </row>
    <row r="10" spans="2:9" x14ac:dyDescent="0.2">
      <c r="B10" s="371" t="s">
        <v>19</v>
      </c>
      <c r="C10" s="371"/>
      <c r="D10" s="371"/>
      <c r="E10" s="371"/>
      <c r="F10" s="29"/>
      <c r="G10" s="30"/>
      <c r="H10" s="75">
        <f>SUM(UTA:SRSU!H16)</f>
        <v>757824708</v>
      </c>
      <c r="I10" s="90"/>
    </row>
    <row r="11" spans="2:9" x14ac:dyDescent="0.2">
      <c r="B11" s="371" t="s">
        <v>16</v>
      </c>
      <c r="C11" s="371"/>
      <c r="D11" s="371"/>
      <c r="E11" s="371"/>
      <c r="F11" s="29"/>
      <c r="G11" s="333"/>
      <c r="H11" s="75">
        <f>SUM(UTA:SRSU!H17)</f>
        <v>1170400710</v>
      </c>
      <c r="I11" s="90"/>
    </row>
    <row r="12" spans="2:9" x14ac:dyDescent="0.2">
      <c r="B12" s="371" t="s">
        <v>1</v>
      </c>
      <c r="C12" s="371"/>
      <c r="D12" s="371"/>
      <c r="E12" s="371"/>
      <c r="F12" s="29"/>
      <c r="G12" s="341"/>
      <c r="H12" s="77">
        <f>SUM(H7:H11)</f>
        <v>9669233550</v>
      </c>
      <c r="I12" s="90"/>
    </row>
    <row r="13" spans="2:9" ht="13.5" customHeight="1" x14ac:dyDescent="0.2">
      <c r="B13" s="27"/>
      <c r="D13" s="27"/>
      <c r="E13" s="27"/>
      <c r="F13" s="27"/>
      <c r="G13" s="340"/>
      <c r="H13" s="5"/>
    </row>
    <row r="14" spans="2:9" ht="13.5" customHeight="1" thickBot="1" x14ac:dyDescent="0.25">
      <c r="B14" s="3" t="s">
        <v>66</v>
      </c>
      <c r="C14" s="27"/>
      <c r="D14" s="27"/>
      <c r="E14" s="27"/>
      <c r="F14" s="27"/>
      <c r="G14" s="274"/>
      <c r="H14" s="5"/>
    </row>
    <row r="15" spans="2:9" s="33" customFormat="1" x14ac:dyDescent="0.2">
      <c r="B15" s="57"/>
      <c r="C15" s="59" t="s">
        <v>26</v>
      </c>
      <c r="D15" s="60" t="s">
        <v>27</v>
      </c>
      <c r="E15" s="60" t="s">
        <v>28</v>
      </c>
      <c r="F15" s="60" t="s">
        <v>29</v>
      </c>
      <c r="G15" s="60" t="s">
        <v>30</v>
      </c>
      <c r="H15" s="61" t="s">
        <v>31</v>
      </c>
    </row>
    <row r="16" spans="2:9" s="33" customFormat="1" ht="15" thickBot="1" x14ac:dyDescent="0.25">
      <c r="B16" s="56" t="s">
        <v>684</v>
      </c>
      <c r="C16" s="79">
        <f>SUM(UTA:SRSU!C25)</f>
        <v>212047</v>
      </c>
      <c r="D16" s="80">
        <f>SUM(UTA:SRSU!D25)</f>
        <v>330634</v>
      </c>
      <c r="E16" s="80">
        <f>SUM(UTA:SRSU!E25)</f>
        <v>93743</v>
      </c>
      <c r="F16" s="80">
        <f>SUM(UTA:SRSU!F25)</f>
        <v>23491</v>
      </c>
      <c r="G16" s="80">
        <f>SUM(UTA:SRSU!G25)</f>
        <v>7131</v>
      </c>
      <c r="H16" s="68">
        <f>SUM(C16:G16)</f>
        <v>667046</v>
      </c>
      <c r="I16" s="89"/>
    </row>
    <row r="17" spans="2:9" x14ac:dyDescent="0.2">
      <c r="C17" s="2"/>
      <c r="D17" s="2"/>
      <c r="E17" s="2"/>
      <c r="F17" s="2"/>
      <c r="G17" s="273"/>
      <c r="H17" s="2"/>
      <c r="I17" s="2"/>
    </row>
    <row r="18" spans="2:9" ht="15" thickBot="1" x14ac:dyDescent="0.25">
      <c r="B18" s="3" t="s">
        <v>9</v>
      </c>
      <c r="C18" s="1"/>
      <c r="D18" s="1"/>
      <c r="E18" s="1"/>
      <c r="F18" s="1"/>
      <c r="G18" s="274"/>
      <c r="H18" s="1"/>
      <c r="I18" s="1"/>
    </row>
    <row r="19" spans="2:9" ht="15" thickBot="1" x14ac:dyDescent="0.25">
      <c r="B19" s="62" t="s">
        <v>32</v>
      </c>
      <c r="C19" s="63" t="s">
        <v>26</v>
      </c>
      <c r="D19" s="63" t="s">
        <v>27</v>
      </c>
      <c r="E19" s="63" t="s">
        <v>28</v>
      </c>
      <c r="F19" s="63" t="s">
        <v>29</v>
      </c>
      <c r="G19" s="63" t="s">
        <v>30</v>
      </c>
      <c r="H19" s="64" t="s">
        <v>31</v>
      </c>
      <c r="I19" s="1"/>
    </row>
    <row r="20" spans="2:9" x14ac:dyDescent="0.2">
      <c r="B20" s="9" t="s">
        <v>45</v>
      </c>
      <c r="C20" s="81">
        <f>SUM(UTA:SRSU!C32)</f>
        <v>3789273</v>
      </c>
      <c r="D20" s="81">
        <f>SUM(UTA:SRSU!D32)</f>
        <v>1658994</v>
      </c>
      <c r="E20" s="81">
        <f>SUM(UTA:SRSU!E32)</f>
        <v>312524</v>
      </c>
      <c r="F20" s="81">
        <f>SUM(UTA:SRSU!F32)</f>
        <v>88490</v>
      </c>
      <c r="G20" s="81">
        <f>SUM(UTA:SRSU!G32)</f>
        <v>0</v>
      </c>
      <c r="H20" s="22">
        <f>SUM(C20:G20)</f>
        <v>5849281</v>
      </c>
      <c r="I20" s="1"/>
    </row>
    <row r="21" spans="2:9" x14ac:dyDescent="0.2">
      <c r="B21" s="7" t="s">
        <v>46</v>
      </c>
      <c r="C21" s="81">
        <f>SUM(UTA:SRSU!C33)</f>
        <v>1581512</v>
      </c>
      <c r="D21" s="81">
        <f>SUM(UTA:SRSU!D33)</f>
        <v>823951</v>
      </c>
      <c r="E21" s="81">
        <f>SUM(UTA:SRSU!E33)</f>
        <v>141793</v>
      </c>
      <c r="F21" s="81">
        <f>SUM(UTA:SRSU!F33)</f>
        <v>83337</v>
      </c>
      <c r="G21" s="81">
        <f>SUM(UTA:SRSU!G33)</f>
        <v>0</v>
      </c>
      <c r="H21" s="22">
        <f t="shared" ref="H21:H40" si="0">SUM(C21:G21)</f>
        <v>2630593</v>
      </c>
      <c r="I21" s="1"/>
    </row>
    <row r="22" spans="2:9" x14ac:dyDescent="0.2">
      <c r="B22" s="7" t="s">
        <v>47</v>
      </c>
      <c r="C22" s="81">
        <f>SUM(UTA:SRSU!C34)</f>
        <v>507732</v>
      </c>
      <c r="D22" s="81">
        <f>SUM(UTA:SRSU!D34)</f>
        <v>220827</v>
      </c>
      <c r="E22" s="81">
        <f>SUM(UTA:SRSU!E34)</f>
        <v>33299</v>
      </c>
      <c r="F22" s="81">
        <f>SUM(UTA:SRSU!F34)</f>
        <v>10817</v>
      </c>
      <c r="G22" s="81">
        <f>SUM(UTA:SRSU!G34)</f>
        <v>0</v>
      </c>
      <c r="H22" s="22">
        <f t="shared" si="0"/>
        <v>772675</v>
      </c>
      <c r="I22" s="1"/>
    </row>
    <row r="23" spans="2:9" x14ac:dyDescent="0.2">
      <c r="B23" s="7" t="s">
        <v>48</v>
      </c>
      <c r="C23" s="81">
        <f>SUM(UTA:SRSU!C35)</f>
        <v>82224</v>
      </c>
      <c r="D23" s="81">
        <f>SUM(UTA:SRSU!D35)</f>
        <v>328198</v>
      </c>
      <c r="E23" s="81">
        <f>SUM(UTA:SRSU!E35)</f>
        <v>289928</v>
      </c>
      <c r="F23" s="81">
        <f>SUM(UTA:SRSU!F35)</f>
        <v>58612</v>
      </c>
      <c r="G23" s="81">
        <f>SUM(UTA:SRSU!G35)</f>
        <v>0</v>
      </c>
      <c r="H23" s="22">
        <f t="shared" si="0"/>
        <v>758962</v>
      </c>
      <c r="I23" s="1"/>
    </row>
    <row r="24" spans="2:9" x14ac:dyDescent="0.2">
      <c r="B24" s="7" t="s">
        <v>49</v>
      </c>
      <c r="C24" s="81">
        <f>SUM(UTA:SRSU!C36)</f>
        <v>93496</v>
      </c>
      <c r="D24" s="81">
        <f>SUM(UTA:SRSU!D36)</f>
        <v>118661</v>
      </c>
      <c r="E24" s="81">
        <f>SUM(UTA:SRSU!E36)</f>
        <v>17985</v>
      </c>
      <c r="F24" s="81">
        <f>SUM(UTA:SRSU!F36)</f>
        <v>8696</v>
      </c>
      <c r="G24" s="81">
        <f>SUM(UTA:SRSU!G36)</f>
        <v>0</v>
      </c>
      <c r="H24" s="22">
        <f t="shared" si="0"/>
        <v>238838</v>
      </c>
      <c r="I24" s="1"/>
    </row>
    <row r="25" spans="2:9" x14ac:dyDescent="0.2">
      <c r="B25" s="7" t="s">
        <v>50</v>
      </c>
      <c r="C25" s="81">
        <f>SUM(UTA:SRSU!C37)</f>
        <v>522883</v>
      </c>
      <c r="D25" s="81">
        <f>SUM(UTA:SRSU!D37)</f>
        <v>788411</v>
      </c>
      <c r="E25" s="81">
        <f>SUM(UTA:SRSU!E37)</f>
        <v>209394</v>
      </c>
      <c r="F25" s="81">
        <f>SUM(UTA:SRSU!F37)</f>
        <v>105536</v>
      </c>
      <c r="G25" s="81">
        <f>SUM(UTA:SRSU!G37)</f>
        <v>0</v>
      </c>
      <c r="H25" s="22">
        <f t="shared" si="0"/>
        <v>1626224</v>
      </c>
      <c r="I25" s="1"/>
    </row>
    <row r="26" spans="2:9" x14ac:dyDescent="0.2">
      <c r="B26" s="7" t="s">
        <v>51</v>
      </c>
      <c r="C26" s="81">
        <f>SUM(UTA:SRSU!C38)</f>
        <v>84559</v>
      </c>
      <c r="D26" s="81">
        <f>SUM(UTA:SRSU!D38)</f>
        <v>73608</v>
      </c>
      <c r="E26" s="81">
        <f>SUM(UTA:SRSU!E38)</f>
        <v>11294</v>
      </c>
      <c r="F26" s="81">
        <f>SUM(UTA:SRSU!F38)</f>
        <v>1813</v>
      </c>
      <c r="G26" s="81">
        <f>SUM(UTA:SRSU!G38)</f>
        <v>0</v>
      </c>
      <c r="H26" s="22">
        <f t="shared" si="0"/>
        <v>171274</v>
      </c>
      <c r="I26" s="1"/>
    </row>
    <row r="27" spans="2:9" x14ac:dyDescent="0.2">
      <c r="B27" s="7" t="s">
        <v>52</v>
      </c>
      <c r="C27" s="81">
        <f>SUM(UTA:SRSU!C39)</f>
        <v>0</v>
      </c>
      <c r="D27" s="81">
        <f>SUM(UTA:SRSU!D39)</f>
        <v>0</v>
      </c>
      <c r="E27" s="81">
        <f>SUM(UTA:SRSU!E39)</f>
        <v>0</v>
      </c>
      <c r="F27" s="81">
        <f>SUM(UTA:SRSU!F39)</f>
        <v>0</v>
      </c>
      <c r="G27" s="81">
        <f>SUM(UTA:SRSU!G39)</f>
        <v>105341</v>
      </c>
      <c r="H27" s="22">
        <f t="shared" si="0"/>
        <v>105341</v>
      </c>
      <c r="I27" s="1"/>
    </row>
    <row r="28" spans="2:9" x14ac:dyDescent="0.2">
      <c r="B28" s="7" t="s">
        <v>53</v>
      </c>
      <c r="C28" s="81">
        <f>SUM(UTA:SRSU!C40)</f>
        <v>21459</v>
      </c>
      <c r="D28" s="81">
        <f>SUM(UTA:SRSU!D40)</f>
        <v>70281</v>
      </c>
      <c r="E28" s="81">
        <f>SUM(UTA:SRSU!E40)</f>
        <v>90138</v>
      </c>
      <c r="F28" s="81">
        <f>SUM(UTA:SRSU!F40)</f>
        <v>1254</v>
      </c>
      <c r="G28" s="81">
        <f>SUM(UTA:SRSU!G40)</f>
        <v>0</v>
      </c>
      <c r="H28" s="22">
        <f t="shared" si="0"/>
        <v>183132</v>
      </c>
      <c r="I28" s="1"/>
    </row>
    <row r="29" spans="2:9" x14ac:dyDescent="0.2">
      <c r="B29" s="7" t="s">
        <v>54</v>
      </c>
      <c r="C29" s="81">
        <f>SUM(UTA:SRSU!C41)</f>
        <v>1133</v>
      </c>
      <c r="D29" s="81">
        <f>SUM(UTA:SRSU!D41)</f>
        <v>945</v>
      </c>
      <c r="E29" s="81">
        <f>SUM(UTA:SRSU!E41)</f>
        <v>18422</v>
      </c>
      <c r="F29" s="81">
        <f>SUM(UTA:SRSU!F41)</f>
        <v>474</v>
      </c>
      <c r="G29" s="81">
        <f>SUM(UTA:SRSU!G41)</f>
        <v>0</v>
      </c>
      <c r="H29" s="22">
        <f t="shared" si="0"/>
        <v>20974</v>
      </c>
      <c r="I29" s="1"/>
    </row>
    <row r="30" spans="2:9" x14ac:dyDescent="0.2">
      <c r="B30" s="7" t="s">
        <v>55</v>
      </c>
      <c r="C30" s="81">
        <f>SUM(UTA:SRSU!C42)</f>
        <v>0</v>
      </c>
      <c r="D30" s="81">
        <f>SUM(UTA:SRSU!D42)</f>
        <v>0</v>
      </c>
      <c r="E30" s="81">
        <f>SUM(UTA:SRSU!E42)</f>
        <v>0</v>
      </c>
      <c r="F30" s="81">
        <f>SUM(UTA:SRSU!F42)</f>
        <v>0</v>
      </c>
      <c r="G30" s="81">
        <f>SUM(UTA:SRSU!G42)</f>
        <v>14352</v>
      </c>
      <c r="H30" s="22">
        <f t="shared" si="0"/>
        <v>14352</v>
      </c>
      <c r="I30" s="1"/>
    </row>
    <row r="31" spans="2:9" x14ac:dyDescent="0.2">
      <c r="B31" s="7" t="s">
        <v>56</v>
      </c>
      <c r="C31" s="81">
        <f>SUM(UTA:SRSU!C43)</f>
        <v>13867</v>
      </c>
      <c r="D31" s="81">
        <f>SUM(UTA:SRSU!D43)</f>
        <v>4055</v>
      </c>
      <c r="E31" s="81">
        <f>SUM(UTA:SRSU!E43)</f>
        <v>0</v>
      </c>
      <c r="F31" s="81">
        <f>SUM(UTA:SRSU!F43)</f>
        <v>0</v>
      </c>
      <c r="G31" s="81">
        <f>SUM(UTA:SRSU!G43)</f>
        <v>0</v>
      </c>
      <c r="H31" s="22">
        <f t="shared" si="0"/>
        <v>17922</v>
      </c>
      <c r="I31" s="1"/>
    </row>
    <row r="32" spans="2:9" x14ac:dyDescent="0.2">
      <c r="B32" s="7" t="s">
        <v>57</v>
      </c>
      <c r="C32" s="81">
        <f>SUM(UTA:SRSU!C44)</f>
        <v>9</v>
      </c>
      <c r="D32" s="81">
        <f>SUM(UTA:SRSU!D44)</f>
        <v>69</v>
      </c>
      <c r="E32" s="81">
        <f>SUM(UTA:SRSU!E44)</f>
        <v>0</v>
      </c>
      <c r="F32" s="81">
        <f>SUM(UTA:SRSU!F44)</f>
        <v>0</v>
      </c>
      <c r="G32" s="81">
        <f>SUM(UTA:SRSU!G44)</f>
        <v>0</v>
      </c>
      <c r="H32" s="22">
        <f t="shared" si="0"/>
        <v>78</v>
      </c>
      <c r="I32" s="1"/>
    </row>
    <row r="33" spans="2:9" x14ac:dyDescent="0.2">
      <c r="B33" s="7" t="s">
        <v>58</v>
      </c>
      <c r="C33" s="81">
        <f>SUM(UTA:SRSU!C45)</f>
        <v>162786</v>
      </c>
      <c r="D33" s="81">
        <f>SUM(UTA:SRSU!D45)</f>
        <v>286915</v>
      </c>
      <c r="E33" s="81">
        <f>SUM(UTA:SRSU!E45)</f>
        <v>116878</v>
      </c>
      <c r="F33" s="81">
        <f>SUM(UTA:SRSU!F45)</f>
        <v>10780</v>
      </c>
      <c r="G33" s="81">
        <f>SUM(UTA:SRSU!G45)</f>
        <v>23564</v>
      </c>
      <c r="H33" s="22">
        <f t="shared" si="0"/>
        <v>600923</v>
      </c>
      <c r="I33" s="1"/>
    </row>
    <row r="34" spans="2:9" x14ac:dyDescent="0.2">
      <c r="B34" s="7" t="s">
        <v>59</v>
      </c>
      <c r="C34" s="81">
        <f>SUM(UTA:SRSU!C46)</f>
        <v>17</v>
      </c>
      <c r="D34" s="81">
        <f>SUM(UTA:SRSU!D46)</f>
        <v>899</v>
      </c>
      <c r="E34" s="81">
        <f>SUM(UTA:SRSU!E46)</f>
        <v>1150</v>
      </c>
      <c r="F34" s="81">
        <f>SUM(UTA:SRSU!F46)</f>
        <v>2510</v>
      </c>
      <c r="G34" s="81">
        <f>SUM(UTA:SRSU!G46)</f>
        <v>55309</v>
      </c>
      <c r="H34" s="22">
        <f t="shared" si="0"/>
        <v>59885</v>
      </c>
      <c r="I34" s="1"/>
    </row>
    <row r="35" spans="2:9" x14ac:dyDescent="0.2">
      <c r="B35" s="7" t="s">
        <v>60</v>
      </c>
      <c r="C35" s="81">
        <f>SUM(UTA:SRSU!C47)</f>
        <v>467128</v>
      </c>
      <c r="D35" s="81">
        <f>SUM(UTA:SRSU!D47)</f>
        <v>1330077</v>
      </c>
      <c r="E35" s="81">
        <f>SUM(UTA:SRSU!E47)</f>
        <v>455211</v>
      </c>
      <c r="F35" s="81">
        <f>SUM(UTA:SRSU!F47)</f>
        <v>13926</v>
      </c>
      <c r="G35" s="81">
        <f>SUM(UTA:SRSU!G47)</f>
        <v>0</v>
      </c>
      <c r="H35" s="22">
        <f t="shared" si="0"/>
        <v>2266342</v>
      </c>
      <c r="I35" s="1"/>
    </row>
    <row r="36" spans="2:9" x14ac:dyDescent="0.2">
      <c r="B36" s="7" t="s">
        <v>61</v>
      </c>
      <c r="C36" s="81">
        <f>SUM(UTA:SRSU!C48)</f>
        <v>0</v>
      </c>
      <c r="D36" s="81">
        <f>SUM(UTA:SRSU!D48)</f>
        <v>0</v>
      </c>
      <c r="E36" s="81">
        <f>SUM(UTA:SRSU!E48)</f>
        <v>0</v>
      </c>
      <c r="F36" s="81">
        <f>SUM(UTA:SRSU!F48)</f>
        <v>0</v>
      </c>
      <c r="G36" s="81">
        <f>SUM(UTA:SRSU!G48)</f>
        <v>15888</v>
      </c>
      <c r="H36" s="22">
        <f t="shared" si="0"/>
        <v>15888</v>
      </c>
      <c r="I36" s="1"/>
    </row>
    <row r="37" spans="2:9" x14ac:dyDescent="0.2">
      <c r="B37" s="7" t="s">
        <v>62</v>
      </c>
      <c r="C37" s="81">
        <f>SUM(UTA:SRSU!C49)</f>
        <v>47</v>
      </c>
      <c r="D37" s="81">
        <f>SUM(UTA:SRSU!D49)</f>
        <v>43335</v>
      </c>
      <c r="E37" s="81">
        <f>SUM(UTA:SRSU!E49)</f>
        <v>0</v>
      </c>
      <c r="F37" s="81">
        <f>SUM(UTA:SRSU!F49)</f>
        <v>0</v>
      </c>
      <c r="G37" s="81">
        <f>SUM(UTA:SRSU!G49)</f>
        <v>0</v>
      </c>
      <c r="H37" s="22">
        <f t="shared" si="0"/>
        <v>43382</v>
      </c>
      <c r="I37" s="1"/>
    </row>
    <row r="38" spans="2:9" x14ac:dyDescent="0.2">
      <c r="B38" s="7" t="s">
        <v>63</v>
      </c>
      <c r="C38" s="81">
        <f>SUM(UTA:SRSU!C50)</f>
        <v>72679</v>
      </c>
      <c r="D38" s="81">
        <f>SUM(UTA:SRSU!D50)</f>
        <v>131543</v>
      </c>
      <c r="E38" s="81">
        <f>SUM(UTA:SRSU!E50)</f>
        <v>16578</v>
      </c>
      <c r="F38" s="81">
        <f>SUM(UTA:SRSU!F50)</f>
        <v>437</v>
      </c>
      <c r="G38" s="81">
        <f>SUM(UTA:SRSU!G50)</f>
        <v>0</v>
      </c>
      <c r="H38" s="22">
        <f t="shared" si="0"/>
        <v>221237</v>
      </c>
      <c r="I38" s="1"/>
    </row>
    <row r="39" spans="2:9" x14ac:dyDescent="0.2">
      <c r="B39" s="7" t="s">
        <v>0</v>
      </c>
      <c r="C39" s="81">
        <f>SUM(UTA:SRSU!C51)</f>
        <v>31022</v>
      </c>
      <c r="D39" s="81">
        <f>SUM(UTA:SRSU!D51)</f>
        <v>330913</v>
      </c>
      <c r="E39" s="81">
        <f>SUM(UTA:SRSU!E51)</f>
        <v>106009</v>
      </c>
      <c r="F39" s="81">
        <f>SUM(UTA:SRSU!F51)</f>
        <v>9026</v>
      </c>
      <c r="G39" s="81">
        <f>SUM(UTA:SRSU!G51)</f>
        <v>0</v>
      </c>
      <c r="H39" s="22">
        <f t="shared" si="0"/>
        <v>476970</v>
      </c>
      <c r="I39" s="1"/>
    </row>
    <row r="40" spans="2:9" x14ac:dyDescent="0.2">
      <c r="B40" s="8" t="s">
        <v>34</v>
      </c>
      <c r="C40" s="22">
        <f>SUM(C20:C39)</f>
        <v>7431826</v>
      </c>
      <c r="D40" s="22">
        <f>SUM(D20:D39)</f>
        <v>6211682</v>
      </c>
      <c r="E40" s="22">
        <f>SUM(E20:E39)</f>
        <v>1820603</v>
      </c>
      <c r="F40" s="22">
        <f>SUM(F20:F39)</f>
        <v>395708</v>
      </c>
      <c r="G40" s="22">
        <f>SUM(G20:G39)</f>
        <v>214454</v>
      </c>
      <c r="H40" s="22">
        <f t="shared" si="0"/>
        <v>16074273</v>
      </c>
      <c r="I40" s="1"/>
    </row>
    <row r="41" spans="2:9" x14ac:dyDescent="0.2">
      <c r="B41" s="14"/>
      <c r="C41" s="18"/>
      <c r="D41" s="18"/>
      <c r="E41" s="18"/>
      <c r="F41" s="18"/>
      <c r="G41" s="18"/>
      <c r="H41" s="18"/>
      <c r="I41" s="1"/>
    </row>
    <row r="42" spans="2:9" ht="15" thickBot="1" x14ac:dyDescent="0.25">
      <c r="B42" s="3" t="s">
        <v>10</v>
      </c>
      <c r="C42" s="1"/>
      <c r="D42" s="1"/>
      <c r="E42" s="1"/>
      <c r="F42" s="1"/>
      <c r="G42" s="1"/>
      <c r="H42" s="1"/>
      <c r="I42" s="1"/>
    </row>
    <row r="43" spans="2:9" ht="15" thickBot="1" x14ac:dyDescent="0.25">
      <c r="B43" s="62" t="s">
        <v>32</v>
      </c>
      <c r="C43" s="63" t="s">
        <v>26</v>
      </c>
      <c r="D43" s="63" t="s">
        <v>27</v>
      </c>
      <c r="E43" s="63" t="s">
        <v>28</v>
      </c>
      <c r="F43" s="63" t="s">
        <v>29</v>
      </c>
      <c r="G43" s="63" t="s">
        <v>30</v>
      </c>
      <c r="H43" s="64" t="s">
        <v>31</v>
      </c>
      <c r="I43" s="1"/>
    </row>
    <row r="44" spans="2:9" x14ac:dyDescent="0.2">
      <c r="B44" s="9" t="str">
        <f>$B$20</f>
        <v>Liberal Arts</v>
      </c>
      <c r="C44" s="82">
        <f>SUM(UTA:SRSU!C61)</f>
        <v>216056409.72048196</v>
      </c>
      <c r="D44" s="82">
        <f>SUM(UTA:SRSU!D61)</f>
        <v>180367394.33997062</v>
      </c>
      <c r="E44" s="82">
        <f>SUM(UTA:SRSU!E61)</f>
        <v>106801568.60658671</v>
      </c>
      <c r="F44" s="82">
        <f>SUM(UTA:SRSU!F61)</f>
        <v>104625506.69309804</v>
      </c>
      <c r="G44" s="82">
        <f>SUM(UTA:SRSU!G61)</f>
        <v>143149.41315722399</v>
      </c>
      <c r="H44" s="21">
        <f>SUM(C44:G44)</f>
        <v>607994028.77329457</v>
      </c>
      <c r="I44" s="1"/>
    </row>
    <row r="45" spans="2:9" x14ac:dyDescent="0.2">
      <c r="B45" s="9" t="str">
        <f>$B$21</f>
        <v>Science</v>
      </c>
      <c r="C45" s="81">
        <f>SUM(UTA:SRSU!C62)</f>
        <v>88764734.96481134</v>
      </c>
      <c r="D45" s="81">
        <f>SUM(UTA:SRSU!D62)</f>
        <v>97475009.511035055</v>
      </c>
      <c r="E45" s="81">
        <f>SUM(UTA:SRSU!E62)</f>
        <v>59412189.590554826</v>
      </c>
      <c r="F45" s="81">
        <f>SUM(UTA:SRSU!F62)</f>
        <v>89895137.569545299</v>
      </c>
      <c r="G45" s="81">
        <f>SUM(UTA:SRSU!G62)</f>
        <v>0</v>
      </c>
      <c r="H45" s="22">
        <f t="shared" ref="H45:H64" si="1">SUM(C45:G45)</f>
        <v>335547071.63594651</v>
      </c>
      <c r="I45" s="1"/>
    </row>
    <row r="46" spans="2:9" x14ac:dyDescent="0.2">
      <c r="B46" s="9" t="str">
        <f>$B$22</f>
        <v>Fine Arts</v>
      </c>
      <c r="C46" s="81">
        <f>SUM(UTA:SRSU!C63)</f>
        <v>48797472.105879791</v>
      </c>
      <c r="D46" s="81">
        <f>SUM(UTA:SRSU!D63)</f>
        <v>44629074.606863074</v>
      </c>
      <c r="E46" s="81">
        <f>SUM(UTA:SRSU!E63)</f>
        <v>21766692.196340915</v>
      </c>
      <c r="F46" s="81">
        <f>SUM(UTA:SRSU!F63)</f>
        <v>9269741.0323533304</v>
      </c>
      <c r="G46" s="81">
        <f>SUM(UTA:SRSU!G63)</f>
        <v>0</v>
      </c>
      <c r="H46" s="22">
        <f t="shared" si="1"/>
        <v>124462979.94143711</v>
      </c>
      <c r="I46" s="1"/>
    </row>
    <row r="47" spans="2:9" x14ac:dyDescent="0.2">
      <c r="B47" s="9" t="str">
        <f>$B$23</f>
        <v>Teacher Education</v>
      </c>
      <c r="C47" s="81">
        <f>SUM(UTA:SRSU!C64)</f>
        <v>6010401.3307916131</v>
      </c>
      <c r="D47" s="81">
        <f>SUM(UTA:SRSU!D64)</f>
        <v>33427762.979011748</v>
      </c>
      <c r="E47" s="81">
        <f>SUM(UTA:SRSU!E64)</f>
        <v>39952315.26677043</v>
      </c>
      <c r="F47" s="81">
        <f>SUM(UTA:SRSU!F64)</f>
        <v>29387198.836698748</v>
      </c>
      <c r="G47" s="81">
        <f>SUM(UTA:SRSU!G64)</f>
        <v>0</v>
      </c>
      <c r="H47" s="22">
        <f t="shared" si="1"/>
        <v>108777678.41327253</v>
      </c>
      <c r="I47" s="1"/>
    </row>
    <row r="48" spans="2:9" x14ac:dyDescent="0.2">
      <c r="B48" s="9" t="str">
        <f>$B$24</f>
        <v>Agriculture</v>
      </c>
      <c r="C48" s="81">
        <f>SUM(UTA:SRSU!C65)</f>
        <v>6286808.2579031661</v>
      </c>
      <c r="D48" s="81">
        <f>SUM(UTA:SRSU!D65)</f>
        <v>14101419.71938628</v>
      </c>
      <c r="E48" s="81">
        <f>SUM(UTA:SRSU!E65)</f>
        <v>10104384.545362236</v>
      </c>
      <c r="F48" s="81">
        <f>SUM(UTA:SRSU!F65)</f>
        <v>8044411.7625196753</v>
      </c>
      <c r="G48" s="81">
        <f>SUM(UTA:SRSU!G65)</f>
        <v>0</v>
      </c>
      <c r="H48" s="22">
        <f t="shared" si="1"/>
        <v>38537024.285171352</v>
      </c>
      <c r="I48" s="1"/>
    </row>
    <row r="49" spans="2:9" x14ac:dyDescent="0.2">
      <c r="B49" s="9" t="str">
        <f>$B$25</f>
        <v>Engineering</v>
      </c>
      <c r="C49" s="81">
        <f>SUM(UTA:SRSU!C66)</f>
        <v>47440196.655738018</v>
      </c>
      <c r="D49" s="81">
        <f>SUM(UTA:SRSU!D66)</f>
        <v>115957481.30999154</v>
      </c>
      <c r="E49" s="81">
        <f>SUM(UTA:SRSU!E66)</f>
        <v>88947168.308578297</v>
      </c>
      <c r="F49" s="81">
        <f>SUM(UTA:SRSU!F66)</f>
        <v>114233219.6568388</v>
      </c>
      <c r="G49" s="81">
        <f>SUM(UTA:SRSU!G66)</f>
        <v>0</v>
      </c>
      <c r="H49" s="22">
        <f t="shared" si="1"/>
        <v>366578065.93114662</v>
      </c>
      <c r="I49" s="1"/>
    </row>
    <row r="50" spans="2:9" x14ac:dyDescent="0.2">
      <c r="B50" s="9" t="str">
        <f>$B$26</f>
        <v>Home Economics</v>
      </c>
      <c r="C50" s="81">
        <f>SUM(UTA:SRSU!C67)</f>
        <v>3966804.7609936493</v>
      </c>
      <c r="D50" s="81">
        <f>SUM(UTA:SRSU!D67)</f>
        <v>6462774.9030488404</v>
      </c>
      <c r="E50" s="81">
        <f>SUM(UTA:SRSU!E67)</f>
        <v>2609459.4981340324</v>
      </c>
      <c r="F50" s="81">
        <f>SUM(UTA:SRSU!F67)</f>
        <v>1895674.5575523351</v>
      </c>
      <c r="G50" s="81">
        <f>SUM(UTA:SRSU!G67)</f>
        <v>0</v>
      </c>
      <c r="H50" s="22">
        <f t="shared" si="1"/>
        <v>14934713.719728857</v>
      </c>
      <c r="I50" s="1"/>
    </row>
    <row r="51" spans="2:9" x14ac:dyDescent="0.2">
      <c r="B51" s="9" t="str">
        <f>$B$27</f>
        <v>Law</v>
      </c>
      <c r="C51" s="81">
        <f>SUM(UTA:SRSU!C68)</f>
        <v>0</v>
      </c>
      <c r="D51" s="81">
        <f>SUM(UTA:SRSU!D68)</f>
        <v>0</v>
      </c>
      <c r="E51" s="81">
        <f>SUM(UTA:SRSU!E68)</f>
        <v>0</v>
      </c>
      <c r="F51" s="81">
        <f>SUM(UTA:SRSU!F68)</f>
        <v>0</v>
      </c>
      <c r="G51" s="81">
        <f>SUM(UTA:SRSU!G68)</f>
        <v>43831161.011503816</v>
      </c>
      <c r="H51" s="22">
        <f t="shared" si="1"/>
        <v>43831161.011503816</v>
      </c>
      <c r="I51" s="1"/>
    </row>
    <row r="52" spans="2:9" x14ac:dyDescent="0.2">
      <c r="B52" s="9" t="str">
        <f>$B$28</f>
        <v>Social Service</v>
      </c>
      <c r="C52" s="81">
        <f>SUM(UTA:SRSU!C69)</f>
        <v>1980642.2942256196</v>
      </c>
      <c r="D52" s="81">
        <f>SUM(UTA:SRSU!D69)</f>
        <v>7538597.3676480399</v>
      </c>
      <c r="E52" s="81">
        <f>SUM(UTA:SRSU!E69)</f>
        <v>12301037.554324759</v>
      </c>
      <c r="F52" s="81">
        <f>SUM(UTA:SRSU!F69)</f>
        <v>2233351.7341791587</v>
      </c>
      <c r="G52" s="81">
        <f>SUM(UTA:SRSU!G69)</f>
        <v>0</v>
      </c>
      <c r="H52" s="22">
        <f t="shared" si="1"/>
        <v>24053628.950377576</v>
      </c>
      <c r="I52" s="1"/>
    </row>
    <row r="53" spans="2:9" x14ac:dyDescent="0.2">
      <c r="B53" s="9" t="str">
        <f>$B$29</f>
        <v>Library Science</v>
      </c>
      <c r="C53" s="81">
        <f>SUM(UTA:SRSU!C70)</f>
        <v>408354.68003789603</v>
      </c>
      <c r="D53" s="81">
        <f>SUM(UTA:SRSU!D70)</f>
        <v>99462.519505960299</v>
      </c>
      <c r="E53" s="81">
        <f>SUM(UTA:SRSU!E70)</f>
        <v>4804791.4029949065</v>
      </c>
      <c r="F53" s="81">
        <f>SUM(UTA:SRSU!F70)</f>
        <v>698213.87464124907</v>
      </c>
      <c r="G53" s="81">
        <f>SUM(UTA:SRSU!G70)</f>
        <v>0</v>
      </c>
      <c r="H53" s="22">
        <f t="shared" si="1"/>
        <v>6010822.4771800116</v>
      </c>
      <c r="I53" s="1"/>
    </row>
    <row r="54" spans="2:9" x14ac:dyDescent="0.2">
      <c r="B54" s="9" t="str">
        <f>$B$30</f>
        <v>Veterinary Science</v>
      </c>
      <c r="C54" s="81">
        <f>SUM(UTA:SRSU!C71)</f>
        <v>0</v>
      </c>
      <c r="D54" s="81">
        <f>SUM(UTA:SRSU!D71)</f>
        <v>0</v>
      </c>
      <c r="E54" s="81">
        <f>SUM(UTA:SRSU!E71)</f>
        <v>0</v>
      </c>
      <c r="F54" s="81">
        <f>SUM(UTA:SRSU!F71)</f>
        <v>0</v>
      </c>
      <c r="G54" s="81">
        <f>SUM(UTA:SRSU!G71)</f>
        <v>0</v>
      </c>
      <c r="H54" s="22">
        <f t="shared" si="1"/>
        <v>0</v>
      </c>
      <c r="I54" s="1"/>
    </row>
    <row r="55" spans="2:9" x14ac:dyDescent="0.2">
      <c r="B55" s="9" t="str">
        <f>$B$31</f>
        <v>Vocational Training</v>
      </c>
      <c r="C55" s="81">
        <f>SUM(UTA:SRSU!C72)</f>
        <v>1166899.5162564588</v>
      </c>
      <c r="D55" s="81">
        <f>SUM(UTA:SRSU!D72)</f>
        <v>606681.9679557546</v>
      </c>
      <c r="E55" s="81">
        <f>SUM(UTA:SRSU!E72)</f>
        <v>0</v>
      </c>
      <c r="F55" s="81">
        <f>SUM(UTA:SRSU!F72)</f>
        <v>0</v>
      </c>
      <c r="G55" s="81">
        <f>SUM(UTA:SRSU!G72)</f>
        <v>0</v>
      </c>
      <c r="H55" s="22">
        <f t="shared" si="1"/>
        <v>1773581.4842122134</v>
      </c>
      <c r="I55" s="1"/>
    </row>
    <row r="56" spans="2:9" x14ac:dyDescent="0.2">
      <c r="B56" s="9" t="str">
        <f>$B$32</f>
        <v>Physical Training</v>
      </c>
      <c r="C56" s="81">
        <f>SUM(UTA:SRSU!C73)</f>
        <v>528.49624060150404</v>
      </c>
      <c r="D56" s="81">
        <f>SUM(UTA:SRSU!D73)</f>
        <v>3731.5037593984998</v>
      </c>
      <c r="E56" s="81">
        <f>SUM(UTA:SRSU!E73)</f>
        <v>0</v>
      </c>
      <c r="F56" s="81">
        <f>SUM(UTA:SRSU!F73)</f>
        <v>0</v>
      </c>
      <c r="G56" s="81">
        <f>SUM(UTA:SRSU!G73)</f>
        <v>0</v>
      </c>
      <c r="H56" s="22">
        <f t="shared" si="1"/>
        <v>4260.0000000000036</v>
      </c>
      <c r="I56" s="1"/>
    </row>
    <row r="57" spans="2:9" x14ac:dyDescent="0.2">
      <c r="B57" s="9" t="str">
        <f>$B$33</f>
        <v>Health Services</v>
      </c>
      <c r="C57" s="81">
        <f>SUM(UTA:SRSU!C74)</f>
        <v>8543927.9679304119</v>
      </c>
      <c r="D57" s="81">
        <f>SUM(UTA:SRSU!D74)</f>
        <v>23944289.726133332</v>
      </c>
      <c r="E57" s="81">
        <f>SUM(UTA:SRSU!E74)</f>
        <v>21303916.715386394</v>
      </c>
      <c r="F57" s="81">
        <f>SUM(UTA:SRSU!F74)</f>
        <v>8031438.896043526</v>
      </c>
      <c r="G57" s="81">
        <f>SUM(UTA:SRSU!G74)</f>
        <v>6503705.2183759026</v>
      </c>
      <c r="H57" s="22">
        <f t="shared" si="1"/>
        <v>68327278.523869574</v>
      </c>
      <c r="I57" s="1"/>
    </row>
    <row r="58" spans="2:9" x14ac:dyDescent="0.2">
      <c r="B58" s="9" t="str">
        <f>$B$34</f>
        <v>Pharmacy</v>
      </c>
      <c r="C58" s="81">
        <f>SUM(UTA:SRSU!C75)</f>
        <v>63379.6631000579</v>
      </c>
      <c r="D58" s="81">
        <f>SUM(UTA:SRSU!D75)</f>
        <v>156245.11689224001</v>
      </c>
      <c r="E58" s="81">
        <f>SUM(UTA:SRSU!E75)</f>
        <v>2304403.4454533728</v>
      </c>
      <c r="F58" s="81">
        <f>SUM(UTA:SRSU!F75)</f>
        <v>5575634.5593382232</v>
      </c>
      <c r="G58" s="81">
        <f>SUM(UTA:SRSU!G75)</f>
        <v>11831403.277638288</v>
      </c>
      <c r="H58" s="22">
        <f t="shared" si="1"/>
        <v>19931066.062422182</v>
      </c>
      <c r="I58" s="1"/>
    </row>
    <row r="59" spans="2:9" x14ac:dyDescent="0.2">
      <c r="B59" s="9" t="str">
        <f>$B$35</f>
        <v>Business Administration</v>
      </c>
      <c r="C59" s="81">
        <f>SUM(UTA:SRSU!C76)</f>
        <v>30002011.500319008</v>
      </c>
      <c r="D59" s="81">
        <f>SUM(UTA:SRSU!D76)</f>
        <v>146059476.5491021</v>
      </c>
      <c r="E59" s="81">
        <f>SUM(UTA:SRSU!E76)</f>
        <v>95764597.458775401</v>
      </c>
      <c r="F59" s="81">
        <f>SUM(UTA:SRSU!F76)</f>
        <v>40440842.133766532</v>
      </c>
      <c r="G59" s="81">
        <f>SUM(UTA:SRSU!G76)</f>
        <v>0</v>
      </c>
      <c r="H59" s="22">
        <f t="shared" si="1"/>
        <v>312266927.64196301</v>
      </c>
      <c r="I59" s="1"/>
    </row>
    <row r="60" spans="2:9" x14ac:dyDescent="0.2">
      <c r="B60" s="9" t="str">
        <f>$B$36</f>
        <v>Optometry</v>
      </c>
      <c r="C60" s="81">
        <f>SUM(UTA:SRSU!C77)</f>
        <v>0</v>
      </c>
      <c r="D60" s="81">
        <f>SUM(UTA:SRSU!D77)</f>
        <v>0</v>
      </c>
      <c r="E60" s="81">
        <f>SUM(UTA:SRSU!E77)</f>
        <v>0</v>
      </c>
      <c r="F60" s="81">
        <f>SUM(UTA:SRSU!F77)</f>
        <v>0</v>
      </c>
      <c r="G60" s="81">
        <f>SUM(UTA:SRSU!G77)</f>
        <v>3649940.2014748701</v>
      </c>
      <c r="H60" s="22">
        <f t="shared" si="1"/>
        <v>3649940.2014748701</v>
      </c>
      <c r="I60" s="1"/>
    </row>
    <row r="61" spans="2:9" x14ac:dyDescent="0.2">
      <c r="B61" s="9" t="str">
        <f>$B$37</f>
        <v>Teacher Ed-Practice Teaching</v>
      </c>
      <c r="C61" s="81">
        <f>SUM(UTA:SRSU!C78)</f>
        <v>11059.014969686259</v>
      </c>
      <c r="D61" s="81">
        <f>SUM(UTA:SRSU!D78)</f>
        <v>5873955.5193976825</v>
      </c>
      <c r="E61" s="81">
        <f>SUM(UTA:SRSU!E78)</f>
        <v>0</v>
      </c>
      <c r="F61" s="81">
        <f>SUM(UTA:SRSU!F78)</f>
        <v>0</v>
      </c>
      <c r="G61" s="81">
        <f>SUM(UTA:SRSU!G78)</f>
        <v>0</v>
      </c>
      <c r="H61" s="22">
        <f t="shared" si="1"/>
        <v>5885014.5343673686</v>
      </c>
      <c r="I61" s="1"/>
    </row>
    <row r="62" spans="2:9" x14ac:dyDescent="0.2">
      <c r="B62" s="9" t="str">
        <f>$B$38</f>
        <v>Technology</v>
      </c>
      <c r="C62" s="81">
        <f>SUM(UTA:SRSU!C79)</f>
        <v>7039539.8861881737</v>
      </c>
      <c r="D62" s="81">
        <f>SUM(UTA:SRSU!D79)</f>
        <v>16035320.129953243</v>
      </c>
      <c r="E62" s="81">
        <f>SUM(UTA:SRSU!E79)</f>
        <v>5149340.9694841746</v>
      </c>
      <c r="F62" s="81">
        <f>SUM(UTA:SRSU!F79)</f>
        <v>221617.81163353362</v>
      </c>
      <c r="G62" s="81">
        <f>SUM(UTA:SRSU!G79)</f>
        <v>0</v>
      </c>
      <c r="H62" s="22">
        <f t="shared" si="1"/>
        <v>28445818.797259122</v>
      </c>
      <c r="I62" s="1"/>
    </row>
    <row r="63" spans="2:9" x14ac:dyDescent="0.2">
      <c r="B63" s="9" t="str">
        <f>$B$39</f>
        <v>Nursing</v>
      </c>
      <c r="C63" s="81">
        <f>SUM(UTA:SRSU!C80)</f>
        <v>2621013.2912202114</v>
      </c>
      <c r="D63" s="81">
        <f>SUM(UTA:SRSU!D80)</f>
        <v>38983991.264797769</v>
      </c>
      <c r="E63" s="81">
        <f>SUM(UTA:SRSU!E80)</f>
        <v>16858412.067251671</v>
      </c>
      <c r="F63" s="81">
        <f>SUM(UTA:SRSU!F80)</f>
        <v>5739112.5155586349</v>
      </c>
      <c r="G63" s="81">
        <f>SUM(UTA:SRSU!G80)</f>
        <v>0</v>
      </c>
      <c r="H63" s="22">
        <f t="shared" si="1"/>
        <v>64202529.138828285</v>
      </c>
      <c r="I63" s="1"/>
    </row>
    <row r="64" spans="2:9" x14ac:dyDescent="0.2">
      <c r="B64" s="35" t="str">
        <f>$B$40</f>
        <v>Totals</v>
      </c>
      <c r="C64" s="21">
        <f>SUM(C44:C63)</f>
        <v>469160184.10708767</v>
      </c>
      <c r="D64" s="21">
        <f>SUM(D44:D63)</f>
        <v>731722669.0344528</v>
      </c>
      <c r="E64" s="21">
        <f>SUM(E44:E63)</f>
        <v>488080277.62599808</v>
      </c>
      <c r="F64" s="21">
        <f>SUM(F44:F63)</f>
        <v>420291101.63376707</v>
      </c>
      <c r="G64" s="21">
        <f>SUM(G44:G63)</f>
        <v>65959359.122150101</v>
      </c>
      <c r="H64" s="21">
        <f t="shared" si="1"/>
        <v>2175213591.5234556</v>
      </c>
      <c r="I64" s="1"/>
    </row>
    <row r="65" spans="2:9" x14ac:dyDescent="0.2">
      <c r="B65" s="14"/>
      <c r="C65" s="15"/>
      <c r="D65" s="15"/>
      <c r="E65" s="15"/>
      <c r="F65" s="15"/>
      <c r="G65" s="15"/>
      <c r="H65" s="16"/>
      <c r="I65" s="1"/>
    </row>
    <row r="66" spans="2:9" x14ac:dyDescent="0.2">
      <c r="B66" s="28" t="s">
        <v>33</v>
      </c>
      <c r="C66" s="13"/>
      <c r="D66" s="13"/>
      <c r="E66" s="13"/>
      <c r="F66" s="13"/>
      <c r="G66" s="13"/>
      <c r="H66" s="17">
        <f>H7+H8</f>
        <v>6003769073</v>
      </c>
    </row>
    <row r="67" spans="2:9" ht="15" thickBot="1" x14ac:dyDescent="0.25">
      <c r="B67" s="28" t="s">
        <v>5</v>
      </c>
      <c r="C67" s="12"/>
      <c r="D67" s="12"/>
      <c r="E67" s="12"/>
      <c r="F67" s="12"/>
      <c r="G67" s="12"/>
      <c r="H67" s="17"/>
    </row>
    <row r="68" spans="2:9" ht="15" thickBot="1" x14ac:dyDescent="0.25">
      <c r="B68" s="62" t="s">
        <v>32</v>
      </c>
      <c r="C68" s="63" t="s">
        <v>26</v>
      </c>
      <c r="D68" s="63" t="s">
        <v>27</v>
      </c>
      <c r="E68" s="63" t="s">
        <v>28</v>
      </c>
      <c r="F68" s="63" t="s">
        <v>29</v>
      </c>
      <c r="G68" s="63" t="s">
        <v>30</v>
      </c>
      <c r="H68" s="64" t="s">
        <v>31</v>
      </c>
    </row>
    <row r="69" spans="2:9" x14ac:dyDescent="0.2">
      <c r="B69" s="9" t="str">
        <f>$B$20</f>
        <v>Liberal Arts</v>
      </c>
      <c r="C69" s="20">
        <f>SUM(UTA:SRSU!C91)</f>
        <v>34669859.501302779</v>
      </c>
      <c r="D69" s="20">
        <f>SUM(UTA:SRSU!D91)</f>
        <v>20096187.631181866</v>
      </c>
      <c r="E69" s="20">
        <f>SUM(UTA:SRSU!E91)</f>
        <v>5132173.7665658137</v>
      </c>
      <c r="F69" s="20">
        <f>SUM(UTA:SRSU!F91)</f>
        <v>5592931.7299017385</v>
      </c>
      <c r="G69" s="20">
        <f>SUM(UTA:SRSU!G91)</f>
        <v>0</v>
      </c>
      <c r="H69" s="36">
        <f t="shared" ref="H69:H89" si="2">SUM(C69:G69)</f>
        <v>65491152.628952198</v>
      </c>
    </row>
    <row r="70" spans="2:9" x14ac:dyDescent="0.2">
      <c r="B70" s="9" t="str">
        <f>$B$21</f>
        <v>Science</v>
      </c>
      <c r="C70" s="19">
        <f>SUM(UTA:SRSU!C92)</f>
        <v>28534248.36634938</v>
      </c>
      <c r="D70" s="19">
        <f>SUM(UTA:SRSU!D92)</f>
        <v>19108124.881114725</v>
      </c>
      <c r="E70" s="19">
        <f>SUM(UTA:SRSU!E92)</f>
        <v>4896003.3597056465</v>
      </c>
      <c r="F70" s="19">
        <f>SUM(UTA:SRSU!F92)</f>
        <v>6702217.2278646724</v>
      </c>
      <c r="G70" s="19">
        <f>SUM(UTA:SRSU!G92)</f>
        <v>0</v>
      </c>
      <c r="H70" s="69">
        <f t="shared" si="2"/>
        <v>59240593.83503443</v>
      </c>
    </row>
    <row r="71" spans="2:9" x14ac:dyDescent="0.2">
      <c r="B71" s="9" t="str">
        <f>$B$22</f>
        <v>Fine Arts</v>
      </c>
      <c r="C71" s="19">
        <f>SUM(UTA:SRSU!C93)</f>
        <v>8920555.8784285486</v>
      </c>
      <c r="D71" s="19">
        <f>SUM(UTA:SRSU!D93)</f>
        <v>3620684.9388964367</v>
      </c>
      <c r="E71" s="19">
        <f>SUM(UTA:SRSU!E93)</f>
        <v>882806.90391330316</v>
      </c>
      <c r="F71" s="19">
        <f>SUM(UTA:SRSU!F93)</f>
        <v>395862.08912333136</v>
      </c>
      <c r="G71" s="19">
        <f>SUM(UTA:SRSU!G93)</f>
        <v>0</v>
      </c>
      <c r="H71" s="69">
        <f t="shared" si="2"/>
        <v>13819909.810361618</v>
      </c>
    </row>
    <row r="72" spans="2:9" x14ac:dyDescent="0.2">
      <c r="B72" s="9" t="str">
        <f>$B$23</f>
        <v>Teacher Education</v>
      </c>
      <c r="C72" s="19">
        <f>SUM(UTA:SRSU!C94)</f>
        <v>559659.60696984024</v>
      </c>
      <c r="D72" s="19">
        <f>SUM(UTA:SRSU!D94)</f>
        <v>3165830.1494236924</v>
      </c>
      <c r="E72" s="19">
        <f>SUM(UTA:SRSU!E94)</f>
        <v>2402620.8767505218</v>
      </c>
      <c r="F72" s="19">
        <f>SUM(UTA:SRSU!F94)</f>
        <v>2831321.4990735608</v>
      </c>
      <c r="G72" s="19">
        <f>SUM(UTA:SRSU!G94)</f>
        <v>0</v>
      </c>
      <c r="H72" s="69">
        <f t="shared" si="2"/>
        <v>8959432.1322176158</v>
      </c>
    </row>
    <row r="73" spans="2:9" x14ac:dyDescent="0.2">
      <c r="B73" s="9" t="str">
        <f>$B$24</f>
        <v>Agriculture</v>
      </c>
      <c r="C73" s="19">
        <f>SUM(UTA:SRSU!C95)</f>
        <v>755812.87347840494</v>
      </c>
      <c r="D73" s="19">
        <f>SUM(UTA:SRSU!D95)</f>
        <v>1452269.5321489973</v>
      </c>
      <c r="E73" s="19">
        <f>SUM(UTA:SRSU!E95)</f>
        <v>846640.27844055812</v>
      </c>
      <c r="F73" s="19">
        <f>SUM(UTA:SRSU!F95)</f>
        <v>1049601.8777245029</v>
      </c>
      <c r="G73" s="19">
        <f>SUM(UTA:SRSU!G95)</f>
        <v>0</v>
      </c>
      <c r="H73" s="69">
        <f t="shared" si="2"/>
        <v>4104324.561792464</v>
      </c>
    </row>
    <row r="74" spans="2:9" x14ac:dyDescent="0.2">
      <c r="B74" s="9" t="str">
        <f>$B$25</f>
        <v>Engineering</v>
      </c>
      <c r="C74" s="19">
        <f>SUM(UTA:SRSU!C96)</f>
        <v>9799052.7325788755</v>
      </c>
      <c r="D74" s="19">
        <f>SUM(UTA:SRSU!D96)</f>
        <v>17399808.635746192</v>
      </c>
      <c r="E74" s="19">
        <f>SUM(UTA:SRSU!E96)</f>
        <v>10606813.710413495</v>
      </c>
      <c r="F74" s="19">
        <f>SUM(UTA:SRSU!F96)</f>
        <v>5261512.1053097043</v>
      </c>
      <c r="G74" s="19">
        <f>SUM(UTA:SRSU!G96)</f>
        <v>0</v>
      </c>
      <c r="H74" s="69">
        <f t="shared" si="2"/>
        <v>43067187.184048265</v>
      </c>
    </row>
    <row r="75" spans="2:9" x14ac:dyDescent="0.2">
      <c r="B75" s="9" t="str">
        <f>$B$26</f>
        <v>Home Economics</v>
      </c>
      <c r="C75" s="19">
        <f>SUM(UTA:SRSU!C97)</f>
        <v>494216.12871620862</v>
      </c>
      <c r="D75" s="19">
        <f>SUM(UTA:SRSU!D97)</f>
        <v>698382.65337141266</v>
      </c>
      <c r="E75" s="19">
        <f>SUM(UTA:SRSU!E97)</f>
        <v>63468.230209480345</v>
      </c>
      <c r="F75" s="19">
        <f>SUM(UTA:SRSU!F97)</f>
        <v>87111</v>
      </c>
      <c r="G75" s="19">
        <f>SUM(UTA:SRSU!G97)</f>
        <v>0</v>
      </c>
      <c r="H75" s="69">
        <f t="shared" si="2"/>
        <v>1343178.0122971016</v>
      </c>
    </row>
    <row r="76" spans="2:9" x14ac:dyDescent="0.2">
      <c r="B76" s="9" t="str">
        <f>$B$27</f>
        <v>Law</v>
      </c>
      <c r="C76" s="19">
        <f>SUM(UTA:SRSU!C98)</f>
        <v>0</v>
      </c>
      <c r="D76" s="19">
        <f>SUM(UTA:SRSU!D98)</f>
        <v>0</v>
      </c>
      <c r="E76" s="19">
        <f>SUM(UTA:SRSU!E98)</f>
        <v>0</v>
      </c>
      <c r="F76" s="19">
        <f>SUM(UTA:SRSU!F98)</f>
        <v>0</v>
      </c>
      <c r="G76" s="19">
        <f>SUM(UTA:SRSU!G98)</f>
        <v>8149061.8591907471</v>
      </c>
      <c r="H76" s="69">
        <f t="shared" si="2"/>
        <v>8149061.8591907471</v>
      </c>
    </row>
    <row r="77" spans="2:9" x14ac:dyDescent="0.2">
      <c r="B77" s="9" t="str">
        <f>$B$28</f>
        <v>Social Service</v>
      </c>
      <c r="C77" s="19">
        <f>SUM(UTA:SRSU!C99)</f>
        <v>150663.6878924593</v>
      </c>
      <c r="D77" s="19">
        <f>SUM(UTA:SRSU!D99)</f>
        <v>430994.09275504516</v>
      </c>
      <c r="E77" s="19">
        <f>SUM(UTA:SRSU!E99)</f>
        <v>1373463.5678884359</v>
      </c>
      <c r="F77" s="19">
        <f>SUM(UTA:SRSU!F99)</f>
        <v>284630.13697039912</v>
      </c>
      <c r="G77" s="19">
        <f>SUM(UTA:SRSU!G99)</f>
        <v>0</v>
      </c>
      <c r="H77" s="69">
        <f t="shared" si="2"/>
        <v>2239751.4855063395</v>
      </c>
    </row>
    <row r="78" spans="2:9" x14ac:dyDescent="0.2">
      <c r="B78" s="9" t="str">
        <f>$B$29</f>
        <v>Library Science</v>
      </c>
      <c r="C78" s="19">
        <f>SUM(UTA:SRSU!C100)</f>
        <v>6181.7884998975642</v>
      </c>
      <c r="D78" s="19">
        <f>SUM(UTA:SRSU!D100)</f>
        <v>7752.7856750304081</v>
      </c>
      <c r="E78" s="19">
        <f>SUM(UTA:SRSU!E100)</f>
        <v>634549.07807402569</v>
      </c>
      <c r="F78" s="19">
        <f>SUM(UTA:SRSU!F100)</f>
        <v>193883.8697888043</v>
      </c>
      <c r="G78" s="19">
        <f>SUM(UTA:SRSU!G100)</f>
        <v>0</v>
      </c>
      <c r="H78" s="69">
        <f t="shared" si="2"/>
        <v>842367.52203775803</v>
      </c>
    </row>
    <row r="79" spans="2:9" x14ac:dyDescent="0.2">
      <c r="B79" s="9" t="str">
        <f>$B$30</f>
        <v>Veterinary Science</v>
      </c>
      <c r="C79" s="19">
        <f>SUM(UTA:SRSU!C101)</f>
        <v>0</v>
      </c>
      <c r="D79" s="19">
        <f>SUM(UTA:SRSU!D101)</f>
        <v>0</v>
      </c>
      <c r="E79" s="19">
        <f>SUM(UTA:SRSU!E101)</f>
        <v>0</v>
      </c>
      <c r="F79" s="19">
        <f>SUM(UTA:SRSU!F101)</f>
        <v>0</v>
      </c>
      <c r="G79" s="19">
        <f>SUM(UTA:SRSU!G101)</f>
        <v>19318458.200100001</v>
      </c>
      <c r="H79" s="69">
        <f t="shared" si="2"/>
        <v>19318458.200100001</v>
      </c>
    </row>
    <row r="80" spans="2:9" x14ac:dyDescent="0.2">
      <c r="B80" s="9" t="str">
        <f>$B$31</f>
        <v>Vocational Training</v>
      </c>
      <c r="C80" s="19">
        <f>SUM(UTA:SRSU!C102)</f>
        <v>277767.97114699922</v>
      </c>
      <c r="D80" s="19">
        <f>SUM(UTA:SRSU!D102)</f>
        <v>124951.14248286677</v>
      </c>
      <c r="E80" s="19">
        <f>SUM(UTA:SRSU!E102)</f>
        <v>0</v>
      </c>
      <c r="F80" s="19">
        <f>SUM(UTA:SRSU!F102)</f>
        <v>0</v>
      </c>
      <c r="G80" s="19">
        <f>SUM(UTA:SRSU!G102)</f>
        <v>0</v>
      </c>
      <c r="H80" s="69">
        <f t="shared" si="2"/>
        <v>402719.11362986598</v>
      </c>
    </row>
    <row r="81" spans="2:9" x14ac:dyDescent="0.2">
      <c r="B81" s="9" t="str">
        <f>$B$32</f>
        <v>Physical Training</v>
      </c>
      <c r="C81" s="19">
        <f>SUM(UTA:SRSU!C103)</f>
        <v>11069.542520768338</v>
      </c>
      <c r="D81" s="19">
        <f>SUM(UTA:SRSU!D103)</f>
        <v>36220</v>
      </c>
      <c r="E81" s="19">
        <f>SUM(UTA:SRSU!E103)</f>
        <v>0</v>
      </c>
      <c r="F81" s="19">
        <f>SUM(UTA:SRSU!F103)</f>
        <v>0</v>
      </c>
      <c r="G81" s="19">
        <f>SUM(UTA:SRSU!G103)</f>
        <v>0</v>
      </c>
      <c r="H81" s="69">
        <f t="shared" si="2"/>
        <v>47289.542520768337</v>
      </c>
    </row>
    <row r="82" spans="2:9" x14ac:dyDescent="0.2">
      <c r="B82" s="9" t="str">
        <f>$B$33</f>
        <v>Health Services</v>
      </c>
      <c r="C82" s="19">
        <f>SUM(UTA:SRSU!C104)</f>
        <v>1136470.5706674762</v>
      </c>
      <c r="D82" s="19">
        <f>SUM(UTA:SRSU!D104)</f>
        <v>2445513.2955795843</v>
      </c>
      <c r="E82" s="19">
        <f>SUM(UTA:SRSU!E104)</f>
        <v>1229091.2141154655</v>
      </c>
      <c r="F82" s="19">
        <f>SUM(UTA:SRSU!F104)</f>
        <v>469422.35664899781</v>
      </c>
      <c r="G82" s="19">
        <f>SUM(UTA:SRSU!G104)</f>
        <v>214989.06383918069</v>
      </c>
      <c r="H82" s="69">
        <f t="shared" si="2"/>
        <v>5495486.5008507045</v>
      </c>
    </row>
    <row r="83" spans="2:9" x14ac:dyDescent="0.2">
      <c r="B83" s="9" t="str">
        <f>$B$34</f>
        <v>Pharmacy</v>
      </c>
      <c r="C83" s="19">
        <f>SUM(UTA:SRSU!C105)</f>
        <v>3114.2040299738592</v>
      </c>
      <c r="D83" s="19">
        <f>SUM(UTA:SRSU!D105)</f>
        <v>8993.5095602716465</v>
      </c>
      <c r="E83" s="19">
        <f>SUM(UTA:SRSU!E105)</f>
        <v>1367098.9614939643</v>
      </c>
      <c r="F83" s="19">
        <f>SUM(UTA:SRSU!F105)</f>
        <v>2200866.7200378487</v>
      </c>
      <c r="G83" s="19">
        <f>SUM(UTA:SRSU!G105)</f>
        <v>2452019.9740107888</v>
      </c>
      <c r="H83" s="69">
        <f t="shared" si="2"/>
        <v>6032093.3691328475</v>
      </c>
    </row>
    <row r="84" spans="2:9" x14ac:dyDescent="0.2">
      <c r="B84" s="9" t="str">
        <f>$B$35</f>
        <v>Business Administration</v>
      </c>
      <c r="C84" s="19">
        <f>SUM(UTA:SRSU!C106)</f>
        <v>5086512.7892922331</v>
      </c>
      <c r="D84" s="19">
        <f>SUM(UTA:SRSU!D106)</f>
        <v>22057468.436059427</v>
      </c>
      <c r="E84" s="19">
        <f>SUM(UTA:SRSU!E106)</f>
        <v>12196188.282222038</v>
      </c>
      <c r="F84" s="19">
        <f>SUM(UTA:SRSU!F106)</f>
        <v>4808275.7356388811</v>
      </c>
      <c r="G84" s="19">
        <f>SUM(UTA:SRSU!G106)</f>
        <v>0</v>
      </c>
      <c r="H84" s="69">
        <f t="shared" si="2"/>
        <v>44148445.243212581</v>
      </c>
    </row>
    <row r="85" spans="2:9" x14ac:dyDescent="0.2">
      <c r="B85" s="9" t="str">
        <f>$B$36</f>
        <v>Optometry</v>
      </c>
      <c r="C85" s="19">
        <f>SUM(UTA:SRSU!C107)</f>
        <v>0</v>
      </c>
      <c r="D85" s="19">
        <f>SUM(UTA:SRSU!D107)</f>
        <v>0</v>
      </c>
      <c r="E85" s="19">
        <f>SUM(UTA:SRSU!E107)</f>
        <v>0</v>
      </c>
      <c r="F85" s="19">
        <f>SUM(UTA:SRSU!F107)</f>
        <v>0</v>
      </c>
      <c r="G85" s="19">
        <f>SUM(UTA:SRSU!G107)</f>
        <v>2570636.2200000002</v>
      </c>
      <c r="H85" s="69">
        <f t="shared" si="2"/>
        <v>2570636.2200000002</v>
      </c>
    </row>
    <row r="86" spans="2:9" x14ac:dyDescent="0.2">
      <c r="B86" s="9" t="str">
        <f>$B$37</f>
        <v>Teacher Ed-Practice Teaching</v>
      </c>
      <c r="C86" s="19">
        <f>SUM(UTA:SRSU!C108)</f>
        <v>191.03</v>
      </c>
      <c r="D86" s="19">
        <f>SUM(UTA:SRSU!D108)</f>
        <v>359253.00937023008</v>
      </c>
      <c r="E86" s="19">
        <f>SUM(UTA:SRSU!E108)</f>
        <v>0</v>
      </c>
      <c r="F86" s="19">
        <f>SUM(UTA:SRSU!F108)</f>
        <v>0</v>
      </c>
      <c r="G86" s="19">
        <f>SUM(UTA:SRSU!G108)</f>
        <v>0</v>
      </c>
      <c r="H86" s="69">
        <f t="shared" si="2"/>
        <v>359444.03937023011</v>
      </c>
    </row>
    <row r="87" spans="2:9" x14ac:dyDescent="0.2">
      <c r="B87" s="9" t="str">
        <f>$B$38</f>
        <v>Technology</v>
      </c>
      <c r="C87" s="19">
        <f>SUM(UTA:SRSU!C109)</f>
        <v>1755343.3530497565</v>
      </c>
      <c r="D87" s="19">
        <f>SUM(UTA:SRSU!D109)</f>
        <v>1942249.6447969356</v>
      </c>
      <c r="E87" s="19">
        <f>SUM(UTA:SRSU!E109)</f>
        <v>420950.93501698715</v>
      </c>
      <c r="F87" s="19">
        <f>SUM(UTA:SRSU!F109)</f>
        <v>5828.3070335328157</v>
      </c>
      <c r="G87" s="19">
        <f>SUM(UTA:SRSU!G109)</f>
        <v>0</v>
      </c>
      <c r="H87" s="69">
        <f t="shared" si="2"/>
        <v>4124372.2398972115</v>
      </c>
    </row>
    <row r="88" spans="2:9" x14ac:dyDescent="0.2">
      <c r="B88" s="9" t="str">
        <f>$B$39</f>
        <v>Nursing</v>
      </c>
      <c r="C88" s="19">
        <f>SUM(UTA:SRSU!C110)</f>
        <v>144088.40372935636</v>
      </c>
      <c r="D88" s="19">
        <f>SUM(UTA:SRSU!D110)</f>
        <v>1384178.3869420153</v>
      </c>
      <c r="E88" s="19">
        <f>SUM(UTA:SRSU!E110)</f>
        <v>848321.6832619214</v>
      </c>
      <c r="F88" s="19">
        <f>SUM(UTA:SRSU!F110)</f>
        <v>321100.046066707</v>
      </c>
      <c r="G88" s="19">
        <f>SUM(UTA:SRSU!G110)</f>
        <v>0</v>
      </c>
      <c r="H88" s="69">
        <f t="shared" si="2"/>
        <v>2697688.52</v>
      </c>
    </row>
    <row r="89" spans="2:9" x14ac:dyDescent="0.2">
      <c r="B89" s="35" t="str">
        <f>$B$40</f>
        <v>Totals</v>
      </c>
      <c r="C89" s="36">
        <f>SUM(C69:C88)</f>
        <v>92304808.428652927</v>
      </c>
      <c r="D89" s="36">
        <f>SUM(D69:D88)</f>
        <v>94338862.725104734</v>
      </c>
      <c r="E89" s="36">
        <f>SUM(E69:E88)</f>
        <v>42900190.848071665</v>
      </c>
      <c r="F89" s="36">
        <f>SUM(F69:F88)</f>
        <v>30204564.701182678</v>
      </c>
      <c r="G89" s="36">
        <f>SUM(G69:G88)</f>
        <v>32705165.317140717</v>
      </c>
      <c r="H89" s="36">
        <f t="shared" si="2"/>
        <v>292453592.02015269</v>
      </c>
    </row>
    <row r="90" spans="2:9" x14ac:dyDescent="0.2">
      <c r="B90" s="40"/>
      <c r="C90" s="42"/>
      <c r="D90" s="42"/>
      <c r="E90" s="42"/>
      <c r="F90" s="42"/>
      <c r="G90" s="42"/>
      <c r="H90" s="45"/>
    </row>
    <row r="91" spans="2:9" ht="15" thickBot="1" x14ac:dyDescent="0.25">
      <c r="B91" s="387" t="s">
        <v>65</v>
      </c>
      <c r="C91" s="387"/>
      <c r="D91" s="387"/>
      <c r="E91" s="387"/>
      <c r="F91" s="387"/>
      <c r="G91" s="387"/>
      <c r="H91" s="387"/>
      <c r="I91" s="1"/>
    </row>
    <row r="92" spans="2:9" ht="15" thickBot="1" x14ac:dyDescent="0.25">
      <c r="B92" s="62" t="s">
        <v>32</v>
      </c>
      <c r="C92" s="63" t="s">
        <v>26</v>
      </c>
      <c r="D92" s="63" t="s">
        <v>27</v>
      </c>
      <c r="E92" s="63" t="s">
        <v>28</v>
      </c>
      <c r="F92" s="63" t="s">
        <v>29</v>
      </c>
      <c r="G92" s="63" t="s">
        <v>30</v>
      </c>
      <c r="H92" s="64" t="s">
        <v>31</v>
      </c>
      <c r="I92" s="1"/>
    </row>
    <row r="93" spans="2:9" x14ac:dyDescent="0.2">
      <c r="B93" s="9" t="str">
        <f>$B$20</f>
        <v>Liberal Arts</v>
      </c>
      <c r="C93" s="21">
        <f t="shared" ref="C93:G102" si="3">C69+C44</f>
        <v>250726269.22178474</v>
      </c>
      <c r="D93" s="21">
        <f t="shared" si="3"/>
        <v>200463581.97115248</v>
      </c>
      <c r="E93" s="21">
        <f t="shared" si="3"/>
        <v>111933742.37315252</v>
      </c>
      <c r="F93" s="21">
        <f t="shared" si="3"/>
        <v>110218438.42299977</v>
      </c>
      <c r="G93" s="21">
        <f t="shared" si="3"/>
        <v>143149.41315722399</v>
      </c>
      <c r="H93" s="36">
        <f t="shared" ref="H93:H113" si="4">SUM(C93:G93)</f>
        <v>673485181.40224671</v>
      </c>
      <c r="I93" s="1"/>
    </row>
    <row r="94" spans="2:9" x14ac:dyDescent="0.2">
      <c r="B94" s="9" t="str">
        <f>$B$21</f>
        <v>Science</v>
      </c>
      <c r="C94" s="22">
        <f t="shared" si="3"/>
        <v>117298983.33116072</v>
      </c>
      <c r="D94" s="22">
        <f t="shared" si="3"/>
        <v>116583134.39214978</v>
      </c>
      <c r="E94" s="22">
        <f t="shared" si="3"/>
        <v>64308192.950260475</v>
      </c>
      <c r="F94" s="22">
        <f t="shared" si="3"/>
        <v>96597354.797409967</v>
      </c>
      <c r="G94" s="22">
        <f t="shared" si="3"/>
        <v>0</v>
      </c>
      <c r="H94" s="69">
        <f t="shared" si="4"/>
        <v>394787665.47098094</v>
      </c>
      <c r="I94" s="1"/>
    </row>
    <row r="95" spans="2:9" x14ac:dyDescent="0.2">
      <c r="B95" s="9" t="str">
        <f>$B$22</f>
        <v>Fine Arts</v>
      </c>
      <c r="C95" s="22">
        <f t="shared" si="3"/>
        <v>57718027.98430834</v>
      </c>
      <c r="D95" s="22">
        <f t="shared" si="3"/>
        <v>48249759.545759514</v>
      </c>
      <c r="E95" s="22">
        <f t="shared" si="3"/>
        <v>22649499.100254219</v>
      </c>
      <c r="F95" s="22">
        <f t="shared" si="3"/>
        <v>9665603.1214766614</v>
      </c>
      <c r="G95" s="22">
        <f t="shared" si="3"/>
        <v>0</v>
      </c>
      <c r="H95" s="69">
        <f t="shared" si="4"/>
        <v>138282889.75179875</v>
      </c>
      <c r="I95" s="1"/>
    </row>
    <row r="96" spans="2:9" x14ac:dyDescent="0.2">
      <c r="B96" s="9" t="str">
        <f>$B$23</f>
        <v>Teacher Education</v>
      </c>
      <c r="C96" s="22">
        <f t="shared" si="3"/>
        <v>6570060.937761453</v>
      </c>
      <c r="D96" s="22">
        <f t="shared" si="3"/>
        <v>36593593.12843544</v>
      </c>
      <c r="E96" s="22">
        <f t="shared" si="3"/>
        <v>42354936.143520951</v>
      </c>
      <c r="F96" s="22">
        <f t="shared" si="3"/>
        <v>32218520.335772309</v>
      </c>
      <c r="G96" s="22">
        <f t="shared" si="3"/>
        <v>0</v>
      </c>
      <c r="H96" s="69">
        <f t="shared" si="4"/>
        <v>117737110.54549015</v>
      </c>
      <c r="I96" s="1"/>
    </row>
    <row r="97" spans="2:9" x14ac:dyDescent="0.2">
      <c r="B97" s="9" t="str">
        <f>$B$24</f>
        <v>Agriculture</v>
      </c>
      <c r="C97" s="22">
        <f t="shared" si="3"/>
        <v>7042621.1313815713</v>
      </c>
      <c r="D97" s="22">
        <f t="shared" si="3"/>
        <v>15553689.251535278</v>
      </c>
      <c r="E97" s="22">
        <f t="shared" si="3"/>
        <v>10951024.823802793</v>
      </c>
      <c r="F97" s="22">
        <f t="shared" si="3"/>
        <v>9094013.6402441785</v>
      </c>
      <c r="G97" s="22">
        <f t="shared" si="3"/>
        <v>0</v>
      </c>
      <c r="H97" s="69">
        <f t="shared" si="4"/>
        <v>42641348.846963823</v>
      </c>
      <c r="I97" s="1"/>
    </row>
    <row r="98" spans="2:9" x14ac:dyDescent="0.2">
      <c r="B98" s="9" t="str">
        <f>$B$25</f>
        <v>Engineering</v>
      </c>
      <c r="C98" s="22">
        <f t="shared" si="3"/>
        <v>57239249.388316892</v>
      </c>
      <c r="D98" s="22">
        <f t="shared" si="3"/>
        <v>133357289.94573773</v>
      </c>
      <c r="E98" s="22">
        <f t="shared" si="3"/>
        <v>99553982.018991798</v>
      </c>
      <c r="F98" s="22">
        <f t="shared" si="3"/>
        <v>119494731.76214851</v>
      </c>
      <c r="G98" s="22">
        <f t="shared" si="3"/>
        <v>0</v>
      </c>
      <c r="H98" s="69">
        <f t="shared" si="4"/>
        <v>409645253.11519492</v>
      </c>
      <c r="I98" s="1"/>
    </row>
    <row r="99" spans="2:9" x14ac:dyDescent="0.2">
      <c r="B99" s="9" t="str">
        <f>$B$26</f>
        <v>Home Economics</v>
      </c>
      <c r="C99" s="22">
        <f t="shared" si="3"/>
        <v>4461020.8897098582</v>
      </c>
      <c r="D99" s="22">
        <f t="shared" si="3"/>
        <v>7161157.5564202527</v>
      </c>
      <c r="E99" s="22">
        <f t="shared" si="3"/>
        <v>2672927.7283435129</v>
      </c>
      <c r="F99" s="22">
        <f t="shared" si="3"/>
        <v>1982785.5575523351</v>
      </c>
      <c r="G99" s="22">
        <f t="shared" si="3"/>
        <v>0</v>
      </c>
      <c r="H99" s="69">
        <f t="shared" si="4"/>
        <v>16277891.73202596</v>
      </c>
      <c r="I99" s="1"/>
    </row>
    <row r="100" spans="2:9" x14ac:dyDescent="0.2">
      <c r="B100" s="9" t="str">
        <f>$B$27</f>
        <v>Law</v>
      </c>
      <c r="C100" s="22">
        <f t="shared" si="3"/>
        <v>0</v>
      </c>
      <c r="D100" s="22">
        <f t="shared" si="3"/>
        <v>0</v>
      </c>
      <c r="E100" s="22">
        <f t="shared" si="3"/>
        <v>0</v>
      </c>
      <c r="F100" s="22">
        <f t="shared" si="3"/>
        <v>0</v>
      </c>
      <c r="G100" s="22">
        <f t="shared" si="3"/>
        <v>51980222.870694563</v>
      </c>
      <c r="H100" s="69">
        <f t="shared" si="4"/>
        <v>51980222.870694563</v>
      </c>
      <c r="I100" s="1"/>
    </row>
    <row r="101" spans="2:9" x14ac:dyDescent="0.2">
      <c r="B101" s="9" t="str">
        <f>$B$28</f>
        <v>Social Service</v>
      </c>
      <c r="C101" s="22">
        <f t="shared" si="3"/>
        <v>2131305.982118079</v>
      </c>
      <c r="D101" s="22">
        <f t="shared" si="3"/>
        <v>7969591.4604030848</v>
      </c>
      <c r="E101" s="22">
        <f t="shared" si="3"/>
        <v>13674501.122213196</v>
      </c>
      <c r="F101" s="22">
        <f t="shared" si="3"/>
        <v>2517981.8711495576</v>
      </c>
      <c r="G101" s="22">
        <f t="shared" si="3"/>
        <v>0</v>
      </c>
      <c r="H101" s="69">
        <f t="shared" si="4"/>
        <v>26293380.435883921</v>
      </c>
      <c r="I101" s="1"/>
    </row>
    <row r="102" spans="2:9" x14ac:dyDescent="0.2">
      <c r="B102" s="9" t="str">
        <f>$B$29</f>
        <v>Library Science</v>
      </c>
      <c r="C102" s="22">
        <f t="shared" si="3"/>
        <v>414536.46853779361</v>
      </c>
      <c r="D102" s="22">
        <f t="shared" si="3"/>
        <v>107215.3051809907</v>
      </c>
      <c r="E102" s="22">
        <f t="shared" si="3"/>
        <v>5439340.4810689325</v>
      </c>
      <c r="F102" s="22">
        <f t="shared" si="3"/>
        <v>892097.7444300534</v>
      </c>
      <c r="G102" s="22">
        <f t="shared" si="3"/>
        <v>0</v>
      </c>
      <c r="H102" s="69">
        <f t="shared" si="4"/>
        <v>6853189.9992177701</v>
      </c>
      <c r="I102" s="1"/>
    </row>
    <row r="103" spans="2:9" x14ac:dyDescent="0.2">
      <c r="B103" s="9" t="str">
        <f>$B$30</f>
        <v>Veterinary Science</v>
      </c>
      <c r="C103" s="22">
        <f t="shared" ref="C103:G112" si="5">C79+C54</f>
        <v>0</v>
      </c>
      <c r="D103" s="22">
        <f t="shared" si="5"/>
        <v>0</v>
      </c>
      <c r="E103" s="22">
        <f t="shared" si="5"/>
        <v>0</v>
      </c>
      <c r="F103" s="22">
        <f t="shared" si="5"/>
        <v>0</v>
      </c>
      <c r="G103" s="22">
        <f t="shared" si="5"/>
        <v>19318458.200100001</v>
      </c>
      <c r="H103" s="69">
        <f t="shared" si="4"/>
        <v>19318458.200100001</v>
      </c>
      <c r="I103" s="1"/>
    </row>
    <row r="104" spans="2:9" x14ac:dyDescent="0.2">
      <c r="B104" s="9" t="str">
        <f>$B$31</f>
        <v>Vocational Training</v>
      </c>
      <c r="C104" s="22">
        <f t="shared" si="5"/>
        <v>1444667.487403458</v>
      </c>
      <c r="D104" s="22">
        <f t="shared" si="5"/>
        <v>731633.11043862137</v>
      </c>
      <c r="E104" s="22">
        <f t="shared" si="5"/>
        <v>0</v>
      </c>
      <c r="F104" s="22">
        <f t="shared" si="5"/>
        <v>0</v>
      </c>
      <c r="G104" s="22">
        <f t="shared" si="5"/>
        <v>0</v>
      </c>
      <c r="H104" s="69">
        <f t="shared" si="4"/>
        <v>2176300.5978420796</v>
      </c>
      <c r="I104" s="1"/>
    </row>
    <row r="105" spans="2:9" x14ac:dyDescent="0.2">
      <c r="B105" s="9" t="str">
        <f>$B$32</f>
        <v>Physical Training</v>
      </c>
      <c r="C105" s="22">
        <f t="shared" si="5"/>
        <v>11598.038761369842</v>
      </c>
      <c r="D105" s="22">
        <f t="shared" si="5"/>
        <v>39951.503759398503</v>
      </c>
      <c r="E105" s="22">
        <f t="shared" si="5"/>
        <v>0</v>
      </c>
      <c r="F105" s="22">
        <f t="shared" si="5"/>
        <v>0</v>
      </c>
      <c r="G105" s="22">
        <f t="shared" si="5"/>
        <v>0</v>
      </c>
      <c r="H105" s="69">
        <f t="shared" si="4"/>
        <v>51549.542520768344</v>
      </c>
      <c r="I105" s="1"/>
    </row>
    <row r="106" spans="2:9" x14ac:dyDescent="0.2">
      <c r="B106" s="9" t="str">
        <f>$B$33</f>
        <v>Health Services</v>
      </c>
      <c r="C106" s="22">
        <f t="shared" si="5"/>
        <v>9680398.5385978874</v>
      </c>
      <c r="D106" s="22">
        <f t="shared" si="5"/>
        <v>26389803.021712914</v>
      </c>
      <c r="E106" s="22">
        <f t="shared" si="5"/>
        <v>22533007.929501861</v>
      </c>
      <c r="F106" s="22">
        <f t="shared" si="5"/>
        <v>8500861.2526925243</v>
      </c>
      <c r="G106" s="22">
        <f t="shared" si="5"/>
        <v>6718694.282215083</v>
      </c>
      <c r="H106" s="69">
        <f t="shared" si="4"/>
        <v>73822765.024720281</v>
      </c>
      <c r="I106" s="1"/>
    </row>
    <row r="107" spans="2:9" x14ac:dyDescent="0.2">
      <c r="B107" s="9" t="str">
        <f>$B$34</f>
        <v>Pharmacy</v>
      </c>
      <c r="C107" s="22">
        <f t="shared" si="5"/>
        <v>66493.867130031766</v>
      </c>
      <c r="D107" s="22">
        <f t="shared" si="5"/>
        <v>165238.62645251164</v>
      </c>
      <c r="E107" s="22">
        <f t="shared" si="5"/>
        <v>3671502.4069473371</v>
      </c>
      <c r="F107" s="22">
        <f t="shared" si="5"/>
        <v>7776501.2793760719</v>
      </c>
      <c r="G107" s="22">
        <f t="shared" si="5"/>
        <v>14283423.251649078</v>
      </c>
      <c r="H107" s="69">
        <f t="shared" si="4"/>
        <v>25963159.431555033</v>
      </c>
      <c r="I107" s="1"/>
    </row>
    <row r="108" spans="2:9" x14ac:dyDescent="0.2">
      <c r="B108" s="9" t="str">
        <f>$B$35</f>
        <v>Business Administration</v>
      </c>
      <c r="C108" s="22">
        <f t="shared" si="5"/>
        <v>35088524.289611243</v>
      </c>
      <c r="D108" s="22">
        <f t="shared" si="5"/>
        <v>168116944.98516151</v>
      </c>
      <c r="E108" s="22">
        <f t="shared" si="5"/>
        <v>107960785.74099743</v>
      </c>
      <c r="F108" s="22">
        <f t="shared" si="5"/>
        <v>45249117.869405411</v>
      </c>
      <c r="G108" s="22">
        <f t="shared" si="5"/>
        <v>0</v>
      </c>
      <c r="H108" s="69">
        <f t="shared" si="4"/>
        <v>356415372.88517559</v>
      </c>
      <c r="I108" s="1"/>
    </row>
    <row r="109" spans="2:9" x14ac:dyDescent="0.2">
      <c r="B109" s="9" t="str">
        <f>$B$36</f>
        <v>Optometry</v>
      </c>
      <c r="C109" s="22">
        <f t="shared" si="5"/>
        <v>0</v>
      </c>
      <c r="D109" s="22">
        <f t="shared" si="5"/>
        <v>0</v>
      </c>
      <c r="E109" s="22">
        <f t="shared" si="5"/>
        <v>0</v>
      </c>
      <c r="F109" s="22">
        <f t="shared" si="5"/>
        <v>0</v>
      </c>
      <c r="G109" s="22">
        <f t="shared" si="5"/>
        <v>6220576.4214748703</v>
      </c>
      <c r="H109" s="69">
        <f t="shared" si="4"/>
        <v>6220576.4214748703</v>
      </c>
      <c r="I109" s="1"/>
    </row>
    <row r="110" spans="2:9" x14ac:dyDescent="0.2">
      <c r="B110" s="9" t="str">
        <f>$B$37</f>
        <v>Teacher Ed-Practice Teaching</v>
      </c>
      <c r="C110" s="22">
        <f t="shared" si="5"/>
        <v>11250.04496968626</v>
      </c>
      <c r="D110" s="22">
        <f t="shared" si="5"/>
        <v>6233208.5287679126</v>
      </c>
      <c r="E110" s="22">
        <f t="shared" si="5"/>
        <v>0</v>
      </c>
      <c r="F110" s="22">
        <f t="shared" si="5"/>
        <v>0</v>
      </c>
      <c r="G110" s="22">
        <f t="shared" si="5"/>
        <v>0</v>
      </c>
      <c r="H110" s="69">
        <f t="shared" si="4"/>
        <v>6244458.573737599</v>
      </c>
      <c r="I110" s="1"/>
    </row>
    <row r="111" spans="2:9" x14ac:dyDescent="0.2">
      <c r="B111" s="9" t="str">
        <f>$B$38</f>
        <v>Technology</v>
      </c>
      <c r="C111" s="22">
        <f t="shared" si="5"/>
        <v>8794883.2392379306</v>
      </c>
      <c r="D111" s="22">
        <f t="shared" si="5"/>
        <v>17977569.774750177</v>
      </c>
      <c r="E111" s="22">
        <f t="shared" si="5"/>
        <v>5570291.9045011615</v>
      </c>
      <c r="F111" s="22">
        <f t="shared" si="5"/>
        <v>227446.11866706645</v>
      </c>
      <c r="G111" s="22">
        <f t="shared" si="5"/>
        <v>0</v>
      </c>
      <c r="H111" s="69">
        <f t="shared" si="4"/>
        <v>32570191.037156336</v>
      </c>
      <c r="I111" s="1"/>
    </row>
    <row r="112" spans="2:9" x14ac:dyDescent="0.2">
      <c r="B112" s="9" t="str">
        <f>$B$39</f>
        <v>Nursing</v>
      </c>
      <c r="C112" s="22">
        <f t="shared" si="5"/>
        <v>2765101.6949495678</v>
      </c>
      <c r="D112" s="22">
        <f t="shared" si="5"/>
        <v>40368169.651739784</v>
      </c>
      <c r="E112" s="22">
        <f t="shared" si="5"/>
        <v>17706733.750513591</v>
      </c>
      <c r="F112" s="22">
        <f t="shared" si="5"/>
        <v>6060212.5616253419</v>
      </c>
      <c r="G112" s="22">
        <f t="shared" si="5"/>
        <v>0</v>
      </c>
      <c r="H112" s="69">
        <f t="shared" si="4"/>
        <v>66900217.658828281</v>
      </c>
      <c r="I112" s="1"/>
    </row>
    <row r="113" spans="2:9" x14ac:dyDescent="0.2">
      <c r="B113" s="35" t="str">
        <f>$B$40</f>
        <v>Totals</v>
      </c>
      <c r="C113" s="36">
        <f>SUM(C93:C112)</f>
        <v>561464992.53574061</v>
      </c>
      <c r="D113" s="36">
        <f>SUM(D93:D112)</f>
        <v>826061531.75955749</v>
      </c>
      <c r="E113" s="36">
        <f>SUM(E93:E112)</f>
        <v>530980468.47406977</v>
      </c>
      <c r="F113" s="36">
        <f>SUM(F93:F112)</f>
        <v>450495666.33494979</v>
      </c>
      <c r="G113" s="36">
        <f>SUM(G93:G112)</f>
        <v>98664524.439290836</v>
      </c>
      <c r="H113" s="36">
        <f t="shared" si="4"/>
        <v>2467667183.5436087</v>
      </c>
      <c r="I113" s="1"/>
    </row>
    <row r="114" spans="2:9" x14ac:dyDescent="0.2">
      <c r="B114" s="46"/>
      <c r="C114" s="47"/>
      <c r="D114" s="47"/>
      <c r="E114" s="47"/>
      <c r="F114" s="47"/>
      <c r="G114" s="47"/>
      <c r="H114" s="48"/>
      <c r="I114" s="1"/>
    </row>
    <row r="115" spans="2:9" ht="15" thickBot="1" x14ac:dyDescent="0.25">
      <c r="B115" s="390" t="s">
        <v>67</v>
      </c>
      <c r="C115" s="390"/>
      <c r="D115" s="390"/>
      <c r="E115" s="390"/>
      <c r="F115" s="390"/>
      <c r="G115" s="390"/>
      <c r="H115" s="72"/>
      <c r="I115" s="72"/>
    </row>
    <row r="116" spans="2:9" ht="15" thickBot="1" x14ac:dyDescent="0.25">
      <c r="B116" s="62" t="s">
        <v>32</v>
      </c>
      <c r="C116" s="63" t="s">
        <v>26</v>
      </c>
      <c r="D116" s="63" t="s">
        <v>27</v>
      </c>
      <c r="E116" s="63" t="s">
        <v>28</v>
      </c>
      <c r="F116" s="63" t="s">
        <v>29</v>
      </c>
      <c r="G116" s="63" t="s">
        <v>30</v>
      </c>
      <c r="H116" s="64" t="s">
        <v>1</v>
      </c>
      <c r="I116" s="1"/>
    </row>
    <row r="117" spans="2:9" x14ac:dyDescent="0.2">
      <c r="B117" s="9" t="str">
        <f>$B$20</f>
        <v>Liberal Arts</v>
      </c>
      <c r="C117" s="21">
        <f>SUM(UTA:SRSU!C168)</f>
        <v>240355847.34086692</v>
      </c>
      <c r="D117" s="21">
        <f>SUM(UTA:SRSU!D168)</f>
        <v>186852167.3178145</v>
      </c>
      <c r="E117" s="21">
        <f>SUM(UTA:SRSU!E168)</f>
        <v>109547101.66179317</v>
      </c>
      <c r="F117" s="21">
        <f>SUM(UTA:SRSU!F168)</f>
        <v>122225764.45173128</v>
      </c>
      <c r="G117" s="21">
        <f>SUM(UTA:SRSU!G168)</f>
        <v>75480.972387596892</v>
      </c>
      <c r="H117" s="36">
        <f t="shared" ref="H117:H137" si="6">SUM(C117:G117)</f>
        <v>659056361.74459338</v>
      </c>
      <c r="I117" s="52"/>
    </row>
    <row r="118" spans="2:9" x14ac:dyDescent="0.2">
      <c r="B118" s="9" t="str">
        <f>$B$21</f>
        <v>Science</v>
      </c>
      <c r="C118" s="22">
        <f>SUM(UTA:SRSU!C169)</f>
        <v>217917741.03602973</v>
      </c>
      <c r="D118" s="22">
        <f>SUM(UTA:SRSU!D169)</f>
        <v>221026883.96418023</v>
      </c>
      <c r="E118" s="22">
        <f>SUM(UTA:SRSU!E169)</f>
        <v>131422829.46481165</v>
      </c>
      <c r="F118" s="22">
        <f>SUM(UTA:SRSU!F169)</f>
        <v>302051479.148</v>
      </c>
      <c r="G118" s="22">
        <f>SUM(UTA:SRSU!G169)</f>
        <v>0</v>
      </c>
      <c r="H118" s="69">
        <f t="shared" si="6"/>
        <v>872418933.61302161</v>
      </c>
      <c r="I118" s="52"/>
    </row>
    <row r="119" spans="2:9" x14ac:dyDescent="0.2">
      <c r="B119" s="9" t="str">
        <f>$B$22</f>
        <v>Fine Arts</v>
      </c>
      <c r="C119" s="22">
        <f>SUM(UTA:SRSU!C170)</f>
        <v>47880426.578679048</v>
      </c>
      <c r="D119" s="22">
        <f>SUM(UTA:SRSU!D170)</f>
        <v>42326047.806953348</v>
      </c>
      <c r="E119" s="22">
        <f>SUM(UTA:SRSU!E170)</f>
        <v>22012840.441072766</v>
      </c>
      <c r="F119" s="22">
        <f>SUM(UTA:SRSU!F170)</f>
        <v>9355920.9845630098</v>
      </c>
      <c r="G119" s="22">
        <f>SUM(UTA:SRSU!G170)</f>
        <v>0</v>
      </c>
      <c r="H119" s="69">
        <f t="shared" si="6"/>
        <v>121575235.81126817</v>
      </c>
      <c r="I119" s="52"/>
    </row>
    <row r="120" spans="2:9" x14ac:dyDescent="0.2">
      <c r="B120" s="9" t="str">
        <f>$B$23</f>
        <v>Teacher Education</v>
      </c>
      <c r="C120" s="22">
        <f>SUM(UTA:SRSU!C171)</f>
        <v>7625811.4713977631</v>
      </c>
      <c r="D120" s="22">
        <f>SUM(UTA:SRSU!D171)</f>
        <v>44283545.845396914</v>
      </c>
      <c r="E120" s="22">
        <f>SUM(UTA:SRSU!E171)</f>
        <v>49243505.450965233</v>
      </c>
      <c r="F120" s="22">
        <f>SUM(UTA:SRSU!F171)</f>
        <v>46130679.761930712</v>
      </c>
      <c r="G120" s="22">
        <f>SUM(UTA:SRSU!G171)</f>
        <v>0</v>
      </c>
      <c r="H120" s="69">
        <f t="shared" si="6"/>
        <v>147283542.52969062</v>
      </c>
      <c r="I120" s="52"/>
    </row>
    <row r="121" spans="2:9" x14ac:dyDescent="0.2">
      <c r="B121" s="9" t="str">
        <f>$B$24</f>
        <v>Agriculture</v>
      </c>
      <c r="C121" s="22">
        <f>SUM(UTA:SRSU!C172)</f>
        <v>17392730.45640805</v>
      </c>
      <c r="D121" s="22">
        <f>SUM(UTA:SRSU!D172)</f>
        <v>23394652.754795846</v>
      </c>
      <c r="E121" s="22">
        <f>SUM(UTA:SRSU!E172)</f>
        <v>23794158.686749205</v>
      </c>
      <c r="F121" s="22">
        <f>SUM(UTA:SRSU!F172)</f>
        <v>14704640.019062314</v>
      </c>
      <c r="G121" s="22">
        <f>SUM(UTA:SRSU!G172)</f>
        <v>0</v>
      </c>
      <c r="H121" s="69">
        <f t="shared" si="6"/>
        <v>79286181.917015418</v>
      </c>
      <c r="I121" s="52"/>
    </row>
    <row r="122" spans="2:9" x14ac:dyDescent="0.2">
      <c r="B122" s="9" t="str">
        <f>$B$25</f>
        <v>Engineering</v>
      </c>
      <c r="C122" s="22">
        <f>SUM(UTA:SRSU!C173)</f>
        <v>99669047.726496011</v>
      </c>
      <c r="D122" s="22">
        <f>SUM(UTA:SRSU!D173)</f>
        <v>230768179.74643695</v>
      </c>
      <c r="E122" s="22">
        <f>SUM(UTA:SRSU!E173)</f>
        <v>209321563.90986031</v>
      </c>
      <c r="F122" s="22">
        <f>SUM(UTA:SRSU!F173)</f>
        <v>289014419.32922238</v>
      </c>
      <c r="G122" s="22">
        <f>SUM(UTA:SRSU!G173)</f>
        <v>0</v>
      </c>
      <c r="H122" s="69">
        <f t="shared" si="6"/>
        <v>828773210.71201563</v>
      </c>
      <c r="I122" s="52"/>
    </row>
    <row r="123" spans="2:9" x14ac:dyDescent="0.2">
      <c r="B123" s="9" t="str">
        <f>$B$26</f>
        <v>Home Economics</v>
      </c>
      <c r="C123" s="22">
        <f>SUM(UTA:SRSU!C174)</f>
        <v>5790491.3722241791</v>
      </c>
      <c r="D123" s="22">
        <f>SUM(UTA:SRSU!D174)</f>
        <v>9825070.9826162383</v>
      </c>
      <c r="E123" s="22">
        <f>SUM(UTA:SRSU!E174)</f>
        <v>3271409.2986875959</v>
      </c>
      <c r="F123" s="22">
        <f>SUM(UTA:SRSU!F174)</f>
        <v>2691001.7166922982</v>
      </c>
      <c r="G123" s="22">
        <f>SUM(UTA:SRSU!G174)</f>
        <v>0</v>
      </c>
      <c r="H123" s="69">
        <f t="shared" si="6"/>
        <v>21577973.370220311</v>
      </c>
      <c r="I123" s="52"/>
    </row>
    <row r="124" spans="2:9" x14ac:dyDescent="0.2">
      <c r="B124" s="9" t="str">
        <f>$B$27</f>
        <v>Law</v>
      </c>
      <c r="C124" s="22">
        <f>SUM(UTA:SRSU!C175)</f>
        <v>0</v>
      </c>
      <c r="D124" s="22">
        <f>SUM(UTA:SRSU!D175)</f>
        <v>0</v>
      </c>
      <c r="E124" s="22">
        <f>SUM(UTA:SRSU!E175)</f>
        <v>0</v>
      </c>
      <c r="F124" s="22">
        <f>SUM(UTA:SRSU!F175)</f>
        <v>0</v>
      </c>
      <c r="G124" s="22">
        <f>SUM(UTA:SRSU!G175)</f>
        <v>44290801.910996273</v>
      </c>
      <c r="H124" s="69">
        <f t="shared" si="6"/>
        <v>44290801.910996273</v>
      </c>
      <c r="I124" s="52"/>
    </row>
    <row r="125" spans="2:9" x14ac:dyDescent="0.2">
      <c r="B125" s="9" t="str">
        <f>$B$28</f>
        <v>Social Service</v>
      </c>
      <c r="C125" s="22">
        <f>SUM(UTA:SRSU!C176)</f>
        <v>2724911.1859614244</v>
      </c>
      <c r="D125" s="22">
        <f>SUM(UTA:SRSU!D176)</f>
        <v>9490634.8501072563</v>
      </c>
      <c r="E125" s="22">
        <f>SUM(UTA:SRSU!E176)</f>
        <v>20809297.879968427</v>
      </c>
      <c r="F125" s="22">
        <f>SUM(UTA:SRSU!F176)</f>
        <v>4763407.8513934454</v>
      </c>
      <c r="G125" s="22">
        <f>SUM(UTA:SRSU!G176)</f>
        <v>0</v>
      </c>
      <c r="H125" s="69">
        <f t="shared" si="6"/>
        <v>37788251.767430551</v>
      </c>
      <c r="I125" s="52"/>
    </row>
    <row r="126" spans="2:9" x14ac:dyDescent="0.2">
      <c r="B126" s="9" t="str">
        <f>$B$29</f>
        <v>Library Science</v>
      </c>
      <c r="C126" s="22">
        <f>SUM(UTA:SRSU!C177)</f>
        <v>619294.63234664837</v>
      </c>
      <c r="D126" s="22">
        <f>SUM(UTA:SRSU!D177)</f>
        <v>45374.370993915167</v>
      </c>
      <c r="E126" s="22">
        <f>SUM(UTA:SRSU!E177)</f>
        <v>6499420.3591416879</v>
      </c>
      <c r="F126" s="22">
        <f>SUM(UTA:SRSU!F177)</f>
        <v>1302635.9102423203</v>
      </c>
      <c r="G126" s="22">
        <f>SUM(UTA:SRSU!G177)</f>
        <v>0</v>
      </c>
      <c r="H126" s="69">
        <f t="shared" si="6"/>
        <v>8466725.2727245726</v>
      </c>
      <c r="I126" s="52"/>
    </row>
    <row r="127" spans="2:9" x14ac:dyDescent="0.2">
      <c r="B127" s="9" t="str">
        <f>$B$30</f>
        <v>Veterinary Science</v>
      </c>
      <c r="C127" s="22">
        <f>SUM(UTA:SRSU!C178)</f>
        <v>0</v>
      </c>
      <c r="D127" s="22">
        <f>SUM(UTA:SRSU!D178)</f>
        <v>0</v>
      </c>
      <c r="E127" s="22">
        <f>SUM(UTA:SRSU!E178)</f>
        <v>0</v>
      </c>
      <c r="F127" s="22">
        <f>SUM(UTA:SRSU!F178)</f>
        <v>0</v>
      </c>
      <c r="G127" s="22">
        <f>SUM(UTA:SRSU!G178)</f>
        <v>46433972.97335314</v>
      </c>
      <c r="H127" s="69">
        <f t="shared" si="6"/>
        <v>46433972.97335314</v>
      </c>
      <c r="I127" s="52"/>
    </row>
    <row r="128" spans="2:9" x14ac:dyDescent="0.2">
      <c r="B128" s="9" t="str">
        <f>$B$31</f>
        <v>Vocational Training</v>
      </c>
      <c r="C128" s="22">
        <f>SUM(UTA:SRSU!C179)</f>
        <v>2151216.4767698413</v>
      </c>
      <c r="D128" s="22">
        <f>SUM(UTA:SRSU!D179)</f>
        <v>1165561.1783812013</v>
      </c>
      <c r="E128" s="22">
        <f>SUM(UTA:SRSU!E179)</f>
        <v>0</v>
      </c>
      <c r="F128" s="22">
        <f>SUM(UTA:SRSU!F179)</f>
        <v>0</v>
      </c>
      <c r="G128" s="22">
        <f>SUM(UTA:SRSU!G179)</f>
        <v>0</v>
      </c>
      <c r="H128" s="69">
        <f t="shared" si="6"/>
        <v>3316777.6551510426</v>
      </c>
      <c r="I128" s="52"/>
    </row>
    <row r="129" spans="2:9" x14ac:dyDescent="0.2">
      <c r="B129" s="9" t="str">
        <f>$B$32</f>
        <v>Physical Training</v>
      </c>
      <c r="C129" s="22">
        <f>SUM(UTA:SRSU!C180)</f>
        <v>2288.3519370499512</v>
      </c>
      <c r="D129" s="22">
        <f>SUM(UTA:SRSU!D180)</f>
        <v>17405.648062950047</v>
      </c>
      <c r="E129" s="22">
        <f>SUM(UTA:SRSU!E180)</f>
        <v>0</v>
      </c>
      <c r="F129" s="22">
        <f>SUM(UTA:SRSU!F180)</f>
        <v>0</v>
      </c>
      <c r="G129" s="22">
        <f>SUM(UTA:SRSU!G180)</f>
        <v>0</v>
      </c>
      <c r="H129" s="69">
        <f t="shared" si="6"/>
        <v>19694</v>
      </c>
      <c r="I129" s="52"/>
    </row>
    <row r="130" spans="2:9" x14ac:dyDescent="0.2">
      <c r="B130" s="9" t="str">
        <f>$B$33</f>
        <v>Health Services</v>
      </c>
      <c r="C130" s="22">
        <f>SUM(UTA:SRSU!C181)</f>
        <v>12144203.434544122</v>
      </c>
      <c r="D130" s="22">
        <f>SUM(UTA:SRSU!D181)</f>
        <v>30593690.885750253</v>
      </c>
      <c r="E130" s="22">
        <f>SUM(UTA:SRSU!E181)</f>
        <v>25507224.340678241</v>
      </c>
      <c r="F130" s="22">
        <f>SUM(UTA:SRSU!F181)</f>
        <v>11133502.267937083</v>
      </c>
      <c r="G130" s="22">
        <f>SUM(UTA:SRSU!G181)</f>
        <v>7609549.6555245612</v>
      </c>
      <c r="H130" s="69">
        <f t="shared" si="6"/>
        <v>86988170.584434256</v>
      </c>
      <c r="I130" s="52"/>
    </row>
    <row r="131" spans="2:9" x14ac:dyDescent="0.2">
      <c r="B131" s="9" t="str">
        <f>$B$34</f>
        <v>Pharmacy</v>
      </c>
      <c r="C131" s="22">
        <f>SUM(UTA:SRSU!C182)</f>
        <v>199723.03695987561</v>
      </c>
      <c r="D131" s="22">
        <f>SUM(UTA:SRSU!D182)</f>
        <v>486137.61229244038</v>
      </c>
      <c r="E131" s="22">
        <f>SUM(UTA:SRSU!E182)</f>
        <v>8266969.8551891288</v>
      </c>
      <c r="F131" s="22">
        <f>SUM(UTA:SRSU!F182)</f>
        <v>18633504.446544874</v>
      </c>
      <c r="G131" s="22">
        <f>SUM(UTA:SRSU!G182)</f>
        <v>33034292.281682629</v>
      </c>
      <c r="H131" s="69">
        <f t="shared" si="6"/>
        <v>60620627.232668951</v>
      </c>
      <c r="I131" s="52"/>
    </row>
    <row r="132" spans="2:9" x14ac:dyDescent="0.2">
      <c r="B132" s="9" t="str">
        <f>$B$35</f>
        <v>Business Administration</v>
      </c>
      <c r="C132" s="22">
        <f>SUM(UTA:SRSU!C183)</f>
        <v>31380383.887193292</v>
      </c>
      <c r="D132" s="22">
        <f>SUM(UTA:SRSU!D183)</f>
        <v>149539180.0373913</v>
      </c>
      <c r="E132" s="22">
        <f>SUM(UTA:SRSU!E183)</f>
        <v>101255359.8319976</v>
      </c>
      <c r="F132" s="22">
        <f>SUM(UTA:SRSU!F183)</f>
        <v>62233446.700961597</v>
      </c>
      <c r="G132" s="22">
        <f>SUM(UTA:SRSU!G183)</f>
        <v>0</v>
      </c>
      <c r="H132" s="69">
        <f t="shared" si="6"/>
        <v>344408370.45754379</v>
      </c>
      <c r="I132" s="52"/>
    </row>
    <row r="133" spans="2:9" x14ac:dyDescent="0.2">
      <c r="B133" s="9" t="str">
        <f>$B$36</f>
        <v>Optometry</v>
      </c>
      <c r="C133" s="22">
        <f>SUM(UTA:SRSU!C184)</f>
        <v>0</v>
      </c>
      <c r="D133" s="22">
        <f>SUM(UTA:SRSU!D184)</f>
        <v>0</v>
      </c>
      <c r="E133" s="22">
        <f>SUM(UTA:SRSU!E184)</f>
        <v>0</v>
      </c>
      <c r="F133" s="22">
        <f>SUM(UTA:SRSU!F184)</f>
        <v>0</v>
      </c>
      <c r="G133" s="22">
        <f>SUM(UTA:SRSU!G184)</f>
        <v>6089038.1699999999</v>
      </c>
      <c r="H133" s="69">
        <f t="shared" si="6"/>
        <v>6089038.1699999999</v>
      </c>
      <c r="I133" s="52"/>
    </row>
    <row r="134" spans="2:9" x14ac:dyDescent="0.2">
      <c r="B134" s="9" t="str">
        <f>$B$37</f>
        <v>Teacher Ed-Practice Teaching</v>
      </c>
      <c r="C134" s="22">
        <f>SUM(UTA:SRSU!C185)</f>
        <v>28852.350246330625</v>
      </c>
      <c r="D134" s="22">
        <f>SUM(UTA:SRSU!D185)</f>
        <v>10422694.29661556</v>
      </c>
      <c r="E134" s="22">
        <f>SUM(UTA:SRSU!E185)</f>
        <v>0</v>
      </c>
      <c r="F134" s="22">
        <f>SUM(UTA:SRSU!F185)</f>
        <v>0</v>
      </c>
      <c r="G134" s="22">
        <f>SUM(UTA:SRSU!G185)</f>
        <v>0</v>
      </c>
      <c r="H134" s="69">
        <f t="shared" si="6"/>
        <v>10451546.64686189</v>
      </c>
      <c r="I134" s="52"/>
    </row>
    <row r="135" spans="2:9" x14ac:dyDescent="0.2">
      <c r="B135" s="9" t="str">
        <f>$B$38</f>
        <v>Technology</v>
      </c>
      <c r="C135" s="22">
        <f>SUM(UTA:SRSU!C186)</f>
        <v>13083957.493837388</v>
      </c>
      <c r="D135" s="22">
        <f>SUM(UTA:SRSU!D186)</f>
        <v>30304487.242400318</v>
      </c>
      <c r="E135" s="22">
        <f>SUM(UTA:SRSU!E186)</f>
        <v>16883038.634810805</v>
      </c>
      <c r="F135" s="22">
        <f>SUM(UTA:SRSU!F186)</f>
        <v>416563.96951767063</v>
      </c>
      <c r="G135" s="22">
        <f>SUM(UTA:SRSU!G186)</f>
        <v>0</v>
      </c>
      <c r="H135" s="69">
        <f t="shared" si="6"/>
        <v>60688047.340566181</v>
      </c>
      <c r="I135" s="52"/>
    </row>
    <row r="136" spans="2:9" x14ac:dyDescent="0.2">
      <c r="B136" s="9" t="str">
        <f>$B$39</f>
        <v>Nursing</v>
      </c>
      <c r="C136" s="22">
        <f>SUM(UTA:SRSU!C187)</f>
        <v>4953921.9399752105</v>
      </c>
      <c r="D136" s="22">
        <f>SUM(UTA:SRSU!D187)</f>
        <v>50732083.760517322</v>
      </c>
      <c r="E136" s="22">
        <f>SUM(UTA:SRSU!E187)</f>
        <v>25299546.040656351</v>
      </c>
      <c r="F136" s="22">
        <f>SUM(UTA:SRSU!F187)</f>
        <v>8700441.0086637884</v>
      </c>
      <c r="G136" s="22">
        <f>SUM(UTA:SRSU!G187)</f>
        <v>0</v>
      </c>
      <c r="H136" s="69">
        <f t="shared" si="6"/>
        <v>89685992.749812678</v>
      </c>
      <c r="I136" s="52"/>
    </row>
    <row r="137" spans="2:9" x14ac:dyDescent="0.2">
      <c r="B137" s="35" t="str">
        <f>$B$40</f>
        <v>Totals</v>
      </c>
      <c r="C137" s="36">
        <f>SUM(C117:C136)</f>
        <v>703920848.77187276</v>
      </c>
      <c r="D137" s="36">
        <f>SUM(D117:D136)</f>
        <v>1041273798.3007067</v>
      </c>
      <c r="E137" s="36">
        <f>SUM(E117:E136)</f>
        <v>753134265.85638213</v>
      </c>
      <c r="F137" s="36">
        <f>SUM(F117:F136)</f>
        <v>893357407.56646287</v>
      </c>
      <c r="G137" s="36">
        <f>SUM(G117:G136)</f>
        <v>137533135.9639442</v>
      </c>
      <c r="H137" s="36">
        <f t="shared" si="6"/>
        <v>3529219456.4593687</v>
      </c>
      <c r="I137" s="52"/>
    </row>
    <row r="138" spans="2:9" x14ac:dyDescent="0.2">
      <c r="B138" s="46"/>
      <c r="C138" s="42"/>
      <c r="D138" s="42"/>
      <c r="E138" s="42"/>
      <c r="F138" s="42"/>
      <c r="G138" s="42"/>
      <c r="H138" s="43"/>
      <c r="I138" s="1"/>
    </row>
    <row r="139" spans="2:9" ht="15" thickBot="1" x14ac:dyDescent="0.25">
      <c r="B139" s="382" t="s">
        <v>35</v>
      </c>
      <c r="C139" s="382"/>
      <c r="D139" s="382"/>
      <c r="E139" s="382"/>
      <c r="F139" s="382"/>
      <c r="G139" s="382"/>
      <c r="H139" s="17">
        <f>H9</f>
        <v>1737239059</v>
      </c>
    </row>
    <row r="140" spans="2:9" ht="15" thickBot="1" x14ac:dyDescent="0.25">
      <c r="B140" s="62" t="s">
        <v>32</v>
      </c>
      <c r="C140" s="63" t="s">
        <v>26</v>
      </c>
      <c r="D140" s="63" t="s">
        <v>27</v>
      </c>
      <c r="E140" s="63" t="s">
        <v>28</v>
      </c>
      <c r="F140" s="63" t="s">
        <v>29</v>
      </c>
      <c r="G140" s="63" t="s">
        <v>30</v>
      </c>
      <c r="H140" s="64" t="s">
        <v>1</v>
      </c>
      <c r="I140" s="1"/>
    </row>
    <row r="141" spans="2:9" x14ac:dyDescent="0.2">
      <c r="B141" s="9" t="str">
        <f>$B$20</f>
        <v>Liberal Arts</v>
      </c>
      <c r="C141" s="38">
        <f t="shared" ref="C141:G150" si="7">$H$139*IF($H$113=0,0,C93/$H$113)</f>
        <v>176511431.89574963</v>
      </c>
      <c r="D141" s="38">
        <f t="shared" si="7"/>
        <v>141126472.33377612</v>
      </c>
      <c r="E141" s="38">
        <f t="shared" si="7"/>
        <v>78801416.401478633</v>
      </c>
      <c r="F141" s="38">
        <f t="shared" si="7"/>
        <v>77593841.4739784</v>
      </c>
      <c r="G141" s="38">
        <f t="shared" si="7"/>
        <v>100777.26585987289</v>
      </c>
      <c r="H141" s="38">
        <f>SUM(C141:G141)</f>
        <v>474133939.3708427</v>
      </c>
      <c r="I141" s="1"/>
    </row>
    <row r="142" spans="2:9" x14ac:dyDescent="0.2">
      <c r="B142" s="9" t="str">
        <f>$B$21</f>
        <v>Science</v>
      </c>
      <c r="C142" s="39">
        <f t="shared" si="7"/>
        <v>82578548.996731505</v>
      </c>
      <c r="D142" s="39">
        <f t="shared" si="7"/>
        <v>82074590.948625639</v>
      </c>
      <c r="E142" s="39">
        <f t="shared" si="7"/>
        <v>45273003.325542115</v>
      </c>
      <c r="F142" s="39">
        <f t="shared" si="7"/>
        <v>68004591.084750727</v>
      </c>
      <c r="G142" s="39">
        <f t="shared" si="7"/>
        <v>0</v>
      </c>
      <c r="H142" s="39">
        <f t="shared" ref="H142:H161" si="8">SUM(C142:G142)</f>
        <v>277930734.35565001</v>
      </c>
      <c r="I142" s="1"/>
    </row>
    <row r="143" spans="2:9" x14ac:dyDescent="0.2">
      <c r="B143" s="9" t="str">
        <f>$B$22</f>
        <v>Fine Arts</v>
      </c>
      <c r="C143" s="39">
        <f t="shared" si="7"/>
        <v>40633523.552720822</v>
      </c>
      <c r="D143" s="39">
        <f t="shared" si="7"/>
        <v>33967857.346906371</v>
      </c>
      <c r="E143" s="39">
        <f t="shared" si="7"/>
        <v>15945259.865734093</v>
      </c>
      <c r="F143" s="39">
        <f t="shared" si="7"/>
        <v>6804589.9314950472</v>
      </c>
      <c r="G143" s="39">
        <f t="shared" si="7"/>
        <v>0</v>
      </c>
      <c r="H143" s="39">
        <f t="shared" si="8"/>
        <v>97351230.69685632</v>
      </c>
      <c r="I143" s="1"/>
    </row>
    <row r="144" spans="2:9" x14ac:dyDescent="0.2">
      <c r="B144" s="9" t="str">
        <f>$B$23</f>
        <v>Teacher Education</v>
      </c>
      <c r="C144" s="39">
        <f t="shared" si="7"/>
        <v>4625326.5258806162</v>
      </c>
      <c r="D144" s="39">
        <f t="shared" si="7"/>
        <v>25761909.756639842</v>
      </c>
      <c r="E144" s="39">
        <f t="shared" si="7"/>
        <v>29817898.418664571</v>
      </c>
      <c r="F144" s="39">
        <f t="shared" si="7"/>
        <v>22681856.096215468</v>
      </c>
      <c r="G144" s="39">
        <f t="shared" si="7"/>
        <v>0</v>
      </c>
      <c r="H144" s="39">
        <f t="shared" si="8"/>
        <v>82886990.797400504</v>
      </c>
      <c r="I144" s="1"/>
    </row>
    <row r="145" spans="2:9" x14ac:dyDescent="0.2">
      <c r="B145" s="9" t="str">
        <f>$B$24</f>
        <v>Agriculture</v>
      </c>
      <c r="C145" s="39">
        <f t="shared" si="7"/>
        <v>4958009.162972129</v>
      </c>
      <c r="D145" s="39">
        <f t="shared" si="7"/>
        <v>10949805.816404194</v>
      </c>
      <c r="E145" s="39">
        <f t="shared" si="7"/>
        <v>7709527.5192942573</v>
      </c>
      <c r="F145" s="39">
        <f t="shared" si="7"/>
        <v>6402190.62127499</v>
      </c>
      <c r="G145" s="39">
        <f t="shared" si="7"/>
        <v>0</v>
      </c>
      <c r="H145" s="39">
        <f t="shared" si="8"/>
        <v>30019533.119945571</v>
      </c>
      <c r="I145" s="1"/>
    </row>
    <row r="146" spans="2:9" x14ac:dyDescent="0.2">
      <c r="B146" s="9" t="str">
        <f>$B$25</f>
        <v>Engineering</v>
      </c>
      <c r="C146" s="39">
        <f t="shared" si="7"/>
        <v>40296463.156928264</v>
      </c>
      <c r="D146" s="39">
        <f t="shared" si="7"/>
        <v>93883605.715190828</v>
      </c>
      <c r="E146" s="39">
        <f t="shared" si="7"/>
        <v>70086058.280362859</v>
      </c>
      <c r="F146" s="39">
        <f t="shared" si="7"/>
        <v>84124357.103873506</v>
      </c>
      <c r="G146" s="39">
        <f t="shared" si="7"/>
        <v>0</v>
      </c>
      <c r="H146" s="39">
        <f t="shared" si="8"/>
        <v>288390484.25635546</v>
      </c>
      <c r="I146" s="1"/>
    </row>
    <row r="147" spans="2:9" x14ac:dyDescent="0.2">
      <c r="B147" s="9" t="str">
        <f>$B$26</f>
        <v>Home Economics</v>
      </c>
      <c r="C147" s="39">
        <f t="shared" si="7"/>
        <v>3140561.1681758384</v>
      </c>
      <c r="D147" s="39">
        <f t="shared" si="7"/>
        <v>5041458.8716138378</v>
      </c>
      <c r="E147" s="39">
        <f t="shared" si="7"/>
        <v>1881742.5958124273</v>
      </c>
      <c r="F147" s="39">
        <f t="shared" si="7"/>
        <v>1395882.1267195963</v>
      </c>
      <c r="G147" s="39">
        <f t="shared" si="7"/>
        <v>0</v>
      </c>
      <c r="H147" s="39">
        <f t="shared" si="8"/>
        <v>11459644.762321699</v>
      </c>
      <c r="I147" s="1"/>
    </row>
    <row r="148" spans="2:9" x14ac:dyDescent="0.2">
      <c r="B148" s="9" t="str">
        <f>$B$27</f>
        <v>Law</v>
      </c>
      <c r="C148" s="39">
        <f t="shared" si="7"/>
        <v>0</v>
      </c>
      <c r="D148" s="39">
        <f t="shared" si="7"/>
        <v>0</v>
      </c>
      <c r="E148" s="39">
        <f t="shared" si="7"/>
        <v>0</v>
      </c>
      <c r="F148" s="39">
        <f t="shared" si="7"/>
        <v>0</v>
      </c>
      <c r="G148" s="39">
        <f t="shared" si="7"/>
        <v>36594105.586321615</v>
      </c>
      <c r="H148" s="39">
        <f t="shared" si="8"/>
        <v>36594105.586321615</v>
      </c>
      <c r="I148" s="1"/>
    </row>
    <row r="149" spans="2:9" x14ac:dyDescent="0.2">
      <c r="B149" s="9" t="str">
        <f>$B$28</f>
        <v>Social Service</v>
      </c>
      <c r="C149" s="39">
        <f t="shared" si="7"/>
        <v>1500440.5875750668</v>
      </c>
      <c r="D149" s="39">
        <f t="shared" si="7"/>
        <v>5610596.786153039</v>
      </c>
      <c r="E149" s="39">
        <f t="shared" si="7"/>
        <v>9626856.336329069</v>
      </c>
      <c r="F149" s="39">
        <f t="shared" si="7"/>
        <v>1772660.6268408129</v>
      </c>
      <c r="G149" s="39">
        <f t="shared" si="7"/>
        <v>0</v>
      </c>
      <c r="H149" s="39">
        <f t="shared" si="8"/>
        <v>18510554.336897988</v>
      </c>
      <c r="I149" s="1"/>
    </row>
    <row r="150" spans="2:9" x14ac:dyDescent="0.2">
      <c r="B150" s="9" t="str">
        <f>$B$29</f>
        <v>Library Science</v>
      </c>
      <c r="C150" s="39">
        <f t="shared" si="7"/>
        <v>291833.90261308843</v>
      </c>
      <c r="D150" s="39">
        <f t="shared" si="7"/>
        <v>75479.634014321098</v>
      </c>
      <c r="E150" s="39">
        <f t="shared" si="7"/>
        <v>3829298.7003795481</v>
      </c>
      <c r="F150" s="39">
        <f t="shared" si="7"/>
        <v>628037.30438404181</v>
      </c>
      <c r="G150" s="39">
        <f t="shared" si="7"/>
        <v>0</v>
      </c>
      <c r="H150" s="39">
        <f t="shared" si="8"/>
        <v>4824649.5413909992</v>
      </c>
      <c r="I150" s="1"/>
    </row>
    <row r="151" spans="2:9" x14ac:dyDescent="0.2">
      <c r="B151" s="9" t="str">
        <f>$B$30</f>
        <v>Veterinary Science</v>
      </c>
      <c r="C151" s="39">
        <f t="shared" ref="C151:G160" si="9">$H$139*IF($H$113=0,0,C103/$H$113)</f>
        <v>0</v>
      </c>
      <c r="D151" s="39">
        <f t="shared" si="9"/>
        <v>0</v>
      </c>
      <c r="E151" s="39">
        <f t="shared" si="9"/>
        <v>0</v>
      </c>
      <c r="F151" s="39">
        <f t="shared" si="9"/>
        <v>0</v>
      </c>
      <c r="G151" s="39">
        <f t="shared" si="9"/>
        <v>13600205.233786331</v>
      </c>
      <c r="H151" s="39">
        <f t="shared" si="8"/>
        <v>13600205.233786331</v>
      </c>
      <c r="I151" s="1"/>
    </row>
    <row r="152" spans="2:9" x14ac:dyDescent="0.2">
      <c r="B152" s="9" t="str">
        <f>$B$31</f>
        <v>Vocational Training</v>
      </c>
      <c r="C152" s="39">
        <f t="shared" si="9"/>
        <v>1017046.7083736398</v>
      </c>
      <c r="D152" s="39">
        <f t="shared" si="9"/>
        <v>515070.11350145965</v>
      </c>
      <c r="E152" s="39">
        <f t="shared" si="9"/>
        <v>0</v>
      </c>
      <c r="F152" s="39">
        <f t="shared" si="9"/>
        <v>0</v>
      </c>
      <c r="G152" s="39">
        <f t="shared" si="9"/>
        <v>0</v>
      </c>
      <c r="H152" s="39">
        <f t="shared" si="8"/>
        <v>1532116.8218750996</v>
      </c>
      <c r="I152" s="1"/>
    </row>
    <row r="153" spans="2:9" x14ac:dyDescent="0.2">
      <c r="B153" s="9" t="str">
        <f>$B$32</f>
        <v>Physical Training</v>
      </c>
      <c r="C153" s="39">
        <f t="shared" si="9"/>
        <v>8165.0256883969314</v>
      </c>
      <c r="D153" s="39">
        <f t="shared" si="9"/>
        <v>28125.880693905125</v>
      </c>
      <c r="E153" s="39">
        <f t="shared" si="9"/>
        <v>0</v>
      </c>
      <c r="F153" s="39">
        <f t="shared" si="9"/>
        <v>0</v>
      </c>
      <c r="G153" s="39">
        <f t="shared" si="9"/>
        <v>0</v>
      </c>
      <c r="H153" s="39">
        <f t="shared" si="8"/>
        <v>36290.906382302055</v>
      </c>
      <c r="I153" s="1"/>
    </row>
    <row r="154" spans="2:9" x14ac:dyDescent="0.2">
      <c r="B154" s="9" t="str">
        <f>$B$33</f>
        <v>Health Services</v>
      </c>
      <c r="C154" s="39">
        <f t="shared" si="9"/>
        <v>6815005.9133132603</v>
      </c>
      <c r="D154" s="39">
        <f t="shared" si="9"/>
        <v>18578435.890532531</v>
      </c>
      <c r="E154" s="39">
        <f t="shared" si="9"/>
        <v>15863250.017238632</v>
      </c>
      <c r="F154" s="39">
        <f t="shared" si="9"/>
        <v>5984611.0131067205</v>
      </c>
      <c r="G154" s="39">
        <f t="shared" si="9"/>
        <v>4729964.4823994739</v>
      </c>
      <c r="H154" s="39">
        <f t="shared" si="8"/>
        <v>51971267.316590615</v>
      </c>
      <c r="I154" s="1"/>
    </row>
    <row r="155" spans="2:9" x14ac:dyDescent="0.2">
      <c r="B155" s="9" t="str">
        <f>$B$34</f>
        <v>Pharmacy</v>
      </c>
      <c r="C155" s="39">
        <f t="shared" si="9"/>
        <v>46811.719154268205</v>
      </c>
      <c r="D155" s="39">
        <f t="shared" si="9"/>
        <v>116328.08420971609</v>
      </c>
      <c r="E155" s="39">
        <f t="shared" si="9"/>
        <v>2584739.7206142363</v>
      </c>
      <c r="F155" s="39">
        <f t="shared" si="9"/>
        <v>5474661.1921529574</v>
      </c>
      <c r="G155" s="39">
        <f t="shared" si="9"/>
        <v>10055537.851486387</v>
      </c>
      <c r="H155" s="39">
        <f t="shared" si="8"/>
        <v>18278078.567617565</v>
      </c>
      <c r="I155" s="1"/>
    </row>
    <row r="156" spans="2:9" x14ac:dyDescent="0.2">
      <c r="B156" s="9" t="str">
        <f>$B$35</f>
        <v>Business Administration</v>
      </c>
      <c r="C156" s="39">
        <f t="shared" si="9"/>
        <v>24702340.463533435</v>
      </c>
      <c r="D156" s="39">
        <f t="shared" si="9"/>
        <v>118354422.04510537</v>
      </c>
      <c r="E156" s="39">
        <f t="shared" si="9"/>
        <v>76004452.739960238</v>
      </c>
      <c r="F156" s="39">
        <f t="shared" si="9"/>
        <v>31855403.950845126</v>
      </c>
      <c r="G156" s="39">
        <f t="shared" si="9"/>
        <v>0</v>
      </c>
      <c r="H156" s="39">
        <f t="shared" si="8"/>
        <v>250916619.19944417</v>
      </c>
      <c r="I156" s="1"/>
    </row>
    <row r="157" spans="2:9" x14ac:dyDescent="0.2">
      <c r="B157" s="9" t="str">
        <f>$B$36</f>
        <v>Optometry</v>
      </c>
      <c r="C157" s="39">
        <f t="shared" si="9"/>
        <v>0</v>
      </c>
      <c r="D157" s="39">
        <f t="shared" si="9"/>
        <v>0</v>
      </c>
      <c r="E157" s="39">
        <f t="shared" si="9"/>
        <v>0</v>
      </c>
      <c r="F157" s="39">
        <f t="shared" si="9"/>
        <v>0</v>
      </c>
      <c r="G157" s="39">
        <f t="shared" si="9"/>
        <v>4379289.2335513839</v>
      </c>
      <c r="H157" s="39">
        <f t="shared" si="8"/>
        <v>4379289.2335513839</v>
      </c>
      <c r="I157" s="1"/>
    </row>
    <row r="158" spans="2:9" x14ac:dyDescent="0.2">
      <c r="B158" s="9" t="str">
        <f>$B$37</f>
        <v>Teacher Ed-Practice Teaching</v>
      </c>
      <c r="C158" s="39">
        <f t="shared" si="9"/>
        <v>7920.0378670108694</v>
      </c>
      <c r="D158" s="39">
        <f t="shared" si="9"/>
        <v>4388182.2440567296</v>
      </c>
      <c r="E158" s="39">
        <f t="shared" si="9"/>
        <v>0</v>
      </c>
      <c r="F158" s="39">
        <f t="shared" si="9"/>
        <v>0</v>
      </c>
      <c r="G158" s="39">
        <f t="shared" si="9"/>
        <v>0</v>
      </c>
      <c r="H158" s="39">
        <f t="shared" si="8"/>
        <v>4396102.2819237402</v>
      </c>
      <c r="I158" s="1"/>
    </row>
    <row r="159" spans="2:9" x14ac:dyDescent="0.2">
      <c r="B159" s="9" t="str">
        <f>$B$38</f>
        <v>Technology</v>
      </c>
      <c r="C159" s="39">
        <f t="shared" si="9"/>
        <v>6191602.6538910968</v>
      </c>
      <c r="D159" s="39">
        <f t="shared" si="9"/>
        <v>12656219.042369058</v>
      </c>
      <c r="E159" s="39">
        <f t="shared" si="9"/>
        <v>3921488.5747415479</v>
      </c>
      <c r="F159" s="39">
        <f t="shared" si="9"/>
        <v>160122.19305804704</v>
      </c>
      <c r="G159" s="39">
        <f t="shared" si="9"/>
        <v>0</v>
      </c>
      <c r="H159" s="39">
        <f t="shared" si="8"/>
        <v>22929432.464059751</v>
      </c>
      <c r="I159" s="1"/>
    </row>
    <row r="160" spans="2:9" x14ac:dyDescent="0.2">
      <c r="B160" s="9" t="str">
        <f>$B$39</f>
        <v>Nursing</v>
      </c>
      <c r="C160" s="39">
        <f t="shared" si="9"/>
        <v>1946633.1191694117</v>
      </c>
      <c r="D160" s="39">
        <f t="shared" si="9"/>
        <v>28419213.712050993</v>
      </c>
      <c r="E160" s="39">
        <f t="shared" si="9"/>
        <v>12465550.331845293</v>
      </c>
      <c r="F160" s="39">
        <f t="shared" si="9"/>
        <v>4266392.9877203144</v>
      </c>
      <c r="G160" s="39">
        <f t="shared" si="9"/>
        <v>0</v>
      </c>
      <c r="H160" s="39">
        <f t="shared" si="8"/>
        <v>47097790.150786012</v>
      </c>
      <c r="I160" s="1"/>
    </row>
    <row r="161" spans="2:9" x14ac:dyDescent="0.2">
      <c r="B161" s="35" t="str">
        <f>$B$40</f>
        <v>Totals</v>
      </c>
      <c r="C161" s="38">
        <f>SUM(C141:C160)</f>
        <v>395271664.59033757</v>
      </c>
      <c r="D161" s="38">
        <f>SUM(D141:D160)</f>
        <v>581547774.22184396</v>
      </c>
      <c r="E161" s="38">
        <f>SUM(E141:E160)</f>
        <v>373810542.82799757</v>
      </c>
      <c r="F161" s="38">
        <f>SUM(F141:F160)</f>
        <v>317149197.70641577</v>
      </c>
      <c r="G161" s="38">
        <f>SUM(G141:G160)</f>
        <v>69459879.653405055</v>
      </c>
      <c r="H161" s="38">
        <f t="shared" si="8"/>
        <v>1737239058.9999998</v>
      </c>
      <c r="I161" s="1"/>
    </row>
    <row r="162" spans="2:9" x14ac:dyDescent="0.2">
      <c r="B162" s="14"/>
      <c r="C162" s="18"/>
      <c r="D162" s="18"/>
      <c r="E162" s="18"/>
      <c r="F162" s="18"/>
      <c r="G162" s="18"/>
      <c r="H162" s="18"/>
      <c r="I162" s="1"/>
    </row>
    <row r="163" spans="2:9" ht="15" thickBot="1" x14ac:dyDescent="0.25">
      <c r="B163" s="382" t="s">
        <v>36</v>
      </c>
      <c r="C163" s="382"/>
      <c r="D163" s="382"/>
      <c r="E163" s="382"/>
      <c r="F163" s="382"/>
      <c r="G163" s="382"/>
      <c r="H163" s="17">
        <f>H11</f>
        <v>1170400710</v>
      </c>
    </row>
    <row r="164" spans="2:9" ht="15" thickBot="1" x14ac:dyDescent="0.25">
      <c r="B164" s="62" t="s">
        <v>32</v>
      </c>
      <c r="C164" s="63" t="s">
        <v>26</v>
      </c>
      <c r="D164" s="63" t="s">
        <v>27</v>
      </c>
      <c r="E164" s="63" t="s">
        <v>28</v>
      </c>
      <c r="F164" s="63" t="s">
        <v>29</v>
      </c>
      <c r="G164" s="63" t="s">
        <v>30</v>
      </c>
      <c r="H164" s="64" t="s">
        <v>1</v>
      </c>
      <c r="I164" s="1"/>
    </row>
    <row r="165" spans="2:9" x14ac:dyDescent="0.2">
      <c r="B165" s="9" t="str">
        <f>$B$20</f>
        <v>Liberal Arts</v>
      </c>
      <c r="C165" s="38">
        <f t="shared" ref="C165:G174" si="10">$H$163*IF($H$16=0,0,C$16/$H$16)*IF(C$40=0,0,C20/C$40)</f>
        <v>189701728.11827973</v>
      </c>
      <c r="D165" s="38">
        <f t="shared" si="10"/>
        <v>154939412.36378664</v>
      </c>
      <c r="E165" s="38">
        <f t="shared" si="10"/>
        <v>28234867.914203174</v>
      </c>
      <c r="F165" s="38">
        <f t="shared" si="10"/>
        <v>9217213.8101235926</v>
      </c>
      <c r="G165" s="38">
        <f t="shared" si="10"/>
        <v>0</v>
      </c>
      <c r="H165" s="38">
        <f>SUM(C165:G165)</f>
        <v>382093222.20639312</v>
      </c>
      <c r="I165" s="1"/>
    </row>
    <row r="166" spans="2:9" x14ac:dyDescent="0.2">
      <c r="B166" s="9" t="str">
        <f>$B$21</f>
        <v>Science</v>
      </c>
      <c r="C166" s="39">
        <f t="shared" si="10"/>
        <v>79174965.604166508</v>
      </c>
      <c r="D166" s="39">
        <f t="shared" si="10"/>
        <v>76951745.308635458</v>
      </c>
      <c r="E166" s="39">
        <f t="shared" si="10"/>
        <v>12810237.377476964</v>
      </c>
      <c r="F166" s="39">
        <f t="shared" si="10"/>
        <v>8680471.7741470207</v>
      </c>
      <c r="G166" s="39">
        <f t="shared" si="10"/>
        <v>0</v>
      </c>
      <c r="H166" s="39">
        <f t="shared" ref="H166:H185" si="11">SUM(C166:G166)</f>
        <v>177617420.06442598</v>
      </c>
      <c r="I166" s="1"/>
    </row>
    <row r="167" spans="2:9" x14ac:dyDescent="0.2">
      <c r="B167" s="9" t="str">
        <f>$B$22</f>
        <v>Fine Arts</v>
      </c>
      <c r="C167" s="39">
        <f t="shared" si="10"/>
        <v>25418500.546397794</v>
      </c>
      <c r="D167" s="39">
        <f t="shared" si="10"/>
        <v>20623827.21942208</v>
      </c>
      <c r="E167" s="39">
        <f t="shared" si="10"/>
        <v>3008386.1293054339</v>
      </c>
      <c r="F167" s="39">
        <f t="shared" si="10"/>
        <v>1126710.3829145315</v>
      </c>
      <c r="G167" s="39">
        <f t="shared" si="10"/>
        <v>0</v>
      </c>
      <c r="H167" s="39">
        <f t="shared" si="11"/>
        <v>50177424.278039843</v>
      </c>
      <c r="I167" s="1"/>
    </row>
    <row r="168" spans="2:9" x14ac:dyDescent="0.2">
      <c r="B168" s="9" t="str">
        <f>$B$23</f>
        <v>Teacher Education</v>
      </c>
      <c r="C168" s="39">
        <f t="shared" si="10"/>
        <v>4116366.0925980876</v>
      </c>
      <c r="D168" s="39">
        <f t="shared" si="10"/>
        <v>30651590.818875805</v>
      </c>
      <c r="E168" s="39">
        <f t="shared" si="10"/>
        <v>26193440.4545862</v>
      </c>
      <c r="F168" s="39">
        <f t="shared" si="10"/>
        <v>6105089.1155945761</v>
      </c>
      <c r="G168" s="39">
        <f t="shared" si="10"/>
        <v>0</v>
      </c>
      <c r="H168" s="39">
        <f t="shared" si="11"/>
        <v>67066486.481654666</v>
      </c>
      <c r="I168" s="1"/>
    </row>
    <row r="169" spans="2:9" x14ac:dyDescent="0.2">
      <c r="B169" s="9" t="str">
        <f>$B$24</f>
        <v>Agriculture</v>
      </c>
      <c r="C169" s="39">
        <f t="shared" si="10"/>
        <v>4680674.3066933108</v>
      </c>
      <c r="D169" s="39">
        <f t="shared" si="10"/>
        <v>11082177.277614798</v>
      </c>
      <c r="E169" s="39">
        <f t="shared" si="10"/>
        <v>1624848.3298464888</v>
      </c>
      <c r="F169" s="39">
        <f t="shared" si="10"/>
        <v>905784.73604740377</v>
      </c>
      <c r="G169" s="39">
        <f t="shared" si="10"/>
        <v>0</v>
      </c>
      <c r="H169" s="39">
        <f t="shared" si="11"/>
        <v>18293484.650202002</v>
      </c>
      <c r="I169" s="1"/>
    </row>
    <row r="170" spans="2:9" x14ac:dyDescent="0.2">
      <c r="B170" s="9" t="str">
        <f>$B$25</f>
        <v>Engineering</v>
      </c>
      <c r="C170" s="39">
        <f t="shared" si="10"/>
        <v>26177002.476113614</v>
      </c>
      <c r="D170" s="39">
        <f t="shared" si="10"/>
        <v>73632536.971891031</v>
      </c>
      <c r="E170" s="39">
        <f t="shared" si="10"/>
        <v>18917625.308861591</v>
      </c>
      <c r="F170" s="39">
        <f t="shared" si="10"/>
        <v>10992743.549160397</v>
      </c>
      <c r="G170" s="39">
        <f t="shared" si="10"/>
        <v>0</v>
      </c>
      <c r="H170" s="39">
        <f t="shared" si="11"/>
        <v>129719908.30602664</v>
      </c>
      <c r="I170" s="1"/>
    </row>
    <row r="171" spans="2:9" x14ac:dyDescent="0.2">
      <c r="B171" s="9" t="str">
        <f>$B$26</f>
        <v>Home Economics</v>
      </c>
      <c r="C171" s="39">
        <f t="shared" si="10"/>
        <v>4233262.7994746268</v>
      </c>
      <c r="D171" s="39">
        <f t="shared" si="10"/>
        <v>6874515.6795465238</v>
      </c>
      <c r="E171" s="39">
        <f t="shared" si="10"/>
        <v>1020352.3512530577</v>
      </c>
      <c r="F171" s="39">
        <f t="shared" si="10"/>
        <v>188844.03478081222</v>
      </c>
      <c r="G171" s="39">
        <f t="shared" si="10"/>
        <v>0</v>
      </c>
      <c r="H171" s="39">
        <f t="shared" si="11"/>
        <v>12316974.865055019</v>
      </c>
      <c r="I171" s="1"/>
    </row>
    <row r="172" spans="2:9" x14ac:dyDescent="0.2">
      <c r="B172" s="9" t="str">
        <f>$B$27</f>
        <v>Law</v>
      </c>
      <c r="C172" s="39">
        <f t="shared" si="10"/>
        <v>0</v>
      </c>
      <c r="D172" s="39">
        <f t="shared" si="10"/>
        <v>0</v>
      </c>
      <c r="E172" s="39">
        <f t="shared" si="10"/>
        <v>0</v>
      </c>
      <c r="F172" s="39">
        <f t="shared" si="10"/>
        <v>0</v>
      </c>
      <c r="G172" s="39">
        <f t="shared" si="10"/>
        <v>6145999.4133259207</v>
      </c>
      <c r="H172" s="39">
        <f t="shared" si="11"/>
        <v>6145999.4133259207</v>
      </c>
      <c r="I172" s="1"/>
    </row>
    <row r="173" spans="2:9" x14ac:dyDescent="0.2">
      <c r="B173" s="9" t="str">
        <f>$B$28</f>
        <v>Social Service</v>
      </c>
      <c r="C173" s="39">
        <f t="shared" si="10"/>
        <v>1074298.2581857166</v>
      </c>
      <c r="D173" s="39">
        <f t="shared" si="10"/>
        <v>6563795.1917483062</v>
      </c>
      <c r="E173" s="39">
        <f t="shared" si="10"/>
        <v>8143485.057309024</v>
      </c>
      <c r="F173" s="39">
        <f t="shared" si="10"/>
        <v>130617.99206571348</v>
      </c>
      <c r="G173" s="39">
        <f t="shared" si="10"/>
        <v>0</v>
      </c>
      <c r="H173" s="39">
        <f t="shared" si="11"/>
        <v>15912196.499308759</v>
      </c>
      <c r="I173" s="1"/>
    </row>
    <row r="174" spans="2:9" x14ac:dyDescent="0.2">
      <c r="B174" s="9" t="str">
        <f>$B$29</f>
        <v>Library Science</v>
      </c>
      <c r="C174" s="39">
        <f t="shared" si="10"/>
        <v>56721.185820607534</v>
      </c>
      <c r="D174" s="39">
        <f t="shared" si="10"/>
        <v>88256.946489124355</v>
      </c>
      <c r="E174" s="39">
        <f t="shared" si="10"/>
        <v>1664328.9370270791</v>
      </c>
      <c r="F174" s="39">
        <f t="shared" si="10"/>
        <v>49372.351067901262</v>
      </c>
      <c r="G174" s="39">
        <f t="shared" si="10"/>
        <v>0</v>
      </c>
      <c r="H174" s="39">
        <f t="shared" si="11"/>
        <v>1858679.4204047122</v>
      </c>
      <c r="I174" s="1"/>
    </row>
    <row r="175" spans="2:9" x14ac:dyDescent="0.2">
      <c r="B175" s="9" t="str">
        <f>$B$30</f>
        <v>Veterinary Science</v>
      </c>
      <c r="C175" s="39">
        <f t="shared" ref="C175:G184" si="12">$H$163*IF($H$16=0,0,C$16/$H$16)*IF(C$40=0,0,C30/C$40)</f>
        <v>0</v>
      </c>
      <c r="D175" s="39">
        <f t="shared" si="12"/>
        <v>0</v>
      </c>
      <c r="E175" s="39">
        <f t="shared" si="12"/>
        <v>0</v>
      </c>
      <c r="F175" s="39">
        <f t="shared" si="12"/>
        <v>0</v>
      </c>
      <c r="G175" s="39">
        <f t="shared" si="12"/>
        <v>837350.92300294864</v>
      </c>
      <c r="H175" s="39">
        <f t="shared" si="11"/>
        <v>837350.92300294864</v>
      </c>
      <c r="I175" s="1"/>
    </row>
    <row r="176" spans="2:9" x14ac:dyDescent="0.2">
      <c r="B176" s="9" t="str">
        <f>$B$31</f>
        <v>Vocational Training</v>
      </c>
      <c r="C176" s="39">
        <f t="shared" si="12"/>
        <v>694221.25664109853</v>
      </c>
      <c r="D176" s="39">
        <f t="shared" si="12"/>
        <v>378711.02435280348</v>
      </c>
      <c r="E176" s="39">
        <f t="shared" si="12"/>
        <v>0</v>
      </c>
      <c r="F176" s="39">
        <f t="shared" si="12"/>
        <v>0</v>
      </c>
      <c r="G176" s="39">
        <f t="shared" si="12"/>
        <v>0</v>
      </c>
      <c r="H176" s="39">
        <f t="shared" si="11"/>
        <v>1072932.2809939021</v>
      </c>
      <c r="I176" s="1"/>
    </row>
    <row r="177" spans="2:9" x14ac:dyDescent="0.2">
      <c r="B177" s="9" t="str">
        <f>$B$32</f>
        <v>Physical Training</v>
      </c>
      <c r="C177" s="39">
        <f t="shared" si="12"/>
        <v>450.56546547702362</v>
      </c>
      <c r="D177" s="39">
        <f t="shared" si="12"/>
        <v>6444.157997618604</v>
      </c>
      <c r="E177" s="39">
        <f t="shared" si="12"/>
        <v>0</v>
      </c>
      <c r="F177" s="39">
        <f t="shared" si="12"/>
        <v>0</v>
      </c>
      <c r="G177" s="39">
        <f t="shared" si="12"/>
        <v>0</v>
      </c>
      <c r="H177" s="39">
        <f t="shared" si="11"/>
        <v>6894.7234630956273</v>
      </c>
      <c r="I177" s="1"/>
    </row>
    <row r="178" spans="2:9" x14ac:dyDescent="0.2">
      <c r="B178" s="9" t="str">
        <f>$B$33</f>
        <v>Health Services</v>
      </c>
      <c r="C178" s="39">
        <f t="shared" si="12"/>
        <v>8149527.7625714187</v>
      </c>
      <c r="D178" s="39">
        <f t="shared" si="12"/>
        <v>26796023.070822343</v>
      </c>
      <c r="E178" s="39">
        <f t="shared" si="12"/>
        <v>10559300.700350177</v>
      </c>
      <c r="F178" s="39">
        <f t="shared" si="12"/>
        <v>1122856.4230210457</v>
      </c>
      <c r="G178" s="39">
        <f t="shared" si="12"/>
        <v>1374814.461374128</v>
      </c>
      <c r="H178" s="39">
        <f t="shared" si="11"/>
        <v>48002522.418139108</v>
      </c>
      <c r="I178" s="1"/>
    </row>
    <row r="179" spans="2:9" x14ac:dyDescent="0.2">
      <c r="B179" s="9" t="str">
        <f>$B$34</f>
        <v>Pharmacy</v>
      </c>
      <c r="C179" s="39">
        <f t="shared" si="12"/>
        <v>851.06810145660017</v>
      </c>
      <c r="D179" s="39">
        <f t="shared" si="12"/>
        <v>83960.841157378614</v>
      </c>
      <c r="E179" s="39">
        <f t="shared" si="12"/>
        <v>103896.33468576381</v>
      </c>
      <c r="F179" s="39">
        <f t="shared" si="12"/>
        <v>261444.30628783163</v>
      </c>
      <c r="G179" s="39">
        <f t="shared" si="12"/>
        <v>3226939.9526456306</v>
      </c>
      <c r="H179" s="39">
        <f t="shared" si="11"/>
        <v>3677092.5028780615</v>
      </c>
      <c r="I179" s="1"/>
    </row>
    <row r="180" spans="2:9" x14ac:dyDescent="0.2">
      <c r="B180" s="9" t="str">
        <f>$B$35</f>
        <v>Business Administration</v>
      </c>
      <c r="C180" s="39">
        <f t="shared" si="12"/>
        <v>23385749.417483456</v>
      </c>
      <c r="D180" s="39">
        <f t="shared" si="12"/>
        <v>124220671.55070375</v>
      </c>
      <c r="E180" s="39">
        <f t="shared" si="12"/>
        <v>41125873.398818463</v>
      </c>
      <c r="F180" s="39">
        <f t="shared" si="12"/>
        <v>1450547.175045555</v>
      </c>
      <c r="G180" s="39">
        <f t="shared" si="12"/>
        <v>0</v>
      </c>
      <c r="H180" s="39">
        <f t="shared" si="11"/>
        <v>190182841.54205123</v>
      </c>
      <c r="I180" s="1"/>
    </row>
    <row r="181" spans="2:9" x14ac:dyDescent="0.2">
      <c r="B181" s="9" t="str">
        <f>$B$36</f>
        <v>Optometry</v>
      </c>
      <c r="C181" s="39">
        <f t="shared" si="12"/>
        <v>0</v>
      </c>
      <c r="D181" s="39">
        <f t="shared" si="12"/>
        <v>0</v>
      </c>
      <c r="E181" s="39">
        <f t="shared" si="12"/>
        <v>0</v>
      </c>
      <c r="F181" s="39">
        <f t="shared" si="12"/>
        <v>0</v>
      </c>
      <c r="G181" s="39">
        <f t="shared" si="12"/>
        <v>926967.0752975787</v>
      </c>
      <c r="H181" s="39">
        <f t="shared" si="11"/>
        <v>926967.0752975787</v>
      </c>
      <c r="I181" s="1"/>
    </row>
    <row r="182" spans="2:9" x14ac:dyDescent="0.2">
      <c r="B182" s="9" t="str">
        <f>$B$37</f>
        <v>Teacher Ed-Practice Teaching</v>
      </c>
      <c r="C182" s="39">
        <f t="shared" si="12"/>
        <v>2352.9529863800121</v>
      </c>
      <c r="D182" s="39">
        <f t="shared" si="12"/>
        <v>4047211.4032869884</v>
      </c>
      <c r="E182" s="39">
        <f t="shared" si="12"/>
        <v>0</v>
      </c>
      <c r="F182" s="39">
        <f t="shared" si="12"/>
        <v>0</v>
      </c>
      <c r="G182" s="39">
        <f t="shared" si="12"/>
        <v>0</v>
      </c>
      <c r="H182" s="39">
        <f t="shared" si="11"/>
        <v>4049564.3562733685</v>
      </c>
      <c r="I182" s="1"/>
    </row>
    <row r="183" spans="2:9" x14ac:dyDescent="0.2">
      <c r="B183" s="9" t="str">
        <f>$B$38</f>
        <v>Technology</v>
      </c>
      <c r="C183" s="39">
        <f t="shared" si="12"/>
        <v>3638516.3850449552</v>
      </c>
      <c r="D183" s="39">
        <f t="shared" si="12"/>
        <v>12285273.557691941</v>
      </c>
      <c r="E183" s="39">
        <f t="shared" si="12"/>
        <v>1497733.4229744282</v>
      </c>
      <c r="F183" s="39">
        <f t="shared" si="12"/>
        <v>45518.391174415301</v>
      </c>
      <c r="G183" s="39">
        <f t="shared" si="12"/>
        <v>0</v>
      </c>
      <c r="H183" s="39">
        <f t="shared" si="11"/>
        <v>17467041.756885741</v>
      </c>
      <c r="I183" s="1"/>
    </row>
    <row r="184" spans="2:9" x14ac:dyDescent="0.2">
      <c r="B184" s="9" t="str">
        <f>$B$39</f>
        <v>Nursing</v>
      </c>
      <c r="C184" s="39">
        <f t="shared" si="12"/>
        <v>1553049.0966698029</v>
      </c>
      <c r="D184" s="39">
        <f t="shared" si="12"/>
        <v>30905154.427042969</v>
      </c>
      <c r="E184" s="39">
        <f t="shared" si="12"/>
        <v>9577344.8206114229</v>
      </c>
      <c r="F184" s="39">
        <f t="shared" si="12"/>
        <v>940157.89185417059</v>
      </c>
      <c r="G184" s="39">
        <f t="shared" si="12"/>
        <v>0</v>
      </c>
      <c r="H184" s="39">
        <f t="shared" si="11"/>
        <v>42975706.236178361</v>
      </c>
      <c r="I184" s="1"/>
    </row>
    <row r="185" spans="2:9" x14ac:dyDescent="0.2">
      <c r="B185" s="35" t="str">
        <f>$B$40</f>
        <v>Totals</v>
      </c>
      <c r="C185" s="38">
        <f>SUM(C165:C184)</f>
        <v>372058237.89269394</v>
      </c>
      <c r="D185" s="38">
        <f>SUM(D165:D184)</f>
        <v>580131307.81106555</v>
      </c>
      <c r="E185" s="38">
        <f>SUM(E165:E184)</f>
        <v>164481720.53730932</v>
      </c>
      <c r="F185" s="38">
        <f>SUM(F165:F184)</f>
        <v>41217371.933284968</v>
      </c>
      <c r="G185" s="38">
        <f>SUM(G165:G184)</f>
        <v>12512071.825646207</v>
      </c>
      <c r="H185" s="38">
        <f t="shared" si="11"/>
        <v>1170400710</v>
      </c>
      <c r="I185" s="1"/>
    </row>
    <row r="186" spans="2:9" x14ac:dyDescent="0.2">
      <c r="B186" s="40"/>
      <c r="C186" s="41"/>
      <c r="D186" s="41"/>
      <c r="E186" s="41"/>
      <c r="F186" s="41"/>
      <c r="G186" s="41"/>
      <c r="H186" s="41"/>
      <c r="I186" s="1"/>
    </row>
    <row r="187" spans="2:9" ht="15" thickBot="1" x14ac:dyDescent="0.25">
      <c r="B187" s="28" t="s">
        <v>12</v>
      </c>
      <c r="C187" s="11"/>
      <c r="D187" s="11"/>
      <c r="E187" s="11"/>
      <c r="F187" s="11"/>
      <c r="G187" s="11"/>
      <c r="H187" s="17">
        <f>H10</f>
        <v>757824708</v>
      </c>
    </row>
    <row r="188" spans="2:9" ht="15" thickBot="1" x14ac:dyDescent="0.25">
      <c r="B188" s="62" t="s">
        <v>32</v>
      </c>
      <c r="C188" s="63" t="s">
        <v>26</v>
      </c>
      <c r="D188" s="63" t="s">
        <v>27</v>
      </c>
      <c r="E188" s="63" t="s">
        <v>28</v>
      </c>
      <c r="F188" s="63" t="s">
        <v>29</v>
      </c>
      <c r="G188" s="63" t="s">
        <v>30</v>
      </c>
      <c r="H188" s="64" t="s">
        <v>1</v>
      </c>
      <c r="I188" s="1"/>
    </row>
    <row r="189" spans="2:9" x14ac:dyDescent="0.2">
      <c r="B189" s="9" t="str">
        <f>$B$20</f>
        <v>Liberal Arts</v>
      </c>
      <c r="C189" s="38">
        <f t="shared" ref="C189:G198" si="13">$H$187*IF($H$16=0,0,C$16/$H$16)*IF(C$40=0,0,C20/C$40)</f>
        <v>122830288.37049383</v>
      </c>
      <c r="D189" s="38">
        <f t="shared" si="13"/>
        <v>100321978.55747899</v>
      </c>
      <c r="E189" s="38">
        <f t="shared" si="13"/>
        <v>18281841.722822938</v>
      </c>
      <c r="F189" s="38">
        <f t="shared" si="13"/>
        <v>5968069.1446525855</v>
      </c>
      <c r="G189" s="38">
        <f t="shared" si="13"/>
        <v>0</v>
      </c>
      <c r="H189" s="38">
        <f>SUM(C189:G189)</f>
        <v>247402177.79544833</v>
      </c>
      <c r="I189" s="1"/>
    </row>
    <row r="190" spans="2:9" x14ac:dyDescent="0.2">
      <c r="B190" s="9" t="str">
        <f>$B$21</f>
        <v>Science</v>
      </c>
      <c r="C190" s="39">
        <f t="shared" si="13"/>
        <v>51265130.546518147</v>
      </c>
      <c r="D190" s="39">
        <f t="shared" si="13"/>
        <v>49825613.928931259</v>
      </c>
      <c r="E190" s="39">
        <f t="shared" si="13"/>
        <v>8294521.9676064327</v>
      </c>
      <c r="F190" s="39">
        <f t="shared" si="13"/>
        <v>5620533.1484677652</v>
      </c>
      <c r="G190" s="39">
        <f t="shared" si="13"/>
        <v>0</v>
      </c>
      <c r="H190" s="39">
        <f t="shared" ref="H190:H209" si="14">SUM(C190:G190)</f>
        <v>115005799.5915236</v>
      </c>
      <c r="I190" s="1"/>
    </row>
    <row r="191" spans="2:9" x14ac:dyDescent="0.2">
      <c r="B191" s="9" t="str">
        <f>$B$22</f>
        <v>Fine Arts</v>
      </c>
      <c r="C191" s="39">
        <f t="shared" si="13"/>
        <v>16458267.318012604</v>
      </c>
      <c r="D191" s="39">
        <f t="shared" si="13"/>
        <v>13353756.287793938</v>
      </c>
      <c r="E191" s="39">
        <f t="shared" si="13"/>
        <v>1947904.9529901093</v>
      </c>
      <c r="F191" s="39">
        <f t="shared" si="13"/>
        <v>729535.58523795928</v>
      </c>
      <c r="G191" s="39">
        <f t="shared" si="13"/>
        <v>0</v>
      </c>
      <c r="H191" s="39">
        <f t="shared" si="14"/>
        <v>32489464.144034613</v>
      </c>
      <c r="I191" s="1"/>
    </row>
    <row r="192" spans="2:9" x14ac:dyDescent="0.2">
      <c r="B192" s="9" t="str">
        <f>$B$23</f>
        <v>Teacher Education</v>
      </c>
      <c r="C192" s="39">
        <f t="shared" si="13"/>
        <v>2665312.7475838992</v>
      </c>
      <c r="D192" s="39">
        <f t="shared" si="13"/>
        <v>19846649.667574137</v>
      </c>
      <c r="E192" s="39">
        <f t="shared" si="13"/>
        <v>16960034.451800849</v>
      </c>
      <c r="F192" s="39">
        <f t="shared" si="13"/>
        <v>3952994.3350251704</v>
      </c>
      <c r="G192" s="39">
        <f t="shared" si="13"/>
        <v>0</v>
      </c>
      <c r="H192" s="39">
        <f t="shared" si="14"/>
        <v>43424991.201984055</v>
      </c>
      <c r="I192" s="1"/>
    </row>
    <row r="193" spans="2:9" x14ac:dyDescent="0.2">
      <c r="B193" s="9" t="str">
        <f>$B$24</f>
        <v>Agriculture</v>
      </c>
      <c r="C193" s="39">
        <f t="shared" si="13"/>
        <v>3030697.6144204154</v>
      </c>
      <c r="D193" s="39">
        <f t="shared" si="13"/>
        <v>7175617.4510631226</v>
      </c>
      <c r="E193" s="39">
        <f t="shared" si="13"/>
        <v>1052075.7554138899</v>
      </c>
      <c r="F193" s="39">
        <f t="shared" si="13"/>
        <v>586488.06963384431</v>
      </c>
      <c r="G193" s="39">
        <f t="shared" si="13"/>
        <v>0</v>
      </c>
      <c r="H193" s="39">
        <f t="shared" si="14"/>
        <v>11844878.890531272</v>
      </c>
      <c r="I193" s="1"/>
    </row>
    <row r="194" spans="2:9" x14ac:dyDescent="0.2">
      <c r="B194" s="9" t="str">
        <f>$B$25</f>
        <v>Engineering</v>
      </c>
      <c r="C194" s="39">
        <f t="shared" si="13"/>
        <v>16949390.99770033</v>
      </c>
      <c r="D194" s="39">
        <f t="shared" si="13"/>
        <v>47676454.186380766</v>
      </c>
      <c r="E194" s="39">
        <f t="shared" si="13"/>
        <v>12249004.766702034</v>
      </c>
      <c r="F194" s="39">
        <f t="shared" si="13"/>
        <v>7117709.8570466181</v>
      </c>
      <c r="G194" s="39">
        <f t="shared" si="13"/>
        <v>0</v>
      </c>
      <c r="H194" s="39">
        <f t="shared" si="14"/>
        <v>83992559.807829753</v>
      </c>
      <c r="I194" s="1"/>
    </row>
    <row r="195" spans="2:9" x14ac:dyDescent="0.2">
      <c r="B195" s="9" t="str">
        <f>$B$26</f>
        <v>Home Economics</v>
      </c>
      <c r="C195" s="39">
        <f t="shared" si="13"/>
        <v>2741002.3913084613</v>
      </c>
      <c r="D195" s="39">
        <f t="shared" si="13"/>
        <v>4451191.6243572393</v>
      </c>
      <c r="E195" s="39">
        <f t="shared" si="13"/>
        <v>660669.64590739354</v>
      </c>
      <c r="F195" s="39">
        <f t="shared" si="13"/>
        <v>122274.93908074514</v>
      </c>
      <c r="G195" s="39">
        <f t="shared" si="13"/>
        <v>0</v>
      </c>
      <c r="H195" s="39">
        <f t="shared" si="14"/>
        <v>7975138.6006538393</v>
      </c>
      <c r="I195" s="1"/>
    </row>
    <row r="196" spans="2:9" x14ac:dyDescent="0.2">
      <c r="B196" s="9" t="str">
        <f>$B$27</f>
        <v>Law</v>
      </c>
      <c r="C196" s="39">
        <f t="shared" si="13"/>
        <v>0</v>
      </c>
      <c r="D196" s="39">
        <f t="shared" si="13"/>
        <v>0</v>
      </c>
      <c r="E196" s="39">
        <f t="shared" si="13"/>
        <v>0</v>
      </c>
      <c r="F196" s="39">
        <f t="shared" si="13"/>
        <v>0</v>
      </c>
      <c r="G196" s="39">
        <f t="shared" si="13"/>
        <v>3979483.4119434939</v>
      </c>
      <c r="H196" s="39">
        <f t="shared" si="14"/>
        <v>3979483.4119434939</v>
      </c>
      <c r="I196" s="1"/>
    </row>
    <row r="197" spans="2:9" x14ac:dyDescent="0.2">
      <c r="B197" s="9" t="str">
        <f>$B$28</f>
        <v>Social Service</v>
      </c>
      <c r="C197" s="39">
        <f t="shared" si="13"/>
        <v>695599.17117146926</v>
      </c>
      <c r="D197" s="39">
        <f t="shared" si="13"/>
        <v>4250002.6974167367</v>
      </c>
      <c r="E197" s="39">
        <f t="shared" si="13"/>
        <v>5272838.7234638426</v>
      </c>
      <c r="F197" s="39">
        <f t="shared" si="13"/>
        <v>84574.061559434311</v>
      </c>
      <c r="G197" s="39">
        <f t="shared" si="13"/>
        <v>0</v>
      </c>
      <c r="H197" s="39">
        <f t="shared" si="14"/>
        <v>10303014.653611485</v>
      </c>
      <c r="I197" s="1"/>
    </row>
    <row r="198" spans="2:9" x14ac:dyDescent="0.2">
      <c r="B198" s="9" t="str">
        <f>$B$29</f>
        <v>Library Science</v>
      </c>
      <c r="C198" s="39">
        <f t="shared" si="13"/>
        <v>36726.495220526347</v>
      </c>
      <c r="D198" s="39">
        <f t="shared" si="13"/>
        <v>57145.637498880438</v>
      </c>
      <c r="E198" s="39">
        <f t="shared" si="13"/>
        <v>1077639.1196127152</v>
      </c>
      <c r="F198" s="39">
        <f t="shared" si="13"/>
        <v>31968.185948302922</v>
      </c>
      <c r="G198" s="39">
        <f t="shared" si="13"/>
        <v>0</v>
      </c>
      <c r="H198" s="39">
        <f t="shared" si="14"/>
        <v>1203479.438280425</v>
      </c>
      <c r="I198" s="1"/>
    </row>
    <row r="199" spans="2:9" x14ac:dyDescent="0.2">
      <c r="B199" s="9" t="str">
        <f>$B$30</f>
        <v>Veterinary Science</v>
      </c>
      <c r="C199" s="39">
        <f t="shared" ref="C199:G208" si="15">$H$187*IF($H$16=0,0,C$16/$H$16)*IF(C$40=0,0,C30/C$40)</f>
        <v>0</v>
      </c>
      <c r="D199" s="39">
        <f t="shared" si="15"/>
        <v>0</v>
      </c>
      <c r="E199" s="39">
        <f t="shared" si="15"/>
        <v>0</v>
      </c>
      <c r="F199" s="39">
        <f t="shared" si="15"/>
        <v>0</v>
      </c>
      <c r="G199" s="39">
        <f t="shared" si="15"/>
        <v>542177.74587494915</v>
      </c>
      <c r="H199" s="39">
        <f t="shared" si="14"/>
        <v>542177.74587494915</v>
      </c>
      <c r="I199" s="1"/>
    </row>
    <row r="200" spans="2:9" x14ac:dyDescent="0.2">
      <c r="B200" s="9" t="str">
        <f>$B$31</f>
        <v>Vocational Training</v>
      </c>
      <c r="C200" s="39">
        <f t="shared" si="15"/>
        <v>449502.47945546231</v>
      </c>
      <c r="D200" s="39">
        <f t="shared" si="15"/>
        <v>245212.23286556633</v>
      </c>
      <c r="E200" s="39">
        <f t="shared" si="15"/>
        <v>0</v>
      </c>
      <c r="F200" s="39">
        <f t="shared" si="15"/>
        <v>0</v>
      </c>
      <c r="G200" s="39">
        <f t="shared" si="15"/>
        <v>0</v>
      </c>
      <c r="H200" s="39">
        <f t="shared" si="14"/>
        <v>694714.71232102858</v>
      </c>
      <c r="I200" s="1"/>
    </row>
    <row r="201" spans="2:9" x14ac:dyDescent="0.2">
      <c r="B201" s="9" t="str">
        <f>$B$32</f>
        <v>Physical Training</v>
      </c>
      <c r="C201" s="39">
        <f t="shared" si="15"/>
        <v>291.73738480559319</v>
      </c>
      <c r="D201" s="39">
        <f t="shared" si="15"/>
        <v>4172.5386110293657</v>
      </c>
      <c r="E201" s="39">
        <f t="shared" si="15"/>
        <v>0</v>
      </c>
      <c r="F201" s="39">
        <f t="shared" si="15"/>
        <v>0</v>
      </c>
      <c r="G201" s="39">
        <f t="shared" si="15"/>
        <v>0</v>
      </c>
      <c r="H201" s="39">
        <f t="shared" si="14"/>
        <v>4464.2759958349588</v>
      </c>
      <c r="I201" s="1"/>
    </row>
    <row r="202" spans="2:9" x14ac:dyDescent="0.2">
      <c r="B202" s="9" t="str">
        <f>$B$33</f>
        <v>Health Services</v>
      </c>
      <c r="C202" s="39">
        <f t="shared" si="15"/>
        <v>5276751.3247737</v>
      </c>
      <c r="D202" s="39">
        <f t="shared" si="15"/>
        <v>17350201.675123047</v>
      </c>
      <c r="E202" s="39">
        <f t="shared" si="15"/>
        <v>6837059.2238679249</v>
      </c>
      <c r="F202" s="39">
        <f t="shared" si="15"/>
        <v>727040.17831794405</v>
      </c>
      <c r="G202" s="39">
        <f t="shared" si="15"/>
        <v>890180.90884875308</v>
      </c>
      <c r="H202" s="39">
        <f t="shared" si="14"/>
        <v>31081233.31093137</v>
      </c>
      <c r="I202" s="1"/>
    </row>
    <row r="203" spans="2:9" x14ac:dyDescent="0.2">
      <c r="B203" s="9" t="str">
        <f>$B$34</f>
        <v>Pharmacy</v>
      </c>
      <c r="C203" s="39">
        <f t="shared" si="15"/>
        <v>551.05950463278714</v>
      </c>
      <c r="D203" s="39">
        <f t="shared" si="15"/>
        <v>54363.945091527523</v>
      </c>
      <c r="E203" s="39">
        <f t="shared" si="15"/>
        <v>67272.011049539811</v>
      </c>
      <c r="F203" s="39">
        <f t="shared" si="15"/>
        <v>169283.00997940998</v>
      </c>
      <c r="G203" s="39">
        <f t="shared" si="15"/>
        <v>2089416.7326224614</v>
      </c>
      <c r="H203" s="39">
        <f t="shared" si="14"/>
        <v>2380886.7582475715</v>
      </c>
      <c r="I203" s="1"/>
    </row>
    <row r="204" spans="2:9" x14ac:dyDescent="0.2">
      <c r="B204" s="9" t="str">
        <f>$B$35</f>
        <v>Business Administration</v>
      </c>
      <c r="C204" s="39">
        <f t="shared" si="15"/>
        <v>15142077.898829684</v>
      </c>
      <c r="D204" s="39">
        <f t="shared" si="15"/>
        <v>80431849.828146443</v>
      </c>
      <c r="E204" s="39">
        <f t="shared" si="15"/>
        <v>26628660.366845276</v>
      </c>
      <c r="F204" s="39">
        <f t="shared" si="15"/>
        <v>939217.20994950738</v>
      </c>
      <c r="G204" s="39">
        <f t="shared" si="15"/>
        <v>0</v>
      </c>
      <c r="H204" s="39">
        <f t="shared" si="14"/>
        <v>123141805.30377091</v>
      </c>
      <c r="I204" s="1"/>
    </row>
    <row r="205" spans="2:9" x14ac:dyDescent="0.2">
      <c r="B205" s="9" t="str">
        <f>$B$36</f>
        <v>Optometry</v>
      </c>
      <c r="C205" s="39">
        <f t="shared" si="15"/>
        <v>0</v>
      </c>
      <c r="D205" s="39">
        <f t="shared" si="15"/>
        <v>0</v>
      </c>
      <c r="E205" s="39">
        <f t="shared" si="15"/>
        <v>0</v>
      </c>
      <c r="F205" s="39">
        <f t="shared" si="15"/>
        <v>0</v>
      </c>
      <c r="G205" s="39">
        <f t="shared" si="15"/>
        <v>600203.45780805417</v>
      </c>
      <c r="H205" s="39">
        <f t="shared" si="14"/>
        <v>600203.45780805417</v>
      </c>
      <c r="I205" s="1"/>
    </row>
    <row r="206" spans="2:9" x14ac:dyDescent="0.2">
      <c r="B206" s="9" t="str">
        <f>$B$37</f>
        <v>Teacher Ed-Practice Teaching</v>
      </c>
      <c r="C206" s="39">
        <f t="shared" si="15"/>
        <v>1523.5174539847644</v>
      </c>
      <c r="D206" s="39">
        <f t="shared" si="15"/>
        <v>2620535.66244866</v>
      </c>
      <c r="E206" s="39">
        <f t="shared" si="15"/>
        <v>0</v>
      </c>
      <c r="F206" s="39">
        <f t="shared" si="15"/>
        <v>0</v>
      </c>
      <c r="G206" s="39">
        <f t="shared" si="15"/>
        <v>0</v>
      </c>
      <c r="H206" s="39">
        <f t="shared" si="14"/>
        <v>2622059.1799026448</v>
      </c>
      <c r="I206" s="1"/>
    </row>
    <row r="207" spans="2:9" x14ac:dyDescent="0.2">
      <c r="B207" s="9" t="str">
        <f>$B$38</f>
        <v>Technology</v>
      </c>
      <c r="C207" s="39">
        <f t="shared" si="15"/>
        <v>2355909.0433650785</v>
      </c>
      <c r="D207" s="39">
        <f t="shared" si="15"/>
        <v>7954612.2682700846</v>
      </c>
      <c r="E207" s="39">
        <f t="shared" si="15"/>
        <v>969769.91232980078</v>
      </c>
      <c r="F207" s="39">
        <f t="shared" si="15"/>
        <v>29472.779028287714</v>
      </c>
      <c r="G207" s="39">
        <f t="shared" si="15"/>
        <v>0</v>
      </c>
      <c r="H207" s="39">
        <f t="shared" si="14"/>
        <v>11309764.00299325</v>
      </c>
      <c r="I207" s="1"/>
    </row>
    <row r="208" spans="2:9" x14ac:dyDescent="0.2">
      <c r="B208" s="9" t="str">
        <f>$B$39</f>
        <v>Nursing</v>
      </c>
      <c r="C208" s="39">
        <f t="shared" si="15"/>
        <v>1005586.3501599013</v>
      </c>
      <c r="D208" s="39">
        <f t="shared" si="15"/>
        <v>20010829.991182033</v>
      </c>
      <c r="E208" s="39">
        <f t="shared" si="15"/>
        <v>6201250.9733484052</v>
      </c>
      <c r="F208" s="39">
        <f t="shared" si="15"/>
        <v>608744.40162316919</v>
      </c>
      <c r="G208" s="39">
        <f t="shared" si="15"/>
        <v>0</v>
      </c>
      <c r="H208" s="39">
        <f t="shared" si="14"/>
        <v>27826411.716313511</v>
      </c>
      <c r="I208" s="1"/>
    </row>
    <row r="209" spans="2:9" x14ac:dyDescent="0.2">
      <c r="B209" s="35" t="str">
        <f>$B$40</f>
        <v>Totals</v>
      </c>
      <c r="C209" s="38">
        <f>SUM(C189:C208)</f>
        <v>240904609.06335691</v>
      </c>
      <c r="D209" s="38">
        <f>SUM(D189:D208)</f>
        <v>375630188.18023342</v>
      </c>
      <c r="E209" s="38">
        <f>SUM(E189:E208)</f>
        <v>106500543.59376116</v>
      </c>
      <c r="F209" s="38">
        <f>SUM(F189:F208)</f>
        <v>26687904.905550748</v>
      </c>
      <c r="G209" s="38">
        <f>SUM(G189:G208)</f>
        <v>8101462.2570977118</v>
      </c>
      <c r="H209" s="38">
        <f t="shared" si="14"/>
        <v>757824708</v>
      </c>
      <c r="I209" s="50"/>
    </row>
    <row r="210" spans="2:9" x14ac:dyDescent="0.2">
      <c r="B210" s="374"/>
      <c r="C210" s="374"/>
      <c r="D210" s="374"/>
      <c r="E210" s="374"/>
      <c r="F210" s="374"/>
      <c r="G210" s="374"/>
      <c r="H210" s="375"/>
      <c r="I210" s="49"/>
    </row>
    <row r="211" spans="2:9" ht="15" thickBot="1" x14ac:dyDescent="0.25">
      <c r="B211" s="164" t="s">
        <v>236</v>
      </c>
      <c r="C211" s="11"/>
      <c r="D211" s="11"/>
      <c r="E211" s="11"/>
      <c r="F211" s="11"/>
      <c r="G211" s="11"/>
      <c r="H211" s="17"/>
    </row>
    <row r="212" spans="2:9" ht="15" thickBot="1" x14ac:dyDescent="0.25">
      <c r="B212" s="62" t="s">
        <v>32</v>
      </c>
      <c r="C212" s="63" t="s">
        <v>26</v>
      </c>
      <c r="D212" s="63" t="s">
        <v>27</v>
      </c>
      <c r="E212" s="63" t="s">
        <v>28</v>
      </c>
      <c r="F212" s="63" t="s">
        <v>29</v>
      </c>
      <c r="G212" s="63" t="s">
        <v>30</v>
      </c>
      <c r="H212" s="64" t="s">
        <v>1</v>
      </c>
      <c r="I212" s="1"/>
    </row>
    <row r="213" spans="2:9" x14ac:dyDescent="0.2">
      <c r="B213" s="9" t="str">
        <f>$B$20</f>
        <v>Liberal Arts</v>
      </c>
      <c r="C213" s="38">
        <f>SUM(UTA:SRSU!C268)</f>
        <v>981697186.01055753</v>
      </c>
      <c r="D213" s="38">
        <f>SUM(UTA:SRSU!D268)</f>
        <v>786262844.42339087</v>
      </c>
      <c r="E213" s="38">
        <f>SUM(UTA:SRSU!E268)</f>
        <v>346019977.49855322</v>
      </c>
      <c r="F213" s="38">
        <f>SUM(UTA:SRSU!F268)</f>
        <v>330721725.74651694</v>
      </c>
      <c r="G213" s="38">
        <f>SUM(UTA:SRSU!G268)</f>
        <v>331102.11501959641</v>
      </c>
      <c r="H213" s="38">
        <f>SUM(C213:G213)</f>
        <v>2445032835.7940388</v>
      </c>
      <c r="I213" s="1"/>
    </row>
    <row r="214" spans="2:9" x14ac:dyDescent="0.2">
      <c r="B214" s="9" t="str">
        <f>$B$21</f>
        <v>Science</v>
      </c>
      <c r="C214" s="39">
        <f>SUM(UTA:SRSU!C269)</f>
        <v>544024314.52229333</v>
      </c>
      <c r="D214" s="39">
        <f>SUM(UTA:SRSU!D269)</f>
        <v>545294689.03455639</v>
      </c>
      <c r="E214" s="39">
        <f>SUM(UTA:SRSU!E269)</f>
        <v>259963226.99829477</v>
      </c>
      <c r="F214" s="39">
        <f>SUM(UTA:SRSU!F269)</f>
        <v>481410943.83833188</v>
      </c>
      <c r="G214" s="39">
        <f>SUM(UTA:SRSU!G269)</f>
        <v>0</v>
      </c>
      <c r="H214" s="39">
        <f t="shared" ref="H214:H233" si="16">SUM(C214:G214)</f>
        <v>1830693174.3934765</v>
      </c>
      <c r="I214" s="1"/>
    </row>
    <row r="215" spans="2:9" x14ac:dyDescent="0.2">
      <c r="B215" s="9" t="str">
        <f>$B$22</f>
        <v>Fine Arts</v>
      </c>
      <c r="C215" s="39">
        <f>SUM(UTA:SRSU!C270)</f>
        <v>184863425.39277777</v>
      </c>
      <c r="D215" s="39">
        <f>SUM(UTA:SRSU!D270)</f>
        <v>154475034.30249819</v>
      </c>
      <c r="E215" s="39">
        <f>SUM(UTA:SRSU!E270)</f>
        <v>64334585.629962526</v>
      </c>
      <c r="F215" s="39">
        <f>SUM(UTA:SRSU!F270)</f>
        <v>27306528.403612398</v>
      </c>
      <c r="G215" s="39">
        <f>SUM(UTA:SRSU!G270)</f>
        <v>0</v>
      </c>
      <c r="H215" s="39">
        <f t="shared" si="16"/>
        <v>430979573.72885084</v>
      </c>
      <c r="I215" s="1"/>
    </row>
    <row r="216" spans="2:9" x14ac:dyDescent="0.2">
      <c r="B216" s="9" t="str">
        <f>$B$23</f>
        <v>Teacher Education</v>
      </c>
      <c r="C216" s="39">
        <f>SUM(UTA:SRSU!C271)</f>
        <v>26212304.333126921</v>
      </c>
      <c r="D216" s="39">
        <f>SUM(UTA:SRSU!D271)</f>
        <v>158019198.85286465</v>
      </c>
      <c r="E216" s="39">
        <f>SUM(UTA:SRSU!E271)</f>
        <v>163749154.34422156</v>
      </c>
      <c r="F216" s="39">
        <f>SUM(UTA:SRSU!F271)</f>
        <v>112967524.7940523</v>
      </c>
      <c r="G216" s="39">
        <f>SUM(UTA:SRSU!G271)</f>
        <v>0</v>
      </c>
      <c r="H216" s="39">
        <f t="shared" si="16"/>
        <v>460948182.32426542</v>
      </c>
      <c r="I216" s="1"/>
    </row>
    <row r="217" spans="2:9" x14ac:dyDescent="0.2">
      <c r="B217" s="9" t="str">
        <f>$B$24</f>
        <v>Agriculture</v>
      </c>
      <c r="C217" s="39">
        <f>SUM(UTA:SRSU!C272)</f>
        <v>36335726.211372264</v>
      </c>
      <c r="D217" s="39">
        <f>SUM(UTA:SRSU!D272)</f>
        <v>65739189.340071492</v>
      </c>
      <c r="E217" s="39">
        <f>SUM(UTA:SRSU!E272)</f>
        <v>45137176.395774342</v>
      </c>
      <c r="F217" s="39">
        <f>SUM(UTA:SRSU!F272)</f>
        <v>31954480.527026117</v>
      </c>
      <c r="G217" s="39">
        <f>SUM(UTA:SRSU!G272)</f>
        <v>0</v>
      </c>
      <c r="H217" s="39">
        <f t="shared" si="16"/>
        <v>179166572.47424421</v>
      </c>
      <c r="I217" s="1"/>
    </row>
    <row r="218" spans="2:9" x14ac:dyDescent="0.2">
      <c r="B218" s="9" t="str">
        <f>$B$25</f>
        <v>Engineering</v>
      </c>
      <c r="C218" s="39">
        <f>SUM(UTA:SRSU!C273)</f>
        <v>239062323.98214489</v>
      </c>
      <c r="D218" s="39">
        <f>SUM(UTA:SRSU!D273)</f>
        <v>575589606.72665048</v>
      </c>
      <c r="E218" s="39">
        <f>SUM(UTA:SRSU!E273)</f>
        <v>411522597.84597027</v>
      </c>
      <c r="F218" s="39">
        <f>SUM(UTA:SRSU!F273)</f>
        <v>513611836.70181537</v>
      </c>
      <c r="G218" s="39">
        <f>SUM(UTA:SRSU!G273)</f>
        <v>0</v>
      </c>
      <c r="H218" s="39">
        <f t="shared" si="16"/>
        <v>1739786365.2565811</v>
      </c>
      <c r="I218" s="1"/>
    </row>
    <row r="219" spans="2:9" x14ac:dyDescent="0.2">
      <c r="B219" s="9" t="str">
        <f>$B$26</f>
        <v>Home Economics</v>
      </c>
      <c r="C219" s="39">
        <f>SUM(UTA:SRSU!C274)</f>
        <v>21021386.648554999</v>
      </c>
      <c r="D219" s="39">
        <f>SUM(UTA:SRSU!D274)</f>
        <v>34315317.987901852</v>
      </c>
      <c r="E219" s="39">
        <f>SUM(UTA:SRSU!E274)</f>
        <v>9399221.8587161265</v>
      </c>
      <c r="F219" s="39">
        <f>SUM(UTA:SRSU!F274)</f>
        <v>6502670.928582564</v>
      </c>
      <c r="G219" s="39">
        <f>SUM(UTA:SRSU!G274)</f>
        <v>0</v>
      </c>
      <c r="H219" s="39">
        <f t="shared" si="16"/>
        <v>71238597.423755541</v>
      </c>
      <c r="I219" s="1"/>
    </row>
    <row r="220" spans="2:9" x14ac:dyDescent="0.2">
      <c r="B220" s="9" t="str">
        <f>$B$27</f>
        <v>Law</v>
      </c>
      <c r="C220" s="39">
        <f>SUM(UTA:SRSU!C275)</f>
        <v>0</v>
      </c>
      <c r="D220" s="39">
        <f>SUM(UTA:SRSU!D275)</f>
        <v>0</v>
      </c>
      <c r="E220" s="39">
        <f>SUM(UTA:SRSU!E275)</f>
        <v>0</v>
      </c>
      <c r="F220" s="39">
        <f>SUM(UTA:SRSU!F275)</f>
        <v>0</v>
      </c>
      <c r="G220" s="39">
        <f>SUM(UTA:SRSU!G275)</f>
        <v>151786326.13645616</v>
      </c>
      <c r="H220" s="39">
        <f t="shared" si="16"/>
        <v>151786326.13645616</v>
      </c>
      <c r="I220" s="1"/>
    </row>
    <row r="221" spans="2:9" x14ac:dyDescent="0.2">
      <c r="B221" s="9" t="str">
        <f>$B$28</f>
        <v>Social Service</v>
      </c>
      <c r="C221" s="39">
        <f>SUM(UTA:SRSU!C276)</f>
        <v>8286950.1355126239</v>
      </c>
      <c r="D221" s="39">
        <f>SUM(UTA:SRSU!D276)</f>
        <v>34540757.211931922</v>
      </c>
      <c r="E221" s="39">
        <f>SUM(UTA:SRSU!E276)</f>
        <v>57712936.959926993</v>
      </c>
      <c r="F221" s="39">
        <f>SUM(UTA:SRSU!F276)</f>
        <v>9562306.3549631964</v>
      </c>
      <c r="G221" s="39">
        <f>SUM(UTA:SRSU!G276)</f>
        <v>0</v>
      </c>
      <c r="H221" s="39">
        <f t="shared" si="16"/>
        <v>110102950.66233474</v>
      </c>
      <c r="I221" s="1"/>
    </row>
    <row r="222" spans="2:9" x14ac:dyDescent="0.2">
      <c r="B222" s="9" t="str">
        <f>$B$29</f>
        <v>Library Science</v>
      </c>
      <c r="C222" s="39">
        <f>SUM(UTA:SRSU!C277)</f>
        <v>1353976.3552454726</v>
      </c>
      <c r="D222" s="39">
        <f>SUM(UTA:SRSU!D277)</f>
        <v>360485.85208662134</v>
      </c>
      <c r="E222" s="39">
        <f>SUM(UTA:SRSU!E277)</f>
        <v>18506086.176356394</v>
      </c>
      <c r="F222" s="39">
        <f>SUM(UTA:SRSU!F277)</f>
        <v>3008054.318149074</v>
      </c>
      <c r="G222" s="39">
        <f>SUM(UTA:SRSU!G277)</f>
        <v>0</v>
      </c>
      <c r="H222" s="39">
        <f t="shared" si="16"/>
        <v>23228602.701837562</v>
      </c>
      <c r="I222" s="1"/>
    </row>
    <row r="223" spans="2:9" x14ac:dyDescent="0.2">
      <c r="B223" s="9" t="str">
        <f>$B$30</f>
        <v>Veterinary Science</v>
      </c>
      <c r="C223" s="39">
        <f>SUM(UTA:SRSU!C278)</f>
        <v>0</v>
      </c>
      <c r="D223" s="39">
        <f>SUM(UTA:SRSU!D278)</f>
        <v>0</v>
      </c>
      <c r="E223" s="39">
        <f>SUM(UTA:SRSU!E278)</f>
        <v>0</v>
      </c>
      <c r="F223" s="39">
        <f>SUM(UTA:SRSU!F278)</f>
        <v>0</v>
      </c>
      <c r="G223" s="39">
        <f>SUM(UTA:SRSU!G278)</f>
        <v>83286740.538207754</v>
      </c>
      <c r="H223" s="39">
        <f t="shared" si="16"/>
        <v>83286740.538207754</v>
      </c>
      <c r="I223" s="1"/>
    </row>
    <row r="224" spans="2:9" x14ac:dyDescent="0.2">
      <c r="B224" s="9" t="str">
        <f>$B$31</f>
        <v>Vocational Training</v>
      </c>
      <c r="C224" s="39">
        <f>SUM(UTA:SRSU!C279)</f>
        <v>5538539.3659034558</v>
      </c>
      <c r="D224" s="39">
        <f>SUM(UTA:SRSU!D279)</f>
        <v>3328428.7381265643</v>
      </c>
      <c r="E224" s="39">
        <f>SUM(UTA:SRSU!E279)</f>
        <v>0</v>
      </c>
      <c r="F224" s="39">
        <f>SUM(UTA:SRSU!F279)</f>
        <v>0</v>
      </c>
      <c r="G224" s="39">
        <f>SUM(UTA:SRSU!G279)</f>
        <v>0</v>
      </c>
      <c r="H224" s="39">
        <f t="shared" si="16"/>
        <v>8866968.1040300205</v>
      </c>
      <c r="I224" s="1"/>
    </row>
    <row r="225" spans="2:9" x14ac:dyDescent="0.2">
      <c r="B225" s="9" t="str">
        <f>$B$32</f>
        <v>Physical Training</v>
      </c>
      <c r="C225" s="39">
        <f>SUM(UTA:SRSU!C280)</f>
        <v>21931.889477310549</v>
      </c>
      <c r="D225" s="39">
        <f>SUM(UTA:SRSU!D280)</f>
        <v>107469.93241435269</v>
      </c>
      <c r="E225" s="39">
        <f>SUM(UTA:SRSU!E280)</f>
        <v>0</v>
      </c>
      <c r="F225" s="39">
        <f>SUM(UTA:SRSU!F280)</f>
        <v>0</v>
      </c>
      <c r="G225" s="39">
        <f>SUM(UTA:SRSU!G280)</f>
        <v>0</v>
      </c>
      <c r="H225" s="39">
        <f t="shared" si="16"/>
        <v>129401.82189166325</v>
      </c>
      <c r="I225" s="1"/>
    </row>
    <row r="226" spans="2:9" x14ac:dyDescent="0.2">
      <c r="B226" s="9" t="str">
        <f>$B$33</f>
        <v>Health Services</v>
      </c>
      <c r="C226" s="39">
        <f>SUM(UTA:SRSU!C281)</f>
        <v>41899341.490685016</v>
      </c>
      <c r="D226" s="39">
        <f>SUM(UTA:SRSU!D281)</f>
        <v>119877160.40609311</v>
      </c>
      <c r="E226" s="39">
        <f>SUM(UTA:SRSU!E281)</f>
        <v>78663472.191158414</v>
      </c>
      <c r="F226" s="39">
        <f>SUM(UTA:SRSU!F281)</f>
        <v>27001994.100614827</v>
      </c>
      <c r="G226" s="39">
        <f>SUM(UTA:SRSU!G281)</f>
        <v>19806049.493083924</v>
      </c>
      <c r="H226" s="39">
        <f t="shared" si="16"/>
        <v>287248017.68163526</v>
      </c>
      <c r="I226" s="1"/>
    </row>
    <row r="227" spans="2:9" x14ac:dyDescent="0.2">
      <c r="B227" s="9" t="str">
        <f>$B$34</f>
        <v>Pharmacy</v>
      </c>
      <c r="C227" s="39">
        <f>SUM(UTA:SRSU!C282)</f>
        <v>306905.97944142448</v>
      </c>
      <c r="D227" s="39">
        <f>SUM(UTA:SRSU!D282)</f>
        <v>1167532.377483526</v>
      </c>
      <c r="E227" s="39">
        <f>SUM(UTA:SRSU!E282)</f>
        <v>15207430.365153329</v>
      </c>
      <c r="F227" s="39">
        <f>SUM(UTA:SRSU!F282)</f>
        <v>33500743.018394951</v>
      </c>
      <c r="G227" s="39">
        <f>SUM(UTA:SRSU!G282)</f>
        <v>65631541.479600027</v>
      </c>
      <c r="H227" s="39">
        <f t="shared" si="16"/>
        <v>115814153.22007325</v>
      </c>
      <c r="I227" s="1"/>
    </row>
    <row r="228" spans="2:9" x14ac:dyDescent="0.2">
      <c r="B228" s="9" t="str">
        <f>$B$35</f>
        <v>Business Administration</v>
      </c>
      <c r="C228" s="39">
        <f>SUM(UTA:SRSU!C283)</f>
        <v>128989748.1575067</v>
      </c>
      <c r="D228" s="39">
        <f>SUM(UTA:SRSU!D283)</f>
        <v>636282005.33922529</v>
      </c>
      <c r="E228" s="39">
        <f>SUM(UTA:SRSU!E283)</f>
        <v>350794281.98035336</v>
      </c>
      <c r="F228" s="39">
        <f>SUM(UTA:SRSU!F283)</f>
        <v>140930390.17195418</v>
      </c>
      <c r="G228" s="39">
        <f>SUM(UTA:SRSU!G283)</f>
        <v>0</v>
      </c>
      <c r="H228" s="39">
        <f t="shared" si="16"/>
        <v>1256996425.6490395</v>
      </c>
      <c r="I228" s="1"/>
    </row>
    <row r="229" spans="2:9" x14ac:dyDescent="0.2">
      <c r="B229" s="9" t="str">
        <f>$B$36</f>
        <v>Optometry</v>
      </c>
      <c r="C229" s="39">
        <f>SUM(UTA:SRSU!C284)</f>
        <v>0</v>
      </c>
      <c r="D229" s="39">
        <f>SUM(UTA:SRSU!D284)</f>
        <v>0</v>
      </c>
      <c r="E229" s="39">
        <f>SUM(UTA:SRSU!E284)</f>
        <v>0</v>
      </c>
      <c r="F229" s="39">
        <f>SUM(UTA:SRSU!F284)</f>
        <v>0</v>
      </c>
      <c r="G229" s="39">
        <f>SUM(UTA:SRSU!G284)</f>
        <v>18987705.073473584</v>
      </c>
      <c r="H229" s="39">
        <f t="shared" si="16"/>
        <v>18987705.073473584</v>
      </c>
      <c r="I229" s="1"/>
    </row>
    <row r="230" spans="2:9" x14ac:dyDescent="0.2">
      <c r="B230" s="9" t="str">
        <f>$B$37</f>
        <v>Teacher Ed-Practice Teaching</v>
      </c>
      <c r="C230" s="39">
        <f>SUM(UTA:SRSU!C285)</f>
        <v>52189.369109664563</v>
      </c>
      <c r="D230" s="39">
        <f>SUM(UTA:SRSU!D285)</f>
        <v>26770351.238433983</v>
      </c>
      <c r="E230" s="39">
        <f>SUM(UTA:SRSU!E285)</f>
        <v>0</v>
      </c>
      <c r="F230" s="39">
        <f>SUM(UTA:SRSU!F285)</f>
        <v>0</v>
      </c>
      <c r="G230" s="39">
        <f>SUM(UTA:SRSU!G285)</f>
        <v>0</v>
      </c>
      <c r="H230" s="39">
        <f t="shared" si="16"/>
        <v>26822540.607543647</v>
      </c>
      <c r="I230" s="1"/>
    </row>
    <row r="231" spans="2:9" x14ac:dyDescent="0.2">
      <c r="B231" s="9" t="str">
        <f>$B$38</f>
        <v>Technology</v>
      </c>
      <c r="C231" s="39">
        <f>SUM(UTA:SRSU!C286)</f>
        <v>33565584.811611116</v>
      </c>
      <c r="D231" s="39">
        <f>SUM(UTA:SRSU!D286)</f>
        <v>80276426.007483199</v>
      </c>
      <c r="E231" s="39">
        <f>SUM(UTA:SRSU!E286)</f>
        <v>28672027.730055779</v>
      </c>
      <c r="F231" s="39">
        <f>SUM(UTA:SRSU!F286)</f>
        <v>903147.68092610734</v>
      </c>
      <c r="G231" s="39">
        <f>SUM(UTA:SRSU!G286)</f>
        <v>0</v>
      </c>
      <c r="H231" s="39">
        <f t="shared" si="16"/>
        <v>143417186.23007622</v>
      </c>
      <c r="I231" s="1"/>
    </row>
    <row r="232" spans="2:9" x14ac:dyDescent="0.2">
      <c r="B232" s="9" t="str">
        <f>$B$39</f>
        <v>Nursing</v>
      </c>
      <c r="C232" s="39">
        <f>SUM(UTA:SRSU!C287)</f>
        <v>12279801.135822473</v>
      </c>
      <c r="D232" s="39">
        <f>SUM(UTA:SRSU!D287)</f>
        <v>172860107.4052411</v>
      </c>
      <c r="E232" s="39">
        <f>SUM(UTA:SRSU!E287)</f>
        <v>72030156.623871908</v>
      </c>
      <c r="F232" s="39">
        <f>SUM(UTA:SRSU!F287)</f>
        <v>20648732.016230159</v>
      </c>
      <c r="G232" s="39">
        <f>SUM(UTA:SRSU!G287)</f>
        <v>0</v>
      </c>
      <c r="H232" s="39">
        <f t="shared" si="16"/>
        <v>277818797.18116564</v>
      </c>
      <c r="I232" s="1"/>
    </row>
    <row r="233" spans="2:9" x14ac:dyDescent="0.2">
      <c r="B233" s="35" t="str">
        <f>$B$40</f>
        <v>Totals</v>
      </c>
      <c r="C233" s="38">
        <f>SUM(C213:C232)</f>
        <v>2265511635.7911429</v>
      </c>
      <c r="D233" s="38">
        <f>SUM(D213:D232)</f>
        <v>3395266605.1764526</v>
      </c>
      <c r="E233" s="38">
        <f>SUM(E213:E232)</f>
        <v>1921712332.5983686</v>
      </c>
      <c r="F233" s="38">
        <f>SUM(F213:F232)</f>
        <v>1740031078.6011703</v>
      </c>
      <c r="G233" s="38">
        <f>SUM(G213:G232)</f>
        <v>339829464.83584106</v>
      </c>
      <c r="H233" s="38">
        <f t="shared" si="16"/>
        <v>9662351117.0029755</v>
      </c>
      <c r="I233" s="85"/>
    </row>
    <row r="234" spans="2:9" x14ac:dyDescent="0.2">
      <c r="H234" s="54">
        <f>H233-H12</f>
        <v>-6882432.9970245361</v>
      </c>
    </row>
    <row r="235" spans="2:9" ht="15" thickBot="1" x14ac:dyDescent="0.25">
      <c r="B235" s="164" t="s">
        <v>226</v>
      </c>
      <c r="C235" s="11"/>
      <c r="D235" s="11"/>
      <c r="E235" s="11"/>
      <c r="F235" s="11"/>
      <c r="G235" s="11"/>
      <c r="H235" s="17"/>
    </row>
    <row r="236" spans="2:9" ht="15" thickBot="1" x14ac:dyDescent="0.25">
      <c r="B236" s="62" t="s">
        <v>32</v>
      </c>
      <c r="C236" s="63" t="s">
        <v>26</v>
      </c>
      <c r="D236" s="63" t="s">
        <v>27</v>
      </c>
      <c r="E236" s="63" t="s">
        <v>28</v>
      </c>
      <c r="F236" s="63" t="s">
        <v>29</v>
      </c>
      <c r="G236" s="63" t="s">
        <v>30</v>
      </c>
      <c r="H236" s="64" t="s">
        <v>1</v>
      </c>
      <c r="I236" s="1"/>
    </row>
    <row r="237" spans="2:9" x14ac:dyDescent="0.2">
      <c r="B237" s="9" t="str">
        <f>$B$20</f>
        <v>Liberal Arts</v>
      </c>
      <c r="C237" s="36">
        <f t="shared" ref="C237:H246" si="17">IF(C20=0,0,C213/C20)</f>
        <v>259.0726997000632</v>
      </c>
      <c r="D237" s="36">
        <f t="shared" si="17"/>
        <v>473.93953469596084</v>
      </c>
      <c r="E237" s="36">
        <f t="shared" si="17"/>
        <v>1107.1788966561071</v>
      </c>
      <c r="F237" s="36">
        <f t="shared" si="17"/>
        <v>3737.3909565659051</v>
      </c>
      <c r="G237" s="37">
        <f t="shared" si="17"/>
        <v>0</v>
      </c>
      <c r="H237" s="38">
        <f t="shared" si="17"/>
        <v>418.00570630715788</v>
      </c>
      <c r="I237" s="1"/>
    </row>
    <row r="238" spans="2:9" x14ac:dyDescent="0.2">
      <c r="B238" s="9" t="str">
        <f>$B$21</f>
        <v>Science</v>
      </c>
      <c r="C238" s="69">
        <f t="shared" si="17"/>
        <v>343.99000103843241</v>
      </c>
      <c r="D238" s="69">
        <f t="shared" si="17"/>
        <v>661.80475420814639</v>
      </c>
      <c r="E238" s="69">
        <f t="shared" si="17"/>
        <v>1833.3995824779415</v>
      </c>
      <c r="F238" s="69">
        <f t="shared" si="17"/>
        <v>5776.6771522652825</v>
      </c>
      <c r="G238" s="88">
        <f t="shared" si="17"/>
        <v>0</v>
      </c>
      <c r="H238" s="39">
        <f t="shared" si="17"/>
        <v>695.92414120826618</v>
      </c>
      <c r="I238" s="1"/>
    </row>
    <row r="239" spans="2:9" x14ac:dyDescent="0.2">
      <c r="B239" s="9" t="str">
        <f>$B$22</f>
        <v>Fine Arts</v>
      </c>
      <c r="C239" s="69">
        <f t="shared" si="17"/>
        <v>364.096463080479</v>
      </c>
      <c r="D239" s="69">
        <f t="shared" si="17"/>
        <v>699.52965127678317</v>
      </c>
      <c r="E239" s="69">
        <f t="shared" si="17"/>
        <v>1932.0275572828771</v>
      </c>
      <c r="F239" s="69">
        <f t="shared" si="17"/>
        <v>2524.4086533800869</v>
      </c>
      <c r="G239" s="88">
        <f t="shared" si="17"/>
        <v>0</v>
      </c>
      <c r="H239" s="39">
        <f t="shared" si="17"/>
        <v>557.77600379053399</v>
      </c>
      <c r="I239" s="1"/>
    </row>
    <row r="240" spans="2:9" x14ac:dyDescent="0.2">
      <c r="B240" s="9" t="str">
        <f>$B$23</f>
        <v>Teacher Education</v>
      </c>
      <c r="C240" s="69">
        <f t="shared" si="17"/>
        <v>318.79140315634027</v>
      </c>
      <c r="D240" s="69">
        <f t="shared" si="17"/>
        <v>481.47520354439899</v>
      </c>
      <c r="E240" s="69">
        <f t="shared" si="17"/>
        <v>564.79248069942037</v>
      </c>
      <c r="F240" s="69">
        <f t="shared" si="17"/>
        <v>1927.3787755758599</v>
      </c>
      <c r="G240" s="88">
        <f t="shared" si="17"/>
        <v>0</v>
      </c>
      <c r="H240" s="39">
        <f t="shared" si="17"/>
        <v>607.34026515723508</v>
      </c>
      <c r="I240" s="1"/>
    </row>
    <row r="241" spans="2:9" x14ac:dyDescent="0.2">
      <c r="B241" s="9" t="str">
        <f>$B$24</f>
        <v>Agriculture</v>
      </c>
      <c r="C241" s="69">
        <f t="shared" si="17"/>
        <v>388.63401868927298</v>
      </c>
      <c r="D241" s="69">
        <f t="shared" si="17"/>
        <v>554.00838809778691</v>
      </c>
      <c r="E241" s="69">
        <f t="shared" si="17"/>
        <v>2509.7123378245396</v>
      </c>
      <c r="F241" s="69">
        <f t="shared" si="17"/>
        <v>3674.6182758769683</v>
      </c>
      <c r="G241" s="88">
        <f t="shared" si="17"/>
        <v>0</v>
      </c>
      <c r="H241" s="39">
        <f t="shared" si="17"/>
        <v>750.15940710541963</v>
      </c>
      <c r="I241" s="1"/>
    </row>
    <row r="242" spans="2:9" x14ac:dyDescent="0.2">
      <c r="B242" s="9" t="str">
        <f>$B$25</f>
        <v>Engineering</v>
      </c>
      <c r="C242" s="69">
        <f t="shared" si="17"/>
        <v>457.20041382516717</v>
      </c>
      <c r="D242" s="69">
        <f t="shared" si="17"/>
        <v>730.06288183022616</v>
      </c>
      <c r="E242" s="69">
        <f t="shared" si="17"/>
        <v>1965.3027204503007</v>
      </c>
      <c r="F242" s="69">
        <f t="shared" si="17"/>
        <v>4866.6979675353941</v>
      </c>
      <c r="G242" s="88">
        <f t="shared" si="17"/>
        <v>0</v>
      </c>
      <c r="H242" s="39">
        <f t="shared" si="17"/>
        <v>1069.8319329050494</v>
      </c>
      <c r="I242" s="1"/>
    </row>
    <row r="243" spans="2:9" x14ac:dyDescent="0.2">
      <c r="B243" s="9" t="str">
        <f>$B$26</f>
        <v>Home Economics</v>
      </c>
      <c r="C243" s="69">
        <f t="shared" si="17"/>
        <v>248.60022763461015</v>
      </c>
      <c r="D243" s="69">
        <f t="shared" si="17"/>
        <v>466.19006069859051</v>
      </c>
      <c r="E243" s="69">
        <f t="shared" si="17"/>
        <v>832.23143781796762</v>
      </c>
      <c r="F243" s="69">
        <f t="shared" si="17"/>
        <v>3586.6910802992629</v>
      </c>
      <c r="G243" s="88">
        <f t="shared" si="17"/>
        <v>0</v>
      </c>
      <c r="H243" s="39">
        <f t="shared" si="17"/>
        <v>415.93351836096281</v>
      </c>
      <c r="I243" s="1"/>
    </row>
    <row r="244" spans="2:9" x14ac:dyDescent="0.2">
      <c r="B244" s="9" t="str">
        <f>$B$27</f>
        <v>Law</v>
      </c>
      <c r="C244" s="69">
        <f t="shared" si="17"/>
        <v>0</v>
      </c>
      <c r="D244" s="69">
        <f t="shared" si="17"/>
        <v>0</v>
      </c>
      <c r="E244" s="69">
        <f t="shared" si="17"/>
        <v>0</v>
      </c>
      <c r="F244" s="69">
        <f t="shared" si="17"/>
        <v>0</v>
      </c>
      <c r="G244" s="88">
        <f t="shared" si="17"/>
        <v>1440.9045493820654</v>
      </c>
      <c r="H244" s="39">
        <f t="shared" si="17"/>
        <v>1440.9045493820654</v>
      </c>
      <c r="I244" s="1"/>
    </row>
    <row r="245" spans="2:9" x14ac:dyDescent="0.2">
      <c r="B245" s="9" t="str">
        <f>$B$28</f>
        <v>Social Service</v>
      </c>
      <c r="C245" s="69">
        <f t="shared" si="17"/>
        <v>386.17596978016792</v>
      </c>
      <c r="D245" s="69">
        <f t="shared" si="17"/>
        <v>491.46650178472021</v>
      </c>
      <c r="E245" s="69">
        <f t="shared" si="17"/>
        <v>640.27310301900411</v>
      </c>
      <c r="F245" s="69">
        <f t="shared" si="17"/>
        <v>7625.4436642449737</v>
      </c>
      <c r="G245" s="88">
        <f t="shared" si="17"/>
        <v>0</v>
      </c>
      <c r="H245" s="39">
        <f t="shared" si="17"/>
        <v>601.22179991664336</v>
      </c>
      <c r="I245" s="1"/>
    </row>
    <row r="246" spans="2:9" x14ac:dyDescent="0.2">
      <c r="B246" s="9" t="str">
        <f>$B$29</f>
        <v>Library Science</v>
      </c>
      <c r="C246" s="69">
        <f t="shared" si="17"/>
        <v>1195.0365006579634</v>
      </c>
      <c r="D246" s="69">
        <f t="shared" si="17"/>
        <v>381.46651014457285</v>
      </c>
      <c r="E246" s="69">
        <f t="shared" si="17"/>
        <v>1004.5644434022578</v>
      </c>
      <c r="F246" s="69">
        <f t="shared" si="17"/>
        <v>6346.1061564326455</v>
      </c>
      <c r="G246" s="88">
        <f t="shared" si="17"/>
        <v>0</v>
      </c>
      <c r="H246" s="39">
        <f t="shared" si="17"/>
        <v>1107.4951226202709</v>
      </c>
      <c r="I246" s="1"/>
    </row>
    <row r="247" spans="2:9" x14ac:dyDescent="0.2">
      <c r="B247" s="9" t="str">
        <f>$B$30</f>
        <v>Veterinary Science</v>
      </c>
      <c r="C247" s="69">
        <f t="shared" ref="C247:H256" si="18">IF(C30=0,0,C223/C30)</f>
        <v>0</v>
      </c>
      <c r="D247" s="69">
        <f t="shared" si="18"/>
        <v>0</v>
      </c>
      <c r="E247" s="69">
        <f t="shared" si="18"/>
        <v>0</v>
      </c>
      <c r="F247" s="69">
        <f t="shared" si="18"/>
        <v>0</v>
      </c>
      <c r="G247" s="88">
        <f t="shared" si="18"/>
        <v>5803.1452437435728</v>
      </c>
      <c r="H247" s="39">
        <f t="shared" si="18"/>
        <v>5803.1452437435728</v>
      </c>
      <c r="I247" s="1"/>
    </row>
    <row r="248" spans="2:9" x14ac:dyDescent="0.2">
      <c r="B248" s="9" t="str">
        <f>$B$31</f>
        <v>Vocational Training</v>
      </c>
      <c r="C248" s="69">
        <f t="shared" si="18"/>
        <v>399.40429551478013</v>
      </c>
      <c r="D248" s="69">
        <f t="shared" si="18"/>
        <v>820.82089719520695</v>
      </c>
      <c r="E248" s="69">
        <f t="shared" si="18"/>
        <v>0</v>
      </c>
      <c r="F248" s="69">
        <f t="shared" si="18"/>
        <v>0</v>
      </c>
      <c r="G248" s="88">
        <f t="shared" si="18"/>
        <v>0</v>
      </c>
      <c r="H248" s="39">
        <f t="shared" si="18"/>
        <v>494.75326994922557</v>
      </c>
      <c r="I248" s="1"/>
    </row>
    <row r="249" spans="2:9" x14ac:dyDescent="0.2">
      <c r="B249" s="9" t="str">
        <f>$B$32</f>
        <v>Physical Training</v>
      </c>
      <c r="C249" s="69">
        <f t="shared" si="18"/>
        <v>2436.8766085900611</v>
      </c>
      <c r="D249" s="69">
        <f t="shared" si="18"/>
        <v>1557.5352523819231</v>
      </c>
      <c r="E249" s="69">
        <f t="shared" si="18"/>
        <v>0</v>
      </c>
      <c r="F249" s="69">
        <f t="shared" si="18"/>
        <v>0</v>
      </c>
      <c r="G249" s="88">
        <f t="shared" si="18"/>
        <v>0</v>
      </c>
      <c r="H249" s="39">
        <f t="shared" si="18"/>
        <v>1658.9977165597852</v>
      </c>
      <c r="I249" s="1"/>
    </row>
    <row r="250" spans="2:9" x14ac:dyDescent="0.2">
      <c r="B250" s="9" t="str">
        <f>$B$33</f>
        <v>Health Services</v>
      </c>
      <c r="C250" s="69">
        <f t="shared" si="18"/>
        <v>257.38909667099762</v>
      </c>
      <c r="D250" s="69">
        <f t="shared" si="18"/>
        <v>417.81419725735185</v>
      </c>
      <c r="E250" s="69">
        <f t="shared" si="18"/>
        <v>673.03917068360522</v>
      </c>
      <c r="F250" s="69">
        <f t="shared" si="18"/>
        <v>2504.8232004280917</v>
      </c>
      <c r="G250" s="88">
        <f t="shared" si="18"/>
        <v>840.52153679697517</v>
      </c>
      <c r="H250" s="39">
        <f t="shared" si="18"/>
        <v>478.01135533443596</v>
      </c>
      <c r="I250" s="1"/>
    </row>
    <row r="251" spans="2:9" x14ac:dyDescent="0.2">
      <c r="B251" s="9" t="str">
        <f>$B$34</f>
        <v>Pharmacy</v>
      </c>
      <c r="C251" s="69">
        <f t="shared" si="18"/>
        <v>18053.292908319087</v>
      </c>
      <c r="D251" s="69">
        <f t="shared" si="18"/>
        <v>1298.7011985356241</v>
      </c>
      <c r="E251" s="69">
        <f t="shared" si="18"/>
        <v>13223.852491437678</v>
      </c>
      <c r="F251" s="69">
        <f t="shared" si="18"/>
        <v>13346.909569081654</v>
      </c>
      <c r="G251" s="88">
        <f t="shared" si="18"/>
        <v>1186.6340284510663</v>
      </c>
      <c r="H251" s="39">
        <f t="shared" si="18"/>
        <v>1933.9426103377016</v>
      </c>
      <c r="I251" s="1"/>
    </row>
    <row r="252" spans="2:9" x14ac:dyDescent="0.2">
      <c r="B252" s="9" t="str">
        <f>$B$35</f>
        <v>Business Administration</v>
      </c>
      <c r="C252" s="69">
        <f t="shared" si="18"/>
        <v>276.13362538213659</v>
      </c>
      <c r="D252" s="69">
        <f t="shared" si="18"/>
        <v>478.37982713724489</v>
      </c>
      <c r="E252" s="69">
        <f t="shared" si="18"/>
        <v>770.61907989998781</v>
      </c>
      <c r="F252" s="69">
        <f t="shared" si="18"/>
        <v>10119.947592413771</v>
      </c>
      <c r="G252" s="88">
        <f t="shared" si="18"/>
        <v>0</v>
      </c>
      <c r="H252" s="39">
        <f t="shared" si="18"/>
        <v>554.63669015931373</v>
      </c>
      <c r="I252" s="1"/>
    </row>
    <row r="253" spans="2:9" x14ac:dyDescent="0.2">
      <c r="B253" s="9" t="str">
        <f>$B$36</f>
        <v>Optometry</v>
      </c>
      <c r="C253" s="69">
        <f t="shared" si="18"/>
        <v>0</v>
      </c>
      <c r="D253" s="69">
        <f t="shared" si="18"/>
        <v>0</v>
      </c>
      <c r="E253" s="69">
        <f t="shared" si="18"/>
        <v>0</v>
      </c>
      <c r="F253" s="69">
        <f t="shared" si="18"/>
        <v>0</v>
      </c>
      <c r="G253" s="88">
        <f t="shared" si="18"/>
        <v>1195.0972478268873</v>
      </c>
      <c r="H253" s="39">
        <f t="shared" si="18"/>
        <v>1195.0972478268873</v>
      </c>
      <c r="I253" s="1"/>
    </row>
    <row r="254" spans="2:9" x14ac:dyDescent="0.2">
      <c r="B254" s="9" t="str">
        <f>$B$37</f>
        <v>Teacher Ed-Practice Teaching</v>
      </c>
      <c r="C254" s="69">
        <f t="shared" si="18"/>
        <v>1110.4121087162673</v>
      </c>
      <c r="D254" s="69">
        <f t="shared" si="18"/>
        <v>617.75357651861043</v>
      </c>
      <c r="E254" s="69">
        <f t="shared" si="18"/>
        <v>0</v>
      </c>
      <c r="F254" s="69">
        <f t="shared" si="18"/>
        <v>0</v>
      </c>
      <c r="G254" s="88">
        <f t="shared" si="18"/>
        <v>0</v>
      </c>
      <c r="H254" s="39">
        <f t="shared" si="18"/>
        <v>618.28732210464352</v>
      </c>
      <c r="I254" s="1"/>
    </row>
    <row r="255" spans="2:9" x14ac:dyDescent="0.2">
      <c r="B255" s="9" t="str">
        <f>$B$38</f>
        <v>Technology</v>
      </c>
      <c r="C255" s="69">
        <f t="shared" si="18"/>
        <v>461.83333303445448</v>
      </c>
      <c r="D255" s="69">
        <f t="shared" si="18"/>
        <v>610.26756275501702</v>
      </c>
      <c r="E255" s="69">
        <f t="shared" si="18"/>
        <v>1729.522724698744</v>
      </c>
      <c r="F255" s="69">
        <f t="shared" si="18"/>
        <v>2066.6994986867444</v>
      </c>
      <c r="G255" s="88">
        <f t="shared" si="18"/>
        <v>0</v>
      </c>
      <c r="H255" s="39">
        <f t="shared" si="18"/>
        <v>648.25136044186195</v>
      </c>
      <c r="I255" s="1"/>
    </row>
    <row r="256" spans="2:9" x14ac:dyDescent="0.2">
      <c r="B256" s="9" t="str">
        <f>$B$39</f>
        <v>Nursing</v>
      </c>
      <c r="C256" s="69">
        <f t="shared" si="18"/>
        <v>395.84169737033307</v>
      </c>
      <c r="D256" s="69">
        <f t="shared" si="18"/>
        <v>522.37327456232026</v>
      </c>
      <c r="E256" s="69">
        <f t="shared" si="18"/>
        <v>679.47208844411239</v>
      </c>
      <c r="F256" s="69">
        <f t="shared" si="18"/>
        <v>2287.6946616696387</v>
      </c>
      <c r="G256" s="88">
        <f t="shared" si="18"/>
        <v>0</v>
      </c>
      <c r="H256" s="39">
        <f t="shared" si="18"/>
        <v>582.46597727564756</v>
      </c>
      <c r="I256" s="1"/>
    </row>
    <row r="257" spans="2:9" x14ac:dyDescent="0.2">
      <c r="B257" s="35" t="str">
        <f>$B$40</f>
        <v>Totals</v>
      </c>
      <c r="C257" s="38">
        <f t="shared" ref="C257:H257" si="19">IF(C40=0,0,C233/C40)</f>
        <v>304.83916547442618</v>
      </c>
      <c r="D257" s="38">
        <f t="shared" si="19"/>
        <v>546.59375756461009</v>
      </c>
      <c r="E257" s="38">
        <f t="shared" si="19"/>
        <v>1055.5361781774327</v>
      </c>
      <c r="F257" s="38">
        <f t="shared" si="19"/>
        <v>4397.2602995167408</v>
      </c>
      <c r="G257" s="38">
        <f t="shared" si="19"/>
        <v>1584.6263759866501</v>
      </c>
      <c r="H257" s="38">
        <f t="shared" si="19"/>
        <v>601.10657054306444</v>
      </c>
      <c r="I257" s="50"/>
    </row>
    <row r="259" spans="2:9" ht="15" thickBot="1" x14ac:dyDescent="0.25">
      <c r="B259" s="28" t="s">
        <v>38</v>
      </c>
      <c r="C259" s="11"/>
      <c r="D259" s="11"/>
      <c r="E259" s="11"/>
      <c r="F259" s="11"/>
      <c r="G259" s="11"/>
      <c r="H259" s="17"/>
    </row>
    <row r="260" spans="2:9" ht="15" thickBot="1" x14ac:dyDescent="0.25">
      <c r="B260" s="62" t="s">
        <v>32</v>
      </c>
      <c r="C260" s="63" t="s">
        <v>26</v>
      </c>
      <c r="D260" s="63" t="s">
        <v>27</v>
      </c>
      <c r="E260" s="63" t="s">
        <v>28</v>
      </c>
      <c r="F260" s="63" t="s">
        <v>29</v>
      </c>
      <c r="G260" s="63" t="s">
        <v>30</v>
      </c>
      <c r="H260" s="64" t="s">
        <v>1</v>
      </c>
      <c r="I260" s="1"/>
    </row>
    <row r="261" spans="2:9" x14ac:dyDescent="0.2">
      <c r="B261" s="9" t="str">
        <f>$B$20</f>
        <v>Liberal Arts</v>
      </c>
      <c r="C261" s="55">
        <f t="shared" ref="C261:H261" si="20">IF($C$237=0,"",C237/$C$237)</f>
        <v>1</v>
      </c>
      <c r="D261" s="55">
        <f t="shared" si="20"/>
        <v>1.8293688807993118</v>
      </c>
      <c r="E261" s="55">
        <f t="shared" si="20"/>
        <v>4.2736224153989353</v>
      </c>
      <c r="F261" s="55">
        <f t="shared" si="20"/>
        <v>14.426031615422247</v>
      </c>
      <c r="G261" s="55">
        <f t="shared" si="20"/>
        <v>0</v>
      </c>
      <c r="H261" s="55">
        <f t="shared" si="20"/>
        <v>1.6134687552609617</v>
      </c>
      <c r="I261" s="1"/>
    </row>
    <row r="262" spans="2:9" x14ac:dyDescent="0.2">
      <c r="B262" s="9" t="str">
        <f>$B$21</f>
        <v>Science</v>
      </c>
      <c r="C262" s="55">
        <f t="shared" ref="C262:H277" si="21">IF($C$237=0,"",C238/$C$237)</f>
        <v>1.3277740241896607</v>
      </c>
      <c r="D262" s="55">
        <f t="shared" si="21"/>
        <v>2.5545136750199426</v>
      </c>
      <c r="E262" s="55">
        <f t="shared" si="21"/>
        <v>7.0767764592738915</v>
      </c>
      <c r="F262" s="55">
        <f t="shared" si="21"/>
        <v>22.297514014225072</v>
      </c>
      <c r="G262" s="55">
        <f t="shared" si="21"/>
        <v>0</v>
      </c>
      <c r="H262" s="55">
        <f t="shared" si="21"/>
        <v>2.6862117931142877</v>
      </c>
      <c r="I262" s="1"/>
    </row>
    <row r="263" spans="2:9" x14ac:dyDescent="0.2">
      <c r="B263" s="9" t="str">
        <f>$B$22</f>
        <v>Fine Arts</v>
      </c>
      <c r="C263" s="55">
        <f t="shared" si="21"/>
        <v>1.4053833673019396</v>
      </c>
      <c r="D263" s="55">
        <f t="shared" si="21"/>
        <v>2.7001287749988756</v>
      </c>
      <c r="E263" s="55">
        <f t="shared" si="21"/>
        <v>7.4574725917460523</v>
      </c>
      <c r="F263" s="55">
        <f t="shared" si="21"/>
        <v>9.7440164722206397</v>
      </c>
      <c r="G263" s="55">
        <f t="shared" si="21"/>
        <v>0</v>
      </c>
      <c r="H263" s="55">
        <f t="shared" si="21"/>
        <v>2.1529709785565565</v>
      </c>
      <c r="I263" s="1"/>
    </row>
    <row r="264" spans="2:9" x14ac:dyDescent="0.2">
      <c r="B264" s="9" t="str">
        <f>$B$23</f>
        <v>Teacher Education</v>
      </c>
      <c r="C264" s="55">
        <f t="shared" si="21"/>
        <v>1.2305094420423894</v>
      </c>
      <c r="D264" s="55">
        <f t="shared" si="21"/>
        <v>1.8584559627541548</v>
      </c>
      <c r="E264" s="55">
        <f t="shared" si="21"/>
        <v>2.1800540209497132</v>
      </c>
      <c r="F264" s="55">
        <f t="shared" si="21"/>
        <v>7.439528664375862</v>
      </c>
      <c r="G264" s="55">
        <f t="shared" si="21"/>
        <v>0</v>
      </c>
      <c r="H264" s="55">
        <f t="shared" si="21"/>
        <v>2.3442850823740691</v>
      </c>
      <c r="I264" s="1"/>
    </row>
    <row r="265" spans="2:9" x14ac:dyDescent="0.2">
      <c r="B265" s="9" t="str">
        <f>$B$24</f>
        <v>Agriculture</v>
      </c>
      <c r="C265" s="55">
        <f t="shared" si="21"/>
        <v>1.5000963788898138</v>
      </c>
      <c r="D265" s="55">
        <f t="shared" si="21"/>
        <v>2.1384282818652069</v>
      </c>
      <c r="E265" s="55">
        <f t="shared" si="21"/>
        <v>9.6872898639266669</v>
      </c>
      <c r="F265" s="55">
        <f t="shared" si="21"/>
        <v>14.183734064342527</v>
      </c>
      <c r="G265" s="55">
        <f t="shared" si="21"/>
        <v>0</v>
      </c>
      <c r="H265" s="55">
        <f t="shared" si="21"/>
        <v>2.8955556026316294</v>
      </c>
      <c r="I265" s="1"/>
    </row>
    <row r="266" spans="2:9" x14ac:dyDescent="0.2">
      <c r="B266" s="9" t="str">
        <f>$B$25</f>
        <v>Engineering</v>
      </c>
      <c r="C266" s="55">
        <f t="shared" si="21"/>
        <v>1.7647572065851895</v>
      </c>
      <c r="D266" s="55">
        <f t="shared" si="21"/>
        <v>2.8179846146484886</v>
      </c>
      <c r="E266" s="55">
        <f t="shared" si="21"/>
        <v>7.5859120730420262</v>
      </c>
      <c r="F266" s="55">
        <f t="shared" si="21"/>
        <v>18.785066790787788</v>
      </c>
      <c r="G266" s="55">
        <f t="shared" si="21"/>
        <v>0</v>
      </c>
      <c r="H266" s="55">
        <f t="shared" si="21"/>
        <v>4.1294661079443271</v>
      </c>
      <c r="I266" s="1"/>
    </row>
    <row r="267" spans="2:9" x14ac:dyDescent="0.2">
      <c r="B267" s="9" t="str">
        <f>$B$26</f>
        <v>Home Economics</v>
      </c>
      <c r="C267" s="55">
        <f t="shared" si="21"/>
        <v>0.95957709138177294</v>
      </c>
      <c r="D267" s="55">
        <f t="shared" si="21"/>
        <v>1.7994565279873709</v>
      </c>
      <c r="E267" s="55">
        <f t="shared" si="21"/>
        <v>3.2123471086743942</v>
      </c>
      <c r="F267" s="55">
        <f t="shared" si="21"/>
        <v>13.844342087960987</v>
      </c>
      <c r="G267" s="55">
        <f t="shared" si="21"/>
        <v>0</v>
      </c>
      <c r="H267" s="55">
        <f t="shared" si="21"/>
        <v>1.6054702747240541</v>
      </c>
      <c r="I267" s="1"/>
    </row>
    <row r="268" spans="2:9" x14ac:dyDescent="0.2">
      <c r="B268" s="9" t="str">
        <f>$B$27</f>
        <v>Law</v>
      </c>
      <c r="C268" s="55">
        <f t="shared" si="21"/>
        <v>0</v>
      </c>
      <c r="D268" s="55">
        <f t="shared" si="21"/>
        <v>0</v>
      </c>
      <c r="E268" s="55">
        <f t="shared" si="21"/>
        <v>0</v>
      </c>
      <c r="F268" s="55">
        <f t="shared" si="21"/>
        <v>0</v>
      </c>
      <c r="G268" s="55">
        <f t="shared" si="21"/>
        <v>5.561776872091297</v>
      </c>
      <c r="H268" s="55">
        <f t="shared" si="21"/>
        <v>5.561776872091297</v>
      </c>
      <c r="I268" s="1"/>
    </row>
    <row r="269" spans="2:9" x14ac:dyDescent="0.2">
      <c r="B269" s="9" t="str">
        <f>$B$28</f>
        <v>Social Service</v>
      </c>
      <c r="C269" s="55">
        <f t="shared" si="21"/>
        <v>1.4906085057486036</v>
      </c>
      <c r="D269" s="55">
        <f t="shared" si="21"/>
        <v>1.8970215787063121</v>
      </c>
      <c r="E269" s="55">
        <f t="shared" si="21"/>
        <v>2.4714032152375331</v>
      </c>
      <c r="F269" s="55">
        <f t="shared" si="21"/>
        <v>29.433605598247887</v>
      </c>
      <c r="G269" s="55">
        <f t="shared" si="21"/>
        <v>0</v>
      </c>
      <c r="H269" s="55">
        <f t="shared" si="21"/>
        <v>2.3206682935434615</v>
      </c>
      <c r="I269" s="1"/>
    </row>
    <row r="270" spans="2:9" x14ac:dyDescent="0.2">
      <c r="B270" s="9" t="str">
        <f>$B$29</f>
        <v>Library Science</v>
      </c>
      <c r="C270" s="55">
        <f t="shared" si="21"/>
        <v>4.6127457738368252</v>
      </c>
      <c r="D270" s="55">
        <f t="shared" si="21"/>
        <v>1.4724303664037504</v>
      </c>
      <c r="E270" s="55">
        <f t="shared" si="21"/>
        <v>3.8775387934169614</v>
      </c>
      <c r="F270" s="55">
        <f t="shared" si="21"/>
        <v>24.495464646717839</v>
      </c>
      <c r="G270" s="55">
        <f t="shared" si="21"/>
        <v>0</v>
      </c>
      <c r="H270" s="55">
        <f t="shared" si="21"/>
        <v>4.2748430224506624</v>
      </c>
      <c r="I270" s="1"/>
    </row>
    <row r="271" spans="2:9" x14ac:dyDescent="0.2">
      <c r="B271" s="9" t="str">
        <f>$B$30</f>
        <v>Veterinary Science</v>
      </c>
      <c r="C271" s="55">
        <f t="shared" si="21"/>
        <v>0</v>
      </c>
      <c r="D271" s="55">
        <f t="shared" si="21"/>
        <v>0</v>
      </c>
      <c r="E271" s="55">
        <f t="shared" si="21"/>
        <v>0</v>
      </c>
      <c r="F271" s="55">
        <f t="shared" si="21"/>
        <v>0</v>
      </c>
      <c r="G271" s="55">
        <f t="shared" si="21"/>
        <v>22.399678740608564</v>
      </c>
      <c r="H271" s="55">
        <f t="shared" si="21"/>
        <v>22.399678740608564</v>
      </c>
      <c r="I271" s="1"/>
    </row>
    <row r="272" spans="2:9" x14ac:dyDescent="0.2">
      <c r="B272" s="9" t="str">
        <f>$B$31</f>
        <v>Vocational Training</v>
      </c>
      <c r="C272" s="55">
        <f t="shared" si="21"/>
        <v>1.5416687901781367</v>
      </c>
      <c r="D272" s="55">
        <f t="shared" si="21"/>
        <v>3.1683033300903483</v>
      </c>
      <c r="E272" s="55">
        <f t="shared" si="21"/>
        <v>0</v>
      </c>
      <c r="F272" s="55">
        <f t="shared" si="21"/>
        <v>0</v>
      </c>
      <c r="G272" s="55">
        <f t="shared" si="21"/>
        <v>0</v>
      </c>
      <c r="H272" s="55">
        <f t="shared" si="21"/>
        <v>1.9097082422116161</v>
      </c>
      <c r="I272" s="1"/>
    </row>
    <row r="273" spans="2:9" x14ac:dyDescent="0.2">
      <c r="B273" s="9" t="str">
        <f>$B$32</f>
        <v>Physical Training</v>
      </c>
      <c r="C273" s="55">
        <f t="shared" si="21"/>
        <v>9.4061497464275927</v>
      </c>
      <c r="D273" s="55">
        <f t="shared" si="21"/>
        <v>6.0119621024721317</v>
      </c>
      <c r="E273" s="55">
        <f t="shared" si="21"/>
        <v>0</v>
      </c>
      <c r="F273" s="55">
        <f t="shared" si="21"/>
        <v>0</v>
      </c>
      <c r="G273" s="55">
        <f t="shared" si="21"/>
        <v>0</v>
      </c>
      <c r="H273" s="55">
        <f t="shared" si="21"/>
        <v>6.4035991383131465</v>
      </c>
      <c r="I273" s="1"/>
    </row>
    <row r="274" spans="2:9" x14ac:dyDescent="0.2">
      <c r="B274" s="9" t="str">
        <f>$B$33</f>
        <v>Health Services</v>
      </c>
      <c r="C274" s="55">
        <f t="shared" si="21"/>
        <v>0.99350142631386962</v>
      </c>
      <c r="D274" s="55">
        <f t="shared" si="21"/>
        <v>1.6127295455718367</v>
      </c>
      <c r="E274" s="55">
        <f t="shared" si="21"/>
        <v>2.5978776284139715</v>
      </c>
      <c r="F274" s="55">
        <f t="shared" si="21"/>
        <v>9.6684181827263398</v>
      </c>
      <c r="G274" s="55">
        <f t="shared" si="21"/>
        <v>3.2443462308845126</v>
      </c>
      <c r="H274" s="55">
        <f t="shared" si="21"/>
        <v>1.8450857843680368</v>
      </c>
      <c r="I274" s="1"/>
    </row>
    <row r="275" spans="2:9" x14ac:dyDescent="0.2">
      <c r="B275" s="9" t="str">
        <f>$B$34</f>
        <v>Pharmacy</v>
      </c>
      <c r="C275" s="55">
        <f t="shared" si="21"/>
        <v>69.684273677697277</v>
      </c>
      <c r="D275" s="55">
        <f t="shared" si="21"/>
        <v>5.0128832564726906</v>
      </c>
      <c r="E275" s="55">
        <f t="shared" si="21"/>
        <v>51.043018066926223</v>
      </c>
      <c r="F275" s="55">
        <f t="shared" si="21"/>
        <v>51.518008591927291</v>
      </c>
      <c r="G275" s="55">
        <f t="shared" si="21"/>
        <v>4.5803128999113794</v>
      </c>
      <c r="H275" s="55">
        <f t="shared" si="21"/>
        <v>7.4648645441093917</v>
      </c>
      <c r="I275" s="1"/>
    </row>
    <row r="276" spans="2:9" x14ac:dyDescent="0.2">
      <c r="B276" s="9" t="str">
        <f>$B$35</f>
        <v>Business Administration</v>
      </c>
      <c r="C276" s="55">
        <f t="shared" si="21"/>
        <v>1.0658538151716694</v>
      </c>
      <c r="D276" s="55">
        <f t="shared" si="21"/>
        <v>1.8465080561984362</v>
      </c>
      <c r="E276" s="55">
        <f t="shared" si="21"/>
        <v>2.974528311134899</v>
      </c>
      <c r="F276" s="55">
        <f t="shared" si="21"/>
        <v>39.062192211413866</v>
      </c>
      <c r="G276" s="55">
        <f t="shared" si="21"/>
        <v>0</v>
      </c>
      <c r="H276" s="55">
        <f t="shared" si="21"/>
        <v>2.1408534778131174</v>
      </c>
      <c r="I276" s="1"/>
    </row>
    <row r="277" spans="2:9" x14ac:dyDescent="0.2">
      <c r="B277" s="9" t="str">
        <f>$B$36</f>
        <v>Optometry</v>
      </c>
      <c r="C277" s="55">
        <f t="shared" si="21"/>
        <v>0</v>
      </c>
      <c r="D277" s="55">
        <f t="shared" si="21"/>
        <v>0</v>
      </c>
      <c r="E277" s="55">
        <f t="shared" si="21"/>
        <v>0</v>
      </c>
      <c r="F277" s="55">
        <f t="shared" si="21"/>
        <v>0</v>
      </c>
      <c r="G277" s="55">
        <f t="shared" si="21"/>
        <v>4.6129802530737116</v>
      </c>
      <c r="H277" s="55">
        <f t="shared" si="21"/>
        <v>4.6129802530737116</v>
      </c>
      <c r="I277" s="1"/>
    </row>
    <row r="278" spans="2:9" x14ac:dyDescent="0.2">
      <c r="B278" s="9" t="str">
        <f>$B$37</f>
        <v>Teacher Ed-Practice Teaching</v>
      </c>
      <c r="C278" s="55">
        <f t="shared" ref="C278:H281" si="22">IF($C$237=0,"",C254/$C$237)</f>
        <v>4.2861023566042551</v>
      </c>
      <c r="D278" s="55">
        <f t="shared" si="22"/>
        <v>2.3844796353834412</v>
      </c>
      <c r="E278" s="55">
        <f t="shared" si="22"/>
        <v>0</v>
      </c>
      <c r="F278" s="55">
        <f t="shared" si="22"/>
        <v>0</v>
      </c>
      <c r="G278" s="55">
        <f t="shared" si="22"/>
        <v>0</v>
      </c>
      <c r="H278" s="55">
        <f t="shared" si="22"/>
        <v>2.3865398508621505</v>
      </c>
      <c r="I278" s="1"/>
    </row>
    <row r="279" spans="2:9" x14ac:dyDescent="0.2">
      <c r="B279" s="9" t="str">
        <f>$B$38</f>
        <v>Technology</v>
      </c>
      <c r="C279" s="55">
        <f t="shared" si="22"/>
        <v>1.7826399059767155</v>
      </c>
      <c r="D279" s="55">
        <f t="shared" si="22"/>
        <v>2.3555842181038118</v>
      </c>
      <c r="E279" s="55">
        <f t="shared" si="22"/>
        <v>6.6758200563049215</v>
      </c>
      <c r="F279" s="55">
        <f t="shared" si="22"/>
        <v>7.9772955663774257</v>
      </c>
      <c r="G279" s="55">
        <f t="shared" si="22"/>
        <v>0</v>
      </c>
      <c r="H279" s="55">
        <f t="shared" si="22"/>
        <v>2.5021986538618828</v>
      </c>
      <c r="I279" s="1"/>
    </row>
    <row r="280" spans="2:9" x14ac:dyDescent="0.2">
      <c r="B280" s="9" t="str">
        <f>$B$39</f>
        <v>Nursing</v>
      </c>
      <c r="C280" s="55">
        <f t="shared" si="22"/>
        <v>1.5279174449048925</v>
      </c>
      <c r="D280" s="55">
        <f t="shared" si="22"/>
        <v>2.0163192616091492</v>
      </c>
      <c r="E280" s="55">
        <f t="shared" si="22"/>
        <v>2.6227081789426641</v>
      </c>
      <c r="F280" s="55">
        <f t="shared" si="22"/>
        <v>8.8303193054234441</v>
      </c>
      <c r="G280" s="55">
        <f t="shared" si="22"/>
        <v>0</v>
      </c>
      <c r="H280" s="55">
        <f t="shared" si="22"/>
        <v>2.2482723110153526</v>
      </c>
      <c r="I280" s="1"/>
    </row>
    <row r="281" spans="2:9" x14ac:dyDescent="0.2">
      <c r="B281" s="35" t="str">
        <f>$B$40</f>
        <v>Totals</v>
      </c>
      <c r="C281" s="55">
        <f t="shared" si="22"/>
        <v>1.1766549151159049</v>
      </c>
      <c r="D281" s="55">
        <f t="shared" si="22"/>
        <v>2.1098083981732514</v>
      </c>
      <c r="E281" s="55">
        <f t="shared" si="22"/>
        <v>4.0742856325636048</v>
      </c>
      <c r="F281" s="55">
        <f t="shared" si="22"/>
        <v>16.973074757037661</v>
      </c>
      <c r="G281" s="55">
        <f t="shared" si="22"/>
        <v>6.116531683273549</v>
      </c>
      <c r="H281" s="55">
        <f t="shared" si="22"/>
        <v>2.3202235173331069</v>
      </c>
      <c r="I281" s="50"/>
    </row>
    <row r="283" spans="2:9" ht="15" thickBot="1" x14ac:dyDescent="0.25">
      <c r="B283" s="164" t="s">
        <v>240</v>
      </c>
      <c r="C283" s="11"/>
      <c r="D283" s="11"/>
      <c r="E283" s="11"/>
      <c r="F283" s="11"/>
      <c r="G283" s="11"/>
      <c r="H283" s="17"/>
    </row>
    <row r="284" spans="2:9" ht="15" thickBot="1" x14ac:dyDescent="0.25">
      <c r="B284" s="62" t="s">
        <v>32</v>
      </c>
      <c r="C284" s="63" t="s">
        <v>26</v>
      </c>
      <c r="D284" s="63" t="s">
        <v>27</v>
      </c>
      <c r="E284" s="63" t="s">
        <v>28</v>
      </c>
      <c r="F284" s="63" t="s">
        <v>29</v>
      </c>
      <c r="G284" s="63" t="s">
        <v>30</v>
      </c>
      <c r="H284" s="64" t="s">
        <v>1</v>
      </c>
      <c r="I284" s="1"/>
    </row>
    <row r="285" spans="2:9" x14ac:dyDescent="0.2">
      <c r="B285" s="9" t="str">
        <f>$B$20</f>
        <v>Liberal Arts</v>
      </c>
      <c r="C285" s="38">
        <f t="shared" ref="C285:D300" si="23">C237*30</f>
        <v>7772.1809910018956</v>
      </c>
      <c r="D285" s="38">
        <f t="shared" si="23"/>
        <v>14218.186040878825</v>
      </c>
      <c r="E285" s="38">
        <f>E237*24</f>
        <v>26572.29351974657</v>
      </c>
      <c r="F285" s="38">
        <f>F237*18</f>
        <v>67273.037218186291</v>
      </c>
      <c r="G285" s="38">
        <f>G237*24</f>
        <v>0</v>
      </c>
      <c r="H285" s="38">
        <f>IF((C20/30+D20/30+E20/24+F20/18+G20/24)=0,0,H213/(C20/30+D20/30+E20/24+F20/18+G20/24))</f>
        <v>12252.926587745447</v>
      </c>
      <c r="I285" s="1"/>
    </row>
    <row r="286" spans="2:9" x14ac:dyDescent="0.2">
      <c r="B286" s="9" t="str">
        <f>$B$21</f>
        <v>Science</v>
      </c>
      <c r="C286" s="39">
        <f t="shared" si="23"/>
        <v>10319.700031152972</v>
      </c>
      <c r="D286" s="39">
        <f t="shared" si="23"/>
        <v>19854.142626244393</v>
      </c>
      <c r="E286" s="39">
        <f>E238*24</f>
        <v>44001.589979470598</v>
      </c>
      <c r="F286" s="39">
        <f>F238*18</f>
        <v>103980.18874077509</v>
      </c>
      <c r="G286" s="39">
        <f>G238*24</f>
        <v>0</v>
      </c>
      <c r="H286" s="39">
        <f t="shared" ref="H286:H305" si="24">IF((C21/30+D21/30+E21/24+F21/18+G21/24)=0,0,H214/(C21/30+D21/30+E21/24+F21/18+G21/24))</f>
        <v>20179.604044131145</v>
      </c>
      <c r="I286" s="1"/>
    </row>
    <row r="287" spans="2:9" x14ac:dyDescent="0.2">
      <c r="B287" s="9" t="str">
        <f>$B$22</f>
        <v>Fine Arts</v>
      </c>
      <c r="C287" s="39">
        <f t="shared" si="23"/>
        <v>10922.893892414369</v>
      </c>
      <c r="D287" s="39">
        <f t="shared" si="23"/>
        <v>20985.889538303494</v>
      </c>
      <c r="E287" s="39">
        <f t="shared" ref="E287:E305" si="25">E239*24</f>
        <v>46368.661374789051</v>
      </c>
      <c r="F287" s="39">
        <f t="shared" ref="F287:F305" si="26">F239*18</f>
        <v>45439.355760841565</v>
      </c>
      <c r="G287" s="39">
        <f t="shared" ref="G287:G305" si="27">G239*24</f>
        <v>0</v>
      </c>
      <c r="H287" s="39">
        <f t="shared" si="24"/>
        <v>16403.457760562476</v>
      </c>
      <c r="I287" s="1"/>
    </row>
    <row r="288" spans="2:9" x14ac:dyDescent="0.2">
      <c r="B288" s="9" t="str">
        <f>$B$23</f>
        <v>Teacher Education</v>
      </c>
      <c r="C288" s="39">
        <f t="shared" si="23"/>
        <v>9563.7420946902075</v>
      </c>
      <c r="D288" s="39">
        <f t="shared" si="23"/>
        <v>14444.25610633197</v>
      </c>
      <c r="E288" s="39">
        <f t="shared" si="25"/>
        <v>13555.019536786089</v>
      </c>
      <c r="F288" s="39">
        <f t="shared" si="26"/>
        <v>34692.817960365479</v>
      </c>
      <c r="G288" s="39">
        <f t="shared" si="27"/>
        <v>0</v>
      </c>
      <c r="H288" s="39">
        <f t="shared" si="24"/>
        <v>15885.294594174466</v>
      </c>
      <c r="I288" s="1"/>
    </row>
    <row r="289" spans="2:9" x14ac:dyDescent="0.2">
      <c r="B289" s="9" t="str">
        <f>$B$24</f>
        <v>Agriculture</v>
      </c>
      <c r="C289" s="39">
        <f t="shared" si="23"/>
        <v>11659.020560678189</v>
      </c>
      <c r="D289" s="39">
        <f t="shared" si="23"/>
        <v>16620.251642933606</v>
      </c>
      <c r="E289" s="39">
        <f t="shared" si="25"/>
        <v>60233.096107788951</v>
      </c>
      <c r="F289" s="39">
        <f t="shared" si="26"/>
        <v>66143.128965785436</v>
      </c>
      <c r="G289" s="39">
        <f t="shared" si="27"/>
        <v>0</v>
      </c>
      <c r="H289" s="39">
        <f t="shared" si="24"/>
        <v>21574.932821888273</v>
      </c>
      <c r="I289" s="1"/>
    </row>
    <row r="290" spans="2:9" x14ac:dyDescent="0.2">
      <c r="B290" s="9" t="str">
        <f>$B$25</f>
        <v>Engineering</v>
      </c>
      <c r="C290" s="39">
        <f t="shared" si="23"/>
        <v>13716.012414755016</v>
      </c>
      <c r="D290" s="39">
        <f t="shared" si="23"/>
        <v>21901.886454906784</v>
      </c>
      <c r="E290" s="39">
        <f t="shared" si="25"/>
        <v>47167.26529080722</v>
      </c>
      <c r="F290" s="39">
        <f t="shared" si="26"/>
        <v>87600.563415637094</v>
      </c>
      <c r="G290" s="39">
        <f t="shared" si="27"/>
        <v>0</v>
      </c>
      <c r="H290" s="39">
        <f t="shared" si="24"/>
        <v>29843.15892091579</v>
      </c>
      <c r="I290" s="1"/>
    </row>
    <row r="291" spans="2:9" x14ac:dyDescent="0.2">
      <c r="B291" s="9" t="str">
        <f>$B$26</f>
        <v>Home Economics</v>
      </c>
      <c r="C291" s="39">
        <f t="shared" si="23"/>
        <v>7458.0068290383042</v>
      </c>
      <c r="D291" s="39">
        <f t="shared" si="23"/>
        <v>13985.701820957715</v>
      </c>
      <c r="E291" s="39">
        <f t="shared" si="25"/>
        <v>19973.554507631223</v>
      </c>
      <c r="F291" s="39">
        <f t="shared" si="26"/>
        <v>64560.439445386735</v>
      </c>
      <c r="G291" s="39">
        <f t="shared" si="27"/>
        <v>0</v>
      </c>
      <c r="H291" s="39">
        <f t="shared" si="24"/>
        <v>12191.002537727802</v>
      </c>
      <c r="I291" s="1"/>
    </row>
    <row r="292" spans="2:9" x14ac:dyDescent="0.2">
      <c r="B292" s="9" t="str">
        <f>$B$27</f>
        <v>Law</v>
      </c>
      <c r="C292" s="39">
        <f t="shared" si="23"/>
        <v>0</v>
      </c>
      <c r="D292" s="39">
        <f t="shared" si="23"/>
        <v>0</v>
      </c>
      <c r="E292" s="39">
        <f t="shared" si="25"/>
        <v>0</v>
      </c>
      <c r="F292" s="39">
        <f t="shared" si="26"/>
        <v>0</v>
      </c>
      <c r="G292" s="39">
        <f t="shared" si="27"/>
        <v>34581.709185169573</v>
      </c>
      <c r="H292" s="39">
        <f t="shared" si="24"/>
        <v>34581.709185169573</v>
      </c>
      <c r="I292" s="1"/>
    </row>
    <row r="293" spans="2:9" x14ac:dyDescent="0.2">
      <c r="B293" s="9" t="str">
        <f>$B$28</f>
        <v>Social Service</v>
      </c>
      <c r="C293" s="39">
        <f t="shared" si="23"/>
        <v>11585.279093405037</v>
      </c>
      <c r="D293" s="39">
        <f t="shared" si="23"/>
        <v>14743.995053541606</v>
      </c>
      <c r="E293" s="39">
        <f t="shared" si="25"/>
        <v>15366.554472456099</v>
      </c>
      <c r="F293" s="39">
        <f t="shared" si="26"/>
        <v>137257.98595640954</v>
      </c>
      <c r="G293" s="39">
        <f t="shared" si="27"/>
        <v>0</v>
      </c>
      <c r="H293" s="39">
        <f t="shared" si="24"/>
        <v>15995.392403820981</v>
      </c>
      <c r="I293" s="1"/>
    </row>
    <row r="294" spans="2:9" x14ac:dyDescent="0.2">
      <c r="B294" s="9" t="str">
        <f>$B$29</f>
        <v>Library Science</v>
      </c>
      <c r="C294" s="39">
        <f t="shared" si="23"/>
        <v>35851.095019738903</v>
      </c>
      <c r="D294" s="39">
        <f t="shared" si="23"/>
        <v>11443.995304337186</v>
      </c>
      <c r="E294" s="39">
        <f t="shared" si="25"/>
        <v>24109.546641654186</v>
      </c>
      <c r="F294" s="39">
        <f t="shared" si="26"/>
        <v>114229.91081578762</v>
      </c>
      <c r="G294" s="39">
        <f t="shared" si="27"/>
        <v>0</v>
      </c>
      <c r="H294" s="39">
        <f t="shared" si="24"/>
        <v>26910.392966157317</v>
      </c>
      <c r="I294" s="1"/>
    </row>
    <row r="295" spans="2:9" x14ac:dyDescent="0.2">
      <c r="B295" s="9" t="str">
        <f>$B$30</f>
        <v>Veterinary Science</v>
      </c>
      <c r="C295" s="39">
        <f t="shared" si="23"/>
        <v>0</v>
      </c>
      <c r="D295" s="39">
        <f t="shared" si="23"/>
        <v>0</v>
      </c>
      <c r="E295" s="39">
        <f t="shared" si="25"/>
        <v>0</v>
      </c>
      <c r="F295" s="39">
        <f t="shared" si="26"/>
        <v>0</v>
      </c>
      <c r="G295" s="39">
        <f t="shared" si="27"/>
        <v>139275.48584984575</v>
      </c>
      <c r="H295" s="39">
        <f t="shared" si="24"/>
        <v>139275.48584984575</v>
      </c>
      <c r="I295" s="1"/>
    </row>
    <row r="296" spans="2:9" x14ac:dyDescent="0.2">
      <c r="B296" s="9" t="str">
        <f>$B$31</f>
        <v>Vocational Training</v>
      </c>
      <c r="C296" s="39">
        <f t="shared" si="23"/>
        <v>11982.128865443405</v>
      </c>
      <c r="D296" s="39">
        <f t="shared" si="23"/>
        <v>24624.62691585621</v>
      </c>
      <c r="E296" s="39">
        <f t="shared" si="25"/>
        <v>0</v>
      </c>
      <c r="F296" s="39">
        <f t="shared" si="26"/>
        <v>0</v>
      </c>
      <c r="G296" s="39">
        <f t="shared" si="27"/>
        <v>0</v>
      </c>
      <c r="H296" s="39">
        <f t="shared" si="24"/>
        <v>14842.598098476767</v>
      </c>
      <c r="I296" s="1"/>
    </row>
    <row r="297" spans="2:9" x14ac:dyDescent="0.2">
      <c r="B297" s="9" t="str">
        <f>$B$32</f>
        <v>Physical Training</v>
      </c>
      <c r="C297" s="39">
        <f t="shared" si="23"/>
        <v>73106.298257701827</v>
      </c>
      <c r="D297" s="39">
        <f t="shared" si="23"/>
        <v>46726.057571457692</v>
      </c>
      <c r="E297" s="39">
        <f t="shared" si="25"/>
        <v>0</v>
      </c>
      <c r="F297" s="39">
        <f t="shared" si="26"/>
        <v>0</v>
      </c>
      <c r="G297" s="39">
        <f t="shared" si="27"/>
        <v>0</v>
      </c>
      <c r="H297" s="39">
        <f t="shared" si="24"/>
        <v>49769.931496793564</v>
      </c>
      <c r="I297" s="1"/>
    </row>
    <row r="298" spans="2:9" x14ac:dyDescent="0.2">
      <c r="B298" s="9" t="str">
        <f>$B$33</f>
        <v>Health Services</v>
      </c>
      <c r="C298" s="39">
        <f t="shared" si="23"/>
        <v>7721.6729001299282</v>
      </c>
      <c r="D298" s="39">
        <f t="shared" si="23"/>
        <v>12534.425917720555</v>
      </c>
      <c r="E298" s="39">
        <f t="shared" si="25"/>
        <v>16152.940096406524</v>
      </c>
      <c r="F298" s="39">
        <f t="shared" si="26"/>
        <v>45086.817607705649</v>
      </c>
      <c r="G298" s="39">
        <f t="shared" si="27"/>
        <v>20172.516883127406</v>
      </c>
      <c r="H298" s="39">
        <f t="shared" si="24"/>
        <v>13397.341963183249</v>
      </c>
      <c r="I298" s="1"/>
    </row>
    <row r="299" spans="2:9" x14ac:dyDescent="0.2">
      <c r="B299" s="9" t="str">
        <f>$B$34</f>
        <v>Pharmacy</v>
      </c>
      <c r="C299" s="39">
        <f t="shared" si="23"/>
        <v>541598.78724957258</v>
      </c>
      <c r="D299" s="39">
        <f t="shared" si="23"/>
        <v>38961.035956068721</v>
      </c>
      <c r="E299" s="39">
        <f t="shared" si="25"/>
        <v>317372.45979450428</v>
      </c>
      <c r="F299" s="39">
        <f t="shared" si="26"/>
        <v>240244.37224346976</v>
      </c>
      <c r="G299" s="39">
        <f t="shared" si="27"/>
        <v>28479.216682825594</v>
      </c>
      <c r="H299" s="39">
        <f t="shared" si="24"/>
        <v>45913.612126753978</v>
      </c>
      <c r="I299" s="1"/>
    </row>
    <row r="300" spans="2:9" x14ac:dyDescent="0.2">
      <c r="B300" s="9" t="str">
        <f>$B$35</f>
        <v>Business Administration</v>
      </c>
      <c r="C300" s="39">
        <f t="shared" si="23"/>
        <v>8284.0087614640979</v>
      </c>
      <c r="D300" s="39">
        <f t="shared" si="23"/>
        <v>14351.394814117346</v>
      </c>
      <c r="E300" s="39">
        <f t="shared" si="25"/>
        <v>18494.857917599707</v>
      </c>
      <c r="F300" s="39">
        <f t="shared" si="26"/>
        <v>182159.05666344787</v>
      </c>
      <c r="G300" s="39">
        <f t="shared" si="27"/>
        <v>0</v>
      </c>
      <c r="H300" s="39">
        <f t="shared" si="24"/>
        <v>15781.969966449587</v>
      </c>
      <c r="I300" s="1"/>
    </row>
    <row r="301" spans="2:9" x14ac:dyDescent="0.2">
      <c r="B301" s="9" t="str">
        <f>$B$36</f>
        <v>Optometry</v>
      </c>
      <c r="C301" s="39">
        <f t="shared" ref="C301:D305" si="28">C253*30</f>
        <v>0</v>
      </c>
      <c r="D301" s="39">
        <f t="shared" si="28"/>
        <v>0</v>
      </c>
      <c r="E301" s="39">
        <f t="shared" si="25"/>
        <v>0</v>
      </c>
      <c r="F301" s="39">
        <f t="shared" si="26"/>
        <v>0</v>
      </c>
      <c r="G301" s="39">
        <f t="shared" si="27"/>
        <v>28682.333947845294</v>
      </c>
      <c r="H301" s="39">
        <f t="shared" si="24"/>
        <v>28682.333947845294</v>
      </c>
      <c r="I301" s="1"/>
    </row>
    <row r="302" spans="2:9" x14ac:dyDescent="0.2">
      <c r="B302" s="9" t="str">
        <f>$B$37</f>
        <v>Teacher Ed-Practice Teaching</v>
      </c>
      <c r="C302" s="39">
        <f t="shared" si="28"/>
        <v>33312.363261488019</v>
      </c>
      <c r="D302" s="39">
        <f t="shared" si="28"/>
        <v>18532.607295558311</v>
      </c>
      <c r="E302" s="39">
        <f t="shared" si="25"/>
        <v>0</v>
      </c>
      <c r="F302" s="39">
        <f t="shared" si="26"/>
        <v>0</v>
      </c>
      <c r="G302" s="39">
        <f t="shared" si="27"/>
        <v>0</v>
      </c>
      <c r="H302" s="39">
        <f t="shared" si="24"/>
        <v>18548.619663139307</v>
      </c>
      <c r="I302" s="1"/>
    </row>
    <row r="303" spans="2:9" x14ac:dyDescent="0.2">
      <c r="B303" s="9" t="str">
        <f>$B$38</f>
        <v>Technology</v>
      </c>
      <c r="C303" s="39">
        <f t="shared" si="28"/>
        <v>13854.999991033634</v>
      </c>
      <c r="D303" s="39">
        <f t="shared" si="28"/>
        <v>18308.026882650513</v>
      </c>
      <c r="E303" s="39">
        <f t="shared" si="25"/>
        <v>41508.545392769855</v>
      </c>
      <c r="F303" s="39">
        <f t="shared" si="26"/>
        <v>37200.590976361396</v>
      </c>
      <c r="G303" s="39">
        <f t="shared" si="27"/>
        <v>0</v>
      </c>
      <c r="H303" s="39">
        <f t="shared" si="24"/>
        <v>19065.279251167969</v>
      </c>
      <c r="I303" s="1"/>
    </row>
    <row r="304" spans="2:9" x14ac:dyDescent="0.2">
      <c r="B304" s="9" t="str">
        <f>$B$39</f>
        <v>Nursing</v>
      </c>
      <c r="C304" s="39">
        <f t="shared" si="28"/>
        <v>11875.250921109991</v>
      </c>
      <c r="D304" s="39">
        <f t="shared" si="28"/>
        <v>15671.198236869608</v>
      </c>
      <c r="E304" s="39">
        <f t="shared" si="25"/>
        <v>16307.330122658697</v>
      </c>
      <c r="F304" s="39">
        <f t="shared" si="26"/>
        <v>41178.503910053492</v>
      </c>
      <c r="G304" s="39">
        <f t="shared" si="27"/>
        <v>0</v>
      </c>
      <c r="H304" s="39">
        <f t="shared" si="24"/>
        <v>16358.654206247204</v>
      </c>
      <c r="I304" s="1"/>
    </row>
    <row r="305" spans="2:9" x14ac:dyDescent="0.2">
      <c r="B305" s="35" t="str">
        <f>$B$40</f>
        <v>Totals</v>
      </c>
      <c r="C305" s="38">
        <f t="shared" si="28"/>
        <v>9145.174964232785</v>
      </c>
      <c r="D305" s="38">
        <f t="shared" si="28"/>
        <v>16397.812726938304</v>
      </c>
      <c r="E305" s="38">
        <f t="shared" si="25"/>
        <v>25332.868276258385</v>
      </c>
      <c r="F305" s="38">
        <f t="shared" si="26"/>
        <v>79150.685391301333</v>
      </c>
      <c r="G305" s="38">
        <f t="shared" si="27"/>
        <v>38031.0330236796</v>
      </c>
      <c r="H305" s="38">
        <f t="shared" si="24"/>
        <v>17206.223188483975</v>
      </c>
      <c r="I305" s="50"/>
    </row>
  </sheetData>
  <mergeCells count="15">
    <mergeCell ref="B1:H1"/>
    <mergeCell ref="B2:H2"/>
    <mergeCell ref="B5:G5"/>
    <mergeCell ref="B6:E6"/>
    <mergeCell ref="B7:E7"/>
    <mergeCell ref="B8:E8"/>
    <mergeCell ref="B139:G139"/>
    <mergeCell ref="B163:G163"/>
    <mergeCell ref="B210:H210"/>
    <mergeCell ref="B9:E9"/>
    <mergeCell ref="B10:E10"/>
    <mergeCell ref="B11:E11"/>
    <mergeCell ref="B12:E12"/>
    <mergeCell ref="B91:H91"/>
    <mergeCell ref="B115:G115"/>
  </mergeCells>
  <conditionalFormatting sqref="C69:G88">
    <cfRule type="expression" dxfId="11" priority="13" stopIfTrue="1">
      <formula>C20=0</formula>
    </cfRule>
  </conditionalFormatting>
  <conditionalFormatting sqref="C44:G63">
    <cfRule type="expression" dxfId="10" priority="11" stopIfTrue="1">
      <formula>C20=0</formula>
    </cfRule>
  </conditionalFormatting>
  <conditionalFormatting sqref="C16">
    <cfRule type="expression" dxfId="9" priority="10" stopIfTrue="1">
      <formula>C40=0</formula>
    </cfRule>
  </conditionalFormatting>
  <conditionalFormatting sqref="D16:F16">
    <cfRule type="expression" dxfId="8" priority="9" stopIfTrue="1">
      <formula>D40=0</formula>
    </cfRule>
  </conditionalFormatting>
  <conditionalFormatting sqref="C16:F16">
    <cfRule type="expression" dxfId="7" priority="8" stopIfTrue="1">
      <formula>AND(C40=0,C16&gt;0)</formula>
    </cfRule>
  </conditionalFormatting>
  <conditionalFormatting sqref="C93:G112">
    <cfRule type="expression" dxfId="6" priority="7" stopIfTrue="1">
      <formula>C20=0</formula>
    </cfRule>
  </conditionalFormatting>
  <conditionalFormatting sqref="H137">
    <cfRule type="expression" dxfId="5" priority="5" stopIfTrue="1">
      <formula>$H$137&lt;&gt;#REF!</formula>
    </cfRule>
  </conditionalFormatting>
  <conditionalFormatting sqref="H233">
    <cfRule type="expression" dxfId="4" priority="4" stopIfTrue="1">
      <formula>ROUND($H$233,-1)&lt;&gt;ROUND($H$12,-1)</formula>
    </cfRule>
  </conditionalFormatting>
  <conditionalFormatting sqref="C237:G256">
    <cfRule type="expression" dxfId="3" priority="3" stopIfTrue="1">
      <formula>C20=0</formula>
    </cfRule>
  </conditionalFormatting>
  <conditionalFormatting sqref="G16">
    <cfRule type="expression" dxfId="2" priority="2" stopIfTrue="1">
      <formula>G40=0</formula>
    </cfRule>
  </conditionalFormatting>
  <conditionalFormatting sqref="G16">
    <cfRule type="expression" dxfId="1" priority="1" stopIfTrue="1">
      <formula>AND(G40=0,G16&gt;0)</formula>
    </cfRule>
  </conditionalFormatting>
  <pageMargins left="0.25" right="0.25" top="0.5" bottom="0.5" header="0.17" footer="0.17"/>
  <pageSetup scale="62" fitToHeight="0" orientation="portrait" r:id="rId1"/>
  <headerFooter alignWithMargins="0"/>
  <rowBreaks count="6" manualBreakCount="6">
    <brk id="41" max="16383" man="1"/>
    <brk id="90" max="16383" man="1"/>
    <brk id="114" max="16383" man="1"/>
    <brk id="162" max="16383" man="1"/>
    <brk id="210" max="16383" man="1"/>
    <brk id="25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C000"/>
    <outlinePr summaryRight="0"/>
    <pageSetUpPr fitToPage="1"/>
  </sheetPr>
  <dimension ref="A1:QD92"/>
  <sheetViews>
    <sheetView showGridLines="0" zoomScale="80" zoomScaleNormal="80" workbookViewId="0">
      <pane xSplit="5" ySplit="1" topLeftCell="DS2" activePane="bottomRight" state="frozen"/>
      <selection activeCell="M145" sqref="M145"/>
      <selection pane="topRight" activeCell="M145" sqref="M145"/>
      <selection pane="bottomLeft" activeCell="M145" sqref="M145"/>
      <selection pane="bottomRight"/>
    </sheetView>
  </sheetViews>
  <sheetFormatPr defaultColWidth="9.140625" defaultRowHeight="12.75" outlineLevelCol="1" x14ac:dyDescent="0.2"/>
  <cols>
    <col min="1" max="2" width="10.28515625" style="176" customWidth="1" outlineLevel="1"/>
    <col min="3" max="3" width="15.140625" style="176" customWidth="1" collapsed="1"/>
    <col min="4" max="4" width="7.42578125" style="176" bestFit="1" customWidth="1" collapsed="1"/>
    <col min="5" max="5" width="19.7109375" style="176" hidden="1" customWidth="1" outlineLevel="1"/>
    <col min="6" max="6" width="10.28515625" style="176" hidden="1" customWidth="1" outlineLevel="1"/>
    <col min="7" max="7" width="15.5703125" style="176" customWidth="1" collapsed="1"/>
    <col min="8" max="8" width="15.140625" style="176" hidden="1" customWidth="1" outlineLevel="1"/>
    <col min="9" max="9" width="16.85546875" style="176" hidden="1" customWidth="1" outlineLevel="1"/>
    <col min="10" max="10" width="15.42578125" style="176" hidden="1" customWidth="1" outlineLevel="1"/>
    <col min="11" max="11" width="18.28515625" style="176" hidden="1" customWidth="1" outlineLevel="1"/>
    <col min="12" max="12" width="19.140625" style="176" customWidth="1"/>
    <col min="13" max="13" width="16.42578125" style="176" customWidth="1" outlineLevel="1"/>
    <col min="14" max="14" width="24.85546875" style="176" customWidth="1" outlineLevel="1"/>
    <col min="15" max="15" width="15.28515625" style="176" bestFit="1" customWidth="1" collapsed="1"/>
    <col min="16" max="18" width="15.28515625" style="176" hidden="1" customWidth="1" outlineLevel="1"/>
    <col min="19" max="19" width="15" style="176" hidden="1" customWidth="1" outlineLevel="1"/>
    <col min="20" max="20" width="22.5703125" style="176" customWidth="1"/>
    <col min="21" max="21" width="24.28515625" style="176" customWidth="1" outlineLevel="1"/>
    <col min="22" max="22" width="38.140625" style="176" customWidth="1" outlineLevel="1"/>
    <col min="23" max="23" width="15.42578125" style="176" bestFit="1" customWidth="1" collapsed="1"/>
    <col min="24" max="24" width="15.85546875" style="176" hidden="1" customWidth="1" outlineLevel="1"/>
    <col min="25" max="25" width="15.28515625" style="176" hidden="1" customWidth="1" outlineLevel="1"/>
    <col min="26" max="26" width="15" style="176" hidden="1" customWidth="1" outlineLevel="1"/>
    <col min="27" max="28" width="15.7109375" style="176" hidden="1" customWidth="1" outlineLevel="1"/>
    <col min="29" max="29" width="15.28515625" style="176" hidden="1" customWidth="1" outlineLevel="1"/>
    <col min="30" max="30" width="15.85546875" style="176" hidden="1" customWidth="1" outlineLevel="1"/>
    <col min="31" max="31" width="15.42578125" style="176" hidden="1" customWidth="1" outlineLevel="1"/>
    <col min="32" max="32" width="15.28515625" style="176" hidden="1" customWidth="1" outlineLevel="1"/>
    <col min="33" max="33" width="15.42578125" style="176" hidden="1" customWidth="1" outlineLevel="1"/>
    <col min="34" max="35" width="15.28515625" style="176" hidden="1" customWidth="1" outlineLevel="1"/>
    <col min="36" max="38" width="15.42578125" style="176" hidden="1" customWidth="1" outlineLevel="1"/>
    <col min="39" max="39" width="15.7109375" style="176" hidden="1" customWidth="1" outlineLevel="1"/>
    <col min="40" max="41" width="15.28515625" style="176" hidden="1" customWidth="1" outlineLevel="1"/>
    <col min="42" max="42" width="15.7109375" style="176" hidden="1" customWidth="1" outlineLevel="1"/>
    <col min="43" max="43" width="15.42578125" style="176" hidden="1" customWidth="1" outlineLevel="1"/>
    <col min="44" max="44" width="14.5703125" style="176" hidden="1" customWidth="1" outlineLevel="1"/>
    <col min="45" max="45" width="15.42578125" style="176" hidden="1" customWidth="1" outlineLevel="1"/>
    <col min="46" max="46" width="15.28515625" style="176" hidden="1" customWidth="1" outlineLevel="1"/>
    <col min="47" max="47" width="15.85546875" style="176" hidden="1" customWidth="1" outlineLevel="1"/>
    <col min="48" max="48" width="15.7109375" style="176" hidden="1" customWidth="1" outlineLevel="1"/>
    <col min="49" max="49" width="15.42578125" style="176" hidden="1" customWidth="1" outlineLevel="1"/>
    <col min="50" max="50" width="15.85546875" style="176" hidden="1" customWidth="1" outlineLevel="1"/>
    <col min="51" max="51" width="15.7109375" style="176" hidden="1" customWidth="1" outlineLevel="1"/>
    <col min="52" max="52" width="15.42578125" style="176" hidden="1" customWidth="1" outlineLevel="1"/>
    <col min="53" max="53" width="15.7109375" style="176" hidden="1" customWidth="1" outlineLevel="1"/>
    <col min="54" max="55" width="15.42578125" style="176" hidden="1" customWidth="1" outlineLevel="1"/>
    <col min="56" max="58" width="15.7109375" style="176" hidden="1" customWidth="1" outlineLevel="1"/>
    <col min="59" max="59" width="15.85546875" style="176" hidden="1" customWidth="1" outlineLevel="1"/>
    <col min="60" max="61" width="15.28515625" style="176" hidden="1" customWidth="1" outlineLevel="1"/>
    <col min="62" max="62" width="15.7109375" style="176" hidden="1" customWidth="1" outlineLevel="1"/>
    <col min="63" max="63" width="15.42578125" style="176" hidden="1" customWidth="1" outlineLevel="1"/>
    <col min="64" max="64" width="14.5703125" style="176" hidden="1" customWidth="1" outlineLevel="1"/>
    <col min="65" max="65" width="15.42578125" style="176" hidden="1" customWidth="1" outlineLevel="1"/>
    <col min="66" max="66" width="15.28515625" style="176" hidden="1" customWidth="1" outlineLevel="1"/>
    <col min="67" max="67" width="15.85546875" style="176" hidden="1" customWidth="1" outlineLevel="1"/>
    <col min="68" max="68" width="15.7109375" style="176" hidden="1" customWidth="1" outlineLevel="1"/>
    <col min="69" max="69" width="15.42578125" style="176" hidden="1" customWidth="1" outlineLevel="1"/>
    <col min="70" max="70" width="15.85546875" style="176" hidden="1" customWidth="1" outlineLevel="1"/>
    <col min="71" max="71" width="15.7109375" style="176" hidden="1" customWidth="1" outlineLevel="1"/>
    <col min="72" max="72" width="15.42578125" style="176" hidden="1" customWidth="1" outlineLevel="1"/>
    <col min="73" max="73" width="15.7109375" style="176" hidden="1" customWidth="1" outlineLevel="1"/>
    <col min="74" max="75" width="15.42578125" style="176" hidden="1" customWidth="1" outlineLevel="1"/>
    <col min="76" max="78" width="15.7109375" style="176" hidden="1" customWidth="1" outlineLevel="1"/>
    <col min="79" max="79" width="15.85546875" style="176" hidden="1" customWidth="1" outlineLevel="1"/>
    <col min="80" max="81" width="15.28515625" style="176" hidden="1" customWidth="1" outlineLevel="1"/>
    <col min="82" max="82" width="15.7109375" style="176" hidden="1" customWidth="1" outlineLevel="1"/>
    <col min="83" max="83" width="15.42578125" style="176" hidden="1" customWidth="1" outlineLevel="1"/>
    <col min="84" max="84" width="14.5703125" style="176" hidden="1" customWidth="1" outlineLevel="1"/>
    <col min="85" max="85" width="15.42578125" style="176" hidden="1" customWidth="1" outlineLevel="1"/>
    <col min="86" max="86" width="15.28515625" style="176" hidden="1" customWidth="1" outlineLevel="1"/>
    <col min="87" max="87" width="15.85546875" style="176" hidden="1" customWidth="1" outlineLevel="1"/>
    <col min="88" max="88" width="15.7109375" style="176" hidden="1" customWidth="1" outlineLevel="1"/>
    <col min="89" max="89" width="15.42578125" style="176" hidden="1" customWidth="1" outlineLevel="1"/>
    <col min="90" max="90" width="15.85546875" style="176" hidden="1" customWidth="1" outlineLevel="1"/>
    <col min="91" max="91" width="15.7109375" style="176" hidden="1" customWidth="1" outlineLevel="1"/>
    <col min="92" max="92" width="15.42578125" style="176" hidden="1" customWidth="1" outlineLevel="1"/>
    <col min="93" max="93" width="15.7109375" style="176" hidden="1" customWidth="1" outlineLevel="1"/>
    <col min="94" max="95" width="15.42578125" style="176" hidden="1" customWidth="1" outlineLevel="1"/>
    <col min="96" max="98" width="15.7109375" style="176" hidden="1" customWidth="1" outlineLevel="1"/>
    <col min="99" max="99" width="15.85546875" style="176" hidden="1" customWidth="1" outlineLevel="1"/>
    <col min="100" max="101" width="15.28515625" style="176" hidden="1" customWidth="1" outlineLevel="1"/>
    <col min="102" max="102" width="15.7109375" style="176" hidden="1" customWidth="1" outlineLevel="1"/>
    <col min="103" max="103" width="13.85546875" style="176" hidden="1" customWidth="1" outlineLevel="1"/>
    <col min="104" max="104" width="14.42578125" style="176" hidden="1" customWidth="1" outlineLevel="1"/>
    <col min="105" max="105" width="13.85546875" style="176" hidden="1" customWidth="1" outlineLevel="1"/>
    <col min="106" max="106" width="13.42578125" style="176" hidden="1" customWidth="1" outlineLevel="1"/>
    <col min="107" max="107" width="14.28515625" style="176" hidden="1" customWidth="1" outlineLevel="1"/>
    <col min="108" max="108" width="15.42578125" style="176" hidden="1" customWidth="1" outlineLevel="1"/>
    <col min="109" max="109" width="13.85546875" style="176" hidden="1" customWidth="1" outlineLevel="1"/>
    <col min="110" max="110" width="15.7109375" style="176" hidden="1" customWidth="1" outlineLevel="1"/>
    <col min="111" max="111" width="14" style="176" hidden="1" customWidth="1" outlineLevel="1"/>
    <col min="112" max="112" width="13.85546875" style="176" hidden="1" customWidth="1" outlineLevel="1"/>
    <col min="113" max="113" width="14" style="176" hidden="1" customWidth="1" outlineLevel="1"/>
    <col min="114" max="115" width="13.85546875" style="176" hidden="1" customWidth="1" outlineLevel="1"/>
    <col min="116" max="118" width="14" style="176" hidden="1" customWidth="1" outlineLevel="1"/>
    <col min="119" max="119" width="14.28515625" style="176" hidden="1" customWidth="1" outlineLevel="1"/>
    <col min="120" max="121" width="15" style="176" hidden="1" customWidth="1" outlineLevel="1"/>
    <col min="122" max="122" width="15.42578125" style="176" hidden="1" customWidth="1" outlineLevel="1"/>
    <col min="123" max="123" width="15.7109375" style="176" bestFit="1" customWidth="1"/>
    <col min="124" max="124" width="12.5703125" style="176" customWidth="1" outlineLevel="1"/>
    <col min="125" max="125" width="13.28515625" style="176" customWidth="1" outlineLevel="1"/>
    <col min="126" max="126" width="11.7109375" style="176" customWidth="1" outlineLevel="1"/>
    <col min="127" max="127" width="12.42578125" style="176" customWidth="1" outlineLevel="1"/>
    <col min="128" max="128" width="13" style="176" customWidth="1" outlineLevel="1"/>
    <col min="129" max="129" width="12.85546875" style="176" customWidth="1" outlineLevel="1"/>
    <col min="130" max="130" width="12.42578125" style="176" customWidth="1" outlineLevel="1"/>
    <col min="131" max="131" width="12.140625" style="176" customWidth="1" outlineLevel="1"/>
    <col min="132" max="132" width="12" style="176" customWidth="1" outlineLevel="1"/>
    <col min="133" max="133" width="12.140625" style="176" customWidth="1" outlineLevel="1"/>
    <col min="134" max="135" width="12" style="176" customWidth="1" outlineLevel="1"/>
    <col min="136" max="137" width="12.140625" style="176" customWidth="1" outlineLevel="1"/>
    <col min="138" max="138" width="13.28515625" style="176" customWidth="1" outlineLevel="1"/>
    <col min="139" max="139" width="12.42578125" style="176" customWidth="1" outlineLevel="1"/>
    <col min="140" max="141" width="11.7109375" style="176" customWidth="1" outlineLevel="1"/>
    <col min="142" max="142" width="12.140625" style="176" customWidth="1" outlineLevel="1"/>
    <col min="143" max="143" width="15.28515625" style="176" customWidth="1" outlineLevel="1"/>
    <col min="144" max="144" width="15.85546875" style="176" customWidth="1" outlineLevel="1"/>
    <col min="145" max="145" width="15.28515625" style="176" customWidth="1" outlineLevel="1"/>
    <col min="146" max="146" width="15" style="176" customWidth="1" outlineLevel="1"/>
    <col min="147" max="147" width="12.42578125" style="176" customWidth="1" outlineLevel="1"/>
    <col min="148" max="148" width="14.140625" style="176" customWidth="1" outlineLevel="1"/>
    <col min="149" max="149" width="12" style="176" customWidth="1" outlineLevel="1"/>
    <col min="150" max="150" width="12.42578125" style="176" customWidth="1" outlineLevel="1"/>
    <col min="151" max="151" width="12.140625" style="176" customWidth="1" outlineLevel="1"/>
    <col min="152" max="152" width="12" style="176" customWidth="1" outlineLevel="1"/>
    <col min="153" max="153" width="12.140625" style="176" customWidth="1" outlineLevel="1"/>
    <col min="154" max="155" width="12" style="176" customWidth="1" outlineLevel="1"/>
    <col min="156" max="156" width="12.7109375" style="176" customWidth="1" outlineLevel="1"/>
    <col min="157" max="157" width="12.140625" style="176" customWidth="1" outlineLevel="1"/>
    <col min="158" max="158" width="14.140625" style="176" customWidth="1" outlineLevel="1"/>
    <col min="159" max="159" width="12.42578125" style="176" customWidth="1" outlineLevel="1"/>
    <col min="160" max="160" width="11.7109375" style="176" customWidth="1" outlineLevel="1"/>
    <col min="161" max="161" width="12.5703125" style="176" customWidth="1" outlineLevel="1"/>
    <col min="162" max="163" width="13.5703125" style="176" customWidth="1" outlineLevel="1"/>
    <col min="164" max="164" width="12.85546875" style="176" customWidth="1" outlineLevel="1"/>
    <col min="165" max="165" width="13" style="176" customWidth="1" outlineLevel="1"/>
    <col min="166" max="166" width="12.7109375" style="176" customWidth="1" outlineLevel="1"/>
    <col min="167" max="168" width="12.5703125" style="176" customWidth="1" outlineLevel="1"/>
    <col min="169" max="169" width="12.140625" style="176" customWidth="1" outlineLevel="1"/>
    <col min="170" max="171" width="12.42578125" style="176" customWidth="1" outlineLevel="1"/>
    <col min="172" max="172" width="12.140625" style="176" customWidth="1" outlineLevel="1"/>
    <col min="173" max="173" width="12.42578125" style="176" customWidth="1" outlineLevel="1"/>
    <col min="174" max="175" width="12.140625" style="176" customWidth="1" outlineLevel="1"/>
    <col min="176" max="178" width="12.42578125" style="176" customWidth="1" outlineLevel="1"/>
    <col min="179" max="179" width="12.5703125" style="176" customWidth="1" outlineLevel="1"/>
    <col min="180" max="181" width="11.7109375" style="176" customWidth="1" outlineLevel="1"/>
    <col min="182" max="182" width="13" style="176" customWidth="1" outlineLevel="1"/>
    <col min="183" max="183" width="13.85546875" style="176" customWidth="1" outlineLevel="1"/>
    <col min="184" max="184" width="12.5703125" style="176" customWidth="1" outlineLevel="1"/>
    <col min="185" max="185" width="12.42578125" style="176" customWidth="1" outlineLevel="1"/>
    <col min="186" max="186" width="13.140625" style="176" customWidth="1" outlineLevel="1"/>
    <col min="187" max="187" width="12.42578125" style="176" customWidth="1" outlineLevel="1"/>
    <col min="188" max="188" width="13.42578125" style="176" customWidth="1" outlineLevel="1"/>
    <col min="189" max="189" width="12" style="176" customWidth="1" outlineLevel="1"/>
    <col min="190" max="190" width="12.42578125" style="176" customWidth="1" outlineLevel="1"/>
    <col min="191" max="191" width="12.140625" style="176" customWidth="1" outlineLevel="1"/>
    <col min="192" max="192" width="12" style="176" customWidth="1" outlineLevel="1"/>
    <col min="193" max="193" width="12.140625" style="176" customWidth="1" outlineLevel="1"/>
    <col min="194" max="195" width="12" style="176" customWidth="1" outlineLevel="1"/>
    <col min="196" max="197" width="12.140625" style="176" customWidth="1" outlineLevel="1"/>
    <col min="198" max="198" width="12.85546875" style="176" customWidth="1" outlineLevel="1"/>
    <col min="199" max="199" width="12.42578125" style="176" customWidth="1" outlineLevel="1"/>
    <col min="200" max="201" width="11.7109375" style="176" customWidth="1" outlineLevel="1"/>
    <col min="202" max="202" width="12.140625" style="176" customWidth="1" outlineLevel="1"/>
    <col min="203" max="203" width="12" style="176" customWidth="1" outlineLevel="1"/>
    <col min="204" max="204" width="12.5703125" style="176" customWidth="1" outlineLevel="1"/>
    <col min="205" max="205" width="12" style="176" customWidth="1" outlineLevel="1"/>
    <col min="206" max="206" width="11.7109375" style="176" customWidth="1" outlineLevel="1"/>
    <col min="207" max="207" width="12.42578125" style="176" customWidth="1" outlineLevel="1"/>
    <col min="208" max="208" width="12.140625" style="176" customWidth="1" outlineLevel="1"/>
    <col min="209" max="209" width="12" style="176" customWidth="1" outlineLevel="1"/>
    <col min="210" max="210" width="12.42578125" style="176" customWidth="1" outlineLevel="1"/>
    <col min="211" max="211" width="12.140625" style="176" customWidth="1" outlineLevel="1"/>
    <col min="212" max="212" width="12" style="176" customWidth="1" outlineLevel="1"/>
    <col min="213" max="213" width="12.140625" style="176" customWidth="1" outlineLevel="1"/>
    <col min="214" max="215" width="12" style="176" customWidth="1" outlineLevel="1"/>
    <col min="216" max="216" width="12.140625" style="176" customWidth="1" outlineLevel="1"/>
    <col min="217" max="217" width="13.7109375" style="176" customWidth="1" outlineLevel="1"/>
    <col min="218" max="218" width="12.140625" style="176" customWidth="1" outlineLevel="1"/>
    <col min="219" max="219" width="12.42578125" style="176" customWidth="1" outlineLevel="1"/>
    <col min="220" max="221" width="11.7109375" style="176" customWidth="1" outlineLevel="1"/>
    <col min="222" max="222" width="12.140625" style="176" customWidth="1" outlineLevel="1"/>
    <col min="223" max="223" width="9.42578125" style="176" customWidth="1" collapsed="1"/>
    <col min="224" max="224" width="9.5703125" style="176" bestFit="1" customWidth="1"/>
    <col min="225" max="225" width="11.7109375" style="176" bestFit="1" customWidth="1"/>
    <col min="226" max="226" width="13.5703125" style="176" customWidth="1"/>
    <col min="227" max="227" width="12.85546875" style="176" customWidth="1" outlineLevel="1"/>
    <col min="228" max="228" width="12.42578125" style="176" customWidth="1" outlineLevel="1"/>
    <col min="229" max="229" width="12.140625" style="176" customWidth="1" outlineLevel="1"/>
    <col min="230" max="230" width="12.5703125" style="176" customWidth="1" outlineLevel="1"/>
    <col min="231" max="231" width="14" style="176" customWidth="1" outlineLevel="1"/>
    <col min="232" max="232" width="12.42578125" style="176" customWidth="1" outlineLevel="1"/>
    <col min="233" max="233" width="14" style="176" customWidth="1" outlineLevel="1"/>
    <col min="234" max="234" width="12.140625" style="176" customWidth="1" outlineLevel="1"/>
    <col min="235" max="235" width="12" style="176" customWidth="1" outlineLevel="1"/>
    <col min="236" max="237" width="12.140625" style="176" customWidth="1" outlineLevel="1"/>
    <col min="238" max="239" width="12.42578125" style="176" customWidth="1" outlineLevel="1"/>
    <col min="240" max="242" width="12.5703125" style="176" customWidth="1" outlineLevel="1"/>
    <col min="243" max="244" width="13.85546875" style="176" customWidth="1" outlineLevel="1"/>
    <col min="245" max="245" width="14" style="176" customWidth="1" outlineLevel="1"/>
    <col min="246" max="246" width="12.42578125" style="176" customWidth="1" outlineLevel="1"/>
    <col min="247" max="247" width="13" style="176" customWidth="1" outlineLevel="1"/>
    <col min="248" max="248" width="12.5703125" style="176" customWidth="1" outlineLevel="1"/>
    <col min="249" max="249" width="12.42578125" style="176" customWidth="1" outlineLevel="1"/>
    <col min="250" max="250" width="12.85546875" style="176" customWidth="1" outlineLevel="1"/>
    <col min="251" max="251" width="14.28515625" style="176" customWidth="1" outlineLevel="1"/>
    <col min="252" max="252" width="12.5703125" style="176" customWidth="1" outlineLevel="1"/>
    <col min="253" max="253" width="14.28515625" style="176" customWidth="1" outlineLevel="1"/>
    <col min="254" max="254" width="12.42578125" style="176" customWidth="1" outlineLevel="1"/>
    <col min="255" max="255" width="12.140625" style="176" customWidth="1" outlineLevel="1"/>
    <col min="256" max="257" width="12.42578125" style="176" customWidth="1" outlineLevel="1"/>
    <col min="258" max="259" width="12.5703125" style="176" customWidth="1" outlineLevel="1"/>
    <col min="260" max="262" width="12.85546875" style="176" customWidth="1" outlineLevel="1"/>
    <col min="263" max="264" width="14" style="176" customWidth="1" outlineLevel="1"/>
    <col min="265" max="265" width="14.28515625" style="176" customWidth="1" outlineLevel="1"/>
    <col min="266" max="266" width="13" style="176" customWidth="1" outlineLevel="1"/>
    <col min="267" max="267" width="13.85546875" style="176" customWidth="1" outlineLevel="1"/>
    <col min="268" max="268" width="13.140625" style="176" customWidth="1" outlineLevel="1"/>
    <col min="269" max="269" width="13" style="176" customWidth="1" outlineLevel="1"/>
    <col min="270" max="270" width="13.42578125" style="176" customWidth="1" outlineLevel="1"/>
    <col min="271" max="271" width="14.85546875" style="176" customWidth="1" outlineLevel="1"/>
    <col min="272" max="272" width="13.140625" style="176" customWidth="1" outlineLevel="1"/>
    <col min="273" max="273" width="14.85546875" style="176" customWidth="1" outlineLevel="1"/>
    <col min="274" max="274" width="13" style="176" customWidth="1" outlineLevel="1"/>
    <col min="275" max="275" width="12.85546875" style="176" customWidth="1" outlineLevel="1"/>
    <col min="276" max="277" width="13" style="176" customWidth="1" outlineLevel="1"/>
    <col min="278" max="279" width="13.140625" style="176" customWidth="1" outlineLevel="1"/>
    <col min="280" max="282" width="13.42578125" style="176" customWidth="1" outlineLevel="1"/>
    <col min="283" max="284" width="14.5703125" style="176" customWidth="1" outlineLevel="1"/>
    <col min="285" max="285" width="14.85546875" style="176" customWidth="1" outlineLevel="1"/>
    <col min="286" max="286" width="12.85546875" style="176" customWidth="1" outlineLevel="1"/>
    <col min="287" max="287" width="13.42578125" style="176" customWidth="1" outlineLevel="1"/>
    <col min="288" max="288" width="13" style="176" customWidth="1" outlineLevel="1"/>
    <col min="289" max="289" width="12.85546875" style="176" customWidth="1" outlineLevel="1"/>
    <col min="290" max="290" width="13.140625" style="176" customWidth="1" outlineLevel="1"/>
    <col min="291" max="291" width="14.5703125" style="176" customWidth="1" outlineLevel="1"/>
    <col min="292" max="292" width="13" style="176" customWidth="1" outlineLevel="1"/>
    <col min="293" max="293" width="14.5703125" style="176" customWidth="1" outlineLevel="1"/>
    <col min="294" max="294" width="12.85546875" style="176" customWidth="1" outlineLevel="1"/>
    <col min="295" max="295" width="12.5703125" style="176" customWidth="1" outlineLevel="1"/>
    <col min="296" max="297" width="12.85546875" style="176" customWidth="1" outlineLevel="1"/>
    <col min="298" max="299" width="13" style="176" customWidth="1" outlineLevel="1"/>
    <col min="300" max="302" width="13.140625" style="176" customWidth="1" outlineLevel="1"/>
    <col min="303" max="304" width="14.42578125" style="176" customWidth="1" outlineLevel="1"/>
    <col min="305" max="305" width="14.5703125" style="176" customWidth="1" outlineLevel="1"/>
    <col min="306" max="306" width="11.140625" style="176" customWidth="1" outlineLevel="1"/>
    <col min="307" max="307" width="11.7109375" style="176" customWidth="1" outlineLevel="1"/>
    <col min="308" max="308" width="11.42578125" style="176" customWidth="1" outlineLevel="1"/>
    <col min="309" max="309" width="11.140625" style="176" customWidth="1" outlineLevel="1"/>
    <col min="310" max="310" width="11.5703125" style="176" customWidth="1" outlineLevel="1"/>
    <col min="311" max="311" width="12.85546875" style="176" customWidth="1" outlineLevel="1"/>
    <col min="312" max="312" width="11.42578125" style="176" customWidth="1" outlineLevel="1"/>
    <col min="313" max="313" width="12.85546875" style="176" customWidth="1" outlineLevel="1"/>
    <col min="314" max="314" width="11.140625" style="176" customWidth="1" outlineLevel="1"/>
    <col min="315" max="315" width="11" style="176" customWidth="1" outlineLevel="1"/>
    <col min="316" max="317" width="11.140625" style="176" customWidth="1" outlineLevel="1"/>
    <col min="318" max="319" width="11.42578125" style="176" customWidth="1" outlineLevel="1"/>
    <col min="320" max="322" width="11.5703125" style="176" customWidth="1" outlineLevel="1"/>
    <col min="323" max="324" width="12.5703125" style="176" customWidth="1" outlineLevel="1"/>
    <col min="325" max="325" width="12.85546875" style="176" customWidth="1" outlineLevel="1"/>
    <col min="326" max="326" width="14.7109375" style="176" bestFit="1" customWidth="1" collapsed="1"/>
    <col min="327" max="327" width="13.140625" style="176" hidden="1" customWidth="1" outlineLevel="1"/>
    <col min="328" max="328" width="12.5703125" style="176" hidden="1" customWidth="1" outlineLevel="1"/>
    <col min="329" max="329" width="12.42578125" style="176" hidden="1" customWidth="1" outlineLevel="1"/>
    <col min="330" max="330" width="12.85546875" style="176" hidden="1" customWidth="1" outlineLevel="1"/>
    <col min="331" max="331" width="14.28515625" style="176" hidden="1" customWidth="1" outlineLevel="1"/>
    <col min="332" max="332" width="12.7109375" style="176" hidden="1" customWidth="1" outlineLevel="1"/>
    <col min="333" max="333" width="14.28515625" style="176" hidden="1" customWidth="1" outlineLevel="1"/>
    <col min="334" max="334" width="12.7109375" style="176" hidden="1" customWidth="1" outlineLevel="1"/>
    <col min="335" max="335" width="12.28515625" style="176" hidden="1" customWidth="1" outlineLevel="1"/>
    <col min="336" max="336" width="12.7109375" style="176" hidden="1" customWidth="1" outlineLevel="1"/>
    <col min="337" max="337" width="12.42578125" style="176" hidden="1" customWidth="1" outlineLevel="1"/>
    <col min="338" max="338" width="12.5703125" style="176" hidden="1" customWidth="1" outlineLevel="1"/>
    <col min="339" max="339" width="12.7109375" style="176" hidden="1" customWidth="1" outlineLevel="1"/>
    <col min="340" max="342" width="12.85546875" style="176" hidden="1" customWidth="1" outlineLevel="1"/>
    <col min="343" max="344" width="14" style="176" hidden="1" customWidth="1" outlineLevel="1"/>
    <col min="345" max="345" width="14.28515625" style="176" hidden="1" customWidth="1" outlineLevel="1"/>
    <col min="346" max="346" width="12.7109375" style="176" hidden="1" customWidth="1" outlineLevel="1"/>
    <col min="347" max="347" width="13.42578125" style="176" hidden="1" customWidth="1" outlineLevel="1"/>
    <col min="348" max="348" width="12.85546875" style="176" hidden="1" customWidth="1" outlineLevel="1"/>
    <col min="349" max="349" width="12.7109375" style="176" hidden="1" customWidth="1" outlineLevel="1"/>
    <col min="350" max="350" width="13.140625" style="176" hidden="1" customWidth="1" outlineLevel="1"/>
    <col min="351" max="351" width="14.42578125" style="176" hidden="1" customWidth="1" outlineLevel="1"/>
    <col min="352" max="352" width="13" style="176" hidden="1" customWidth="1" outlineLevel="1"/>
    <col min="353" max="353" width="14.5703125" style="176" hidden="1" customWidth="1" outlineLevel="1"/>
    <col min="354" max="354" width="13" style="176" hidden="1" customWidth="1" outlineLevel="1"/>
    <col min="355" max="355" width="12.7109375" style="176" hidden="1" customWidth="1" outlineLevel="1"/>
    <col min="356" max="356" width="13" style="176" hidden="1" customWidth="1" outlineLevel="1"/>
    <col min="357" max="357" width="12.7109375" style="176" hidden="1" customWidth="1" outlineLevel="1"/>
    <col min="358" max="358" width="12.85546875" style="176" hidden="1" customWidth="1" outlineLevel="1"/>
    <col min="359" max="361" width="13" style="176" hidden="1" customWidth="1" outlineLevel="1"/>
    <col min="362" max="362" width="13.140625" style="176" hidden="1" customWidth="1" outlineLevel="1"/>
    <col min="363" max="364" width="14.28515625" style="176" hidden="1" customWidth="1" outlineLevel="1"/>
    <col min="365" max="365" width="14.42578125" style="176" hidden="1" customWidth="1" outlineLevel="1"/>
    <col min="366" max="366" width="13.140625" style="176" hidden="1" customWidth="1" outlineLevel="1"/>
    <col min="367" max="367" width="14" style="176" hidden="1" customWidth="1" outlineLevel="1"/>
    <col min="368" max="368" width="13.42578125" style="176" hidden="1" customWidth="1" outlineLevel="1"/>
    <col min="369" max="369" width="13.140625" style="176" hidden="1" customWidth="1" outlineLevel="1"/>
    <col min="370" max="370" width="13.85546875" style="176" hidden="1" customWidth="1" outlineLevel="1"/>
    <col min="371" max="371" width="15" style="176" hidden="1" customWidth="1" outlineLevel="1"/>
    <col min="372" max="372" width="13.42578125" style="176" hidden="1" customWidth="1" outlineLevel="1"/>
    <col min="373" max="373" width="15" style="176" hidden="1" customWidth="1" outlineLevel="1"/>
    <col min="374" max="374" width="13.140625" style="176" hidden="1" customWidth="1" outlineLevel="1"/>
    <col min="375" max="375" width="13" style="176" hidden="1" customWidth="1" outlineLevel="1"/>
    <col min="376" max="377" width="13.140625" style="176" hidden="1" customWidth="1" outlineLevel="1"/>
    <col min="378" max="379" width="13.42578125" style="176" hidden="1" customWidth="1" outlineLevel="1"/>
    <col min="380" max="382" width="13.85546875" style="176" hidden="1" customWidth="1" outlineLevel="1"/>
    <col min="383" max="384" width="14.85546875" style="176" hidden="1" customWidth="1" outlineLevel="1"/>
    <col min="385" max="385" width="15" style="176" hidden="1" customWidth="1" outlineLevel="1"/>
    <col min="386" max="386" width="13" style="176" hidden="1" customWidth="1" outlineLevel="1"/>
    <col min="387" max="387" width="13.85546875" style="176" hidden="1" customWidth="1" outlineLevel="1"/>
    <col min="388" max="388" width="13.140625" style="176" hidden="1" customWidth="1" outlineLevel="1"/>
    <col min="389" max="389" width="13" style="176" hidden="1" customWidth="1" outlineLevel="1"/>
    <col min="390" max="390" width="13.42578125" style="176" hidden="1" customWidth="1" outlineLevel="1"/>
    <col min="391" max="391" width="14.85546875" style="176" hidden="1" customWidth="1" outlineLevel="1"/>
    <col min="392" max="392" width="13.140625" style="176" hidden="1" customWidth="1" outlineLevel="1"/>
    <col min="393" max="393" width="14.85546875" style="176" hidden="1" customWidth="1" outlineLevel="1"/>
    <col min="394" max="394" width="13" style="176" hidden="1" customWidth="1" outlineLevel="1"/>
    <col min="395" max="395" width="12.85546875" style="176" hidden="1" customWidth="1" outlineLevel="1"/>
    <col min="396" max="397" width="13" style="176" hidden="1" customWidth="1" outlineLevel="1"/>
    <col min="398" max="399" width="13.140625" style="176" hidden="1" customWidth="1" outlineLevel="1"/>
    <col min="400" max="402" width="13.42578125" style="176" hidden="1" customWidth="1" outlineLevel="1"/>
    <col min="403" max="404" width="14.5703125" style="176" hidden="1" customWidth="1" outlineLevel="1"/>
    <col min="405" max="405" width="14.85546875" style="176" hidden="1" customWidth="1" outlineLevel="1"/>
    <col min="406" max="406" width="11.42578125" style="176" hidden="1" customWidth="1" outlineLevel="1"/>
    <col min="407" max="407" width="12" style="176" hidden="1" customWidth="1" outlineLevel="1"/>
    <col min="408" max="408" width="11.5703125" style="176" hidden="1" customWidth="1" outlineLevel="1"/>
    <col min="409" max="409" width="11.42578125" style="176" hidden="1" customWidth="1" outlineLevel="1"/>
    <col min="410" max="410" width="11.7109375" style="176" hidden="1" customWidth="1" outlineLevel="1"/>
    <col min="411" max="411" width="13" style="176" hidden="1" customWidth="1" outlineLevel="1"/>
    <col min="412" max="412" width="11.5703125" style="176" hidden="1" customWidth="1" outlineLevel="1"/>
    <col min="413" max="413" width="13.140625" style="176" hidden="1" customWidth="1" outlineLevel="1"/>
    <col min="414" max="414" width="11.42578125" style="176" hidden="1" customWidth="1" outlineLevel="1"/>
    <col min="415" max="415" width="11.140625" style="176" hidden="1" customWidth="1" outlineLevel="1"/>
    <col min="416" max="416" width="12.42578125" style="176" hidden="1" customWidth="1" outlineLevel="1"/>
    <col min="417" max="417" width="11.42578125" style="176" hidden="1" customWidth="1" outlineLevel="1"/>
    <col min="418" max="419" width="11.5703125" style="176" hidden="1" customWidth="1" outlineLevel="1"/>
    <col min="420" max="422" width="11.7109375" style="176" hidden="1" customWidth="1" outlineLevel="1"/>
    <col min="423" max="424" width="12.85546875" style="176" hidden="1" customWidth="1" outlineLevel="1"/>
    <col min="425" max="425" width="13" style="176" hidden="1" customWidth="1" outlineLevel="1"/>
    <col min="426" max="426" width="12.7109375" style="176" hidden="1" customWidth="1" outlineLevel="1"/>
    <col min="427" max="427" width="12.85546875" style="176" hidden="1" customWidth="1" outlineLevel="1"/>
    <col min="428" max="428" width="12.42578125" style="176" hidden="1" customWidth="1" outlineLevel="1"/>
    <col min="429" max="429" width="12.5703125" style="176" hidden="1" customWidth="1" outlineLevel="1"/>
    <col min="430" max="430" width="12.140625" style="176" hidden="1" customWidth="1" outlineLevel="1"/>
    <col min="431" max="431" width="14" style="176" hidden="1" customWidth="1" outlineLevel="1"/>
    <col min="432" max="432" width="12.42578125" style="176" hidden="1" customWidth="1" outlineLevel="1"/>
    <col min="433" max="433" width="14" style="176" hidden="1" customWidth="1" outlineLevel="1"/>
    <col min="434" max="434" width="12.140625" style="176" hidden="1" customWidth="1" outlineLevel="1"/>
    <col min="435" max="435" width="12" style="176" hidden="1" customWidth="1" outlineLevel="1"/>
    <col min="436" max="437" width="12.140625" style="176" hidden="1" customWidth="1" outlineLevel="1"/>
    <col min="438" max="439" width="12.42578125" style="176" hidden="1" customWidth="1" outlineLevel="1"/>
    <col min="440" max="442" width="12.5703125" style="176" hidden="1" customWidth="1" outlineLevel="1"/>
    <col min="443" max="444" width="13.85546875" style="176" hidden="1" customWidth="1" outlineLevel="1"/>
    <col min="445" max="445" width="14" style="176" hidden="1" customWidth="1" outlineLevel="1"/>
    <col min="446" max="446" width="15.42578125" style="176" bestFit="1" customWidth="1" collapsed="1"/>
    <col min="447" max="16384" width="9.140625" style="176"/>
  </cols>
  <sheetData>
    <row r="1" spans="1:446" s="174" customFormat="1" ht="25.5" x14ac:dyDescent="0.2">
      <c r="A1" s="180" t="s">
        <v>134</v>
      </c>
      <c r="B1" s="180" t="s">
        <v>135</v>
      </c>
      <c r="C1" s="181" t="s">
        <v>220</v>
      </c>
      <c r="D1" s="180" t="s">
        <v>70</v>
      </c>
      <c r="E1" s="180" t="s">
        <v>463</v>
      </c>
      <c r="F1" s="180" t="s">
        <v>464</v>
      </c>
      <c r="G1" s="181" t="s">
        <v>13</v>
      </c>
      <c r="H1" s="181" t="s">
        <v>14</v>
      </c>
      <c r="I1" s="181" t="s">
        <v>465</v>
      </c>
      <c r="J1" s="181" t="s">
        <v>466</v>
      </c>
      <c r="K1" s="181" t="s">
        <v>467</v>
      </c>
      <c r="L1" s="181" t="s">
        <v>468</v>
      </c>
      <c r="M1" s="181" t="s">
        <v>469</v>
      </c>
      <c r="N1" s="181" t="s">
        <v>470</v>
      </c>
      <c r="O1" s="181" t="s">
        <v>471</v>
      </c>
      <c r="P1" s="181" t="s">
        <v>472</v>
      </c>
      <c r="Q1" s="181" t="s">
        <v>473</v>
      </c>
      <c r="R1" s="181" t="s">
        <v>474</v>
      </c>
      <c r="S1" s="181" t="s">
        <v>475</v>
      </c>
      <c r="T1" s="181" t="s">
        <v>476</v>
      </c>
      <c r="U1" s="181" t="s">
        <v>477</v>
      </c>
      <c r="V1" s="181" t="s">
        <v>478</v>
      </c>
      <c r="W1" s="182" t="s">
        <v>479</v>
      </c>
      <c r="X1" s="181" t="s">
        <v>480</v>
      </c>
      <c r="Y1" s="181" t="s">
        <v>481</v>
      </c>
      <c r="Z1" s="181" t="s">
        <v>482</v>
      </c>
      <c r="AA1" s="181" t="s">
        <v>483</v>
      </c>
      <c r="AB1" s="181" t="s">
        <v>484</v>
      </c>
      <c r="AC1" s="181" t="s">
        <v>485</v>
      </c>
      <c r="AD1" s="181" t="s">
        <v>486</v>
      </c>
      <c r="AE1" s="181" t="s">
        <v>487</v>
      </c>
      <c r="AF1" s="181" t="s">
        <v>488</v>
      </c>
      <c r="AG1" s="181" t="s">
        <v>489</v>
      </c>
      <c r="AH1" s="181" t="s">
        <v>490</v>
      </c>
      <c r="AI1" s="181" t="s">
        <v>491</v>
      </c>
      <c r="AJ1" s="181" t="s">
        <v>492</v>
      </c>
      <c r="AK1" s="181" t="s">
        <v>493</v>
      </c>
      <c r="AL1" s="181" t="s">
        <v>494</v>
      </c>
      <c r="AM1" s="181" t="s">
        <v>495</v>
      </c>
      <c r="AN1" s="181" t="s">
        <v>496</v>
      </c>
      <c r="AO1" s="181" t="s">
        <v>497</v>
      </c>
      <c r="AP1" s="181" t="s">
        <v>498</v>
      </c>
      <c r="AQ1" s="182" t="s">
        <v>499</v>
      </c>
      <c r="AR1" s="181" t="s">
        <v>500</v>
      </c>
      <c r="AS1" s="181" t="s">
        <v>501</v>
      </c>
      <c r="AT1" s="181" t="s">
        <v>502</v>
      </c>
      <c r="AU1" s="181" t="s">
        <v>503</v>
      </c>
      <c r="AV1" s="181" t="s">
        <v>504</v>
      </c>
      <c r="AW1" s="181" t="s">
        <v>505</v>
      </c>
      <c r="AX1" s="181" t="s">
        <v>506</v>
      </c>
      <c r="AY1" s="181" t="s">
        <v>507</v>
      </c>
      <c r="AZ1" s="181" t="s">
        <v>508</v>
      </c>
      <c r="BA1" s="181" t="s">
        <v>509</v>
      </c>
      <c r="BB1" s="181" t="s">
        <v>510</v>
      </c>
      <c r="BC1" s="181" t="s">
        <v>511</v>
      </c>
      <c r="BD1" s="181" t="s">
        <v>512</v>
      </c>
      <c r="BE1" s="181" t="s">
        <v>513</v>
      </c>
      <c r="BF1" s="181" t="s">
        <v>514</v>
      </c>
      <c r="BG1" s="181" t="s">
        <v>515</v>
      </c>
      <c r="BH1" s="181" t="s">
        <v>516</v>
      </c>
      <c r="BI1" s="181" t="s">
        <v>517</v>
      </c>
      <c r="BJ1" s="181" t="s">
        <v>518</v>
      </c>
      <c r="BK1" s="182" t="s">
        <v>519</v>
      </c>
      <c r="BL1" s="181" t="s">
        <v>520</v>
      </c>
      <c r="BM1" s="181" t="s">
        <v>521</v>
      </c>
      <c r="BN1" s="181" t="s">
        <v>522</v>
      </c>
      <c r="BO1" s="181" t="s">
        <v>523</v>
      </c>
      <c r="BP1" s="181" t="s">
        <v>524</v>
      </c>
      <c r="BQ1" s="181" t="s">
        <v>525</v>
      </c>
      <c r="BR1" s="181" t="s">
        <v>526</v>
      </c>
      <c r="BS1" s="181" t="s">
        <v>527</v>
      </c>
      <c r="BT1" s="181" t="s">
        <v>528</v>
      </c>
      <c r="BU1" s="181" t="s">
        <v>529</v>
      </c>
      <c r="BV1" s="181" t="s">
        <v>530</v>
      </c>
      <c r="BW1" s="181" t="s">
        <v>531</v>
      </c>
      <c r="BX1" s="181" t="s">
        <v>532</v>
      </c>
      <c r="BY1" s="181" t="s">
        <v>533</v>
      </c>
      <c r="BZ1" s="181" t="s">
        <v>534</v>
      </c>
      <c r="CA1" s="181" t="s">
        <v>535</v>
      </c>
      <c r="CB1" s="181" t="s">
        <v>536</v>
      </c>
      <c r="CC1" s="181" t="s">
        <v>537</v>
      </c>
      <c r="CD1" s="181" t="s">
        <v>538</v>
      </c>
      <c r="CE1" s="182" t="s">
        <v>539</v>
      </c>
      <c r="CF1" s="181" t="s">
        <v>540</v>
      </c>
      <c r="CG1" s="181" t="s">
        <v>541</v>
      </c>
      <c r="CH1" s="181" t="s">
        <v>542</v>
      </c>
      <c r="CI1" s="181" t="s">
        <v>543</v>
      </c>
      <c r="CJ1" s="181" t="s">
        <v>544</v>
      </c>
      <c r="CK1" s="181" t="s">
        <v>545</v>
      </c>
      <c r="CL1" s="181" t="s">
        <v>546</v>
      </c>
      <c r="CM1" s="181" t="s">
        <v>547</v>
      </c>
      <c r="CN1" s="181" t="s">
        <v>548</v>
      </c>
      <c r="CO1" s="181" t="s">
        <v>549</v>
      </c>
      <c r="CP1" s="181" t="s">
        <v>550</v>
      </c>
      <c r="CQ1" s="181" t="s">
        <v>551</v>
      </c>
      <c r="CR1" s="181" t="s">
        <v>552</v>
      </c>
      <c r="CS1" s="181" t="s">
        <v>553</v>
      </c>
      <c r="CT1" s="181" t="s">
        <v>554</v>
      </c>
      <c r="CU1" s="181" t="s">
        <v>555</v>
      </c>
      <c r="CV1" s="181" t="s">
        <v>556</v>
      </c>
      <c r="CW1" s="181" t="s">
        <v>557</v>
      </c>
      <c r="CX1" s="181" t="s">
        <v>558</v>
      </c>
      <c r="CY1" s="182" t="s">
        <v>559</v>
      </c>
      <c r="CZ1" s="181" t="s">
        <v>560</v>
      </c>
      <c r="DA1" s="181" t="s">
        <v>561</v>
      </c>
      <c r="DB1" s="181" t="s">
        <v>562</v>
      </c>
      <c r="DC1" s="181" t="s">
        <v>563</v>
      </c>
      <c r="DD1" s="181" t="s">
        <v>564</v>
      </c>
      <c r="DE1" s="181" t="s">
        <v>565</v>
      </c>
      <c r="DF1" s="181" t="s">
        <v>566</v>
      </c>
      <c r="DG1" s="181" t="s">
        <v>567</v>
      </c>
      <c r="DH1" s="181" t="s">
        <v>568</v>
      </c>
      <c r="DI1" s="181" t="s">
        <v>569</v>
      </c>
      <c r="DJ1" s="181" t="s">
        <v>570</v>
      </c>
      <c r="DK1" s="181" t="s">
        <v>571</v>
      </c>
      <c r="DL1" s="181" t="s">
        <v>572</v>
      </c>
      <c r="DM1" s="181" t="s">
        <v>573</v>
      </c>
      <c r="DN1" s="181" t="s">
        <v>574</v>
      </c>
      <c r="DO1" s="181" t="s">
        <v>575</v>
      </c>
      <c r="DP1" s="181" t="s">
        <v>576</v>
      </c>
      <c r="DQ1" s="181" t="s">
        <v>577</v>
      </c>
      <c r="DR1" s="181" t="s">
        <v>578</v>
      </c>
      <c r="DS1" s="182" t="s">
        <v>579</v>
      </c>
      <c r="DT1" s="181" t="s">
        <v>580</v>
      </c>
      <c r="DU1" s="181" t="s">
        <v>581</v>
      </c>
      <c r="DV1" s="181" t="s">
        <v>582</v>
      </c>
      <c r="DW1" s="181" t="s">
        <v>583</v>
      </c>
      <c r="DX1" s="181" t="s">
        <v>584</v>
      </c>
      <c r="DY1" s="181" t="s">
        <v>585</v>
      </c>
      <c r="DZ1" s="181" t="s">
        <v>586</v>
      </c>
      <c r="EA1" s="181" t="s">
        <v>587</v>
      </c>
      <c r="EB1" s="181" t="s">
        <v>588</v>
      </c>
      <c r="EC1" s="181" t="s">
        <v>589</v>
      </c>
      <c r="ED1" s="181" t="s">
        <v>590</v>
      </c>
      <c r="EE1" s="181" t="s">
        <v>591</v>
      </c>
      <c r="EF1" s="181" t="s">
        <v>592</v>
      </c>
      <c r="EG1" s="181" t="s">
        <v>593</v>
      </c>
      <c r="EH1" s="181" t="s">
        <v>594</v>
      </c>
      <c r="EI1" s="181" t="s">
        <v>595</v>
      </c>
      <c r="EJ1" s="181" t="s">
        <v>596</v>
      </c>
      <c r="EK1" s="181" t="s">
        <v>597</v>
      </c>
      <c r="EL1" s="181" t="s">
        <v>598</v>
      </c>
      <c r="EM1" s="182" t="s">
        <v>599</v>
      </c>
      <c r="EN1" s="181" t="s">
        <v>600</v>
      </c>
      <c r="EO1" s="181" t="s">
        <v>601</v>
      </c>
      <c r="EP1" s="181" t="s">
        <v>602</v>
      </c>
      <c r="EQ1" s="181" t="s">
        <v>603</v>
      </c>
      <c r="ER1" s="181" t="s">
        <v>604</v>
      </c>
      <c r="ES1" s="181" t="s">
        <v>605</v>
      </c>
      <c r="ET1" s="181" t="s">
        <v>606</v>
      </c>
      <c r="EU1" s="181" t="s">
        <v>607</v>
      </c>
      <c r="EV1" s="181" t="s">
        <v>608</v>
      </c>
      <c r="EW1" s="181" t="s">
        <v>609</v>
      </c>
      <c r="EX1" s="181" t="s">
        <v>610</v>
      </c>
      <c r="EY1" s="181" t="s">
        <v>611</v>
      </c>
      <c r="EZ1" s="181" t="s">
        <v>612</v>
      </c>
      <c r="FA1" s="181" t="s">
        <v>613</v>
      </c>
      <c r="FB1" s="181" t="s">
        <v>614</v>
      </c>
      <c r="FC1" s="181" t="s">
        <v>615</v>
      </c>
      <c r="FD1" s="181" t="s">
        <v>616</v>
      </c>
      <c r="FE1" s="181" t="s">
        <v>617</v>
      </c>
      <c r="FF1" s="181" t="s">
        <v>618</v>
      </c>
      <c r="FG1" s="182" t="s">
        <v>619</v>
      </c>
      <c r="FH1" s="181" t="s">
        <v>620</v>
      </c>
      <c r="FI1" s="181" t="s">
        <v>621</v>
      </c>
      <c r="FJ1" s="181" t="s">
        <v>622</v>
      </c>
      <c r="FK1" s="181" t="s">
        <v>623</v>
      </c>
      <c r="FL1" s="181" t="s">
        <v>624</v>
      </c>
      <c r="FM1" s="181" t="s">
        <v>625</v>
      </c>
      <c r="FN1" s="181" t="s">
        <v>626</v>
      </c>
      <c r="FO1" s="181" t="s">
        <v>627</v>
      </c>
      <c r="FP1" s="181" t="s">
        <v>628</v>
      </c>
      <c r="FQ1" s="181" t="s">
        <v>629</v>
      </c>
      <c r="FR1" s="181" t="s">
        <v>630</v>
      </c>
      <c r="FS1" s="181" t="s">
        <v>631</v>
      </c>
      <c r="FT1" s="181" t="s">
        <v>632</v>
      </c>
      <c r="FU1" s="181" t="s">
        <v>633</v>
      </c>
      <c r="FV1" s="181" t="s">
        <v>634</v>
      </c>
      <c r="FW1" s="181" t="s">
        <v>635</v>
      </c>
      <c r="FX1" s="181" t="s">
        <v>636</v>
      </c>
      <c r="FY1" s="181" t="s">
        <v>637</v>
      </c>
      <c r="FZ1" s="181" t="s">
        <v>638</v>
      </c>
      <c r="GA1" s="182" t="s">
        <v>639</v>
      </c>
      <c r="GB1" s="181" t="s">
        <v>640</v>
      </c>
      <c r="GC1" s="181" t="s">
        <v>641</v>
      </c>
      <c r="GD1" s="181" t="s">
        <v>642</v>
      </c>
      <c r="GE1" s="181" t="s">
        <v>643</v>
      </c>
      <c r="GF1" s="181" t="s">
        <v>644</v>
      </c>
      <c r="GG1" s="181" t="s">
        <v>645</v>
      </c>
      <c r="GH1" s="181" t="s">
        <v>646</v>
      </c>
      <c r="GI1" s="181" t="s">
        <v>647</v>
      </c>
      <c r="GJ1" s="181" t="s">
        <v>648</v>
      </c>
      <c r="GK1" s="181" t="s">
        <v>649</v>
      </c>
      <c r="GL1" s="181" t="s">
        <v>650</v>
      </c>
      <c r="GM1" s="181" t="s">
        <v>651</v>
      </c>
      <c r="GN1" s="181" t="s">
        <v>652</v>
      </c>
      <c r="GO1" s="181" t="s">
        <v>653</v>
      </c>
      <c r="GP1" s="181" t="s">
        <v>654</v>
      </c>
      <c r="GQ1" s="181" t="s">
        <v>655</v>
      </c>
      <c r="GR1" s="181" t="s">
        <v>656</v>
      </c>
      <c r="GS1" s="181" t="s">
        <v>657</v>
      </c>
      <c r="GT1" s="181" t="s">
        <v>658</v>
      </c>
      <c r="GU1" s="182" t="s">
        <v>659</v>
      </c>
      <c r="GV1" s="181" t="s">
        <v>660</v>
      </c>
      <c r="GW1" s="181" t="s">
        <v>661</v>
      </c>
      <c r="GX1" s="181" t="s">
        <v>662</v>
      </c>
      <c r="GY1" s="181" t="s">
        <v>663</v>
      </c>
      <c r="GZ1" s="181" t="s">
        <v>664</v>
      </c>
      <c r="HA1" s="181" t="s">
        <v>665</v>
      </c>
      <c r="HB1" s="181" t="s">
        <v>666</v>
      </c>
      <c r="HC1" s="181" t="s">
        <v>667</v>
      </c>
      <c r="HD1" s="181" t="s">
        <v>668</v>
      </c>
      <c r="HE1" s="181" t="s">
        <v>669</v>
      </c>
      <c r="HF1" s="181" t="s">
        <v>670</v>
      </c>
      <c r="HG1" s="181" t="s">
        <v>671</v>
      </c>
      <c r="HH1" s="181" t="s">
        <v>672</v>
      </c>
      <c r="HI1" s="181" t="s">
        <v>673</v>
      </c>
      <c r="HJ1" s="181" t="s">
        <v>674</v>
      </c>
      <c r="HK1" s="181" t="s">
        <v>675</v>
      </c>
      <c r="HL1" s="181" t="s">
        <v>676</v>
      </c>
      <c r="HM1" s="181" t="s">
        <v>677</v>
      </c>
      <c r="HN1" s="181" t="s">
        <v>678</v>
      </c>
      <c r="HP1" s="183" t="s">
        <v>70</v>
      </c>
      <c r="HQ1" s="184" t="s">
        <v>464</v>
      </c>
      <c r="HR1" s="175" t="s">
        <v>242</v>
      </c>
      <c r="HS1" s="175" t="s">
        <v>243</v>
      </c>
      <c r="HT1" s="175" t="s">
        <v>244</v>
      </c>
      <c r="HU1" s="175" t="s">
        <v>245</v>
      </c>
      <c r="HV1" s="175" t="s">
        <v>246</v>
      </c>
      <c r="HW1" s="175" t="s">
        <v>247</v>
      </c>
      <c r="HX1" s="175" t="s">
        <v>248</v>
      </c>
      <c r="HY1" s="175" t="s">
        <v>249</v>
      </c>
      <c r="HZ1" s="175" t="s">
        <v>250</v>
      </c>
      <c r="IA1" s="175" t="s">
        <v>251</v>
      </c>
      <c r="IB1" s="175" t="s">
        <v>252</v>
      </c>
      <c r="IC1" s="175" t="s">
        <v>253</v>
      </c>
      <c r="ID1" s="175" t="s">
        <v>254</v>
      </c>
      <c r="IE1" s="175" t="s">
        <v>255</v>
      </c>
      <c r="IF1" s="175" t="s">
        <v>256</v>
      </c>
      <c r="IG1" s="175" t="s">
        <v>257</v>
      </c>
      <c r="IH1" s="175" t="s">
        <v>258</v>
      </c>
      <c r="II1" s="175" t="s">
        <v>259</v>
      </c>
      <c r="IJ1" s="175" t="s">
        <v>260</v>
      </c>
      <c r="IK1" s="175" t="s">
        <v>261</v>
      </c>
      <c r="IL1" s="175" t="s">
        <v>262</v>
      </c>
      <c r="IM1" s="175" t="s">
        <v>263</v>
      </c>
      <c r="IN1" s="175" t="s">
        <v>264</v>
      </c>
      <c r="IO1" s="175" t="s">
        <v>265</v>
      </c>
      <c r="IP1" s="175" t="s">
        <v>266</v>
      </c>
      <c r="IQ1" s="175" t="s">
        <v>267</v>
      </c>
      <c r="IR1" s="175" t="s">
        <v>268</v>
      </c>
      <c r="IS1" s="175" t="s">
        <v>269</v>
      </c>
      <c r="IT1" s="175" t="s">
        <v>270</v>
      </c>
      <c r="IU1" s="175" t="s">
        <v>271</v>
      </c>
      <c r="IV1" s="175" t="s">
        <v>272</v>
      </c>
      <c r="IW1" s="175" t="s">
        <v>273</v>
      </c>
      <c r="IX1" s="175" t="s">
        <v>274</v>
      </c>
      <c r="IY1" s="175" t="s">
        <v>275</v>
      </c>
      <c r="IZ1" s="175" t="s">
        <v>276</v>
      </c>
      <c r="JA1" s="175" t="s">
        <v>277</v>
      </c>
      <c r="JB1" s="175" t="s">
        <v>278</v>
      </c>
      <c r="JC1" s="175" t="s">
        <v>279</v>
      </c>
      <c r="JD1" s="175" t="s">
        <v>280</v>
      </c>
      <c r="JE1" s="175" t="s">
        <v>281</v>
      </c>
      <c r="JF1" s="175" t="s">
        <v>282</v>
      </c>
      <c r="JG1" s="175" t="s">
        <v>283</v>
      </c>
      <c r="JH1" s="175" t="s">
        <v>284</v>
      </c>
      <c r="JI1" s="175" t="s">
        <v>285</v>
      </c>
      <c r="JJ1" s="175" t="s">
        <v>286</v>
      </c>
      <c r="JK1" s="175" t="s">
        <v>287</v>
      </c>
      <c r="JL1" s="175" t="s">
        <v>288</v>
      </c>
      <c r="JM1" s="175" t="s">
        <v>289</v>
      </c>
      <c r="JN1" s="175" t="s">
        <v>290</v>
      </c>
      <c r="JO1" s="175" t="s">
        <v>291</v>
      </c>
      <c r="JP1" s="175" t="s">
        <v>292</v>
      </c>
      <c r="JQ1" s="175" t="s">
        <v>293</v>
      </c>
      <c r="JR1" s="175" t="s">
        <v>294</v>
      </c>
      <c r="JS1" s="175" t="s">
        <v>295</v>
      </c>
      <c r="JT1" s="175" t="s">
        <v>296</v>
      </c>
      <c r="JU1" s="175" t="s">
        <v>297</v>
      </c>
      <c r="JV1" s="175" t="s">
        <v>298</v>
      </c>
      <c r="JW1" s="175" t="s">
        <v>299</v>
      </c>
      <c r="JX1" s="175" t="s">
        <v>300</v>
      </c>
      <c r="JY1" s="175" t="s">
        <v>301</v>
      </c>
      <c r="JZ1" s="175" t="s">
        <v>302</v>
      </c>
      <c r="KA1" s="175" t="s">
        <v>303</v>
      </c>
      <c r="KB1" s="175" t="s">
        <v>304</v>
      </c>
      <c r="KC1" s="175" t="s">
        <v>305</v>
      </c>
      <c r="KD1" s="175" t="s">
        <v>306</v>
      </c>
      <c r="KE1" s="175" t="s">
        <v>307</v>
      </c>
      <c r="KF1" s="175" t="s">
        <v>308</v>
      </c>
      <c r="KG1" s="175" t="s">
        <v>309</v>
      </c>
      <c r="KH1" s="175" t="s">
        <v>310</v>
      </c>
      <c r="KI1" s="175" t="s">
        <v>311</v>
      </c>
      <c r="KJ1" s="175" t="s">
        <v>312</v>
      </c>
      <c r="KK1" s="175" t="s">
        <v>313</v>
      </c>
      <c r="KL1" s="175" t="s">
        <v>314</v>
      </c>
      <c r="KM1" s="175" t="s">
        <v>315</v>
      </c>
      <c r="KN1" s="175" t="s">
        <v>316</v>
      </c>
      <c r="KO1" s="175" t="s">
        <v>317</v>
      </c>
      <c r="KP1" s="175" t="s">
        <v>318</v>
      </c>
      <c r="KQ1" s="175" t="s">
        <v>319</v>
      </c>
      <c r="KR1" s="175" t="s">
        <v>320</v>
      </c>
      <c r="KS1" s="175" t="s">
        <v>321</v>
      </c>
      <c r="KT1" s="175" t="s">
        <v>322</v>
      </c>
      <c r="KU1" s="175" t="s">
        <v>323</v>
      </c>
      <c r="KV1" s="175" t="s">
        <v>324</v>
      </c>
      <c r="KW1" s="175" t="s">
        <v>325</v>
      </c>
      <c r="KX1" s="175" t="s">
        <v>326</v>
      </c>
      <c r="KY1" s="175" t="s">
        <v>327</v>
      </c>
      <c r="KZ1" s="175" t="s">
        <v>328</v>
      </c>
      <c r="LA1" s="175" t="s">
        <v>329</v>
      </c>
      <c r="LB1" s="175" t="s">
        <v>330</v>
      </c>
      <c r="LC1" s="175" t="s">
        <v>331</v>
      </c>
      <c r="LD1" s="175" t="s">
        <v>332</v>
      </c>
      <c r="LE1" s="175" t="s">
        <v>333</v>
      </c>
      <c r="LF1" s="175" t="s">
        <v>334</v>
      </c>
      <c r="LG1" s="175" t="s">
        <v>335</v>
      </c>
      <c r="LH1" s="175" t="s">
        <v>336</v>
      </c>
      <c r="LI1" s="175" t="s">
        <v>337</v>
      </c>
      <c r="LJ1" s="175" t="s">
        <v>338</v>
      </c>
      <c r="LK1" s="175" t="s">
        <v>339</v>
      </c>
      <c r="LL1" s="175" t="s">
        <v>340</v>
      </c>
      <c r="LM1" s="175" t="s">
        <v>341</v>
      </c>
      <c r="LN1" s="175" t="s">
        <v>342</v>
      </c>
      <c r="LO1" s="175" t="s">
        <v>343</v>
      </c>
      <c r="LP1" s="175" t="s">
        <v>344</v>
      </c>
      <c r="LQ1" s="175" t="s">
        <v>345</v>
      </c>
      <c r="LR1" s="175" t="s">
        <v>346</v>
      </c>
      <c r="LS1" s="175" t="s">
        <v>347</v>
      </c>
      <c r="LT1" s="175" t="s">
        <v>348</v>
      </c>
      <c r="LU1" s="175" t="s">
        <v>349</v>
      </c>
      <c r="LV1" s="175" t="s">
        <v>350</v>
      </c>
      <c r="LW1" s="175" t="s">
        <v>351</v>
      </c>
      <c r="LX1" s="175" t="s">
        <v>352</v>
      </c>
      <c r="LY1" s="175" t="s">
        <v>353</v>
      </c>
      <c r="LZ1" s="175" t="s">
        <v>354</v>
      </c>
      <c r="MA1" s="175" t="s">
        <v>355</v>
      </c>
      <c r="MB1" s="175" t="s">
        <v>356</v>
      </c>
      <c r="MC1" s="175" t="s">
        <v>357</v>
      </c>
      <c r="MD1" s="175" t="s">
        <v>358</v>
      </c>
      <c r="ME1" s="175" t="s">
        <v>359</v>
      </c>
      <c r="MF1" s="175" t="s">
        <v>360</v>
      </c>
      <c r="MG1" s="175" t="s">
        <v>361</v>
      </c>
      <c r="MH1" s="175" t="s">
        <v>362</v>
      </c>
      <c r="MI1" s="175" t="s">
        <v>363</v>
      </c>
      <c r="MJ1" s="175" t="s">
        <v>364</v>
      </c>
      <c r="MK1" s="175" t="s">
        <v>365</v>
      </c>
      <c r="ML1" s="175" t="s">
        <v>366</v>
      </c>
      <c r="MM1" s="175" t="s">
        <v>367</v>
      </c>
      <c r="MN1" s="175" t="s">
        <v>368</v>
      </c>
      <c r="MO1" s="175" t="s">
        <v>369</v>
      </c>
      <c r="MP1" s="175" t="s">
        <v>370</v>
      </c>
      <c r="MQ1" s="175" t="s">
        <v>371</v>
      </c>
      <c r="MR1" s="175" t="s">
        <v>372</v>
      </c>
      <c r="MS1" s="175" t="s">
        <v>373</v>
      </c>
      <c r="MT1" s="175" t="s">
        <v>374</v>
      </c>
      <c r="MU1" s="175" t="s">
        <v>375</v>
      </c>
      <c r="MV1" s="175" t="s">
        <v>376</v>
      </c>
      <c r="MW1" s="175" t="s">
        <v>377</v>
      </c>
      <c r="MX1" s="175" t="s">
        <v>378</v>
      </c>
      <c r="MY1" s="175" t="s">
        <v>379</v>
      </c>
      <c r="MZ1" s="175" t="s">
        <v>380</v>
      </c>
      <c r="NA1" s="175" t="s">
        <v>381</v>
      </c>
      <c r="NB1" s="175" t="s">
        <v>382</v>
      </c>
      <c r="NC1" s="175" t="s">
        <v>383</v>
      </c>
      <c r="ND1" s="175" t="s">
        <v>384</v>
      </c>
      <c r="NE1" s="175" t="s">
        <v>385</v>
      </c>
      <c r="NF1" s="175" t="s">
        <v>386</v>
      </c>
      <c r="NG1" s="175" t="s">
        <v>387</v>
      </c>
      <c r="NH1" s="175" t="s">
        <v>388</v>
      </c>
      <c r="NI1" s="175" t="s">
        <v>389</v>
      </c>
      <c r="NJ1" s="175" t="s">
        <v>390</v>
      </c>
      <c r="NK1" s="175" t="s">
        <v>391</v>
      </c>
      <c r="NL1" s="175" t="s">
        <v>392</v>
      </c>
      <c r="NM1" s="175" t="s">
        <v>393</v>
      </c>
      <c r="NN1" s="175" t="s">
        <v>394</v>
      </c>
      <c r="NO1" s="175" t="s">
        <v>395</v>
      </c>
      <c r="NP1" s="175" t="s">
        <v>396</v>
      </c>
      <c r="NQ1" s="175" t="s">
        <v>397</v>
      </c>
      <c r="NR1" s="175" t="s">
        <v>398</v>
      </c>
      <c r="NS1" s="175" t="s">
        <v>399</v>
      </c>
      <c r="NT1" s="175" t="s">
        <v>400</v>
      </c>
      <c r="NU1" s="175" t="s">
        <v>401</v>
      </c>
      <c r="NV1" s="175" t="s">
        <v>402</v>
      </c>
      <c r="NW1" s="175" t="s">
        <v>403</v>
      </c>
      <c r="NX1" s="175" t="s">
        <v>404</v>
      </c>
      <c r="NY1" s="175" t="s">
        <v>405</v>
      </c>
      <c r="NZ1" s="175" t="s">
        <v>406</v>
      </c>
      <c r="OA1" s="175" t="s">
        <v>407</v>
      </c>
      <c r="OB1" s="175" t="s">
        <v>408</v>
      </c>
      <c r="OC1" s="175" t="s">
        <v>409</v>
      </c>
      <c r="OD1" s="175" t="s">
        <v>410</v>
      </c>
      <c r="OE1" s="175" t="s">
        <v>411</v>
      </c>
      <c r="OF1" s="175" t="s">
        <v>412</v>
      </c>
      <c r="OG1" s="175" t="s">
        <v>413</v>
      </c>
      <c r="OH1" s="175" t="s">
        <v>414</v>
      </c>
      <c r="OI1" s="175" t="s">
        <v>415</v>
      </c>
      <c r="OJ1" s="175" t="s">
        <v>416</v>
      </c>
      <c r="OK1" s="175" t="s">
        <v>417</v>
      </c>
      <c r="OL1" s="175" t="s">
        <v>418</v>
      </c>
      <c r="OM1" s="175" t="s">
        <v>419</v>
      </c>
      <c r="ON1" s="175" t="s">
        <v>420</v>
      </c>
      <c r="OO1" s="175" t="s">
        <v>421</v>
      </c>
      <c r="OP1" s="175" t="s">
        <v>422</v>
      </c>
      <c r="OQ1" s="175" t="s">
        <v>423</v>
      </c>
      <c r="OR1" s="175" t="s">
        <v>424</v>
      </c>
      <c r="OS1" s="175" t="s">
        <v>425</v>
      </c>
      <c r="OT1" s="175" t="s">
        <v>426</v>
      </c>
      <c r="OU1" s="175" t="s">
        <v>427</v>
      </c>
      <c r="OV1" s="175" t="s">
        <v>428</v>
      </c>
      <c r="OW1" s="175" t="s">
        <v>429</v>
      </c>
      <c r="OX1" s="175" t="s">
        <v>430</v>
      </c>
      <c r="OY1" s="175" t="s">
        <v>431</v>
      </c>
      <c r="OZ1" s="175" t="s">
        <v>432</v>
      </c>
      <c r="PA1" s="175" t="s">
        <v>433</v>
      </c>
      <c r="PB1" s="175" t="s">
        <v>434</v>
      </c>
      <c r="PC1" s="175" t="s">
        <v>435</v>
      </c>
      <c r="PD1" s="175" t="s">
        <v>436</v>
      </c>
      <c r="PE1" s="175" t="s">
        <v>437</v>
      </c>
      <c r="PF1" s="175" t="s">
        <v>438</v>
      </c>
      <c r="PG1" s="175" t="s">
        <v>439</v>
      </c>
      <c r="PH1" s="175" t="s">
        <v>440</v>
      </c>
      <c r="PI1" s="175" t="s">
        <v>441</v>
      </c>
      <c r="PJ1" s="175" t="s">
        <v>442</v>
      </c>
      <c r="PK1" s="175" t="s">
        <v>443</v>
      </c>
      <c r="PL1" s="175" t="s">
        <v>444</v>
      </c>
      <c r="PM1" s="175" t="s">
        <v>445</v>
      </c>
      <c r="PN1" s="175" t="s">
        <v>446</v>
      </c>
      <c r="PO1" s="175" t="s">
        <v>447</v>
      </c>
      <c r="PP1" s="175" t="s">
        <v>448</v>
      </c>
      <c r="PQ1" s="175" t="s">
        <v>449</v>
      </c>
      <c r="PR1" s="175" t="s">
        <v>450</v>
      </c>
      <c r="PS1" s="175" t="s">
        <v>451</v>
      </c>
      <c r="PT1" s="175" t="s">
        <v>452</v>
      </c>
      <c r="PU1" s="175" t="s">
        <v>453</v>
      </c>
      <c r="PV1" s="175" t="s">
        <v>454</v>
      </c>
      <c r="PW1" s="175" t="s">
        <v>455</v>
      </c>
      <c r="PX1" s="175" t="s">
        <v>456</v>
      </c>
      <c r="PY1" s="175" t="s">
        <v>457</v>
      </c>
      <c r="PZ1" s="175" t="s">
        <v>458</v>
      </c>
      <c r="QA1" s="175" t="s">
        <v>459</v>
      </c>
      <c r="QB1" s="175" t="s">
        <v>460</v>
      </c>
      <c r="QC1" s="175" t="s">
        <v>461</v>
      </c>
      <c r="QD1" s="175" t="s">
        <v>462</v>
      </c>
    </row>
    <row r="2" spans="1:446" x14ac:dyDescent="0.2">
      <c r="A2" s="185" t="s">
        <v>168</v>
      </c>
      <c r="B2" s="185" t="s">
        <v>119</v>
      </c>
      <c r="C2" s="186">
        <f>ROUND(UTA!H18,0)-ROUND(UTA!H288,0)</f>
        <v>0</v>
      </c>
      <c r="D2" s="292">
        <v>3656</v>
      </c>
      <c r="E2" s="185" t="s">
        <v>702</v>
      </c>
      <c r="F2" s="185">
        <v>2021</v>
      </c>
      <c r="G2" s="186">
        <v>198147761</v>
      </c>
      <c r="H2" s="186">
        <v>105656299</v>
      </c>
      <c r="I2" s="186">
        <v>62034661</v>
      </c>
      <c r="J2" s="186">
        <v>87683214</v>
      </c>
      <c r="K2" s="186">
        <v>49661717</v>
      </c>
      <c r="L2" s="185" t="s">
        <v>934</v>
      </c>
      <c r="M2" s="185" t="s">
        <v>935</v>
      </c>
      <c r="N2" s="185" t="s">
        <v>936</v>
      </c>
      <c r="O2" s="186">
        <v>9277</v>
      </c>
      <c r="P2" s="186">
        <v>22003</v>
      </c>
      <c r="Q2" s="186">
        <v>10193</v>
      </c>
      <c r="R2" s="186">
        <v>1260</v>
      </c>
      <c r="S2" s="186">
        <v>0</v>
      </c>
      <c r="T2" s="188" t="s">
        <v>883</v>
      </c>
      <c r="U2" s="188" t="s">
        <v>884</v>
      </c>
      <c r="V2" s="314" t="s">
        <v>882</v>
      </c>
      <c r="W2" s="186">
        <v>175508</v>
      </c>
      <c r="X2" s="186">
        <v>97013</v>
      </c>
      <c r="Y2" s="186">
        <v>26125</v>
      </c>
      <c r="Z2" s="186">
        <v>1349</v>
      </c>
      <c r="AA2" s="186">
        <v>0</v>
      </c>
      <c r="AB2" s="186">
        <v>39057</v>
      </c>
      <c r="AC2" s="186">
        <v>741</v>
      </c>
      <c r="AD2" s="186">
        <v>0</v>
      </c>
      <c r="AE2" s="186">
        <v>3281</v>
      </c>
      <c r="AF2" s="186">
        <v>0</v>
      </c>
      <c r="AG2" s="186">
        <v>0</v>
      </c>
      <c r="AH2" s="186">
        <v>0</v>
      </c>
      <c r="AI2" s="186">
        <v>0</v>
      </c>
      <c r="AJ2" s="186">
        <v>5400</v>
      </c>
      <c r="AK2" s="186">
        <v>0</v>
      </c>
      <c r="AL2" s="186">
        <v>16681</v>
      </c>
      <c r="AM2" s="186">
        <v>0</v>
      </c>
      <c r="AN2" s="186">
        <v>0</v>
      </c>
      <c r="AO2" s="186">
        <v>2710</v>
      </c>
      <c r="AP2" s="186">
        <v>11521</v>
      </c>
      <c r="AQ2" s="186">
        <v>65951</v>
      </c>
      <c r="AR2" s="186">
        <v>27772</v>
      </c>
      <c r="AS2" s="186">
        <v>10263</v>
      </c>
      <c r="AT2" s="186">
        <v>8218</v>
      </c>
      <c r="AU2" s="186">
        <v>0</v>
      </c>
      <c r="AV2" s="186">
        <v>47149</v>
      </c>
      <c r="AW2" s="186">
        <v>2529</v>
      </c>
      <c r="AX2" s="186">
        <v>0</v>
      </c>
      <c r="AY2" s="186">
        <v>14596</v>
      </c>
      <c r="AZ2" s="186">
        <v>66</v>
      </c>
      <c r="BA2" s="186">
        <v>0</v>
      </c>
      <c r="BB2" s="186">
        <v>0</v>
      </c>
      <c r="BC2" s="186">
        <v>0</v>
      </c>
      <c r="BD2" s="186">
        <v>17705</v>
      </c>
      <c r="BE2" s="186">
        <v>0</v>
      </c>
      <c r="BF2" s="186">
        <v>57198</v>
      </c>
      <c r="BG2" s="186">
        <v>0</v>
      </c>
      <c r="BH2" s="186">
        <v>132</v>
      </c>
      <c r="BI2" s="186">
        <v>4832</v>
      </c>
      <c r="BJ2" s="186">
        <v>127952</v>
      </c>
      <c r="BK2" s="186">
        <v>9306</v>
      </c>
      <c r="BL2" s="186">
        <v>13695</v>
      </c>
      <c r="BM2" s="186">
        <v>1132</v>
      </c>
      <c r="BN2" s="186">
        <v>20585</v>
      </c>
      <c r="BO2" s="186">
        <v>0</v>
      </c>
      <c r="BP2" s="186">
        <v>25614</v>
      </c>
      <c r="BQ2" s="186">
        <v>0</v>
      </c>
      <c r="BR2" s="186">
        <v>0</v>
      </c>
      <c r="BS2" s="186">
        <v>33618</v>
      </c>
      <c r="BT2" s="186">
        <v>0</v>
      </c>
      <c r="BU2" s="186">
        <v>0</v>
      </c>
      <c r="BV2" s="186">
        <v>0</v>
      </c>
      <c r="BW2" s="186">
        <v>0</v>
      </c>
      <c r="BX2" s="186">
        <v>2512</v>
      </c>
      <c r="BY2" s="186">
        <v>0</v>
      </c>
      <c r="BZ2" s="186">
        <v>12381</v>
      </c>
      <c r="CA2" s="186">
        <v>0</v>
      </c>
      <c r="CB2" s="186">
        <v>0</v>
      </c>
      <c r="CC2" s="186">
        <v>600</v>
      </c>
      <c r="CD2" s="186">
        <v>61189</v>
      </c>
      <c r="CE2" s="186">
        <v>2715</v>
      </c>
      <c r="CF2" s="186">
        <v>3067</v>
      </c>
      <c r="CG2" s="186">
        <v>0</v>
      </c>
      <c r="CH2" s="186">
        <v>831</v>
      </c>
      <c r="CI2" s="186">
        <v>0</v>
      </c>
      <c r="CJ2" s="186">
        <v>6196</v>
      </c>
      <c r="CK2" s="186">
        <v>0</v>
      </c>
      <c r="CL2" s="186">
        <v>0</v>
      </c>
      <c r="CM2" s="186">
        <v>294</v>
      </c>
      <c r="CN2" s="186">
        <v>0</v>
      </c>
      <c r="CO2" s="186">
        <v>0</v>
      </c>
      <c r="CP2" s="186">
        <v>0</v>
      </c>
      <c r="CQ2" s="186">
        <v>0</v>
      </c>
      <c r="CR2" s="186">
        <v>267</v>
      </c>
      <c r="CS2" s="186">
        <v>0</v>
      </c>
      <c r="CT2" s="186">
        <v>991</v>
      </c>
      <c r="CU2" s="186">
        <v>0</v>
      </c>
      <c r="CV2" s="186">
        <v>0</v>
      </c>
      <c r="CW2" s="186">
        <v>0</v>
      </c>
      <c r="CX2" s="186">
        <v>4080</v>
      </c>
      <c r="CY2" s="186">
        <v>0</v>
      </c>
      <c r="CZ2" s="186">
        <v>0</v>
      </c>
      <c r="DA2" s="186">
        <v>0</v>
      </c>
      <c r="DB2" s="186">
        <v>0</v>
      </c>
      <c r="DC2" s="186">
        <v>0</v>
      </c>
      <c r="DD2" s="186">
        <v>0</v>
      </c>
      <c r="DE2" s="186">
        <v>0</v>
      </c>
      <c r="DF2" s="186">
        <v>0</v>
      </c>
      <c r="DG2" s="186">
        <v>0</v>
      </c>
      <c r="DH2" s="186">
        <v>0</v>
      </c>
      <c r="DI2" s="186">
        <v>0</v>
      </c>
      <c r="DJ2" s="186">
        <v>0</v>
      </c>
      <c r="DK2" s="186">
        <v>0</v>
      </c>
      <c r="DL2" s="186">
        <v>0</v>
      </c>
      <c r="DM2" s="186">
        <v>0</v>
      </c>
      <c r="DN2" s="186">
        <v>0</v>
      </c>
      <c r="DO2" s="186">
        <v>0</v>
      </c>
      <c r="DP2" s="186">
        <v>0</v>
      </c>
      <c r="DQ2" s="186">
        <v>0</v>
      </c>
      <c r="DR2" s="186">
        <v>0</v>
      </c>
      <c r="DS2" s="186">
        <v>7686056.3679440804</v>
      </c>
      <c r="DT2" s="186">
        <v>2986778.2292549401</v>
      </c>
      <c r="DU2" s="186">
        <v>2781269.4849971398</v>
      </c>
      <c r="DV2" s="186">
        <v>207337.00493379901</v>
      </c>
      <c r="DW2" s="186">
        <v>0</v>
      </c>
      <c r="DX2" s="186">
        <v>3470342.49822419</v>
      </c>
      <c r="DY2" s="186">
        <v>15737.1973424792</v>
      </c>
      <c r="DZ2" s="186">
        <v>0</v>
      </c>
      <c r="EA2" s="186">
        <v>245205.659918814</v>
      </c>
      <c r="EB2" s="186">
        <v>0</v>
      </c>
      <c r="EC2" s="186">
        <v>0</v>
      </c>
      <c r="ED2" s="186">
        <v>0</v>
      </c>
      <c r="EE2" s="186">
        <v>0</v>
      </c>
      <c r="EF2" s="186">
        <v>303408.14943640499</v>
      </c>
      <c r="EG2" s="186">
        <v>0</v>
      </c>
      <c r="EH2" s="186">
        <v>1364795.89380084</v>
      </c>
      <c r="EI2" s="186">
        <v>0</v>
      </c>
      <c r="EJ2" s="186">
        <v>0</v>
      </c>
      <c r="EK2" s="186">
        <v>200566.44947767499</v>
      </c>
      <c r="EL2" s="186">
        <v>814254.14229397103</v>
      </c>
      <c r="EM2" s="186">
        <v>7373220.9909729799</v>
      </c>
      <c r="EN2" s="186">
        <v>2295701.16076351</v>
      </c>
      <c r="EO2" s="186">
        <v>2752549.6630024798</v>
      </c>
      <c r="EP2" s="186">
        <v>1090905.2122095299</v>
      </c>
      <c r="EQ2" s="186">
        <v>0</v>
      </c>
      <c r="ER2" s="186">
        <v>6190262.63036766</v>
      </c>
      <c r="ES2" s="186">
        <v>149271.99580786901</v>
      </c>
      <c r="ET2" s="186">
        <v>0</v>
      </c>
      <c r="EU2" s="186">
        <v>904090.00982933003</v>
      </c>
      <c r="EV2" s="186">
        <v>19222.417582417602</v>
      </c>
      <c r="EW2" s="186">
        <v>0</v>
      </c>
      <c r="EX2" s="186">
        <v>0</v>
      </c>
      <c r="EY2" s="186">
        <v>0</v>
      </c>
      <c r="EZ2" s="186">
        <v>958875.81230678898</v>
      </c>
      <c r="FA2" s="186">
        <v>0</v>
      </c>
      <c r="FB2" s="186">
        <v>5177831.0137498397</v>
      </c>
      <c r="FC2" s="186">
        <v>0</v>
      </c>
      <c r="FD2" s="186">
        <v>45253.0769230769</v>
      </c>
      <c r="FE2" s="186">
        <v>575683.90835091402</v>
      </c>
      <c r="FF2" s="186">
        <v>4040382.3762038699</v>
      </c>
      <c r="FG2" s="186">
        <v>3231276.3002661099</v>
      </c>
      <c r="FH2" s="186">
        <v>2672387.4307262599</v>
      </c>
      <c r="FI2" s="186">
        <v>1589375.26135595</v>
      </c>
      <c r="FJ2" s="186">
        <v>1408236.05431436</v>
      </c>
      <c r="FK2" s="186">
        <v>0</v>
      </c>
      <c r="FL2" s="186">
        <v>6833047.1384672904</v>
      </c>
      <c r="FM2" s="186">
        <v>0</v>
      </c>
      <c r="FN2" s="186">
        <v>0</v>
      </c>
      <c r="FO2" s="186">
        <v>3076413.0966893202</v>
      </c>
      <c r="FP2" s="186">
        <v>0</v>
      </c>
      <c r="FQ2" s="186">
        <v>0</v>
      </c>
      <c r="FR2" s="186">
        <v>0</v>
      </c>
      <c r="FS2" s="186">
        <v>0</v>
      </c>
      <c r="FT2" s="186">
        <v>686755.66216379404</v>
      </c>
      <c r="FU2" s="186">
        <v>0</v>
      </c>
      <c r="FV2" s="186">
        <v>3841417.7238340299</v>
      </c>
      <c r="FW2" s="186">
        <v>0</v>
      </c>
      <c r="FX2" s="186">
        <v>0</v>
      </c>
      <c r="FY2" s="186">
        <v>68607.540033588404</v>
      </c>
      <c r="FZ2" s="186">
        <v>2905090.5429962599</v>
      </c>
      <c r="GA2" s="186">
        <v>2073822.21536154</v>
      </c>
      <c r="GB2" s="186">
        <v>2068328.7472138701</v>
      </c>
      <c r="GC2" s="186">
        <v>0</v>
      </c>
      <c r="GD2" s="186">
        <v>511259.24824715301</v>
      </c>
      <c r="GE2" s="186">
        <v>0</v>
      </c>
      <c r="GF2" s="186">
        <v>5004070.5191789996</v>
      </c>
      <c r="GG2" s="186">
        <v>0</v>
      </c>
      <c r="GH2" s="186">
        <v>0</v>
      </c>
      <c r="GI2" s="186">
        <v>265504.038010219</v>
      </c>
      <c r="GJ2" s="186">
        <v>0</v>
      </c>
      <c r="GK2" s="186">
        <v>0</v>
      </c>
      <c r="GL2" s="186">
        <v>0</v>
      </c>
      <c r="GM2" s="186">
        <v>0</v>
      </c>
      <c r="GN2" s="186">
        <v>506431.96329224901</v>
      </c>
      <c r="GO2" s="186">
        <v>0</v>
      </c>
      <c r="GP2" s="186">
        <v>2271679.04945073</v>
      </c>
      <c r="GQ2" s="186">
        <v>0</v>
      </c>
      <c r="GR2" s="186">
        <v>0</v>
      </c>
      <c r="GS2" s="186">
        <v>0</v>
      </c>
      <c r="GT2" s="186">
        <v>952258.31076665805</v>
      </c>
      <c r="GU2" s="186">
        <v>0</v>
      </c>
      <c r="GV2" s="186">
        <v>0</v>
      </c>
      <c r="GW2" s="186">
        <v>0</v>
      </c>
      <c r="GX2" s="186">
        <v>0</v>
      </c>
      <c r="GY2" s="186">
        <v>0</v>
      </c>
      <c r="GZ2" s="186">
        <v>0</v>
      </c>
      <c r="HA2" s="186">
        <v>0</v>
      </c>
      <c r="HB2" s="186">
        <v>0</v>
      </c>
      <c r="HC2" s="186">
        <v>0</v>
      </c>
      <c r="HD2" s="186">
        <v>0</v>
      </c>
      <c r="HE2" s="186">
        <v>0</v>
      </c>
      <c r="HF2" s="186">
        <v>0</v>
      </c>
      <c r="HG2" s="186">
        <v>0</v>
      </c>
      <c r="HH2" s="186">
        <v>0</v>
      </c>
      <c r="HI2" s="186">
        <v>0</v>
      </c>
      <c r="HJ2" s="186">
        <v>0</v>
      </c>
      <c r="HK2" s="186">
        <v>0</v>
      </c>
      <c r="HL2" s="186">
        <v>0</v>
      </c>
      <c r="HM2" s="186">
        <v>0</v>
      </c>
      <c r="HN2" s="186">
        <v>0</v>
      </c>
      <c r="HP2" s="187" t="s">
        <v>133</v>
      </c>
      <c r="HQ2" s="185">
        <f>'Relative Weights'!$H$1</f>
        <v>2021</v>
      </c>
      <c r="HR2" s="186">
        <v>509179.29796149587</v>
      </c>
      <c r="HS2" s="186">
        <v>3002480.9474669904</v>
      </c>
      <c r="HT2" s="186">
        <v>76657.371768390192</v>
      </c>
      <c r="HU2" s="186">
        <v>2356.2479633992834</v>
      </c>
      <c r="HV2" s="186">
        <v>0</v>
      </c>
      <c r="HW2" s="186">
        <v>1929349.6570022709</v>
      </c>
      <c r="HX2" s="186">
        <v>0</v>
      </c>
      <c r="HY2" s="186">
        <v>0</v>
      </c>
      <c r="HZ2" s="186">
        <v>2156.9446934677248</v>
      </c>
      <c r="IA2" s="186">
        <v>0</v>
      </c>
      <c r="IB2" s="186">
        <v>0</v>
      </c>
      <c r="IC2" s="186">
        <v>0</v>
      </c>
      <c r="ID2" s="186">
        <v>0</v>
      </c>
      <c r="IE2" s="186">
        <v>0</v>
      </c>
      <c r="IF2" s="186">
        <v>0</v>
      </c>
      <c r="IG2" s="186">
        <v>292668.57420820394</v>
      </c>
      <c r="IH2" s="186">
        <v>0</v>
      </c>
      <c r="II2" s="186">
        <v>0</v>
      </c>
      <c r="IJ2" s="186">
        <v>0</v>
      </c>
      <c r="IK2" s="186">
        <v>6101.3520447685387</v>
      </c>
      <c r="IL2" s="186">
        <v>191335.34585237488</v>
      </c>
      <c r="IM2" s="186">
        <v>859522.95953174576</v>
      </c>
      <c r="IN2" s="186">
        <v>30114.243309434973</v>
      </c>
      <c r="IO2" s="186">
        <v>14354.073953458346</v>
      </c>
      <c r="IP2" s="186">
        <v>0</v>
      </c>
      <c r="IQ2" s="186">
        <v>2329080.7532068533</v>
      </c>
      <c r="IR2" s="186">
        <v>0</v>
      </c>
      <c r="IS2" s="186">
        <v>0</v>
      </c>
      <c r="IT2" s="186">
        <v>9595.4784351889393</v>
      </c>
      <c r="IU2" s="186">
        <v>0</v>
      </c>
      <c r="IV2" s="186">
        <v>0</v>
      </c>
      <c r="IW2" s="186">
        <v>0</v>
      </c>
      <c r="IX2" s="186">
        <v>0</v>
      </c>
      <c r="IY2" s="186">
        <v>0</v>
      </c>
      <c r="IZ2" s="186">
        <v>0</v>
      </c>
      <c r="JA2" s="186">
        <v>1003540.3817253672</v>
      </c>
      <c r="JB2" s="186">
        <v>0</v>
      </c>
      <c r="JC2" s="186">
        <v>0</v>
      </c>
      <c r="JD2" s="186">
        <v>0</v>
      </c>
      <c r="JE2" s="186">
        <v>67761.49612292544</v>
      </c>
      <c r="JF2" s="186">
        <v>26998.32797838093</v>
      </c>
      <c r="JG2" s="186">
        <v>423850.1703437728</v>
      </c>
      <c r="JH2" s="186">
        <v>3321.5749221748401</v>
      </c>
      <c r="JI2" s="186">
        <v>35955.051391085435</v>
      </c>
      <c r="JJ2" s="186">
        <v>0</v>
      </c>
      <c r="JK2" s="186">
        <v>1265288.2227118358</v>
      </c>
      <c r="JL2" s="186">
        <v>0</v>
      </c>
      <c r="JM2" s="186">
        <v>0</v>
      </c>
      <c r="JN2" s="186">
        <v>22100.629900944219</v>
      </c>
      <c r="JO2" s="186">
        <v>0</v>
      </c>
      <c r="JP2" s="186">
        <v>0</v>
      </c>
      <c r="JQ2" s="186">
        <v>0</v>
      </c>
      <c r="JR2" s="186">
        <v>0</v>
      </c>
      <c r="JS2" s="186">
        <v>0</v>
      </c>
      <c r="JT2" s="186">
        <v>0</v>
      </c>
      <c r="JU2" s="186">
        <v>217224.96356763819</v>
      </c>
      <c r="JV2" s="186">
        <v>0</v>
      </c>
      <c r="JW2" s="186">
        <v>0</v>
      </c>
      <c r="JX2" s="186">
        <v>0</v>
      </c>
      <c r="JY2" s="186">
        <v>32404.793877904878</v>
      </c>
      <c r="JZ2" s="186">
        <v>7876.6882077481441</v>
      </c>
      <c r="KA2" s="186">
        <v>94921.392657491873</v>
      </c>
      <c r="KB2" s="186">
        <v>0</v>
      </c>
      <c r="KC2" s="186">
        <v>1451.4766920569343</v>
      </c>
      <c r="KD2" s="186">
        <v>0</v>
      </c>
      <c r="KE2" s="186">
        <v>306071.90707904013</v>
      </c>
      <c r="KF2" s="186">
        <v>0</v>
      </c>
      <c r="KG2" s="186">
        <v>0</v>
      </c>
      <c r="KH2" s="186">
        <v>193.27697039911951</v>
      </c>
      <c r="KI2" s="186">
        <v>0</v>
      </c>
      <c r="KJ2" s="186">
        <v>0</v>
      </c>
      <c r="KK2" s="186">
        <v>0</v>
      </c>
      <c r="KL2" s="186">
        <v>0</v>
      </c>
      <c r="KM2" s="186">
        <v>0</v>
      </c>
      <c r="KN2" s="186">
        <v>0</v>
      </c>
      <c r="KO2" s="186">
        <v>17387.120498790846</v>
      </c>
      <c r="KP2" s="186">
        <v>0</v>
      </c>
      <c r="KQ2" s="186">
        <v>0</v>
      </c>
      <c r="KR2" s="186">
        <v>0</v>
      </c>
      <c r="KS2" s="186">
        <v>2160.707954401149</v>
      </c>
      <c r="KT2" s="186">
        <v>0</v>
      </c>
      <c r="KU2" s="186">
        <v>0</v>
      </c>
      <c r="KV2" s="186">
        <v>0</v>
      </c>
      <c r="KW2" s="186">
        <v>0</v>
      </c>
      <c r="KX2" s="186">
        <v>0</v>
      </c>
      <c r="KY2" s="186">
        <v>0</v>
      </c>
      <c r="KZ2" s="186">
        <v>0</v>
      </c>
      <c r="LA2" s="186">
        <v>0</v>
      </c>
      <c r="LB2" s="186">
        <v>0</v>
      </c>
      <c r="LC2" s="186">
        <v>0</v>
      </c>
      <c r="LD2" s="186">
        <v>0</v>
      </c>
      <c r="LE2" s="186">
        <v>0</v>
      </c>
      <c r="LF2" s="186">
        <v>0</v>
      </c>
      <c r="LG2" s="186">
        <v>0</v>
      </c>
      <c r="LH2" s="186">
        <v>0</v>
      </c>
      <c r="LI2" s="186">
        <v>0</v>
      </c>
      <c r="LJ2" s="186">
        <v>0</v>
      </c>
      <c r="LK2" s="186">
        <v>0</v>
      </c>
      <c r="LL2" s="186">
        <v>0</v>
      </c>
      <c r="LM2" s="186">
        <v>0</v>
      </c>
      <c r="LN2" s="186">
        <v>0</v>
      </c>
      <c r="LO2" s="186">
        <v>0</v>
      </c>
      <c r="LP2" s="186">
        <v>0</v>
      </c>
      <c r="LQ2" s="186">
        <v>0</v>
      </c>
      <c r="LR2" s="186">
        <v>0</v>
      </c>
      <c r="LS2" s="186">
        <v>0</v>
      </c>
      <c r="LT2" s="186">
        <v>0</v>
      </c>
      <c r="LU2" s="186">
        <v>0</v>
      </c>
      <c r="LV2" s="186">
        <v>0</v>
      </c>
      <c r="LW2" s="186">
        <v>0</v>
      </c>
      <c r="LX2" s="186">
        <v>0</v>
      </c>
      <c r="LY2" s="186">
        <v>0</v>
      </c>
      <c r="LZ2" s="186">
        <v>0</v>
      </c>
      <c r="MA2" s="186">
        <v>0</v>
      </c>
      <c r="MB2" s="186">
        <v>0</v>
      </c>
      <c r="MC2" s="186">
        <v>0</v>
      </c>
      <c r="MD2" s="186">
        <v>0</v>
      </c>
      <c r="ME2" s="186">
        <v>0</v>
      </c>
      <c r="MF2" s="186">
        <v>0</v>
      </c>
      <c r="MG2" s="186">
        <v>0</v>
      </c>
      <c r="MH2" s="186">
        <v>0</v>
      </c>
      <c r="MI2" s="186">
        <v>0</v>
      </c>
      <c r="MJ2" s="186">
        <v>0</v>
      </c>
      <c r="MK2" s="186">
        <v>0</v>
      </c>
      <c r="ML2" s="186">
        <v>0</v>
      </c>
      <c r="MM2" s="186">
        <v>0</v>
      </c>
      <c r="MN2" s="186">
        <v>0</v>
      </c>
      <c r="MO2" s="186">
        <v>0</v>
      </c>
      <c r="MP2" s="186">
        <v>0</v>
      </c>
      <c r="MQ2" s="186">
        <v>0</v>
      </c>
      <c r="MR2" s="186">
        <v>0</v>
      </c>
      <c r="MS2" s="186">
        <v>0</v>
      </c>
      <c r="MT2" s="186">
        <v>0</v>
      </c>
      <c r="MU2" s="186">
        <v>0</v>
      </c>
      <c r="MV2" s="186">
        <v>0</v>
      </c>
      <c r="MW2" s="186">
        <v>0</v>
      </c>
      <c r="MX2" s="186">
        <v>0</v>
      </c>
      <c r="MY2" s="186">
        <v>0</v>
      </c>
      <c r="MZ2" s="186">
        <v>0</v>
      </c>
      <c r="NA2" s="186">
        <v>0</v>
      </c>
      <c r="NB2" s="186">
        <v>0</v>
      </c>
      <c r="NC2" s="186">
        <v>0</v>
      </c>
      <c r="ND2" s="186">
        <v>0</v>
      </c>
      <c r="NE2" s="186">
        <v>0</v>
      </c>
      <c r="NF2" s="186">
        <v>0</v>
      </c>
      <c r="NG2" s="186">
        <v>0</v>
      </c>
      <c r="NH2" s="186">
        <v>0</v>
      </c>
      <c r="NI2" s="186">
        <v>0</v>
      </c>
      <c r="NJ2" s="186">
        <v>0</v>
      </c>
      <c r="NK2" s="186">
        <v>0</v>
      </c>
      <c r="NL2" s="186">
        <v>0</v>
      </c>
      <c r="NM2" s="186">
        <v>0</v>
      </c>
      <c r="NN2" s="186">
        <v>0</v>
      </c>
      <c r="NO2" s="186">
        <v>0</v>
      </c>
      <c r="NP2" s="186">
        <v>0</v>
      </c>
      <c r="NQ2" s="186">
        <v>0</v>
      </c>
      <c r="NR2" s="186">
        <v>0</v>
      </c>
      <c r="NS2" s="186">
        <v>0</v>
      </c>
      <c r="NT2" s="186">
        <v>0</v>
      </c>
      <c r="NU2" s="186">
        <v>0</v>
      </c>
      <c r="NV2" s="186">
        <v>0</v>
      </c>
      <c r="NW2" s="186">
        <v>0</v>
      </c>
      <c r="NX2" s="186">
        <v>0</v>
      </c>
      <c r="NY2" s="186">
        <v>0</v>
      </c>
      <c r="NZ2" s="186">
        <v>0</v>
      </c>
      <c r="OA2" s="186">
        <v>0</v>
      </c>
      <c r="OB2" s="186">
        <v>0</v>
      </c>
      <c r="OC2" s="186">
        <v>0</v>
      </c>
      <c r="OD2" s="186">
        <v>0</v>
      </c>
      <c r="OE2" s="186">
        <v>0</v>
      </c>
      <c r="OF2" s="186">
        <v>0</v>
      </c>
      <c r="OG2" s="186">
        <v>0</v>
      </c>
      <c r="OH2" s="186">
        <v>0</v>
      </c>
      <c r="OI2" s="186">
        <v>0</v>
      </c>
      <c r="OJ2" s="186">
        <v>0</v>
      </c>
      <c r="OK2" s="186">
        <v>0</v>
      </c>
      <c r="OL2" s="186">
        <v>0</v>
      </c>
      <c r="OM2" s="186">
        <v>0</v>
      </c>
      <c r="ON2" s="186">
        <v>0</v>
      </c>
      <c r="OO2" s="186">
        <v>0</v>
      </c>
      <c r="OP2" s="186">
        <v>0</v>
      </c>
      <c r="OQ2" s="186">
        <v>0</v>
      </c>
      <c r="OR2" s="186">
        <v>0</v>
      </c>
      <c r="OS2" s="186">
        <v>0</v>
      </c>
      <c r="OT2" s="186">
        <v>0</v>
      </c>
      <c r="OU2" s="186">
        <v>0</v>
      </c>
      <c r="OV2" s="186">
        <v>0</v>
      </c>
      <c r="OW2" s="186">
        <v>0</v>
      </c>
      <c r="OX2" s="186">
        <v>0</v>
      </c>
      <c r="OY2" s="186">
        <v>0</v>
      </c>
      <c r="OZ2" s="186">
        <v>0</v>
      </c>
      <c r="PA2" s="186">
        <v>0</v>
      </c>
      <c r="PB2" s="186">
        <v>0</v>
      </c>
      <c r="PC2" s="186">
        <v>0</v>
      </c>
      <c r="PD2" s="186">
        <v>0</v>
      </c>
      <c r="PE2" s="186">
        <v>0</v>
      </c>
      <c r="PF2" s="186">
        <v>0</v>
      </c>
      <c r="PG2" s="186">
        <v>0</v>
      </c>
      <c r="PH2" s="186">
        <v>0</v>
      </c>
      <c r="PI2" s="186">
        <v>0</v>
      </c>
      <c r="PJ2" s="186">
        <v>21963156.890372872</v>
      </c>
      <c r="PK2" s="186">
        <v>32108513.524842173</v>
      </c>
      <c r="PL2" s="186">
        <v>3020966.9406444314</v>
      </c>
      <c r="PM2" s="186">
        <v>0</v>
      </c>
      <c r="PN2" s="186">
        <v>3594322.2302951594</v>
      </c>
      <c r="PO2" s="186">
        <v>73317609.67376183</v>
      </c>
      <c r="PP2" s="186">
        <v>0</v>
      </c>
      <c r="PQ2" s="186">
        <v>0</v>
      </c>
      <c r="PR2" s="186">
        <v>7153468.138052321</v>
      </c>
      <c r="PS2" s="186">
        <v>0</v>
      </c>
      <c r="PT2" s="186">
        <v>0</v>
      </c>
      <c r="PU2" s="186">
        <v>0</v>
      </c>
      <c r="PV2" s="186">
        <v>0</v>
      </c>
      <c r="PW2" s="186">
        <v>0</v>
      </c>
      <c r="PX2" s="186">
        <v>0</v>
      </c>
      <c r="PY2" s="186">
        <v>21835716.631664559</v>
      </c>
      <c r="PZ2" s="186">
        <v>0</v>
      </c>
      <c r="QA2" s="186">
        <v>0</v>
      </c>
      <c r="QB2" s="186">
        <v>5502647.8452147441</v>
      </c>
      <c r="QC2" s="280">
        <v>30909234.52708891</v>
      </c>
      <c r="QD2" s="280">
        <v>1</v>
      </c>
    </row>
    <row r="3" spans="1:446" x14ac:dyDescent="0.2">
      <c r="A3" s="185" t="s">
        <v>169</v>
      </c>
      <c r="B3" s="185" t="s">
        <v>121</v>
      </c>
      <c r="C3" s="186">
        <f>ROUND(UT!H18,0)-ROUND(UT!H288,0)</f>
        <v>0</v>
      </c>
      <c r="D3" s="292">
        <v>3658</v>
      </c>
      <c r="E3" s="185" t="s">
        <v>703</v>
      </c>
      <c r="F3" s="185">
        <v>2021</v>
      </c>
      <c r="G3" s="186">
        <v>680618810</v>
      </c>
      <c r="H3" s="186">
        <v>573481599</v>
      </c>
      <c r="I3" s="186">
        <v>330002373</v>
      </c>
      <c r="J3" s="186">
        <v>42717875</v>
      </c>
      <c r="K3" s="186">
        <v>219334472</v>
      </c>
      <c r="L3" s="185" t="s">
        <v>730</v>
      </c>
      <c r="M3" s="185" t="s">
        <v>731</v>
      </c>
      <c r="N3" s="352" t="s">
        <v>732</v>
      </c>
      <c r="O3" s="186">
        <v>16292</v>
      </c>
      <c r="P3" s="186">
        <v>23756</v>
      </c>
      <c r="Q3" s="186">
        <v>4279</v>
      </c>
      <c r="R3" s="186">
        <v>4471</v>
      </c>
      <c r="S3" s="186">
        <v>1484</v>
      </c>
      <c r="T3" s="188" t="s">
        <v>885</v>
      </c>
      <c r="U3" s="188" t="s">
        <v>886</v>
      </c>
      <c r="V3" s="287" t="s">
        <v>928</v>
      </c>
      <c r="W3" s="186">
        <v>337427</v>
      </c>
      <c r="X3" s="186">
        <v>114346</v>
      </c>
      <c r="Y3" s="186">
        <v>33215</v>
      </c>
      <c r="Z3" s="186">
        <v>6691</v>
      </c>
      <c r="AA3" s="186">
        <v>0</v>
      </c>
      <c r="AB3" s="186">
        <v>53390</v>
      </c>
      <c r="AC3" s="186">
        <v>18540</v>
      </c>
      <c r="AD3" s="186">
        <v>0</v>
      </c>
      <c r="AE3" s="186">
        <v>1923</v>
      </c>
      <c r="AF3" s="186">
        <v>0</v>
      </c>
      <c r="AG3" s="186">
        <v>0</v>
      </c>
      <c r="AH3" s="186">
        <v>0</v>
      </c>
      <c r="AI3" s="186">
        <v>0</v>
      </c>
      <c r="AJ3" s="186">
        <v>12400</v>
      </c>
      <c r="AK3" s="186">
        <v>10</v>
      </c>
      <c r="AL3" s="186">
        <v>35148</v>
      </c>
      <c r="AM3" s="186">
        <v>0</v>
      </c>
      <c r="AN3" s="186">
        <v>0</v>
      </c>
      <c r="AO3" s="186">
        <v>870</v>
      </c>
      <c r="AP3" s="186">
        <v>2017</v>
      </c>
      <c r="AQ3" s="186">
        <v>170084</v>
      </c>
      <c r="AR3" s="186">
        <v>83755</v>
      </c>
      <c r="AS3" s="186">
        <v>18001</v>
      </c>
      <c r="AT3" s="186">
        <v>9447</v>
      </c>
      <c r="AU3" s="186">
        <v>0</v>
      </c>
      <c r="AV3" s="186">
        <v>86395</v>
      </c>
      <c r="AW3" s="186">
        <v>11061</v>
      </c>
      <c r="AX3" s="186">
        <v>0</v>
      </c>
      <c r="AY3" s="186">
        <v>3660</v>
      </c>
      <c r="AZ3" s="186">
        <v>0</v>
      </c>
      <c r="BA3" s="186">
        <v>0</v>
      </c>
      <c r="BB3" s="186">
        <v>0</v>
      </c>
      <c r="BC3" s="186">
        <v>0</v>
      </c>
      <c r="BD3" s="186">
        <v>22479</v>
      </c>
      <c r="BE3" s="186">
        <v>376</v>
      </c>
      <c r="BF3" s="186">
        <v>77819</v>
      </c>
      <c r="BG3" s="186">
        <v>0</v>
      </c>
      <c r="BH3" s="186">
        <v>0</v>
      </c>
      <c r="BI3" s="186">
        <v>0</v>
      </c>
      <c r="BJ3" s="186">
        <v>7963</v>
      </c>
      <c r="BK3" s="186">
        <v>19581</v>
      </c>
      <c r="BL3" s="186">
        <v>4199</v>
      </c>
      <c r="BM3" s="186">
        <v>5188</v>
      </c>
      <c r="BN3" s="186">
        <v>3886</v>
      </c>
      <c r="BO3" s="186">
        <v>0</v>
      </c>
      <c r="BP3" s="186">
        <v>19967</v>
      </c>
      <c r="BQ3" s="186">
        <v>272</v>
      </c>
      <c r="BR3" s="186">
        <v>0</v>
      </c>
      <c r="BS3" s="186">
        <v>8431</v>
      </c>
      <c r="BT3" s="186">
        <v>3127</v>
      </c>
      <c r="BU3" s="186">
        <v>0</v>
      </c>
      <c r="BV3" s="186">
        <v>0</v>
      </c>
      <c r="BW3" s="186">
        <v>0</v>
      </c>
      <c r="BX3" s="186">
        <v>1324</v>
      </c>
      <c r="BY3" s="186">
        <v>434</v>
      </c>
      <c r="BZ3" s="186">
        <v>28055</v>
      </c>
      <c r="CA3" s="186">
        <v>0</v>
      </c>
      <c r="CB3" s="186">
        <v>0</v>
      </c>
      <c r="CC3" s="186">
        <v>0</v>
      </c>
      <c r="CD3" s="186">
        <v>5548</v>
      </c>
      <c r="CE3" s="186">
        <v>25100</v>
      </c>
      <c r="CF3" s="186">
        <v>15076</v>
      </c>
      <c r="CG3" s="186">
        <v>2819</v>
      </c>
      <c r="CH3" s="186">
        <v>5347</v>
      </c>
      <c r="CI3" s="186">
        <v>0</v>
      </c>
      <c r="CJ3" s="186">
        <v>25819</v>
      </c>
      <c r="CK3" s="186">
        <v>729</v>
      </c>
      <c r="CL3" s="186">
        <v>0</v>
      </c>
      <c r="CM3" s="186">
        <v>534</v>
      </c>
      <c r="CN3" s="186">
        <v>432</v>
      </c>
      <c r="CO3" s="186">
        <v>0</v>
      </c>
      <c r="CP3" s="186">
        <v>0</v>
      </c>
      <c r="CQ3" s="186">
        <v>0</v>
      </c>
      <c r="CR3" s="186">
        <v>1406</v>
      </c>
      <c r="CS3" s="186">
        <v>1462</v>
      </c>
      <c r="CT3" s="186">
        <v>1462</v>
      </c>
      <c r="CU3" s="186">
        <v>0</v>
      </c>
      <c r="CV3" s="186">
        <v>0</v>
      </c>
      <c r="CW3" s="186">
        <v>0</v>
      </c>
      <c r="CX3" s="186">
        <v>858</v>
      </c>
      <c r="CY3" s="186">
        <v>321</v>
      </c>
      <c r="CZ3" s="186">
        <v>0</v>
      </c>
      <c r="DA3" s="186">
        <v>0</v>
      </c>
      <c r="DB3" s="186">
        <v>0</v>
      </c>
      <c r="DC3" s="186">
        <v>0</v>
      </c>
      <c r="DD3" s="186">
        <v>0</v>
      </c>
      <c r="DE3" s="186">
        <v>0</v>
      </c>
      <c r="DF3" s="186">
        <v>27542</v>
      </c>
      <c r="DG3" s="186">
        <v>0</v>
      </c>
      <c r="DH3" s="186">
        <v>0</v>
      </c>
      <c r="DI3" s="186">
        <v>0</v>
      </c>
      <c r="DJ3" s="186">
        <v>0</v>
      </c>
      <c r="DK3" s="186">
        <v>0</v>
      </c>
      <c r="DL3" s="186">
        <v>615</v>
      </c>
      <c r="DM3" s="186">
        <v>18581</v>
      </c>
      <c r="DN3" s="186">
        <v>0</v>
      </c>
      <c r="DO3" s="186">
        <v>0</v>
      </c>
      <c r="DP3" s="186">
        <v>0</v>
      </c>
      <c r="DQ3" s="186">
        <v>0</v>
      </c>
      <c r="DR3" s="186">
        <v>0</v>
      </c>
      <c r="DS3" s="186">
        <v>26810140.0244423</v>
      </c>
      <c r="DT3" s="186">
        <v>8634460.2151810601</v>
      </c>
      <c r="DU3" s="186">
        <v>4142514.0117853801</v>
      </c>
      <c r="DV3" s="186">
        <v>294667.60860790103</v>
      </c>
      <c r="DW3" s="186">
        <v>0</v>
      </c>
      <c r="DX3" s="186">
        <v>4947615.6048956104</v>
      </c>
      <c r="DY3" s="186">
        <v>1114620.5425153701</v>
      </c>
      <c r="DZ3" s="186">
        <v>0</v>
      </c>
      <c r="EA3" s="186">
        <v>288154.98378403002</v>
      </c>
      <c r="EB3" s="186">
        <v>0</v>
      </c>
      <c r="EC3" s="186">
        <v>0</v>
      </c>
      <c r="ED3" s="186">
        <v>0</v>
      </c>
      <c r="EE3" s="186">
        <v>0</v>
      </c>
      <c r="EF3" s="186">
        <v>843689.73258604703</v>
      </c>
      <c r="EG3" s="186">
        <v>10675.2345286293</v>
      </c>
      <c r="EH3" s="186">
        <v>2253410.2619190398</v>
      </c>
      <c r="EI3" s="186">
        <v>0</v>
      </c>
      <c r="EJ3" s="186">
        <v>0</v>
      </c>
      <c r="EK3" s="186">
        <v>157872.721840738</v>
      </c>
      <c r="EL3" s="186">
        <v>481363.41928295803</v>
      </c>
      <c r="EM3" s="186">
        <v>34671478.090974398</v>
      </c>
      <c r="EN3" s="186">
        <v>11567608.0664321</v>
      </c>
      <c r="EO3" s="186">
        <v>4990495.6091115503</v>
      </c>
      <c r="EP3" s="186">
        <v>1751742.62440644</v>
      </c>
      <c r="EQ3" s="186">
        <v>0</v>
      </c>
      <c r="ER3" s="186">
        <v>14145842.399775499</v>
      </c>
      <c r="ES3" s="186">
        <v>2098274.0882802201</v>
      </c>
      <c r="ET3" s="186">
        <v>0</v>
      </c>
      <c r="EU3" s="186">
        <v>537885.51304184704</v>
      </c>
      <c r="EV3" s="186">
        <v>0</v>
      </c>
      <c r="EW3" s="186">
        <v>0</v>
      </c>
      <c r="EX3" s="186">
        <v>0</v>
      </c>
      <c r="EY3" s="186">
        <v>0</v>
      </c>
      <c r="EZ3" s="186">
        <v>2481719.8366447301</v>
      </c>
      <c r="FA3" s="186">
        <v>61588.450225573302</v>
      </c>
      <c r="FB3" s="186">
        <v>11968845.1362569</v>
      </c>
      <c r="FC3" s="186">
        <v>0</v>
      </c>
      <c r="FD3" s="186">
        <v>0</v>
      </c>
      <c r="FE3" s="186">
        <v>0</v>
      </c>
      <c r="FF3" s="186">
        <v>2277208.2239429001</v>
      </c>
      <c r="FG3" s="186">
        <v>16727931.3607793</v>
      </c>
      <c r="FH3" s="186">
        <v>4053135.2277726801</v>
      </c>
      <c r="FI3" s="186">
        <v>4430472.7754825102</v>
      </c>
      <c r="FJ3" s="186">
        <v>2345556.5017605601</v>
      </c>
      <c r="FK3" s="186">
        <v>0</v>
      </c>
      <c r="FL3" s="186">
        <v>13084628.006030001</v>
      </c>
      <c r="FM3" s="186">
        <v>457939.84722724801</v>
      </c>
      <c r="FN3" s="186">
        <v>0</v>
      </c>
      <c r="FO3" s="186">
        <v>1961684.1076273599</v>
      </c>
      <c r="FP3" s="186">
        <v>2066406.25478371</v>
      </c>
      <c r="FQ3" s="186">
        <v>0</v>
      </c>
      <c r="FR3" s="186">
        <v>0</v>
      </c>
      <c r="FS3" s="186">
        <v>0</v>
      </c>
      <c r="FT3" s="186">
        <v>884393.64325704798</v>
      </c>
      <c r="FU3" s="186">
        <v>697835.58338844206</v>
      </c>
      <c r="FV3" s="186">
        <v>10776353.192339901</v>
      </c>
      <c r="FW3" s="186">
        <v>0</v>
      </c>
      <c r="FX3" s="186">
        <v>0</v>
      </c>
      <c r="FY3" s="186">
        <v>0</v>
      </c>
      <c r="FZ3" s="186">
        <v>2796657.6928763101</v>
      </c>
      <c r="GA3" s="186">
        <v>42975722.3243718</v>
      </c>
      <c r="GB3" s="186">
        <v>23507437.470872</v>
      </c>
      <c r="GC3" s="186">
        <v>3092085.5322875399</v>
      </c>
      <c r="GD3" s="186">
        <v>5432892.64108695</v>
      </c>
      <c r="GE3" s="186">
        <v>0</v>
      </c>
      <c r="GF3" s="186">
        <v>27236206.273407198</v>
      </c>
      <c r="GG3" s="186">
        <v>1354877.49533077</v>
      </c>
      <c r="GH3" s="186">
        <v>0</v>
      </c>
      <c r="GI3" s="186">
        <v>1183598.73844243</v>
      </c>
      <c r="GJ3" s="186">
        <v>676994.06465781201</v>
      </c>
      <c r="GK3" s="186">
        <v>0</v>
      </c>
      <c r="GL3" s="186">
        <v>0</v>
      </c>
      <c r="GM3" s="186">
        <v>0</v>
      </c>
      <c r="GN3" s="186">
        <v>1918021.6707031501</v>
      </c>
      <c r="GO3" s="186">
        <v>2534251.2580721001</v>
      </c>
      <c r="GP3" s="186">
        <v>10395057.849266</v>
      </c>
      <c r="GQ3" s="186">
        <v>0</v>
      </c>
      <c r="GR3" s="186">
        <v>0</v>
      </c>
      <c r="GS3" s="186">
        <v>0</v>
      </c>
      <c r="GT3" s="186">
        <v>1638816.31768688</v>
      </c>
      <c r="GU3" s="186">
        <v>143149.41315722399</v>
      </c>
      <c r="GV3" s="186">
        <v>0</v>
      </c>
      <c r="GW3" s="186">
        <v>0</v>
      </c>
      <c r="GX3" s="186">
        <v>0</v>
      </c>
      <c r="GY3" s="186">
        <v>0</v>
      </c>
      <c r="GZ3" s="186">
        <v>0</v>
      </c>
      <c r="HA3" s="186">
        <v>0</v>
      </c>
      <c r="HB3" s="186">
        <v>16267090.779275799</v>
      </c>
      <c r="HC3" s="186">
        <v>0</v>
      </c>
      <c r="HD3" s="186">
        <v>0</v>
      </c>
      <c r="HE3" s="186">
        <v>0</v>
      </c>
      <c r="HF3" s="186">
        <v>0</v>
      </c>
      <c r="HG3" s="186">
        <v>0</v>
      </c>
      <c r="HH3" s="186">
        <v>217091.81560022899</v>
      </c>
      <c r="HI3" s="186">
        <v>4057116.2109858799</v>
      </c>
      <c r="HJ3" s="186">
        <v>0</v>
      </c>
      <c r="HK3" s="186">
        <v>0</v>
      </c>
      <c r="HL3" s="186">
        <v>0</v>
      </c>
      <c r="HM3" s="186">
        <v>0</v>
      </c>
      <c r="HN3" s="186">
        <v>0</v>
      </c>
      <c r="HP3" s="187" t="s">
        <v>136</v>
      </c>
      <c r="HQ3" s="185">
        <f>'Relative Weights'!$H$1</f>
        <v>2021</v>
      </c>
      <c r="HR3" s="186">
        <v>9991333</v>
      </c>
      <c r="HS3" s="186">
        <v>9077290</v>
      </c>
      <c r="HT3" s="186">
        <v>4568389</v>
      </c>
      <c r="HU3" s="186">
        <v>69995</v>
      </c>
      <c r="HV3" s="186">
        <v>0</v>
      </c>
      <c r="HW3" s="186">
        <v>1414995</v>
      </c>
      <c r="HX3" s="186">
        <v>53892</v>
      </c>
      <c r="HY3" s="186">
        <v>0</v>
      </c>
      <c r="HZ3" s="186">
        <v>62137</v>
      </c>
      <c r="IA3" s="186">
        <v>0</v>
      </c>
      <c r="IB3" s="186">
        <v>0</v>
      </c>
      <c r="IC3" s="186">
        <v>0</v>
      </c>
      <c r="ID3" s="186">
        <v>0</v>
      </c>
      <c r="IE3" s="186">
        <v>297323</v>
      </c>
      <c r="IF3" s="186">
        <v>855</v>
      </c>
      <c r="IG3" s="186">
        <v>603917</v>
      </c>
      <c r="IH3" s="186">
        <v>0</v>
      </c>
      <c r="II3" s="186">
        <v>0</v>
      </c>
      <c r="IJ3" s="186">
        <v>1790</v>
      </c>
      <c r="IK3" s="186">
        <v>96731</v>
      </c>
      <c r="IL3" s="186">
        <v>7459955</v>
      </c>
      <c r="IM3" s="186">
        <v>7345781</v>
      </c>
      <c r="IN3" s="186">
        <v>1043747</v>
      </c>
      <c r="IO3" s="186">
        <v>474455</v>
      </c>
      <c r="IP3" s="186">
        <v>0</v>
      </c>
      <c r="IQ3" s="186">
        <v>2757426</v>
      </c>
      <c r="IR3" s="186">
        <v>266839</v>
      </c>
      <c r="IS3" s="186">
        <v>0</v>
      </c>
      <c r="IT3" s="186">
        <v>222690</v>
      </c>
      <c r="IU3" s="186">
        <v>0</v>
      </c>
      <c r="IV3" s="186">
        <v>0</v>
      </c>
      <c r="IW3" s="186">
        <v>0</v>
      </c>
      <c r="IX3" s="186">
        <v>0</v>
      </c>
      <c r="IY3" s="186">
        <v>532258</v>
      </c>
      <c r="IZ3" s="186">
        <v>4936</v>
      </c>
      <c r="JA3" s="186">
        <v>3856223</v>
      </c>
      <c r="JB3" s="186">
        <v>0</v>
      </c>
      <c r="JC3" s="186">
        <v>0</v>
      </c>
      <c r="JD3" s="186">
        <v>0</v>
      </c>
      <c r="JE3" s="186">
        <v>244201</v>
      </c>
      <c r="JF3" s="186">
        <v>1251878</v>
      </c>
      <c r="JG3" s="186">
        <v>444417</v>
      </c>
      <c r="JH3" s="186">
        <v>393867</v>
      </c>
      <c r="JI3" s="186">
        <v>321783</v>
      </c>
      <c r="JJ3" s="186">
        <v>0</v>
      </c>
      <c r="JK3" s="186">
        <v>4423149</v>
      </c>
      <c r="JL3" s="186">
        <v>28495</v>
      </c>
      <c r="JM3" s="186">
        <v>0</v>
      </c>
      <c r="JN3" s="186">
        <v>566746</v>
      </c>
      <c r="JO3" s="186">
        <v>521033</v>
      </c>
      <c r="JP3" s="186">
        <v>0</v>
      </c>
      <c r="JQ3" s="186">
        <v>0</v>
      </c>
      <c r="JR3" s="186">
        <v>0</v>
      </c>
      <c r="JS3" s="186">
        <v>338484</v>
      </c>
      <c r="JT3" s="186">
        <v>58882</v>
      </c>
      <c r="JU3" s="186">
        <v>3529960</v>
      </c>
      <c r="JV3" s="186">
        <v>0</v>
      </c>
      <c r="JW3" s="186">
        <v>0</v>
      </c>
      <c r="JX3" s="186">
        <v>0</v>
      </c>
      <c r="JY3" s="186">
        <v>352645</v>
      </c>
      <c r="JZ3" s="186">
        <v>2709586</v>
      </c>
      <c r="KA3" s="186">
        <v>2892799</v>
      </c>
      <c r="KB3" s="186">
        <v>234342</v>
      </c>
      <c r="KC3" s="186">
        <v>615812</v>
      </c>
      <c r="KD3" s="186">
        <v>0</v>
      </c>
      <c r="KE3" s="186">
        <v>1047271</v>
      </c>
      <c r="KF3" s="186">
        <v>84460</v>
      </c>
      <c r="KG3" s="186">
        <v>0</v>
      </c>
      <c r="KH3" s="186">
        <v>273227</v>
      </c>
      <c r="KI3" s="186">
        <v>107245</v>
      </c>
      <c r="KJ3" s="186">
        <v>0</v>
      </c>
      <c r="KK3" s="186">
        <v>0</v>
      </c>
      <c r="KL3" s="186">
        <v>0</v>
      </c>
      <c r="KM3" s="186">
        <v>80748</v>
      </c>
      <c r="KN3" s="186">
        <v>201160</v>
      </c>
      <c r="KO3" s="186">
        <v>3162861</v>
      </c>
      <c r="KP3" s="186">
        <v>0</v>
      </c>
      <c r="KQ3" s="186">
        <v>0</v>
      </c>
      <c r="KR3" s="186">
        <v>0</v>
      </c>
      <c r="KS3" s="186">
        <v>165272</v>
      </c>
      <c r="KT3" s="186">
        <v>0</v>
      </c>
      <c r="KU3" s="186">
        <v>0</v>
      </c>
      <c r="KV3" s="186">
        <v>0</v>
      </c>
      <c r="KW3" s="186">
        <v>0</v>
      </c>
      <c r="KX3" s="186">
        <v>0</v>
      </c>
      <c r="KY3" s="186">
        <v>0</v>
      </c>
      <c r="KZ3" s="186">
        <v>0</v>
      </c>
      <c r="LA3" s="186">
        <v>4624356</v>
      </c>
      <c r="LB3" s="186">
        <v>0</v>
      </c>
      <c r="LC3" s="186">
        <v>0</v>
      </c>
      <c r="LD3" s="186">
        <v>0</v>
      </c>
      <c r="LE3" s="186">
        <v>0</v>
      </c>
      <c r="LF3" s="186">
        <v>0</v>
      </c>
      <c r="LG3" s="186">
        <v>0</v>
      </c>
      <c r="LH3" s="186">
        <v>1690599</v>
      </c>
      <c r="LI3" s="186">
        <v>0</v>
      </c>
      <c r="LJ3" s="186">
        <v>0</v>
      </c>
      <c r="LK3" s="186">
        <v>0</v>
      </c>
      <c r="LL3" s="186">
        <v>0</v>
      </c>
      <c r="LM3" s="186">
        <v>0</v>
      </c>
      <c r="LN3" s="186">
        <v>60729.952393416235</v>
      </c>
      <c r="LO3" s="186">
        <v>1138841.2391007512</v>
      </c>
      <c r="LP3" s="186">
        <v>0</v>
      </c>
      <c r="LQ3" s="186">
        <v>0</v>
      </c>
      <c r="LR3" s="186">
        <v>0</v>
      </c>
      <c r="LS3" s="186">
        <v>339586.68412742513</v>
      </c>
      <c r="LT3" s="186">
        <v>171274.66287774258</v>
      </c>
      <c r="LU3" s="186">
        <v>0</v>
      </c>
      <c r="LV3" s="186">
        <v>0</v>
      </c>
      <c r="LW3" s="186">
        <v>0</v>
      </c>
      <c r="LX3" s="186">
        <v>0</v>
      </c>
      <c r="LY3" s="186">
        <v>0</v>
      </c>
      <c r="LZ3" s="186">
        <v>0</v>
      </c>
      <c r="MA3" s="186">
        <v>65360.988745393392</v>
      </c>
      <c r="MB3" s="186">
        <v>0</v>
      </c>
      <c r="MC3" s="186">
        <v>2138.7719824067553</v>
      </c>
      <c r="MD3" s="186">
        <v>0</v>
      </c>
      <c r="ME3" s="186">
        <v>0</v>
      </c>
      <c r="MF3" s="186">
        <v>0</v>
      </c>
      <c r="MG3" s="186">
        <v>7353.6254376867746</v>
      </c>
      <c r="MH3" s="186">
        <v>121459.90478683247</v>
      </c>
      <c r="MI3" s="186">
        <v>2277682.4782015025</v>
      </c>
      <c r="MJ3" s="186">
        <v>0</v>
      </c>
      <c r="MK3" s="186">
        <v>0</v>
      </c>
      <c r="ML3" s="186">
        <v>0</v>
      </c>
      <c r="MM3" s="186">
        <v>679173.36825485027</v>
      </c>
      <c r="MN3" s="186">
        <v>159265.17597272</v>
      </c>
      <c r="MO3" s="186">
        <v>0</v>
      </c>
      <c r="MP3" s="186">
        <v>0</v>
      </c>
      <c r="MQ3" s="186">
        <v>0</v>
      </c>
      <c r="MR3" s="186">
        <v>0</v>
      </c>
      <c r="MS3" s="186">
        <v>0</v>
      </c>
      <c r="MT3" s="186">
        <v>0</v>
      </c>
      <c r="MU3" s="186">
        <v>130721.97749078678</v>
      </c>
      <c r="MV3" s="186">
        <v>0</v>
      </c>
      <c r="MW3" s="186">
        <v>4277.5439648135107</v>
      </c>
      <c r="MX3" s="186">
        <v>0</v>
      </c>
      <c r="MY3" s="186">
        <v>0</v>
      </c>
      <c r="MZ3" s="186">
        <v>0</v>
      </c>
      <c r="NA3" s="186">
        <v>33499.849216128641</v>
      </c>
      <c r="NB3" s="186">
        <v>0</v>
      </c>
      <c r="NC3" s="186">
        <v>6833047.4346045079</v>
      </c>
      <c r="ND3" s="186">
        <v>0</v>
      </c>
      <c r="NE3" s="186">
        <v>0</v>
      </c>
      <c r="NF3" s="186">
        <v>0</v>
      </c>
      <c r="NG3" s="186">
        <v>5857870.3011980839</v>
      </c>
      <c r="NH3" s="186">
        <v>5813.8836361723006</v>
      </c>
      <c r="NI3" s="186">
        <v>0</v>
      </c>
      <c r="NJ3" s="186">
        <v>0</v>
      </c>
      <c r="NK3" s="186">
        <v>2380.7386161897093</v>
      </c>
      <c r="NL3" s="186">
        <v>0</v>
      </c>
      <c r="NM3" s="186">
        <v>0</v>
      </c>
      <c r="NN3" s="186">
        <v>0</v>
      </c>
      <c r="NO3" s="186">
        <v>0</v>
      </c>
      <c r="NP3" s="186">
        <v>0</v>
      </c>
      <c r="NQ3" s="186">
        <v>28873.421762491198</v>
      </c>
      <c r="NR3" s="186">
        <v>0</v>
      </c>
      <c r="NS3" s="186">
        <v>0</v>
      </c>
      <c r="NT3" s="186">
        <v>0</v>
      </c>
      <c r="NU3" s="186">
        <v>0</v>
      </c>
      <c r="NV3" s="186">
        <v>889515.18505650829</v>
      </c>
      <c r="NW3" s="186">
        <v>23915666.021115776</v>
      </c>
      <c r="NX3" s="186">
        <v>0</v>
      </c>
      <c r="NY3" s="186">
        <v>0</v>
      </c>
      <c r="NZ3" s="186">
        <v>0</v>
      </c>
      <c r="OA3" s="186">
        <v>5857870.3011980839</v>
      </c>
      <c r="OB3" s="186">
        <v>9865.9843522923893</v>
      </c>
      <c r="OC3" s="186">
        <v>0</v>
      </c>
      <c r="OD3" s="186">
        <v>0</v>
      </c>
      <c r="OE3" s="186">
        <v>2380.7386161897093</v>
      </c>
      <c r="OF3" s="186">
        <v>0</v>
      </c>
      <c r="OG3" s="186">
        <v>0</v>
      </c>
      <c r="OH3" s="186">
        <v>0</v>
      </c>
      <c r="OI3" s="186">
        <v>398107.8405401234</v>
      </c>
      <c r="OJ3" s="186">
        <v>640635.04928047117</v>
      </c>
      <c r="OK3" s="186">
        <v>28873.421762491198</v>
      </c>
      <c r="OL3" s="186">
        <v>0</v>
      </c>
      <c r="OM3" s="186">
        <v>0</v>
      </c>
      <c r="ON3" s="186">
        <v>0</v>
      </c>
      <c r="OO3" s="186">
        <v>82944.933388049481</v>
      </c>
      <c r="OP3" s="186">
        <v>0</v>
      </c>
      <c r="OQ3" s="186">
        <v>0</v>
      </c>
      <c r="OR3" s="186">
        <v>0</v>
      </c>
      <c r="OS3" s="186">
        <v>0</v>
      </c>
      <c r="OT3" s="186">
        <v>0</v>
      </c>
      <c r="OU3" s="186">
        <v>0</v>
      </c>
      <c r="OV3" s="186">
        <v>0</v>
      </c>
      <c r="OW3" s="186">
        <v>0</v>
      </c>
      <c r="OX3" s="186">
        <v>0</v>
      </c>
      <c r="OY3" s="186">
        <v>0</v>
      </c>
      <c r="OZ3" s="186">
        <v>0</v>
      </c>
      <c r="PA3" s="186">
        <v>0</v>
      </c>
      <c r="PB3" s="186">
        <v>0</v>
      </c>
      <c r="PC3" s="186">
        <v>0</v>
      </c>
      <c r="PD3" s="186">
        <v>160158.76232011779</v>
      </c>
      <c r="PE3" s="186">
        <v>0</v>
      </c>
      <c r="PF3" s="186">
        <v>0</v>
      </c>
      <c r="PG3" s="186">
        <v>0</v>
      </c>
      <c r="PH3" s="186">
        <v>0</v>
      </c>
      <c r="PI3" s="186">
        <v>0</v>
      </c>
      <c r="PJ3" s="186">
        <v>75265712.351085842</v>
      </c>
      <c r="PK3" s="186">
        <v>299325660.62848592</v>
      </c>
      <c r="PL3" s="186">
        <v>15142053.460029595</v>
      </c>
      <c r="PM3" s="186">
        <v>0</v>
      </c>
      <c r="PN3" s="186">
        <v>22262582.969852544</v>
      </c>
      <c r="PO3" s="186">
        <v>244650388.16269037</v>
      </c>
      <c r="PP3" s="186">
        <v>7902066.8150761425</v>
      </c>
      <c r="PQ3" s="186">
        <v>11623568.17538213</v>
      </c>
      <c r="PR3" s="186">
        <v>14636554.498472933</v>
      </c>
      <c r="PS3" s="186">
        <v>5195038.6104448419</v>
      </c>
      <c r="PT3" s="186">
        <v>0</v>
      </c>
      <c r="PU3" s="186">
        <v>0</v>
      </c>
      <c r="PV3" s="186">
        <v>0</v>
      </c>
      <c r="PW3" s="186">
        <v>8898108.554114975</v>
      </c>
      <c r="PX3" s="186">
        <v>25917525.601271048</v>
      </c>
      <c r="PY3" s="186">
        <v>44438676.459135354</v>
      </c>
      <c r="PZ3" s="186">
        <v>0</v>
      </c>
      <c r="QA3" s="186">
        <v>0</v>
      </c>
      <c r="QB3" s="186">
        <v>0</v>
      </c>
      <c r="QC3" s="280">
        <v>8923590.9749684371</v>
      </c>
      <c r="QD3" s="280">
        <v>1</v>
      </c>
    </row>
    <row r="4" spans="1:446" x14ac:dyDescent="0.2">
      <c r="A4" s="185" t="s">
        <v>170</v>
      </c>
      <c r="B4" s="185" t="s">
        <v>129</v>
      </c>
      <c r="C4" s="186">
        <f>ROUND(UTD!H18,0)-ROUND(UTD!H288,0)</f>
        <v>0</v>
      </c>
      <c r="D4" s="292">
        <v>9741</v>
      </c>
      <c r="E4" s="185" t="s">
        <v>704</v>
      </c>
      <c r="F4" s="185">
        <v>2021</v>
      </c>
      <c r="G4" s="186">
        <v>198362529</v>
      </c>
      <c r="H4" s="186">
        <v>104916639</v>
      </c>
      <c r="I4" s="186">
        <v>65864869</v>
      </c>
      <c r="J4" s="186">
        <v>17924411</v>
      </c>
      <c r="K4" s="186">
        <v>36900521</v>
      </c>
      <c r="L4" s="185" t="s">
        <v>733</v>
      </c>
      <c r="M4" s="185" t="s">
        <v>734</v>
      </c>
      <c r="N4" s="185" t="s">
        <v>735</v>
      </c>
      <c r="O4" s="186">
        <v>7152</v>
      </c>
      <c r="P4" s="186">
        <v>14230</v>
      </c>
      <c r="Q4" s="186">
        <v>5677</v>
      </c>
      <c r="R4" s="186">
        <v>1561</v>
      </c>
      <c r="S4" s="186">
        <v>49</v>
      </c>
      <c r="T4" s="188" t="s">
        <v>756</v>
      </c>
      <c r="U4" s="188" t="s">
        <v>757</v>
      </c>
      <c r="V4" s="188" t="s">
        <v>758</v>
      </c>
      <c r="W4" s="186">
        <v>102790</v>
      </c>
      <c r="X4" s="186">
        <v>66441</v>
      </c>
      <c r="Y4" s="186">
        <v>21993</v>
      </c>
      <c r="Z4" s="186">
        <v>299</v>
      </c>
      <c r="AA4" s="186">
        <v>0</v>
      </c>
      <c r="AB4" s="186">
        <v>40803</v>
      </c>
      <c r="AC4" s="186">
        <v>0</v>
      </c>
      <c r="AD4" s="186">
        <v>0</v>
      </c>
      <c r="AE4" s="186">
        <v>0</v>
      </c>
      <c r="AF4" s="186">
        <v>98</v>
      </c>
      <c r="AG4" s="186">
        <v>0</v>
      </c>
      <c r="AH4" s="186">
        <v>0</v>
      </c>
      <c r="AI4" s="186">
        <v>0</v>
      </c>
      <c r="AJ4" s="186">
        <v>2263</v>
      </c>
      <c r="AK4" s="186">
        <v>0</v>
      </c>
      <c r="AL4" s="186">
        <v>24260</v>
      </c>
      <c r="AM4" s="186">
        <v>0</v>
      </c>
      <c r="AN4" s="186">
        <v>0</v>
      </c>
      <c r="AO4" s="186">
        <v>3</v>
      </c>
      <c r="AP4" s="186">
        <v>0</v>
      </c>
      <c r="AQ4" s="186">
        <v>53661</v>
      </c>
      <c r="AR4" s="186">
        <v>59384</v>
      </c>
      <c r="AS4" s="186">
        <v>15815</v>
      </c>
      <c r="AT4" s="186">
        <v>2166</v>
      </c>
      <c r="AU4" s="186">
        <v>0</v>
      </c>
      <c r="AV4" s="186">
        <v>81823</v>
      </c>
      <c r="AW4" s="186">
        <v>0</v>
      </c>
      <c r="AX4" s="186">
        <v>0</v>
      </c>
      <c r="AY4" s="186">
        <v>0</v>
      </c>
      <c r="AZ4" s="186">
        <v>0</v>
      </c>
      <c r="BA4" s="186">
        <v>0</v>
      </c>
      <c r="BB4" s="186">
        <v>0</v>
      </c>
      <c r="BC4" s="186">
        <v>0</v>
      </c>
      <c r="BD4" s="186">
        <v>10697</v>
      </c>
      <c r="BE4" s="186">
        <v>0</v>
      </c>
      <c r="BF4" s="186">
        <v>76732</v>
      </c>
      <c r="BG4" s="186">
        <v>0</v>
      </c>
      <c r="BH4" s="186">
        <v>335</v>
      </c>
      <c r="BI4" s="186">
        <v>303</v>
      </c>
      <c r="BJ4" s="186">
        <v>0</v>
      </c>
      <c r="BK4" s="186">
        <v>7046</v>
      </c>
      <c r="BL4" s="186">
        <v>9720</v>
      </c>
      <c r="BM4" s="186">
        <v>771</v>
      </c>
      <c r="BN4" s="186">
        <v>9</v>
      </c>
      <c r="BO4" s="186">
        <v>0</v>
      </c>
      <c r="BP4" s="186">
        <v>24219</v>
      </c>
      <c r="BQ4" s="186">
        <v>0</v>
      </c>
      <c r="BR4" s="186">
        <v>0</v>
      </c>
      <c r="BS4" s="186">
        <v>0</v>
      </c>
      <c r="BT4" s="186">
        <v>15</v>
      </c>
      <c r="BU4" s="186">
        <v>0</v>
      </c>
      <c r="BV4" s="186">
        <v>0</v>
      </c>
      <c r="BW4" s="186">
        <v>0</v>
      </c>
      <c r="BX4" s="186">
        <v>8437</v>
      </c>
      <c r="BY4" s="186">
        <v>0</v>
      </c>
      <c r="BZ4" s="186">
        <v>43936</v>
      </c>
      <c r="CA4" s="186">
        <v>0</v>
      </c>
      <c r="CB4" s="186">
        <v>0</v>
      </c>
      <c r="CC4" s="186">
        <v>714</v>
      </c>
      <c r="CD4" s="186">
        <v>0</v>
      </c>
      <c r="CE4" s="186">
        <v>5960</v>
      </c>
      <c r="CF4" s="186">
        <v>6546</v>
      </c>
      <c r="CG4" s="186">
        <v>727</v>
      </c>
      <c r="CH4" s="186">
        <v>54</v>
      </c>
      <c r="CI4" s="186">
        <v>0</v>
      </c>
      <c r="CJ4" s="186">
        <v>10678</v>
      </c>
      <c r="CK4" s="186">
        <v>0</v>
      </c>
      <c r="CL4" s="186">
        <v>0</v>
      </c>
      <c r="CM4" s="186">
        <v>0</v>
      </c>
      <c r="CN4" s="186">
        <v>0</v>
      </c>
      <c r="CO4" s="186">
        <v>0</v>
      </c>
      <c r="CP4" s="186">
        <v>0</v>
      </c>
      <c r="CQ4" s="186">
        <v>0</v>
      </c>
      <c r="CR4" s="186">
        <v>696</v>
      </c>
      <c r="CS4" s="186">
        <v>0</v>
      </c>
      <c r="CT4" s="186">
        <v>1652</v>
      </c>
      <c r="CU4" s="186">
        <v>0</v>
      </c>
      <c r="CV4" s="186">
        <v>0</v>
      </c>
      <c r="CW4" s="186">
        <v>33</v>
      </c>
      <c r="CX4" s="186">
        <v>0</v>
      </c>
      <c r="CY4" s="186">
        <v>0</v>
      </c>
      <c r="CZ4" s="186">
        <v>0</v>
      </c>
      <c r="DA4" s="186">
        <v>0</v>
      </c>
      <c r="DB4" s="186">
        <v>0</v>
      </c>
      <c r="DC4" s="186">
        <v>0</v>
      </c>
      <c r="DD4" s="186">
        <v>0</v>
      </c>
      <c r="DE4" s="186">
        <v>0</v>
      </c>
      <c r="DF4" s="186">
        <v>0</v>
      </c>
      <c r="DG4" s="186">
        <v>0</v>
      </c>
      <c r="DH4" s="186">
        <v>0</v>
      </c>
      <c r="DI4" s="186">
        <v>0</v>
      </c>
      <c r="DJ4" s="186">
        <v>0</v>
      </c>
      <c r="DK4" s="186">
        <v>0</v>
      </c>
      <c r="DL4" s="186">
        <v>1159</v>
      </c>
      <c r="DM4" s="186">
        <v>0</v>
      </c>
      <c r="DN4" s="186">
        <v>0</v>
      </c>
      <c r="DO4" s="186">
        <v>0</v>
      </c>
      <c r="DP4" s="186">
        <v>0</v>
      </c>
      <c r="DQ4" s="186">
        <v>0</v>
      </c>
      <c r="DR4" s="186">
        <v>0</v>
      </c>
      <c r="DS4" s="186">
        <v>6495371.2472200897</v>
      </c>
      <c r="DT4" s="186">
        <v>3751735.7660822901</v>
      </c>
      <c r="DU4" s="186">
        <v>1928919.4928438601</v>
      </c>
      <c r="DV4" s="186">
        <v>21748.295709593302</v>
      </c>
      <c r="DW4" s="186">
        <v>0</v>
      </c>
      <c r="DX4" s="186">
        <v>3437339.41269508</v>
      </c>
      <c r="DY4" s="186">
        <v>0</v>
      </c>
      <c r="DZ4" s="186">
        <v>0</v>
      </c>
      <c r="EA4" s="186">
        <v>0</v>
      </c>
      <c r="EB4" s="186">
        <v>63070</v>
      </c>
      <c r="EC4" s="186">
        <v>0</v>
      </c>
      <c r="ED4" s="186">
        <v>0</v>
      </c>
      <c r="EE4" s="186">
        <v>0</v>
      </c>
      <c r="EF4" s="186">
        <v>111095.512163837</v>
      </c>
      <c r="EG4" s="186">
        <v>0</v>
      </c>
      <c r="EH4" s="186">
        <v>2239924.3435772602</v>
      </c>
      <c r="EI4" s="186">
        <v>0</v>
      </c>
      <c r="EJ4" s="186">
        <v>0</v>
      </c>
      <c r="EK4" s="186">
        <v>0</v>
      </c>
      <c r="EL4" s="186">
        <v>0</v>
      </c>
      <c r="EM4" s="186">
        <v>6553133.9966310496</v>
      </c>
      <c r="EN4" s="186">
        <v>6121941.0525422702</v>
      </c>
      <c r="EO4" s="186">
        <v>2899733.3029338499</v>
      </c>
      <c r="EP4" s="186">
        <v>301321.36379109998</v>
      </c>
      <c r="EQ4" s="186">
        <v>0</v>
      </c>
      <c r="ER4" s="186">
        <v>8904359.4490699098</v>
      </c>
      <c r="ES4" s="186">
        <v>0</v>
      </c>
      <c r="ET4" s="186">
        <v>0</v>
      </c>
      <c r="EU4" s="186">
        <v>0</v>
      </c>
      <c r="EV4" s="186">
        <v>0</v>
      </c>
      <c r="EW4" s="186">
        <v>0</v>
      </c>
      <c r="EX4" s="186">
        <v>0</v>
      </c>
      <c r="EY4" s="186">
        <v>0</v>
      </c>
      <c r="EZ4" s="186">
        <v>720012.57308861404</v>
      </c>
      <c r="FA4" s="186">
        <v>0</v>
      </c>
      <c r="FB4" s="186">
        <v>8363050.2067026496</v>
      </c>
      <c r="FC4" s="186">
        <v>0</v>
      </c>
      <c r="FD4" s="186">
        <v>92014.969556517797</v>
      </c>
      <c r="FE4" s="186">
        <v>36601.240764087102</v>
      </c>
      <c r="FF4" s="186">
        <v>0</v>
      </c>
      <c r="FG4" s="186">
        <v>3275297.3640818298</v>
      </c>
      <c r="FH4" s="186">
        <v>4597335.9719234696</v>
      </c>
      <c r="FI4" s="186">
        <v>791027.37623785494</v>
      </c>
      <c r="FJ4" s="186">
        <v>15519</v>
      </c>
      <c r="FK4" s="186">
        <v>0</v>
      </c>
      <c r="FL4" s="186">
        <v>7764832.4347296096</v>
      </c>
      <c r="FM4" s="186">
        <v>0</v>
      </c>
      <c r="FN4" s="186">
        <v>0</v>
      </c>
      <c r="FO4" s="186">
        <v>0</v>
      </c>
      <c r="FP4" s="186">
        <v>52242</v>
      </c>
      <c r="FQ4" s="186">
        <v>0</v>
      </c>
      <c r="FR4" s="186">
        <v>0</v>
      </c>
      <c r="FS4" s="186">
        <v>0</v>
      </c>
      <c r="FT4" s="186">
        <v>2245218.5346470298</v>
      </c>
      <c r="FU4" s="186">
        <v>0</v>
      </c>
      <c r="FV4" s="186">
        <v>11808781.462909199</v>
      </c>
      <c r="FW4" s="186">
        <v>0</v>
      </c>
      <c r="FX4" s="186">
        <v>0</v>
      </c>
      <c r="FY4" s="186">
        <v>293988.33153080498</v>
      </c>
      <c r="FZ4" s="186">
        <v>0</v>
      </c>
      <c r="GA4" s="186">
        <v>5576495.3228323301</v>
      </c>
      <c r="GB4" s="186">
        <v>7545815.8215808999</v>
      </c>
      <c r="GC4" s="186">
        <v>835499.25307298999</v>
      </c>
      <c r="GD4" s="186">
        <v>10859.5714285714</v>
      </c>
      <c r="GE4" s="186">
        <v>0</v>
      </c>
      <c r="GF4" s="186">
        <v>12176930.9179611</v>
      </c>
      <c r="GG4" s="186">
        <v>0</v>
      </c>
      <c r="GH4" s="186">
        <v>0</v>
      </c>
      <c r="GI4" s="186">
        <v>0</v>
      </c>
      <c r="GJ4" s="186">
        <v>0</v>
      </c>
      <c r="GK4" s="186">
        <v>0</v>
      </c>
      <c r="GL4" s="186">
        <v>0</v>
      </c>
      <c r="GM4" s="186">
        <v>0</v>
      </c>
      <c r="GN4" s="186">
        <v>1140678.34652978</v>
      </c>
      <c r="GO4" s="186">
        <v>0</v>
      </c>
      <c r="GP4" s="186">
        <v>7363711.5628655199</v>
      </c>
      <c r="GQ4" s="186">
        <v>0</v>
      </c>
      <c r="GR4" s="186">
        <v>0</v>
      </c>
      <c r="GS4" s="186">
        <v>8796.3188583761894</v>
      </c>
      <c r="GT4" s="186">
        <v>0</v>
      </c>
      <c r="GU4" s="186">
        <v>0</v>
      </c>
      <c r="GV4" s="186">
        <v>0</v>
      </c>
      <c r="GW4" s="186">
        <v>0</v>
      </c>
      <c r="GX4" s="186">
        <v>0</v>
      </c>
      <c r="GY4" s="186">
        <v>0</v>
      </c>
      <c r="GZ4" s="186">
        <v>0</v>
      </c>
      <c r="HA4" s="186">
        <v>0</v>
      </c>
      <c r="HB4" s="186">
        <v>0</v>
      </c>
      <c r="HC4" s="186">
        <v>0</v>
      </c>
      <c r="HD4" s="186">
        <v>0</v>
      </c>
      <c r="HE4" s="186">
        <v>0</v>
      </c>
      <c r="HF4" s="186">
        <v>0</v>
      </c>
      <c r="HG4" s="186">
        <v>0</v>
      </c>
      <c r="HH4" s="186">
        <v>771271.01985258795</v>
      </c>
      <c r="HI4" s="186">
        <v>0</v>
      </c>
      <c r="HJ4" s="186">
        <v>0</v>
      </c>
      <c r="HK4" s="186">
        <v>0</v>
      </c>
      <c r="HL4" s="186">
        <v>0</v>
      </c>
      <c r="HM4" s="186">
        <v>0</v>
      </c>
      <c r="HN4" s="186">
        <v>0</v>
      </c>
      <c r="HP4" s="187" t="s">
        <v>137</v>
      </c>
      <c r="HQ4" s="185">
        <f>'Relative Weights'!$H$1</f>
        <v>2021</v>
      </c>
      <c r="HR4" s="186">
        <v>3034251.5104734432</v>
      </c>
      <c r="HS4" s="186">
        <v>1760642.098252719</v>
      </c>
      <c r="HT4" s="186">
        <v>553464.1214916663</v>
      </c>
      <c r="HU4" s="186">
        <v>11338.353108814745</v>
      </c>
      <c r="HV4" s="186">
        <v>0</v>
      </c>
      <c r="HW4" s="186">
        <v>1013712.7152557669</v>
      </c>
      <c r="HX4" s="186">
        <v>0</v>
      </c>
      <c r="HY4" s="186">
        <v>0</v>
      </c>
      <c r="HZ4" s="186">
        <v>0</v>
      </c>
      <c r="IA4" s="186">
        <v>3836.8396637203909</v>
      </c>
      <c r="IB4" s="186">
        <v>0</v>
      </c>
      <c r="IC4" s="186">
        <v>0</v>
      </c>
      <c r="ID4" s="186">
        <v>6345.5425207683384</v>
      </c>
      <c r="IE4" s="186">
        <v>63307.854451386447</v>
      </c>
      <c r="IF4" s="186">
        <v>0</v>
      </c>
      <c r="IG4" s="186">
        <v>536616.46014776593</v>
      </c>
      <c r="IH4" s="186">
        <v>0</v>
      </c>
      <c r="II4" s="186">
        <v>0</v>
      </c>
      <c r="IJ4" s="186">
        <v>147.5707562969381</v>
      </c>
      <c r="IK4" s="186">
        <v>0</v>
      </c>
      <c r="IL4" s="186">
        <v>1320930.4347399424</v>
      </c>
      <c r="IM4" s="186">
        <v>1328235.1871766408</v>
      </c>
      <c r="IN4" s="186">
        <v>388504.61107773904</v>
      </c>
      <c r="IO4" s="186">
        <v>68079.30890498744</v>
      </c>
      <c r="IP4" s="186">
        <v>0</v>
      </c>
      <c r="IQ4" s="186">
        <v>1911459.4111881899</v>
      </c>
      <c r="IR4" s="186">
        <v>0</v>
      </c>
      <c r="IS4" s="186">
        <v>0</v>
      </c>
      <c r="IT4" s="186">
        <v>0</v>
      </c>
      <c r="IU4" s="186">
        <v>0</v>
      </c>
      <c r="IV4" s="186">
        <v>0</v>
      </c>
      <c r="IW4" s="186">
        <v>0</v>
      </c>
      <c r="IX4" s="186">
        <v>0</v>
      </c>
      <c r="IY4" s="186">
        <v>250575.14419220091</v>
      </c>
      <c r="IZ4" s="186">
        <v>0</v>
      </c>
      <c r="JA4" s="186">
        <v>1861703.4711900721</v>
      </c>
      <c r="JB4" s="186">
        <v>0</v>
      </c>
      <c r="JC4" s="186">
        <v>10920.235965973419</v>
      </c>
      <c r="JD4" s="186">
        <v>15642.50016747544</v>
      </c>
      <c r="JE4" s="186">
        <v>0</v>
      </c>
      <c r="JF4" s="186">
        <v>176519.21965718747</v>
      </c>
      <c r="JG4" s="186">
        <v>345709.09175162704</v>
      </c>
      <c r="JH4" s="186">
        <v>16527.924705257068</v>
      </c>
      <c r="JI4" s="186">
        <v>590.2830251877524</v>
      </c>
      <c r="JJ4" s="186">
        <v>0</v>
      </c>
      <c r="JK4" s="186">
        <v>836381.85643894621</v>
      </c>
      <c r="JL4" s="186">
        <v>0</v>
      </c>
      <c r="JM4" s="186">
        <v>0</v>
      </c>
      <c r="JN4" s="186">
        <v>0</v>
      </c>
      <c r="JO4" s="186">
        <v>295.1415125938762</v>
      </c>
      <c r="JP4" s="186">
        <v>0</v>
      </c>
      <c r="JQ4" s="186">
        <v>0</v>
      </c>
      <c r="JR4" s="186">
        <v>0</v>
      </c>
      <c r="JS4" s="186">
        <v>222118.58335294132</v>
      </c>
      <c r="JT4" s="186">
        <v>0</v>
      </c>
      <c r="JU4" s="186">
        <v>1255581.1848264483</v>
      </c>
      <c r="JV4" s="186">
        <v>0</v>
      </c>
      <c r="JW4" s="186">
        <v>0</v>
      </c>
      <c r="JX4" s="186">
        <v>22873.467226025408</v>
      </c>
      <c r="JY4" s="186">
        <v>0</v>
      </c>
      <c r="JZ4" s="186">
        <v>164565.98839713546</v>
      </c>
      <c r="KA4" s="186">
        <v>169312.84772468699</v>
      </c>
      <c r="KB4" s="186">
        <v>19331.769074898893</v>
      </c>
      <c r="KC4" s="186">
        <v>1475.7075629693809</v>
      </c>
      <c r="KD4" s="186">
        <v>0</v>
      </c>
      <c r="KE4" s="186">
        <v>306209.3193161466</v>
      </c>
      <c r="KF4" s="186">
        <v>0</v>
      </c>
      <c r="KG4" s="186">
        <v>0</v>
      </c>
      <c r="KH4" s="186">
        <v>0</v>
      </c>
      <c r="KI4" s="186">
        <v>0</v>
      </c>
      <c r="KJ4" s="186">
        <v>0</v>
      </c>
      <c r="KK4" s="186">
        <v>0</v>
      </c>
      <c r="KL4" s="186">
        <v>0</v>
      </c>
      <c r="KM4" s="186">
        <v>18938.247058107059</v>
      </c>
      <c r="KN4" s="186">
        <v>0</v>
      </c>
      <c r="KO4" s="186">
        <v>42943.090082408991</v>
      </c>
      <c r="KP4" s="186">
        <v>0</v>
      </c>
      <c r="KQ4" s="186">
        <v>0</v>
      </c>
      <c r="KR4" s="186">
        <v>516.49764703928338</v>
      </c>
      <c r="KS4" s="186">
        <v>0</v>
      </c>
      <c r="KT4" s="186">
        <v>0</v>
      </c>
      <c r="KU4" s="186">
        <v>0</v>
      </c>
      <c r="KV4" s="186">
        <v>0</v>
      </c>
      <c r="KW4" s="186">
        <v>0</v>
      </c>
      <c r="KX4" s="186">
        <v>0</v>
      </c>
      <c r="KY4" s="186">
        <v>0</v>
      </c>
      <c r="KZ4" s="186">
        <v>0</v>
      </c>
      <c r="LA4" s="186">
        <v>0</v>
      </c>
      <c r="LB4" s="186">
        <v>0</v>
      </c>
      <c r="LC4" s="186">
        <v>0</v>
      </c>
      <c r="LD4" s="186">
        <v>0</v>
      </c>
      <c r="LE4" s="186">
        <v>0</v>
      </c>
      <c r="LF4" s="186">
        <v>0</v>
      </c>
      <c r="LG4" s="186">
        <v>30227.409914822823</v>
      </c>
      <c r="LH4" s="186">
        <v>0</v>
      </c>
      <c r="LI4" s="186">
        <v>0</v>
      </c>
      <c r="LJ4" s="186">
        <v>0</v>
      </c>
      <c r="LK4" s="186">
        <v>0</v>
      </c>
      <c r="LL4" s="186">
        <v>0</v>
      </c>
      <c r="LM4" s="186">
        <v>0</v>
      </c>
      <c r="LN4" s="186">
        <v>11715821.472807411</v>
      </c>
      <c r="LO4" s="186">
        <v>6772467.5039491784</v>
      </c>
      <c r="LP4" s="186">
        <v>3049838.5223545223</v>
      </c>
      <c r="LQ4" s="186">
        <v>40650.017007547583</v>
      </c>
      <c r="LR4" s="186">
        <v>0</v>
      </c>
      <c r="LS4" s="186">
        <v>5468530.3941092351</v>
      </c>
      <c r="LT4" s="186">
        <v>0</v>
      </c>
      <c r="LU4" s="186">
        <v>0</v>
      </c>
      <c r="LV4" s="186">
        <v>0</v>
      </c>
      <c r="LW4" s="186">
        <v>82201.258434439223</v>
      </c>
      <c r="LX4" s="186">
        <v>0</v>
      </c>
      <c r="LY4" s="186">
        <v>0</v>
      </c>
      <c r="LZ4" s="186">
        <v>0</v>
      </c>
      <c r="MA4" s="186">
        <v>214270.71257630922</v>
      </c>
      <c r="MB4" s="186">
        <v>0</v>
      </c>
      <c r="MC4" s="186">
        <v>3411237.913909792</v>
      </c>
      <c r="MD4" s="186">
        <v>0</v>
      </c>
      <c r="ME4" s="186">
        <v>0</v>
      </c>
      <c r="MF4" s="186">
        <v>181.30436195610525</v>
      </c>
      <c r="MG4" s="186">
        <v>0</v>
      </c>
      <c r="MH4" s="186">
        <v>9674018.5085071716</v>
      </c>
      <c r="MI4" s="186">
        <v>9153232.5475436952</v>
      </c>
      <c r="MJ4" s="186">
        <v>4039905.2760842652</v>
      </c>
      <c r="MK4" s="186">
        <v>453842.98996582301</v>
      </c>
      <c r="ML4" s="186">
        <v>0</v>
      </c>
      <c r="MM4" s="186">
        <v>13288236.68522861</v>
      </c>
      <c r="MN4" s="186">
        <v>0</v>
      </c>
      <c r="MO4" s="186">
        <v>0</v>
      </c>
      <c r="MP4" s="186">
        <v>0</v>
      </c>
      <c r="MQ4" s="186">
        <v>0</v>
      </c>
      <c r="MR4" s="186">
        <v>0</v>
      </c>
      <c r="MS4" s="186">
        <v>0</v>
      </c>
      <c r="MT4" s="186">
        <v>0</v>
      </c>
      <c r="MU4" s="186">
        <v>1192457.0370158223</v>
      </c>
      <c r="MV4" s="186">
        <v>0</v>
      </c>
      <c r="MW4" s="186">
        <v>12562058.284762915</v>
      </c>
      <c r="MX4" s="186">
        <v>0</v>
      </c>
      <c r="MY4" s="186">
        <v>126465.44768343818</v>
      </c>
      <c r="MZ4" s="186">
        <v>64186.281574227702</v>
      </c>
      <c r="NA4" s="186">
        <v>0</v>
      </c>
      <c r="NB4" s="186">
        <v>4240876.8444950394</v>
      </c>
      <c r="NC4" s="186">
        <v>6072989.3501839004</v>
      </c>
      <c r="ND4" s="186">
        <v>992156.59156176157</v>
      </c>
      <c r="NE4" s="186">
        <v>19791.748404237071</v>
      </c>
      <c r="NF4" s="186">
        <v>0</v>
      </c>
      <c r="NG4" s="186">
        <v>10567389.55765862</v>
      </c>
      <c r="NH4" s="186">
        <v>0</v>
      </c>
      <c r="NI4" s="186">
        <v>0</v>
      </c>
      <c r="NJ4" s="186">
        <v>0</v>
      </c>
      <c r="NK4" s="186">
        <v>64546.751402236172</v>
      </c>
      <c r="NL4" s="186">
        <v>0</v>
      </c>
      <c r="NM4" s="186">
        <v>0</v>
      </c>
      <c r="NN4" s="186">
        <v>0</v>
      </c>
      <c r="NO4" s="186">
        <v>3031352.5059767002</v>
      </c>
      <c r="NP4" s="186">
        <v>0</v>
      </c>
      <c r="NQ4" s="186">
        <v>16050781.290602027</v>
      </c>
      <c r="NR4" s="186">
        <v>0</v>
      </c>
      <c r="NS4" s="186">
        <v>0</v>
      </c>
      <c r="NT4" s="186">
        <v>389294.11011674086</v>
      </c>
      <c r="NU4" s="186">
        <v>0</v>
      </c>
      <c r="NV4" s="186">
        <v>7053426.3298678771</v>
      </c>
      <c r="NW4" s="186">
        <v>9478751.1828095689</v>
      </c>
      <c r="NX4" s="186">
        <v>1050239.2000956628</v>
      </c>
      <c r="NY4" s="186">
        <v>15155.034393208256</v>
      </c>
      <c r="NZ4" s="186">
        <v>0</v>
      </c>
      <c r="OA4" s="186">
        <v>15336695.648385011</v>
      </c>
      <c r="OB4" s="186">
        <v>0</v>
      </c>
      <c r="OC4" s="186">
        <v>0</v>
      </c>
      <c r="OD4" s="186">
        <v>0</v>
      </c>
      <c r="OE4" s="186">
        <v>0</v>
      </c>
      <c r="OF4" s="186">
        <v>0</v>
      </c>
      <c r="OG4" s="186">
        <v>0</v>
      </c>
      <c r="OH4" s="186">
        <v>0</v>
      </c>
      <c r="OI4" s="186">
        <v>1424696.5448297721</v>
      </c>
      <c r="OJ4" s="186">
        <v>0</v>
      </c>
      <c r="OK4" s="186">
        <v>9099762.2413744107</v>
      </c>
      <c r="OL4" s="186">
        <v>0</v>
      </c>
      <c r="OM4" s="186">
        <v>0</v>
      </c>
      <c r="ON4" s="186">
        <v>11441.658882137688</v>
      </c>
      <c r="OO4" s="186">
        <v>0</v>
      </c>
      <c r="OP4" s="186">
        <v>0</v>
      </c>
      <c r="OQ4" s="186">
        <v>0</v>
      </c>
      <c r="OR4" s="186">
        <v>0</v>
      </c>
      <c r="OS4" s="186">
        <v>0</v>
      </c>
      <c r="OT4" s="186">
        <v>0</v>
      </c>
      <c r="OU4" s="186">
        <v>0</v>
      </c>
      <c r="OV4" s="186">
        <v>0</v>
      </c>
      <c r="OW4" s="186">
        <v>0</v>
      </c>
      <c r="OX4" s="186">
        <v>0</v>
      </c>
      <c r="OY4" s="186">
        <v>0</v>
      </c>
      <c r="OZ4" s="186">
        <v>0</v>
      </c>
      <c r="PA4" s="186">
        <v>0</v>
      </c>
      <c r="PB4" s="186">
        <v>0</v>
      </c>
      <c r="PC4" s="186">
        <v>984715.16352061776</v>
      </c>
      <c r="PD4" s="186">
        <v>0</v>
      </c>
      <c r="PE4" s="186">
        <v>0</v>
      </c>
      <c r="PF4" s="186">
        <v>0</v>
      </c>
      <c r="PG4" s="186">
        <v>0</v>
      </c>
      <c r="PH4" s="186">
        <v>0</v>
      </c>
      <c r="PI4" s="186">
        <v>0</v>
      </c>
      <c r="PJ4" s="186">
        <v>0</v>
      </c>
      <c r="PK4" s="186">
        <v>0</v>
      </c>
      <c r="PL4" s="186">
        <v>0</v>
      </c>
      <c r="PM4" s="186">
        <v>0</v>
      </c>
      <c r="PN4" s="186">
        <v>0</v>
      </c>
      <c r="PO4" s="186">
        <v>0</v>
      </c>
      <c r="PP4" s="186">
        <v>0</v>
      </c>
      <c r="PQ4" s="186">
        <v>0</v>
      </c>
      <c r="PR4" s="186">
        <v>0</v>
      </c>
      <c r="PS4" s="186">
        <v>0</v>
      </c>
      <c r="PT4" s="186">
        <v>0</v>
      </c>
      <c r="PU4" s="186">
        <v>0</v>
      </c>
      <c r="PV4" s="186">
        <v>0</v>
      </c>
      <c r="PW4" s="186">
        <v>0</v>
      </c>
      <c r="PX4" s="186">
        <v>0</v>
      </c>
      <c r="PY4" s="186">
        <v>0</v>
      </c>
      <c r="PZ4" s="186">
        <v>0</v>
      </c>
      <c r="QA4" s="186">
        <v>0</v>
      </c>
      <c r="QB4" s="186">
        <v>0</v>
      </c>
      <c r="QC4" s="280">
        <v>0</v>
      </c>
      <c r="QD4" s="280">
        <v>1</v>
      </c>
    </row>
    <row r="5" spans="1:446" x14ac:dyDescent="0.2">
      <c r="A5" s="185" t="s">
        <v>171</v>
      </c>
      <c r="B5" s="185" t="s">
        <v>123</v>
      </c>
      <c r="C5" s="186">
        <f>ROUND(UTEP!H18,0)-ROUND(UTEP!H288,0)</f>
        <v>0</v>
      </c>
      <c r="D5" s="292">
        <v>3661</v>
      </c>
      <c r="E5" s="185" t="s">
        <v>705</v>
      </c>
      <c r="F5" s="185">
        <v>2021</v>
      </c>
      <c r="G5" s="186">
        <v>111650892</v>
      </c>
      <c r="H5" s="186">
        <v>97102943</v>
      </c>
      <c r="I5" s="186">
        <v>27940841</v>
      </c>
      <c r="J5" s="186">
        <v>28641525</v>
      </c>
      <c r="K5" s="186">
        <v>32400937</v>
      </c>
      <c r="L5" s="185" t="s">
        <v>830</v>
      </c>
      <c r="M5" s="185" t="s">
        <v>831</v>
      </c>
      <c r="N5" s="352" t="s">
        <v>832</v>
      </c>
      <c r="O5" s="186">
        <v>7914</v>
      </c>
      <c r="P5" s="186">
        <v>13240</v>
      </c>
      <c r="Q5" s="186">
        <v>2642</v>
      </c>
      <c r="R5" s="186">
        <v>756</v>
      </c>
      <c r="S5" s="186">
        <v>315</v>
      </c>
      <c r="T5" s="188" t="s">
        <v>759</v>
      </c>
      <c r="U5" s="188" t="s">
        <v>760</v>
      </c>
      <c r="V5" s="188" t="s">
        <v>761</v>
      </c>
      <c r="W5" s="186">
        <v>153066</v>
      </c>
      <c r="X5" s="186">
        <v>63446</v>
      </c>
      <c r="Y5" s="186">
        <v>19694</v>
      </c>
      <c r="Z5" s="186">
        <v>564</v>
      </c>
      <c r="AA5" s="186">
        <v>0</v>
      </c>
      <c r="AB5" s="186">
        <v>19076</v>
      </c>
      <c r="AC5" s="186">
        <v>0</v>
      </c>
      <c r="AD5" s="186">
        <v>0</v>
      </c>
      <c r="AE5" s="186">
        <v>441</v>
      </c>
      <c r="AF5" s="186">
        <v>0</v>
      </c>
      <c r="AG5" s="186">
        <v>0</v>
      </c>
      <c r="AH5" s="186">
        <v>0</v>
      </c>
      <c r="AI5" s="186">
        <v>0</v>
      </c>
      <c r="AJ5" s="186">
        <v>2643</v>
      </c>
      <c r="AK5" s="186">
        <v>0</v>
      </c>
      <c r="AL5" s="186">
        <v>9546</v>
      </c>
      <c r="AM5" s="186">
        <v>0</v>
      </c>
      <c r="AN5" s="186">
        <v>0</v>
      </c>
      <c r="AO5" s="186">
        <v>48</v>
      </c>
      <c r="AP5" s="186">
        <v>5930</v>
      </c>
      <c r="AQ5" s="186">
        <v>68413</v>
      </c>
      <c r="AR5" s="186">
        <v>25348</v>
      </c>
      <c r="AS5" s="186">
        <v>10516</v>
      </c>
      <c r="AT5" s="186">
        <v>11687</v>
      </c>
      <c r="AU5" s="186">
        <v>0</v>
      </c>
      <c r="AV5" s="186">
        <v>29755</v>
      </c>
      <c r="AW5" s="186">
        <v>0</v>
      </c>
      <c r="AX5" s="186">
        <v>0</v>
      </c>
      <c r="AY5" s="186">
        <v>1454</v>
      </c>
      <c r="AZ5" s="186">
        <v>0</v>
      </c>
      <c r="BA5" s="186">
        <v>0</v>
      </c>
      <c r="BB5" s="186">
        <v>0</v>
      </c>
      <c r="BC5" s="186">
        <v>0</v>
      </c>
      <c r="BD5" s="186">
        <v>17437</v>
      </c>
      <c r="BE5" s="186">
        <v>0</v>
      </c>
      <c r="BF5" s="186">
        <v>38105</v>
      </c>
      <c r="BG5" s="186">
        <v>0</v>
      </c>
      <c r="BH5" s="186">
        <v>936</v>
      </c>
      <c r="BI5" s="186">
        <v>909</v>
      </c>
      <c r="BJ5" s="186">
        <v>15998</v>
      </c>
      <c r="BK5" s="186">
        <v>9316</v>
      </c>
      <c r="BL5" s="186">
        <v>2394</v>
      </c>
      <c r="BM5" s="186">
        <v>640</v>
      </c>
      <c r="BN5" s="186">
        <v>6501</v>
      </c>
      <c r="BO5" s="186">
        <v>0</v>
      </c>
      <c r="BP5" s="186">
        <v>8377</v>
      </c>
      <c r="BQ5" s="186">
        <v>0</v>
      </c>
      <c r="BR5" s="186">
        <v>0</v>
      </c>
      <c r="BS5" s="186">
        <v>1998</v>
      </c>
      <c r="BT5" s="186">
        <v>0</v>
      </c>
      <c r="BU5" s="186">
        <v>0</v>
      </c>
      <c r="BV5" s="186">
        <v>0</v>
      </c>
      <c r="BW5" s="186">
        <v>0</v>
      </c>
      <c r="BX5" s="186">
        <v>4909</v>
      </c>
      <c r="BY5" s="186">
        <v>40</v>
      </c>
      <c r="BZ5" s="186">
        <v>6369</v>
      </c>
      <c r="CA5" s="186">
        <v>0</v>
      </c>
      <c r="CB5" s="186">
        <v>0</v>
      </c>
      <c r="CC5" s="186">
        <v>588</v>
      </c>
      <c r="CD5" s="186">
        <v>6755</v>
      </c>
      <c r="CE5" s="186">
        <v>1157</v>
      </c>
      <c r="CF5" s="186">
        <v>2106</v>
      </c>
      <c r="CG5" s="186">
        <v>0</v>
      </c>
      <c r="CH5" s="186">
        <v>1400</v>
      </c>
      <c r="CI5" s="186">
        <v>0</v>
      </c>
      <c r="CJ5" s="186">
        <v>3024</v>
      </c>
      <c r="CK5" s="186">
        <v>0</v>
      </c>
      <c r="CL5" s="186">
        <v>0</v>
      </c>
      <c r="CM5" s="186">
        <v>0</v>
      </c>
      <c r="CN5" s="186">
        <v>0</v>
      </c>
      <c r="CO5" s="186">
        <v>0</v>
      </c>
      <c r="CP5" s="186">
        <v>0</v>
      </c>
      <c r="CQ5" s="186">
        <v>0</v>
      </c>
      <c r="CR5" s="186">
        <v>352</v>
      </c>
      <c r="CS5" s="186">
        <v>0</v>
      </c>
      <c r="CT5" s="186">
        <v>387</v>
      </c>
      <c r="CU5" s="186">
        <v>0</v>
      </c>
      <c r="CV5" s="186">
        <v>0</v>
      </c>
      <c r="CW5" s="186">
        <v>0</v>
      </c>
      <c r="CX5" s="186">
        <v>708</v>
      </c>
      <c r="CY5" s="186">
        <v>0</v>
      </c>
      <c r="CZ5" s="186">
        <v>0</v>
      </c>
      <c r="DA5" s="186">
        <v>0</v>
      </c>
      <c r="DB5" s="186">
        <v>0</v>
      </c>
      <c r="DC5" s="186">
        <v>0</v>
      </c>
      <c r="DD5" s="186">
        <v>0</v>
      </c>
      <c r="DE5" s="186">
        <v>0</v>
      </c>
      <c r="DF5" s="186">
        <v>0</v>
      </c>
      <c r="DG5" s="186">
        <v>0</v>
      </c>
      <c r="DH5" s="186">
        <v>0</v>
      </c>
      <c r="DI5" s="186">
        <v>0</v>
      </c>
      <c r="DJ5" s="186">
        <v>0</v>
      </c>
      <c r="DK5" s="186">
        <v>0</v>
      </c>
      <c r="DL5" s="186">
        <v>3026</v>
      </c>
      <c r="DM5" s="186">
        <v>8630</v>
      </c>
      <c r="DN5" s="186">
        <v>0</v>
      </c>
      <c r="DO5" s="186">
        <v>0</v>
      </c>
      <c r="DP5" s="186">
        <v>0</v>
      </c>
      <c r="DQ5" s="186">
        <v>0</v>
      </c>
      <c r="DR5" s="186">
        <v>0</v>
      </c>
      <c r="DS5" s="186">
        <v>7620703.8055979498</v>
      </c>
      <c r="DT5" s="186">
        <v>2165668.8944419702</v>
      </c>
      <c r="DU5" s="186">
        <v>1792988.39237277</v>
      </c>
      <c r="DV5" s="186">
        <v>58517.521618215404</v>
      </c>
      <c r="DW5" s="186">
        <v>0</v>
      </c>
      <c r="DX5" s="186">
        <v>1309766.51307827</v>
      </c>
      <c r="DY5" s="186">
        <v>0</v>
      </c>
      <c r="DZ5" s="186">
        <v>0</v>
      </c>
      <c r="EA5" s="186">
        <v>42585.185185185197</v>
      </c>
      <c r="EB5" s="186">
        <v>0</v>
      </c>
      <c r="EC5" s="186">
        <v>0</v>
      </c>
      <c r="ED5" s="186">
        <v>0</v>
      </c>
      <c r="EE5" s="186">
        <v>0</v>
      </c>
      <c r="EF5" s="186">
        <v>119509.94926802001</v>
      </c>
      <c r="EG5" s="186">
        <v>0</v>
      </c>
      <c r="EH5" s="186">
        <v>545539.93513098801</v>
      </c>
      <c r="EI5" s="186">
        <v>0</v>
      </c>
      <c r="EJ5" s="186">
        <v>0</v>
      </c>
      <c r="EK5" s="186">
        <v>2050.3026745278398</v>
      </c>
      <c r="EL5" s="186">
        <v>239909.22813124699</v>
      </c>
      <c r="EM5" s="186">
        <v>5617558.8974323301</v>
      </c>
      <c r="EN5" s="186">
        <v>2101249.1918843798</v>
      </c>
      <c r="EO5" s="186">
        <v>1566845.17718089</v>
      </c>
      <c r="EP5" s="186">
        <v>1083069.25021677</v>
      </c>
      <c r="EQ5" s="186">
        <v>0</v>
      </c>
      <c r="ER5" s="186">
        <v>3634440.48685737</v>
      </c>
      <c r="ES5" s="186">
        <v>0</v>
      </c>
      <c r="ET5" s="186">
        <v>0</v>
      </c>
      <c r="EU5" s="186">
        <v>194511.090846723</v>
      </c>
      <c r="EV5" s="186">
        <v>0</v>
      </c>
      <c r="EW5" s="186">
        <v>0</v>
      </c>
      <c r="EX5" s="186">
        <v>0</v>
      </c>
      <c r="EY5" s="186">
        <v>0</v>
      </c>
      <c r="EZ5" s="186">
        <v>1273395.2257489399</v>
      </c>
      <c r="FA5" s="186">
        <v>0</v>
      </c>
      <c r="FB5" s="186">
        <v>3471415.06937818</v>
      </c>
      <c r="FC5" s="186">
        <v>0</v>
      </c>
      <c r="FD5" s="186">
        <v>98587.403072162793</v>
      </c>
      <c r="FE5" s="186">
        <v>52518.581240711799</v>
      </c>
      <c r="FF5" s="186">
        <v>1979454.8891836801</v>
      </c>
      <c r="FG5" s="186">
        <v>3782270.1228990201</v>
      </c>
      <c r="FH5" s="186">
        <v>1371005.3250827501</v>
      </c>
      <c r="FI5" s="186">
        <v>260488.97870405801</v>
      </c>
      <c r="FJ5" s="186">
        <v>1498107.58382033</v>
      </c>
      <c r="FK5" s="186">
        <v>0</v>
      </c>
      <c r="FL5" s="186">
        <v>2486013.4414409399</v>
      </c>
      <c r="FM5" s="186">
        <v>0</v>
      </c>
      <c r="FN5" s="186">
        <v>0</v>
      </c>
      <c r="FO5" s="186">
        <v>329012.28052360698</v>
      </c>
      <c r="FP5" s="186">
        <v>0</v>
      </c>
      <c r="FQ5" s="186">
        <v>0</v>
      </c>
      <c r="FR5" s="186">
        <v>0</v>
      </c>
      <c r="FS5" s="186">
        <v>0</v>
      </c>
      <c r="FT5" s="186">
        <v>1238573.44288891</v>
      </c>
      <c r="FU5" s="186">
        <v>8745.1396468699895</v>
      </c>
      <c r="FV5" s="186">
        <v>1188087.11942967</v>
      </c>
      <c r="FW5" s="186">
        <v>0</v>
      </c>
      <c r="FX5" s="186">
        <v>0</v>
      </c>
      <c r="FY5" s="186">
        <v>100393.19588303201</v>
      </c>
      <c r="FZ5" s="186">
        <v>1314672.7605874599</v>
      </c>
      <c r="GA5" s="186">
        <v>817026.64178172499</v>
      </c>
      <c r="GB5" s="186">
        <v>1697186.9827493201</v>
      </c>
      <c r="GC5" s="186">
        <v>0</v>
      </c>
      <c r="GD5" s="186">
        <v>785951.02643541503</v>
      </c>
      <c r="GE5" s="186">
        <v>0</v>
      </c>
      <c r="GF5" s="186">
        <v>2703543.8628596002</v>
      </c>
      <c r="GG5" s="186">
        <v>0</v>
      </c>
      <c r="GH5" s="186">
        <v>0</v>
      </c>
      <c r="GI5" s="186">
        <v>0</v>
      </c>
      <c r="GJ5" s="186">
        <v>0</v>
      </c>
      <c r="GK5" s="186">
        <v>0</v>
      </c>
      <c r="GL5" s="186">
        <v>0</v>
      </c>
      <c r="GM5" s="186">
        <v>0</v>
      </c>
      <c r="GN5" s="186">
        <v>372343.88704158802</v>
      </c>
      <c r="GO5" s="186">
        <v>0</v>
      </c>
      <c r="GP5" s="186">
        <v>548319.83519318001</v>
      </c>
      <c r="GQ5" s="186">
        <v>0</v>
      </c>
      <c r="GR5" s="186">
        <v>0</v>
      </c>
      <c r="GS5" s="186">
        <v>0</v>
      </c>
      <c r="GT5" s="186">
        <v>249493.46796608501</v>
      </c>
      <c r="GU5" s="186">
        <v>0</v>
      </c>
      <c r="GV5" s="186">
        <v>0</v>
      </c>
      <c r="GW5" s="186">
        <v>0</v>
      </c>
      <c r="GX5" s="186">
        <v>0</v>
      </c>
      <c r="GY5" s="186">
        <v>0</v>
      </c>
      <c r="GZ5" s="186">
        <v>0</v>
      </c>
      <c r="HA5" s="186">
        <v>0</v>
      </c>
      <c r="HB5" s="186">
        <v>0</v>
      </c>
      <c r="HC5" s="186">
        <v>0</v>
      </c>
      <c r="HD5" s="186">
        <v>0</v>
      </c>
      <c r="HE5" s="186">
        <v>0</v>
      </c>
      <c r="HF5" s="186">
        <v>0</v>
      </c>
      <c r="HG5" s="186">
        <v>0</v>
      </c>
      <c r="HH5" s="186">
        <v>553667.67171693803</v>
      </c>
      <c r="HI5" s="186">
        <v>1950020.8624338999</v>
      </c>
      <c r="HJ5" s="186">
        <v>0</v>
      </c>
      <c r="HK5" s="186">
        <v>0</v>
      </c>
      <c r="HL5" s="186">
        <v>0</v>
      </c>
      <c r="HM5" s="186">
        <v>0</v>
      </c>
      <c r="HN5" s="186">
        <v>0</v>
      </c>
      <c r="HP5" s="187" t="s">
        <v>138</v>
      </c>
      <c r="HQ5" s="185">
        <f>'Relative Weights'!$H$1</f>
        <v>2021</v>
      </c>
      <c r="HR5" s="186">
        <v>1337794.3999999999</v>
      </c>
      <c r="HS5" s="186">
        <v>1374132.4</v>
      </c>
      <c r="HT5" s="186">
        <v>409289</v>
      </c>
      <c r="HU5" s="186">
        <v>3352</v>
      </c>
      <c r="HV5" s="186">
        <v>0</v>
      </c>
      <c r="HW5" s="186">
        <v>422513</v>
      </c>
      <c r="HX5" s="186">
        <v>0</v>
      </c>
      <c r="HY5" s="186">
        <v>0</v>
      </c>
      <c r="HZ5" s="186">
        <v>7084</v>
      </c>
      <c r="IA5" s="186">
        <v>0</v>
      </c>
      <c r="IB5" s="186">
        <v>0</v>
      </c>
      <c r="IC5" s="186">
        <v>0</v>
      </c>
      <c r="ID5" s="186">
        <v>0</v>
      </c>
      <c r="IE5" s="186">
        <v>20286</v>
      </c>
      <c r="IF5" s="186">
        <v>0</v>
      </c>
      <c r="IG5" s="186">
        <v>127320</v>
      </c>
      <c r="IH5" s="186">
        <v>0</v>
      </c>
      <c r="II5" s="186">
        <v>0</v>
      </c>
      <c r="IJ5" s="186">
        <v>26</v>
      </c>
      <c r="IK5" s="186">
        <v>39086</v>
      </c>
      <c r="IL5" s="186">
        <v>986147</v>
      </c>
      <c r="IM5" s="186">
        <v>1333257</v>
      </c>
      <c r="IN5" s="186">
        <v>357667</v>
      </c>
      <c r="IO5" s="186">
        <v>62041</v>
      </c>
      <c r="IP5" s="186">
        <v>0</v>
      </c>
      <c r="IQ5" s="186">
        <v>1172422</v>
      </c>
      <c r="IR5" s="186">
        <v>0</v>
      </c>
      <c r="IS5" s="186">
        <v>0</v>
      </c>
      <c r="IT5" s="186">
        <v>32358</v>
      </c>
      <c r="IU5" s="186">
        <v>0</v>
      </c>
      <c r="IV5" s="186">
        <v>0</v>
      </c>
      <c r="IW5" s="186">
        <v>0</v>
      </c>
      <c r="IX5" s="186">
        <v>0</v>
      </c>
      <c r="IY5" s="186">
        <v>216154</v>
      </c>
      <c r="IZ5" s="186">
        <v>0</v>
      </c>
      <c r="JA5" s="186">
        <v>810173</v>
      </c>
      <c r="JB5" s="186">
        <v>0</v>
      </c>
      <c r="JC5" s="186">
        <v>1233</v>
      </c>
      <c r="JD5" s="186">
        <v>657</v>
      </c>
      <c r="JE5" s="186">
        <v>322489</v>
      </c>
      <c r="JF5" s="186">
        <v>663967</v>
      </c>
      <c r="JG5" s="186">
        <v>869912</v>
      </c>
      <c r="JH5" s="186">
        <v>59462</v>
      </c>
      <c r="JI5" s="186">
        <v>85815</v>
      </c>
      <c r="JJ5" s="186">
        <v>0</v>
      </c>
      <c r="JK5" s="186">
        <v>801955</v>
      </c>
      <c r="JL5" s="186">
        <v>0</v>
      </c>
      <c r="JM5" s="186">
        <v>0</v>
      </c>
      <c r="JN5" s="186">
        <v>54733</v>
      </c>
      <c r="JO5" s="186">
        <v>0</v>
      </c>
      <c r="JP5" s="186">
        <v>0</v>
      </c>
      <c r="JQ5" s="186">
        <v>0</v>
      </c>
      <c r="JR5" s="186">
        <v>0</v>
      </c>
      <c r="JS5" s="186">
        <v>210243</v>
      </c>
      <c r="JT5" s="186">
        <v>2183</v>
      </c>
      <c r="JU5" s="186">
        <v>277281</v>
      </c>
      <c r="JV5" s="186">
        <v>0</v>
      </c>
      <c r="JW5" s="186">
        <v>0</v>
      </c>
      <c r="JX5" s="186">
        <v>1255</v>
      </c>
      <c r="JY5" s="186">
        <v>214184</v>
      </c>
      <c r="JZ5" s="186">
        <v>143427</v>
      </c>
      <c r="KA5" s="186">
        <v>1076877</v>
      </c>
      <c r="KB5" s="186">
        <v>0</v>
      </c>
      <c r="KC5" s="186">
        <v>45021</v>
      </c>
      <c r="KD5" s="186">
        <v>0</v>
      </c>
      <c r="KE5" s="186">
        <v>872127</v>
      </c>
      <c r="KF5" s="186">
        <v>0</v>
      </c>
      <c r="KG5" s="186">
        <v>0</v>
      </c>
      <c r="KH5" s="186">
        <v>0</v>
      </c>
      <c r="KI5" s="186">
        <v>0</v>
      </c>
      <c r="KJ5" s="186">
        <v>0</v>
      </c>
      <c r="KK5" s="186">
        <v>0</v>
      </c>
      <c r="KL5" s="186">
        <v>0</v>
      </c>
      <c r="KM5" s="186">
        <v>63204</v>
      </c>
      <c r="KN5" s="186">
        <v>0</v>
      </c>
      <c r="KO5" s="186">
        <v>127969</v>
      </c>
      <c r="KP5" s="186">
        <v>0</v>
      </c>
      <c r="KQ5" s="186">
        <v>0</v>
      </c>
      <c r="KR5" s="186">
        <v>0</v>
      </c>
      <c r="KS5" s="186">
        <v>40647</v>
      </c>
      <c r="KT5" s="186">
        <v>0</v>
      </c>
      <c r="KU5" s="186">
        <v>0</v>
      </c>
      <c r="KV5" s="186">
        <v>0</v>
      </c>
      <c r="KW5" s="186">
        <v>0</v>
      </c>
      <c r="KX5" s="186">
        <v>0</v>
      </c>
      <c r="KY5" s="186">
        <v>0</v>
      </c>
      <c r="KZ5" s="186">
        <v>0</v>
      </c>
      <c r="LA5" s="186">
        <v>0</v>
      </c>
      <c r="LB5" s="186">
        <v>0</v>
      </c>
      <c r="LC5" s="186">
        <v>0</v>
      </c>
      <c r="LD5" s="186">
        <v>0</v>
      </c>
      <c r="LE5" s="186">
        <v>0</v>
      </c>
      <c r="LF5" s="186">
        <v>0</v>
      </c>
      <c r="LG5" s="186">
        <v>93983</v>
      </c>
      <c r="LH5" s="186">
        <v>486855</v>
      </c>
      <c r="LI5" s="186">
        <v>0</v>
      </c>
      <c r="LJ5" s="186">
        <v>0</v>
      </c>
      <c r="LK5" s="186">
        <v>0</v>
      </c>
      <c r="LL5" s="186">
        <v>0</v>
      </c>
      <c r="LM5" s="186">
        <v>0</v>
      </c>
      <c r="LN5" s="186">
        <v>741817.09493627213</v>
      </c>
      <c r="LO5" s="186">
        <v>724639.55471767101</v>
      </c>
      <c r="LP5" s="186">
        <v>173698.01023514569</v>
      </c>
      <c r="LQ5" s="186">
        <v>5701.2301913247002</v>
      </c>
      <c r="LR5" s="186">
        <v>0</v>
      </c>
      <c r="LS5" s="186">
        <v>200828.17535457198</v>
      </c>
      <c r="LT5" s="186">
        <v>0</v>
      </c>
      <c r="LU5" s="186">
        <v>0</v>
      </c>
      <c r="LV5" s="186">
        <v>4255.3126670763522</v>
      </c>
      <c r="LW5" s="186">
        <v>0</v>
      </c>
      <c r="LX5" s="186">
        <v>0</v>
      </c>
      <c r="LY5" s="186">
        <v>0</v>
      </c>
      <c r="LZ5" s="186">
        <v>0</v>
      </c>
      <c r="MA5" s="186">
        <v>11592.128974755446</v>
      </c>
      <c r="MB5" s="186">
        <v>0</v>
      </c>
      <c r="MC5" s="186">
        <v>53102.263956086121</v>
      </c>
      <c r="MD5" s="186">
        <v>0</v>
      </c>
      <c r="ME5" s="186">
        <v>0</v>
      </c>
      <c r="MF5" s="186">
        <v>224.53653447610486</v>
      </c>
      <c r="MG5" s="186">
        <v>23315.037785131248</v>
      </c>
      <c r="MH5" s="186">
        <v>546826.29429391446</v>
      </c>
      <c r="MI5" s="186">
        <v>703084.52167629497</v>
      </c>
      <c r="MJ5" s="186">
        <v>151790.10125251947</v>
      </c>
      <c r="MK5" s="186">
        <v>105520.99504345974</v>
      </c>
      <c r="ML5" s="186">
        <v>0</v>
      </c>
      <c r="MM5" s="186">
        <v>557273.41027746222</v>
      </c>
      <c r="MN5" s="186">
        <v>0</v>
      </c>
      <c r="MO5" s="186">
        <v>0</v>
      </c>
      <c r="MP5" s="186">
        <v>19436.46611298163</v>
      </c>
      <c r="MQ5" s="186">
        <v>0</v>
      </c>
      <c r="MR5" s="186">
        <v>0</v>
      </c>
      <c r="MS5" s="186">
        <v>0</v>
      </c>
      <c r="MT5" s="186">
        <v>0</v>
      </c>
      <c r="MU5" s="186">
        <v>123515.75565993125</v>
      </c>
      <c r="MV5" s="186">
        <v>0</v>
      </c>
      <c r="MW5" s="186">
        <v>337903.76734013762</v>
      </c>
      <c r="MX5" s="186">
        <v>0</v>
      </c>
      <c r="MY5" s="186">
        <v>11313.702815794566</v>
      </c>
      <c r="MZ5" s="186">
        <v>5751.511898167344</v>
      </c>
      <c r="NA5" s="186">
        <v>192368.86340208829</v>
      </c>
      <c r="NB5" s="186">
        <v>368175.00147062307</v>
      </c>
      <c r="NC5" s="186">
        <v>458742.6502884283</v>
      </c>
      <c r="ND5" s="186">
        <v>25235.198109231929</v>
      </c>
      <c r="NE5" s="186">
        <v>145957.24409610496</v>
      </c>
      <c r="NF5" s="186">
        <v>0</v>
      </c>
      <c r="NG5" s="186">
        <v>381183.62194047699</v>
      </c>
      <c r="NH5" s="186">
        <v>0</v>
      </c>
      <c r="NI5" s="186">
        <v>0</v>
      </c>
      <c r="NJ5" s="186">
        <v>32876.459708876435</v>
      </c>
      <c r="NK5" s="186">
        <v>0</v>
      </c>
      <c r="NL5" s="186">
        <v>0</v>
      </c>
      <c r="NM5" s="186">
        <v>0</v>
      </c>
      <c r="NN5" s="186">
        <v>0</v>
      </c>
      <c r="NO5" s="186">
        <v>120138.1406536766</v>
      </c>
      <c r="NP5" s="186">
        <v>876.54666686910537</v>
      </c>
      <c r="NQ5" s="186">
        <v>115647.10804101256</v>
      </c>
      <c r="NR5" s="186">
        <v>0</v>
      </c>
      <c r="NS5" s="186">
        <v>0</v>
      </c>
      <c r="NT5" s="186">
        <v>10994.445146372305</v>
      </c>
      <c r="NU5" s="186">
        <v>127763.51008645177</v>
      </c>
      <c r="NV5" s="186">
        <v>79531.28022727315</v>
      </c>
      <c r="NW5" s="186">
        <v>567884.04848424031</v>
      </c>
      <c r="NX5" s="186">
        <v>0</v>
      </c>
      <c r="NY5" s="186">
        <v>76573.436415348973</v>
      </c>
      <c r="NZ5" s="186">
        <v>0</v>
      </c>
      <c r="OA5" s="186">
        <v>414537.83979641169</v>
      </c>
      <c r="OB5" s="186">
        <v>0</v>
      </c>
      <c r="OC5" s="186">
        <v>0</v>
      </c>
      <c r="OD5" s="186">
        <v>0</v>
      </c>
      <c r="OE5" s="186">
        <v>0</v>
      </c>
      <c r="OF5" s="186">
        <v>0</v>
      </c>
      <c r="OG5" s="186">
        <v>0</v>
      </c>
      <c r="OH5" s="186">
        <v>0</v>
      </c>
      <c r="OI5" s="186">
        <v>36116.309880342829</v>
      </c>
      <c r="OJ5" s="186">
        <v>0</v>
      </c>
      <c r="OK5" s="186">
        <v>53372.856404718899</v>
      </c>
      <c r="OL5" s="186">
        <v>0</v>
      </c>
      <c r="OM5" s="186">
        <v>0</v>
      </c>
      <c r="ON5" s="186">
        <v>0</v>
      </c>
      <c r="OO5" s="186">
        <v>24246.460538776897</v>
      </c>
      <c r="OP5" s="186">
        <v>0</v>
      </c>
      <c r="OQ5" s="186">
        <v>0</v>
      </c>
      <c r="OR5" s="186">
        <v>0</v>
      </c>
      <c r="OS5" s="186">
        <v>0</v>
      </c>
      <c r="OT5" s="186">
        <v>0</v>
      </c>
      <c r="OU5" s="186">
        <v>0</v>
      </c>
      <c r="OV5" s="186">
        <v>0</v>
      </c>
      <c r="OW5" s="186">
        <v>0</v>
      </c>
      <c r="OX5" s="186">
        <v>0</v>
      </c>
      <c r="OY5" s="186">
        <v>0</v>
      </c>
      <c r="OZ5" s="186">
        <v>0</v>
      </c>
      <c r="PA5" s="186">
        <v>0</v>
      </c>
      <c r="PB5" s="186">
        <v>0</v>
      </c>
      <c r="PC5" s="186">
        <v>53704.207047243421</v>
      </c>
      <c r="PD5" s="186">
        <v>195455.34506169157</v>
      </c>
      <c r="PE5" s="186">
        <v>0</v>
      </c>
      <c r="PF5" s="186">
        <v>0</v>
      </c>
      <c r="PG5" s="186">
        <v>0</v>
      </c>
      <c r="PH5" s="186">
        <v>0</v>
      </c>
      <c r="PI5" s="186">
        <v>0</v>
      </c>
      <c r="PJ5" s="186">
        <v>25562031</v>
      </c>
      <c r="PK5" s="186">
        <v>33382386</v>
      </c>
      <c r="PL5" s="186">
        <v>2349519</v>
      </c>
      <c r="PM5" s="186">
        <v>0</v>
      </c>
      <c r="PN5" s="186">
        <v>6407772</v>
      </c>
      <c r="PO5" s="186">
        <v>31804214</v>
      </c>
      <c r="PP5" s="186">
        <v>0</v>
      </c>
      <c r="PQ5" s="186">
        <v>0</v>
      </c>
      <c r="PR5" s="186">
        <v>378955</v>
      </c>
      <c r="PS5" s="186">
        <v>0</v>
      </c>
      <c r="PT5" s="186">
        <v>0</v>
      </c>
      <c r="PU5" s="186">
        <v>0</v>
      </c>
      <c r="PV5" s="186">
        <v>0</v>
      </c>
      <c r="PW5" s="186">
        <v>9098404</v>
      </c>
      <c r="PX5" s="186">
        <v>2747178</v>
      </c>
      <c r="PY5" s="186">
        <v>11605776</v>
      </c>
      <c r="PZ5" s="186">
        <v>0</v>
      </c>
      <c r="QA5" s="186">
        <v>75791</v>
      </c>
      <c r="QB5" s="186">
        <v>113686</v>
      </c>
      <c r="QC5" s="280">
        <v>3793363</v>
      </c>
      <c r="QD5" s="280">
        <v>1</v>
      </c>
    </row>
    <row r="6" spans="1:446" x14ac:dyDescent="0.2">
      <c r="A6" s="185" t="s">
        <v>816</v>
      </c>
      <c r="B6" s="185" t="s">
        <v>817</v>
      </c>
      <c r="C6" s="186">
        <f>ROUND(UTRGV!H18,0)-ROUND(UTRGV!H288,0)</f>
        <v>0</v>
      </c>
      <c r="D6" s="292">
        <v>3599</v>
      </c>
      <c r="E6" s="185" t="s">
        <v>815</v>
      </c>
      <c r="F6" s="185">
        <v>2021</v>
      </c>
      <c r="G6" s="186">
        <v>142631498</v>
      </c>
      <c r="H6" s="186">
        <v>29969070</v>
      </c>
      <c r="I6" s="186">
        <v>53061625</v>
      </c>
      <c r="J6" s="186">
        <v>39800780</v>
      </c>
      <c r="K6" s="186">
        <v>37842344</v>
      </c>
      <c r="L6" s="185" t="s">
        <v>880</v>
      </c>
      <c r="M6" s="185" t="s">
        <v>834</v>
      </c>
      <c r="N6" s="352" t="s">
        <v>881</v>
      </c>
      <c r="O6" s="186">
        <v>10987</v>
      </c>
      <c r="P6" s="186">
        <v>16285</v>
      </c>
      <c r="Q6" s="186">
        <v>4576</v>
      </c>
      <c r="R6" s="186">
        <v>372</v>
      </c>
      <c r="S6" s="186">
        <v>0</v>
      </c>
      <c r="T6" s="188" t="s">
        <v>762</v>
      </c>
      <c r="U6" s="188" t="s">
        <v>835</v>
      </c>
      <c r="V6" s="314" t="s">
        <v>836</v>
      </c>
      <c r="W6" s="186">
        <v>221001</v>
      </c>
      <c r="X6" s="186">
        <v>90725</v>
      </c>
      <c r="Y6" s="186">
        <v>32041</v>
      </c>
      <c r="Z6" s="186">
        <v>5652</v>
      </c>
      <c r="AA6" s="186">
        <v>59</v>
      </c>
      <c r="AB6" s="186">
        <v>15912</v>
      </c>
      <c r="AC6" s="186">
        <v>75</v>
      </c>
      <c r="AD6" s="186">
        <v>0</v>
      </c>
      <c r="AE6" s="186">
        <v>1536</v>
      </c>
      <c r="AF6" s="186">
        <v>0</v>
      </c>
      <c r="AG6" s="186">
        <v>0</v>
      </c>
      <c r="AH6" s="186">
        <v>0</v>
      </c>
      <c r="AI6" s="186">
        <v>0</v>
      </c>
      <c r="AJ6" s="186">
        <v>19083</v>
      </c>
      <c r="AK6" s="186">
        <v>0</v>
      </c>
      <c r="AL6" s="186">
        <v>12903</v>
      </c>
      <c r="AM6" s="186">
        <v>0</v>
      </c>
      <c r="AN6" s="186">
        <v>6</v>
      </c>
      <c r="AO6" s="186">
        <v>4580</v>
      </c>
      <c r="AP6" s="186">
        <v>62</v>
      </c>
      <c r="AQ6" s="186">
        <v>105902</v>
      </c>
      <c r="AR6" s="186">
        <v>37222</v>
      </c>
      <c r="AS6" s="186">
        <v>12051</v>
      </c>
      <c r="AT6" s="186">
        <v>29721</v>
      </c>
      <c r="AU6" s="186">
        <v>412</v>
      </c>
      <c r="AV6" s="186">
        <v>28215</v>
      </c>
      <c r="AW6" s="186">
        <v>843</v>
      </c>
      <c r="AX6" s="186">
        <v>0</v>
      </c>
      <c r="AY6" s="186">
        <v>5766</v>
      </c>
      <c r="AZ6" s="186">
        <v>21</v>
      </c>
      <c r="BA6" s="186">
        <v>0</v>
      </c>
      <c r="BB6" s="186">
        <v>0</v>
      </c>
      <c r="BC6" s="186">
        <v>0</v>
      </c>
      <c r="BD6" s="186">
        <v>28666</v>
      </c>
      <c r="BE6" s="186">
        <v>0</v>
      </c>
      <c r="BF6" s="186">
        <v>41787</v>
      </c>
      <c r="BG6" s="186">
        <v>0</v>
      </c>
      <c r="BH6" s="186">
        <v>3652</v>
      </c>
      <c r="BI6" s="186">
        <v>2255</v>
      </c>
      <c r="BJ6" s="186">
        <v>7948</v>
      </c>
      <c r="BK6" s="186">
        <v>27908</v>
      </c>
      <c r="BL6" s="186">
        <v>11055</v>
      </c>
      <c r="BM6" s="186">
        <v>946</v>
      </c>
      <c r="BN6" s="186">
        <v>15003</v>
      </c>
      <c r="BO6" s="186">
        <v>168</v>
      </c>
      <c r="BP6" s="186">
        <v>6592</v>
      </c>
      <c r="BQ6" s="186">
        <v>0</v>
      </c>
      <c r="BR6" s="186">
        <v>0</v>
      </c>
      <c r="BS6" s="186">
        <v>7752</v>
      </c>
      <c r="BT6" s="186">
        <v>0</v>
      </c>
      <c r="BU6" s="186">
        <v>0</v>
      </c>
      <c r="BV6" s="186">
        <v>0</v>
      </c>
      <c r="BW6" s="186">
        <v>0</v>
      </c>
      <c r="BX6" s="186">
        <v>15891</v>
      </c>
      <c r="BY6" s="186">
        <v>0</v>
      </c>
      <c r="BZ6" s="186">
        <v>16284</v>
      </c>
      <c r="CA6" s="186">
        <v>0</v>
      </c>
      <c r="CB6" s="186">
        <v>0</v>
      </c>
      <c r="CC6" s="186">
        <v>720</v>
      </c>
      <c r="CD6" s="186">
        <v>2090</v>
      </c>
      <c r="CE6" s="186">
        <v>497</v>
      </c>
      <c r="CF6" s="186">
        <v>183</v>
      </c>
      <c r="CG6" s="186">
        <v>0</v>
      </c>
      <c r="CH6" s="186">
        <v>4102</v>
      </c>
      <c r="CI6" s="186">
        <v>0</v>
      </c>
      <c r="CJ6" s="186">
        <v>30</v>
      </c>
      <c r="CK6" s="186">
        <v>0</v>
      </c>
      <c r="CL6" s="186">
        <v>0</v>
      </c>
      <c r="CM6" s="186">
        <v>0</v>
      </c>
      <c r="CN6" s="186">
        <v>0</v>
      </c>
      <c r="CO6" s="186">
        <v>0</v>
      </c>
      <c r="CP6" s="186">
        <v>0</v>
      </c>
      <c r="CQ6" s="186">
        <v>0</v>
      </c>
      <c r="CR6" s="186">
        <v>510</v>
      </c>
      <c r="CS6" s="186">
        <v>0</v>
      </c>
      <c r="CT6" s="186">
        <v>494</v>
      </c>
      <c r="CU6" s="186">
        <v>0</v>
      </c>
      <c r="CV6" s="186">
        <v>0</v>
      </c>
      <c r="CW6" s="186">
        <v>0</v>
      </c>
      <c r="CX6" s="186">
        <v>0</v>
      </c>
      <c r="CY6" s="186">
        <v>0</v>
      </c>
      <c r="CZ6" s="186">
        <v>0</v>
      </c>
      <c r="DA6" s="186">
        <v>0</v>
      </c>
      <c r="DB6" s="186">
        <v>0</v>
      </c>
      <c r="DC6" s="186">
        <v>0</v>
      </c>
      <c r="DD6" s="186">
        <v>0</v>
      </c>
      <c r="DE6" s="186">
        <v>0</v>
      </c>
      <c r="DF6" s="186">
        <v>0</v>
      </c>
      <c r="DG6" s="186">
        <v>0</v>
      </c>
      <c r="DH6" s="186">
        <v>0</v>
      </c>
      <c r="DI6" s="186">
        <v>0</v>
      </c>
      <c r="DJ6" s="186">
        <v>0</v>
      </c>
      <c r="DK6" s="186">
        <v>0</v>
      </c>
      <c r="DL6" s="186">
        <v>0</v>
      </c>
      <c r="DM6" s="186">
        <v>0</v>
      </c>
      <c r="DN6" s="186">
        <v>0</v>
      </c>
      <c r="DO6" s="186">
        <v>0</v>
      </c>
      <c r="DP6" s="186">
        <v>0</v>
      </c>
      <c r="DQ6" s="186">
        <v>0</v>
      </c>
      <c r="DR6" s="186">
        <v>0</v>
      </c>
      <c r="DS6" s="186">
        <v>10539024.6418928</v>
      </c>
      <c r="DT6" s="186">
        <v>3764639.1010781601</v>
      </c>
      <c r="DU6" s="186">
        <v>2469745.4256188902</v>
      </c>
      <c r="DV6" s="186">
        <v>326398.68068918103</v>
      </c>
      <c r="DW6" s="186">
        <v>4217.6518939952603</v>
      </c>
      <c r="DX6" s="186">
        <v>1588670.7695204299</v>
      </c>
      <c r="DY6" s="186">
        <v>3970.4938018112198</v>
      </c>
      <c r="DZ6" s="186">
        <v>0</v>
      </c>
      <c r="EA6" s="186">
        <v>77568.089135772098</v>
      </c>
      <c r="EB6" s="186">
        <v>0</v>
      </c>
      <c r="EC6" s="186">
        <v>0</v>
      </c>
      <c r="ED6" s="186">
        <v>0</v>
      </c>
      <c r="EE6" s="186">
        <v>0</v>
      </c>
      <c r="EF6" s="186">
        <v>713744.52759727195</v>
      </c>
      <c r="EG6" s="186">
        <v>0</v>
      </c>
      <c r="EH6" s="186">
        <v>518322.48637108097</v>
      </c>
      <c r="EI6" s="186">
        <v>0</v>
      </c>
      <c r="EJ6" s="186">
        <v>228.57142857142901</v>
      </c>
      <c r="EK6" s="186">
        <v>381932.45414359902</v>
      </c>
      <c r="EL6" s="186">
        <v>25291.6005524131</v>
      </c>
      <c r="EM6" s="186">
        <v>6190191.0850615101</v>
      </c>
      <c r="EN6" s="186">
        <v>3157802.24067302</v>
      </c>
      <c r="EO6" s="186">
        <v>1599626.92718211</v>
      </c>
      <c r="EP6" s="186">
        <v>1755729.6915828399</v>
      </c>
      <c r="EQ6" s="186">
        <v>39466.385169073401</v>
      </c>
      <c r="ER6" s="186">
        <v>3356172.1210696599</v>
      </c>
      <c r="ES6" s="186">
        <v>49629.367475245097</v>
      </c>
      <c r="ET6" s="186">
        <v>0</v>
      </c>
      <c r="EU6" s="186">
        <v>397823.46747216198</v>
      </c>
      <c r="EV6" s="186">
        <v>24100.125</v>
      </c>
      <c r="EW6" s="186">
        <v>0</v>
      </c>
      <c r="EX6" s="186">
        <v>0</v>
      </c>
      <c r="EY6" s="186">
        <v>0</v>
      </c>
      <c r="EZ6" s="186">
        <v>1954835.29342215</v>
      </c>
      <c r="FA6" s="186">
        <v>0</v>
      </c>
      <c r="FB6" s="186">
        <v>3638715.3868362899</v>
      </c>
      <c r="FC6" s="186">
        <v>0</v>
      </c>
      <c r="FD6" s="186">
        <v>454406.13505136501</v>
      </c>
      <c r="FE6" s="186">
        <v>182929.31467435299</v>
      </c>
      <c r="FF6" s="186">
        <v>1996328.82640761</v>
      </c>
      <c r="FG6" s="186">
        <v>3765109.8712165901</v>
      </c>
      <c r="FH6" s="186">
        <v>2479545.5176979299</v>
      </c>
      <c r="FI6" s="186">
        <v>256797.027732986</v>
      </c>
      <c r="FJ6" s="186">
        <v>1509936.2165606201</v>
      </c>
      <c r="FK6" s="186">
        <v>44928.817524347403</v>
      </c>
      <c r="FL6" s="186">
        <v>1495211.81724215</v>
      </c>
      <c r="FM6" s="186">
        <v>0</v>
      </c>
      <c r="FN6" s="186">
        <v>0</v>
      </c>
      <c r="FO6" s="186">
        <v>734175.32174258202</v>
      </c>
      <c r="FP6" s="186">
        <v>0</v>
      </c>
      <c r="FQ6" s="186">
        <v>0</v>
      </c>
      <c r="FR6" s="186">
        <v>0</v>
      </c>
      <c r="FS6" s="186">
        <v>0</v>
      </c>
      <c r="FT6" s="186">
        <v>2727089.35208274</v>
      </c>
      <c r="FU6" s="186">
        <v>0</v>
      </c>
      <c r="FV6" s="186">
        <v>2134554.0186687401</v>
      </c>
      <c r="FW6" s="186">
        <v>0</v>
      </c>
      <c r="FX6" s="186">
        <v>0</v>
      </c>
      <c r="FY6" s="186">
        <v>100927.77916471699</v>
      </c>
      <c r="FZ6" s="186">
        <v>738644.48764748604</v>
      </c>
      <c r="GA6" s="186">
        <v>142790.16790417401</v>
      </c>
      <c r="GB6" s="186">
        <v>106288.543196937</v>
      </c>
      <c r="GC6" s="186">
        <v>0</v>
      </c>
      <c r="GD6" s="186">
        <v>1186683.41333628</v>
      </c>
      <c r="GE6" s="186">
        <v>0</v>
      </c>
      <c r="GF6" s="186">
        <v>26906.190731489201</v>
      </c>
      <c r="GG6" s="186">
        <v>0</v>
      </c>
      <c r="GH6" s="186">
        <v>0</v>
      </c>
      <c r="GI6" s="186">
        <v>0</v>
      </c>
      <c r="GJ6" s="186">
        <v>0</v>
      </c>
      <c r="GK6" s="186">
        <v>0</v>
      </c>
      <c r="GL6" s="186">
        <v>0</v>
      </c>
      <c r="GM6" s="186">
        <v>0</v>
      </c>
      <c r="GN6" s="186">
        <v>239160.182919418</v>
      </c>
      <c r="GO6" s="186">
        <v>0</v>
      </c>
      <c r="GP6" s="186">
        <v>823404.50293216703</v>
      </c>
      <c r="GQ6" s="186">
        <v>0</v>
      </c>
      <c r="GR6" s="186">
        <v>0</v>
      </c>
      <c r="GS6" s="186">
        <v>0</v>
      </c>
      <c r="GT6" s="186">
        <v>0</v>
      </c>
      <c r="GU6" s="186">
        <v>0</v>
      </c>
      <c r="GV6" s="186">
        <v>0</v>
      </c>
      <c r="GW6" s="186">
        <v>0</v>
      </c>
      <c r="GX6" s="186">
        <v>0</v>
      </c>
      <c r="GY6" s="186">
        <v>0</v>
      </c>
      <c r="GZ6" s="186">
        <v>0</v>
      </c>
      <c r="HA6" s="186">
        <v>0</v>
      </c>
      <c r="HB6" s="186">
        <v>0</v>
      </c>
      <c r="HC6" s="186">
        <v>0</v>
      </c>
      <c r="HD6" s="186">
        <v>0</v>
      </c>
      <c r="HE6" s="186">
        <v>0</v>
      </c>
      <c r="HF6" s="186">
        <v>0</v>
      </c>
      <c r="HG6" s="186">
        <v>0</v>
      </c>
      <c r="HH6" s="186">
        <v>0</v>
      </c>
      <c r="HI6" s="186">
        <v>0</v>
      </c>
      <c r="HJ6" s="186">
        <v>0</v>
      </c>
      <c r="HK6" s="186">
        <v>0</v>
      </c>
      <c r="HL6" s="186">
        <v>0</v>
      </c>
      <c r="HM6" s="186">
        <v>0</v>
      </c>
      <c r="HN6" s="186">
        <v>0</v>
      </c>
      <c r="HP6" s="187" t="s">
        <v>139</v>
      </c>
      <c r="HQ6" s="185">
        <f>'Relative Weights'!$H$1</f>
        <v>2021</v>
      </c>
      <c r="HR6" s="186">
        <v>175500</v>
      </c>
      <c r="HS6" s="186">
        <v>903363.56099206361</v>
      </c>
      <c r="HT6" s="186">
        <v>45000</v>
      </c>
      <c r="HU6" s="186">
        <v>0</v>
      </c>
      <c r="HV6" s="186">
        <v>0</v>
      </c>
      <c r="HW6" s="186">
        <v>216439</v>
      </c>
      <c r="HX6" s="186">
        <v>0</v>
      </c>
      <c r="HY6" s="186">
        <v>0</v>
      </c>
      <c r="HZ6" s="186">
        <v>0</v>
      </c>
      <c r="IA6" s="186">
        <v>0</v>
      </c>
      <c r="IB6" s="186">
        <v>0</v>
      </c>
      <c r="IC6" s="186">
        <v>0</v>
      </c>
      <c r="ID6" s="186">
        <v>0</v>
      </c>
      <c r="IE6" s="186">
        <v>0</v>
      </c>
      <c r="IF6" s="186">
        <v>0</v>
      </c>
      <c r="IG6" s="186">
        <v>17900</v>
      </c>
      <c r="IH6" s="186">
        <v>0</v>
      </c>
      <c r="II6" s="186">
        <v>0</v>
      </c>
      <c r="IJ6" s="186">
        <v>0</v>
      </c>
      <c r="IK6" s="186">
        <v>0</v>
      </c>
      <c r="IL6" s="186">
        <v>0</v>
      </c>
      <c r="IM6" s="186">
        <v>285483.19138888892</v>
      </c>
      <c r="IN6" s="186">
        <v>20000</v>
      </c>
      <c r="IO6" s="186">
        <v>0</v>
      </c>
      <c r="IP6" s="186">
        <v>0</v>
      </c>
      <c r="IQ6" s="186">
        <v>435677.52999999997</v>
      </c>
      <c r="IR6" s="186">
        <v>0</v>
      </c>
      <c r="IS6" s="186">
        <v>0</v>
      </c>
      <c r="IT6" s="186">
        <v>0</v>
      </c>
      <c r="IU6" s="186">
        <v>0</v>
      </c>
      <c r="IV6" s="186">
        <v>0</v>
      </c>
      <c r="IW6" s="186">
        <v>0</v>
      </c>
      <c r="IX6" s="186">
        <v>0</v>
      </c>
      <c r="IY6" s="186">
        <v>5000</v>
      </c>
      <c r="IZ6" s="186">
        <v>0</v>
      </c>
      <c r="JA6" s="186">
        <v>296520</v>
      </c>
      <c r="JB6" s="186">
        <v>0</v>
      </c>
      <c r="JC6" s="186">
        <v>0</v>
      </c>
      <c r="JD6" s="186">
        <v>0</v>
      </c>
      <c r="JE6" s="186">
        <v>0</v>
      </c>
      <c r="JF6" s="186">
        <v>0</v>
      </c>
      <c r="JG6" s="186">
        <v>32827.547619047618</v>
      </c>
      <c r="JH6" s="186">
        <v>0</v>
      </c>
      <c r="JI6" s="186">
        <v>0</v>
      </c>
      <c r="JJ6" s="186">
        <v>0</v>
      </c>
      <c r="JK6" s="186">
        <v>19500</v>
      </c>
      <c r="JL6" s="186">
        <v>0</v>
      </c>
      <c r="JM6" s="186">
        <v>0</v>
      </c>
      <c r="JN6" s="186">
        <v>0</v>
      </c>
      <c r="JO6" s="186">
        <v>0</v>
      </c>
      <c r="JP6" s="186">
        <v>0</v>
      </c>
      <c r="JQ6" s="186">
        <v>0</v>
      </c>
      <c r="JR6" s="186">
        <v>0</v>
      </c>
      <c r="JS6" s="186">
        <v>0</v>
      </c>
      <c r="JT6" s="186">
        <v>0</v>
      </c>
      <c r="JU6" s="186">
        <v>22500</v>
      </c>
      <c r="JV6" s="186">
        <v>0</v>
      </c>
      <c r="JW6" s="186">
        <v>0</v>
      </c>
      <c r="JX6" s="186">
        <v>0</v>
      </c>
      <c r="JY6" s="186">
        <v>0</v>
      </c>
      <c r="JZ6" s="186">
        <v>0</v>
      </c>
      <c r="KA6" s="186">
        <v>0</v>
      </c>
      <c r="KB6" s="186">
        <v>0</v>
      </c>
      <c r="KC6" s="186">
        <v>0</v>
      </c>
      <c r="KD6" s="186">
        <v>0</v>
      </c>
      <c r="KE6" s="186">
        <v>0</v>
      </c>
      <c r="KF6" s="186">
        <v>0</v>
      </c>
      <c r="KG6" s="186">
        <v>0</v>
      </c>
      <c r="KH6" s="186">
        <v>0</v>
      </c>
      <c r="KI6" s="186">
        <v>0</v>
      </c>
      <c r="KJ6" s="186">
        <v>0</v>
      </c>
      <c r="KK6" s="186">
        <v>0</v>
      </c>
      <c r="KL6" s="186">
        <v>0</v>
      </c>
      <c r="KM6" s="186">
        <v>0</v>
      </c>
      <c r="KN6" s="186">
        <v>0</v>
      </c>
      <c r="KO6" s="186">
        <v>0</v>
      </c>
      <c r="KP6" s="186">
        <v>0</v>
      </c>
      <c r="KQ6" s="186">
        <v>0</v>
      </c>
      <c r="KR6" s="186">
        <v>0</v>
      </c>
      <c r="KS6" s="186">
        <v>0</v>
      </c>
      <c r="KT6" s="186">
        <v>0</v>
      </c>
      <c r="KU6" s="186">
        <v>0</v>
      </c>
      <c r="KV6" s="186">
        <v>0</v>
      </c>
      <c r="KW6" s="186">
        <v>0</v>
      </c>
      <c r="KX6" s="186">
        <v>0</v>
      </c>
      <c r="KY6" s="186">
        <v>0</v>
      </c>
      <c r="KZ6" s="186">
        <v>0</v>
      </c>
      <c r="LA6" s="186">
        <v>0</v>
      </c>
      <c r="LB6" s="186">
        <v>0</v>
      </c>
      <c r="LC6" s="186">
        <v>0</v>
      </c>
      <c r="LD6" s="186">
        <v>0</v>
      </c>
      <c r="LE6" s="186">
        <v>0</v>
      </c>
      <c r="LF6" s="186">
        <v>0</v>
      </c>
      <c r="LG6" s="186">
        <v>0</v>
      </c>
      <c r="LH6" s="186">
        <v>0</v>
      </c>
      <c r="LI6" s="186">
        <v>0</v>
      </c>
      <c r="LJ6" s="186">
        <v>0</v>
      </c>
      <c r="LK6" s="186">
        <v>0</v>
      </c>
      <c r="LL6" s="186">
        <v>0</v>
      </c>
      <c r="LM6" s="186">
        <v>0</v>
      </c>
      <c r="LN6" s="186">
        <v>1064142.1137661268</v>
      </c>
      <c r="LO6" s="186">
        <v>908523.07775258995</v>
      </c>
      <c r="LP6" s="186">
        <v>89881.479857260507</v>
      </c>
      <c r="LQ6" s="186">
        <v>1368.6715289596486</v>
      </c>
      <c r="LR6" s="186">
        <v>0</v>
      </c>
      <c r="LS6" s="186">
        <v>33127.295088846193</v>
      </c>
      <c r="LT6" s="186">
        <v>0</v>
      </c>
      <c r="LU6" s="186">
        <v>0</v>
      </c>
      <c r="LV6" s="186">
        <v>0</v>
      </c>
      <c r="LW6" s="186">
        <v>0</v>
      </c>
      <c r="LX6" s="186">
        <v>0</v>
      </c>
      <c r="LY6" s="186">
        <v>0</v>
      </c>
      <c r="LZ6" s="186">
        <v>0</v>
      </c>
      <c r="MA6" s="186">
        <v>24319.441446609937</v>
      </c>
      <c r="MB6" s="186">
        <v>0</v>
      </c>
      <c r="MC6" s="186">
        <v>21214.408698874555</v>
      </c>
      <c r="MD6" s="186">
        <v>0</v>
      </c>
      <c r="ME6" s="186">
        <v>0</v>
      </c>
      <c r="MF6" s="186">
        <v>8668.253016744442</v>
      </c>
      <c r="MG6" s="186">
        <v>0</v>
      </c>
      <c r="MH6" s="186">
        <v>62193.988271507507</v>
      </c>
      <c r="MI6" s="186">
        <v>999581.5209865825</v>
      </c>
      <c r="MJ6" s="186">
        <v>13920.21</v>
      </c>
      <c r="MK6" s="186">
        <v>65383.423567482248</v>
      </c>
      <c r="ML6" s="186">
        <v>0</v>
      </c>
      <c r="MM6" s="186">
        <v>28979.560666666664</v>
      </c>
      <c r="MN6" s="186">
        <v>0</v>
      </c>
      <c r="MO6" s="186">
        <v>0</v>
      </c>
      <c r="MP6" s="186">
        <v>0</v>
      </c>
      <c r="MQ6" s="186">
        <v>0</v>
      </c>
      <c r="MR6" s="186">
        <v>0</v>
      </c>
      <c r="MS6" s="186">
        <v>0</v>
      </c>
      <c r="MT6" s="186">
        <v>0</v>
      </c>
      <c r="MU6" s="186">
        <v>11088.95</v>
      </c>
      <c r="MV6" s="186">
        <v>0</v>
      </c>
      <c r="MW6" s="186">
        <v>0</v>
      </c>
      <c r="MX6" s="186">
        <v>0</v>
      </c>
      <c r="MY6" s="186">
        <v>368379.77668508294</v>
      </c>
      <c r="MZ6" s="186">
        <v>0</v>
      </c>
      <c r="NA6" s="186">
        <v>0</v>
      </c>
      <c r="NB6" s="186">
        <v>0</v>
      </c>
      <c r="NC6" s="186">
        <v>330239.45750000002</v>
      </c>
      <c r="ND6" s="186">
        <v>12545.47</v>
      </c>
      <c r="NE6" s="186">
        <v>0</v>
      </c>
      <c r="NF6" s="186">
        <v>0</v>
      </c>
      <c r="NG6" s="186">
        <v>61531.26866666667</v>
      </c>
      <c r="NH6" s="186">
        <v>0</v>
      </c>
      <c r="NI6" s="186">
        <v>0</v>
      </c>
      <c r="NJ6" s="186">
        <v>0</v>
      </c>
      <c r="NK6" s="186">
        <v>0</v>
      </c>
      <c r="NL6" s="186">
        <v>0</v>
      </c>
      <c r="NM6" s="186">
        <v>0</v>
      </c>
      <c r="NN6" s="186">
        <v>0</v>
      </c>
      <c r="NO6" s="186">
        <v>91935.88</v>
      </c>
      <c r="NP6" s="186">
        <v>0</v>
      </c>
      <c r="NQ6" s="186">
        <v>117543.19</v>
      </c>
      <c r="NR6" s="186">
        <v>0</v>
      </c>
      <c r="NS6" s="186">
        <v>0</v>
      </c>
      <c r="NT6" s="186">
        <v>0</v>
      </c>
      <c r="NU6" s="186">
        <v>0</v>
      </c>
      <c r="NV6" s="186">
        <v>273562.42</v>
      </c>
      <c r="NW6" s="186">
        <v>273858.33250000002</v>
      </c>
      <c r="NX6" s="186">
        <v>0</v>
      </c>
      <c r="NY6" s="186">
        <v>66277.91</v>
      </c>
      <c r="NZ6" s="186">
        <v>0</v>
      </c>
      <c r="OA6" s="186">
        <v>0</v>
      </c>
      <c r="OB6" s="186">
        <v>0</v>
      </c>
      <c r="OC6" s="186">
        <v>0</v>
      </c>
      <c r="OD6" s="186">
        <v>0</v>
      </c>
      <c r="OE6" s="186">
        <v>0</v>
      </c>
      <c r="OF6" s="186">
        <v>0</v>
      </c>
      <c r="OG6" s="186">
        <v>0</v>
      </c>
      <c r="OH6" s="186">
        <v>0</v>
      </c>
      <c r="OI6" s="186">
        <v>1304274.33</v>
      </c>
      <c r="OJ6" s="186">
        <v>0</v>
      </c>
      <c r="OK6" s="186">
        <v>314233.78999999998</v>
      </c>
      <c r="OL6" s="186">
        <v>0</v>
      </c>
      <c r="OM6" s="186">
        <v>0</v>
      </c>
      <c r="ON6" s="186">
        <v>0</v>
      </c>
      <c r="OO6" s="186">
        <v>0</v>
      </c>
      <c r="OP6" s="186">
        <v>0</v>
      </c>
      <c r="OQ6" s="186">
        <v>0</v>
      </c>
      <c r="OR6" s="186">
        <v>0</v>
      </c>
      <c r="OS6" s="186">
        <v>0</v>
      </c>
      <c r="OT6" s="186">
        <v>0</v>
      </c>
      <c r="OU6" s="186">
        <v>0</v>
      </c>
      <c r="OV6" s="186">
        <v>0</v>
      </c>
      <c r="OW6" s="186">
        <v>0</v>
      </c>
      <c r="OX6" s="186">
        <v>0</v>
      </c>
      <c r="OY6" s="186">
        <v>0</v>
      </c>
      <c r="OZ6" s="186">
        <v>0</v>
      </c>
      <c r="PA6" s="186">
        <v>0</v>
      </c>
      <c r="PB6" s="186">
        <v>0</v>
      </c>
      <c r="PC6" s="186">
        <v>0</v>
      </c>
      <c r="PD6" s="186">
        <v>0</v>
      </c>
      <c r="PE6" s="186">
        <v>0</v>
      </c>
      <c r="PF6" s="186">
        <v>0</v>
      </c>
      <c r="PG6" s="186">
        <v>0</v>
      </c>
      <c r="PH6" s="186">
        <v>0</v>
      </c>
      <c r="PI6" s="186">
        <v>0</v>
      </c>
      <c r="PJ6" s="186">
        <v>34290939.880000003</v>
      </c>
      <c r="PK6" s="186">
        <v>16195891.6</v>
      </c>
      <c r="PL6" s="186">
        <v>5660196.6799999997</v>
      </c>
      <c r="PM6" s="186">
        <v>222819.46</v>
      </c>
      <c r="PN6" s="186">
        <v>9424717.0099999998</v>
      </c>
      <c r="PO6" s="186">
        <v>11775705.83</v>
      </c>
      <c r="PP6" s="186">
        <v>91929.98</v>
      </c>
      <c r="PQ6" s="186">
        <v>0</v>
      </c>
      <c r="PR6" s="186">
        <v>2100990.48</v>
      </c>
      <c r="PS6" s="186">
        <v>2027.8</v>
      </c>
      <c r="PT6" s="186">
        <v>0</v>
      </c>
      <c r="PU6" s="186">
        <v>0</v>
      </c>
      <c r="PV6" s="186">
        <v>0</v>
      </c>
      <c r="PW6" s="186">
        <v>6987262.6500000004</v>
      </c>
      <c r="PX6" s="186">
        <v>0</v>
      </c>
      <c r="PY6" s="186">
        <v>8211791.9723207131</v>
      </c>
      <c r="PZ6" s="186">
        <v>0</v>
      </c>
      <c r="QA6" s="186">
        <v>403410.90971774148</v>
      </c>
      <c r="QB6" s="186">
        <v>876680.08084923797</v>
      </c>
      <c r="QC6" s="280">
        <v>3610054.5268858131</v>
      </c>
      <c r="QD6" s="280">
        <v>1</v>
      </c>
    </row>
    <row r="7" spans="1:446" x14ac:dyDescent="0.2">
      <c r="A7" s="185" t="s">
        <v>172</v>
      </c>
      <c r="B7" s="185" t="s">
        <v>131</v>
      </c>
      <c r="C7" s="186">
        <f>ROUND(UTPB!H18,0)-ROUND(UTPB!H288,0)</f>
        <v>0</v>
      </c>
      <c r="D7" s="292">
        <v>9930</v>
      </c>
      <c r="E7" s="185" t="s">
        <v>706</v>
      </c>
      <c r="F7" s="185">
        <v>2021</v>
      </c>
      <c r="G7" s="186">
        <v>35397147</v>
      </c>
      <c r="H7" s="186">
        <v>3104379</v>
      </c>
      <c r="I7" s="186">
        <v>7539007</v>
      </c>
      <c r="J7" s="186">
        <v>3444460</v>
      </c>
      <c r="K7" s="186">
        <v>14667735</v>
      </c>
      <c r="L7" s="185" t="s">
        <v>887</v>
      </c>
      <c r="M7" s="185" t="s">
        <v>888</v>
      </c>
      <c r="N7" s="352" t="s">
        <v>889</v>
      </c>
      <c r="O7" s="186">
        <v>2115</v>
      </c>
      <c r="P7" s="186">
        <v>2639</v>
      </c>
      <c r="Q7" s="186">
        <v>776</v>
      </c>
      <c r="R7" s="186">
        <v>0</v>
      </c>
      <c r="S7" s="186">
        <v>0</v>
      </c>
      <c r="T7" s="188" t="s">
        <v>763</v>
      </c>
      <c r="U7" s="188" t="s">
        <v>764</v>
      </c>
      <c r="V7" s="188" t="s">
        <v>765</v>
      </c>
      <c r="W7" s="186">
        <v>31890</v>
      </c>
      <c r="X7" s="186">
        <v>8726</v>
      </c>
      <c r="Y7" s="186">
        <v>3624</v>
      </c>
      <c r="Z7" s="186">
        <v>351</v>
      </c>
      <c r="AA7" s="186">
        <v>0</v>
      </c>
      <c r="AB7" s="186">
        <v>2327</v>
      </c>
      <c r="AC7" s="186">
        <v>150</v>
      </c>
      <c r="AD7" s="186">
        <v>0</v>
      </c>
      <c r="AE7" s="186">
        <v>192</v>
      </c>
      <c r="AF7" s="186">
        <v>0</v>
      </c>
      <c r="AG7" s="186">
        <v>0</v>
      </c>
      <c r="AH7" s="186">
        <v>0</v>
      </c>
      <c r="AI7" s="186">
        <v>0</v>
      </c>
      <c r="AJ7" s="186">
        <v>585</v>
      </c>
      <c r="AK7" s="186">
        <v>0</v>
      </c>
      <c r="AL7" s="186">
        <v>4044</v>
      </c>
      <c r="AM7" s="186">
        <v>0</v>
      </c>
      <c r="AN7" s="186">
        <v>0</v>
      </c>
      <c r="AO7" s="186">
        <v>274</v>
      </c>
      <c r="AP7" s="186">
        <v>161</v>
      </c>
      <c r="AQ7" s="186">
        <v>14662</v>
      </c>
      <c r="AR7" s="186">
        <v>5724</v>
      </c>
      <c r="AS7" s="186">
        <v>1350</v>
      </c>
      <c r="AT7" s="186">
        <v>3410</v>
      </c>
      <c r="AU7" s="186">
        <v>0</v>
      </c>
      <c r="AV7" s="186">
        <v>5558</v>
      </c>
      <c r="AW7" s="186">
        <v>840</v>
      </c>
      <c r="AX7" s="186">
        <v>0</v>
      </c>
      <c r="AY7" s="186">
        <v>489</v>
      </c>
      <c r="AZ7" s="186">
        <v>0</v>
      </c>
      <c r="BA7" s="186">
        <v>0</v>
      </c>
      <c r="BB7" s="186">
        <v>0</v>
      </c>
      <c r="BC7" s="186">
        <v>0</v>
      </c>
      <c r="BD7" s="186">
        <v>919</v>
      </c>
      <c r="BE7" s="186">
        <v>0</v>
      </c>
      <c r="BF7" s="186">
        <v>12906</v>
      </c>
      <c r="BG7" s="186">
        <v>0</v>
      </c>
      <c r="BH7" s="186">
        <v>0</v>
      </c>
      <c r="BI7" s="186">
        <v>1130</v>
      </c>
      <c r="BJ7" s="186">
        <v>3059</v>
      </c>
      <c r="BK7" s="186">
        <v>2472</v>
      </c>
      <c r="BL7" s="186">
        <v>565</v>
      </c>
      <c r="BM7" s="186">
        <v>24</v>
      </c>
      <c r="BN7" s="186">
        <v>5667</v>
      </c>
      <c r="BO7" s="186">
        <v>0</v>
      </c>
      <c r="BP7" s="186">
        <v>258</v>
      </c>
      <c r="BQ7" s="186">
        <v>0</v>
      </c>
      <c r="BR7" s="186">
        <v>0</v>
      </c>
      <c r="BS7" s="186">
        <v>0</v>
      </c>
      <c r="BT7" s="186">
        <v>0</v>
      </c>
      <c r="BU7" s="186">
        <v>0</v>
      </c>
      <c r="BV7" s="186">
        <v>0</v>
      </c>
      <c r="BW7" s="186">
        <v>0</v>
      </c>
      <c r="BX7" s="186">
        <v>201</v>
      </c>
      <c r="BY7" s="186">
        <v>0</v>
      </c>
      <c r="BZ7" s="186">
        <v>7740</v>
      </c>
      <c r="CA7" s="186">
        <v>0</v>
      </c>
      <c r="CB7" s="186">
        <v>0</v>
      </c>
      <c r="CC7" s="186">
        <v>0</v>
      </c>
      <c r="CD7" s="186">
        <v>0</v>
      </c>
      <c r="CE7" s="186">
        <v>0</v>
      </c>
      <c r="CF7" s="186">
        <v>0</v>
      </c>
      <c r="CG7" s="186">
        <v>0</v>
      </c>
      <c r="CH7" s="186">
        <v>0</v>
      </c>
      <c r="CI7" s="186">
        <v>0</v>
      </c>
      <c r="CJ7" s="186">
        <v>0</v>
      </c>
      <c r="CK7" s="186">
        <v>0</v>
      </c>
      <c r="CL7" s="186">
        <v>0</v>
      </c>
      <c r="CM7" s="186">
        <v>0</v>
      </c>
      <c r="CN7" s="186">
        <v>0</v>
      </c>
      <c r="CO7" s="186">
        <v>0</v>
      </c>
      <c r="CP7" s="186">
        <v>0</v>
      </c>
      <c r="CQ7" s="186">
        <v>0</v>
      </c>
      <c r="CR7" s="186">
        <v>0</v>
      </c>
      <c r="CS7" s="186">
        <v>0</v>
      </c>
      <c r="CT7" s="186">
        <v>0</v>
      </c>
      <c r="CU7" s="186">
        <v>0</v>
      </c>
      <c r="CV7" s="186">
        <v>0</v>
      </c>
      <c r="CW7" s="186">
        <v>0</v>
      </c>
      <c r="CX7" s="186">
        <v>0</v>
      </c>
      <c r="CY7" s="186">
        <v>0</v>
      </c>
      <c r="CZ7" s="186">
        <v>0</v>
      </c>
      <c r="DA7" s="186">
        <v>0</v>
      </c>
      <c r="DB7" s="186">
        <v>0</v>
      </c>
      <c r="DC7" s="186">
        <v>0</v>
      </c>
      <c r="DD7" s="186">
        <v>0</v>
      </c>
      <c r="DE7" s="186">
        <v>0</v>
      </c>
      <c r="DF7" s="186">
        <v>0</v>
      </c>
      <c r="DG7" s="186">
        <v>0</v>
      </c>
      <c r="DH7" s="186">
        <v>0</v>
      </c>
      <c r="DI7" s="186">
        <v>0</v>
      </c>
      <c r="DJ7" s="186">
        <v>0</v>
      </c>
      <c r="DK7" s="186">
        <v>0</v>
      </c>
      <c r="DL7" s="186">
        <v>0</v>
      </c>
      <c r="DM7" s="186">
        <v>0</v>
      </c>
      <c r="DN7" s="186">
        <v>0</v>
      </c>
      <c r="DO7" s="186">
        <v>0</v>
      </c>
      <c r="DP7" s="186">
        <v>0</v>
      </c>
      <c r="DQ7" s="186">
        <v>0</v>
      </c>
      <c r="DR7" s="186">
        <v>0</v>
      </c>
      <c r="DS7" s="186">
        <v>2111920.19086185</v>
      </c>
      <c r="DT7" s="186">
        <v>690552.05295824294</v>
      </c>
      <c r="DU7" s="186">
        <v>384418.73585258902</v>
      </c>
      <c r="DV7" s="186">
        <v>17378.743296160199</v>
      </c>
      <c r="DW7" s="186">
        <v>0</v>
      </c>
      <c r="DX7" s="186">
        <v>462139.85229084198</v>
      </c>
      <c r="DY7" s="186">
        <v>14960.4709440921</v>
      </c>
      <c r="DZ7" s="186">
        <v>0</v>
      </c>
      <c r="EA7" s="186">
        <v>22619.9721088435</v>
      </c>
      <c r="EB7" s="186">
        <v>0</v>
      </c>
      <c r="EC7" s="186">
        <v>0</v>
      </c>
      <c r="ED7" s="186">
        <v>0</v>
      </c>
      <c r="EE7" s="186">
        <v>0</v>
      </c>
      <c r="EF7" s="186">
        <v>37931.743390835902</v>
      </c>
      <c r="EG7" s="186">
        <v>0</v>
      </c>
      <c r="EH7" s="186">
        <v>422143.71606457199</v>
      </c>
      <c r="EI7" s="186">
        <v>0</v>
      </c>
      <c r="EJ7" s="186">
        <v>0</v>
      </c>
      <c r="EK7" s="186">
        <v>26354.9479418763</v>
      </c>
      <c r="EL7" s="186">
        <v>14540.0323072785</v>
      </c>
      <c r="EM7" s="186">
        <v>1465445.1267451199</v>
      </c>
      <c r="EN7" s="186">
        <v>916448.42577307404</v>
      </c>
      <c r="EO7" s="186">
        <v>423274.29699789401</v>
      </c>
      <c r="EP7" s="186">
        <v>454633.08976244798</v>
      </c>
      <c r="EQ7" s="186">
        <v>0</v>
      </c>
      <c r="ER7" s="186">
        <v>1670335.51001511</v>
      </c>
      <c r="ES7" s="186">
        <v>100260.18547726401</v>
      </c>
      <c r="ET7" s="186">
        <v>0</v>
      </c>
      <c r="EU7" s="186">
        <v>121502.105813234</v>
      </c>
      <c r="EV7" s="186">
        <v>0</v>
      </c>
      <c r="EW7" s="186">
        <v>0</v>
      </c>
      <c r="EX7" s="186">
        <v>0</v>
      </c>
      <c r="EY7" s="186">
        <v>0</v>
      </c>
      <c r="EZ7" s="186">
        <v>85375.948142630601</v>
      </c>
      <c r="FA7" s="186">
        <v>0</v>
      </c>
      <c r="FB7" s="186">
        <v>1537107.1064130301</v>
      </c>
      <c r="FC7" s="186">
        <v>0</v>
      </c>
      <c r="FD7" s="186">
        <v>0</v>
      </c>
      <c r="FE7" s="186">
        <v>143673.32416130701</v>
      </c>
      <c r="FF7" s="186">
        <v>780529.71372446802</v>
      </c>
      <c r="FG7" s="186">
        <v>824445.58756548003</v>
      </c>
      <c r="FH7" s="186">
        <v>587880.30402536097</v>
      </c>
      <c r="FI7" s="186">
        <v>9420</v>
      </c>
      <c r="FJ7" s="186">
        <v>825425</v>
      </c>
      <c r="FK7" s="186">
        <v>0</v>
      </c>
      <c r="FL7" s="186">
        <v>197357.47410112299</v>
      </c>
      <c r="FM7" s="186">
        <v>0</v>
      </c>
      <c r="FN7" s="186">
        <v>0</v>
      </c>
      <c r="FO7" s="186">
        <v>0</v>
      </c>
      <c r="FP7" s="186">
        <v>0</v>
      </c>
      <c r="FQ7" s="186">
        <v>0</v>
      </c>
      <c r="FR7" s="186">
        <v>0</v>
      </c>
      <c r="FS7" s="186">
        <v>0</v>
      </c>
      <c r="FT7" s="186">
        <v>103635.29026828401</v>
      </c>
      <c r="FU7" s="186">
        <v>0</v>
      </c>
      <c r="FV7" s="186">
        <v>992438.35952380905</v>
      </c>
      <c r="FW7" s="186">
        <v>0</v>
      </c>
      <c r="FX7" s="186">
        <v>0</v>
      </c>
      <c r="FY7" s="186">
        <v>0</v>
      </c>
      <c r="FZ7" s="186">
        <v>0</v>
      </c>
      <c r="GA7" s="186">
        <v>0</v>
      </c>
      <c r="GB7" s="186">
        <v>0</v>
      </c>
      <c r="GC7" s="186">
        <v>0</v>
      </c>
      <c r="GD7" s="186">
        <v>0</v>
      </c>
      <c r="GE7" s="186">
        <v>0</v>
      </c>
      <c r="GF7" s="186">
        <v>0</v>
      </c>
      <c r="GG7" s="186">
        <v>0</v>
      </c>
      <c r="GH7" s="186">
        <v>0</v>
      </c>
      <c r="GI7" s="186">
        <v>0</v>
      </c>
      <c r="GJ7" s="186">
        <v>0</v>
      </c>
      <c r="GK7" s="186">
        <v>0</v>
      </c>
      <c r="GL7" s="186">
        <v>0</v>
      </c>
      <c r="GM7" s="186">
        <v>0</v>
      </c>
      <c r="GN7" s="186">
        <v>0</v>
      </c>
      <c r="GO7" s="186">
        <v>0</v>
      </c>
      <c r="GP7" s="186">
        <v>0</v>
      </c>
      <c r="GQ7" s="186">
        <v>0</v>
      </c>
      <c r="GR7" s="186">
        <v>0</v>
      </c>
      <c r="GS7" s="186">
        <v>0</v>
      </c>
      <c r="GT7" s="186">
        <v>0</v>
      </c>
      <c r="GU7" s="186">
        <v>0</v>
      </c>
      <c r="GV7" s="186">
        <v>0</v>
      </c>
      <c r="GW7" s="186">
        <v>0</v>
      </c>
      <c r="GX7" s="186">
        <v>0</v>
      </c>
      <c r="GY7" s="186">
        <v>0</v>
      </c>
      <c r="GZ7" s="186">
        <v>0</v>
      </c>
      <c r="HA7" s="186">
        <v>0</v>
      </c>
      <c r="HB7" s="186">
        <v>0</v>
      </c>
      <c r="HC7" s="186">
        <v>0</v>
      </c>
      <c r="HD7" s="186">
        <v>0</v>
      </c>
      <c r="HE7" s="186">
        <v>0</v>
      </c>
      <c r="HF7" s="186">
        <v>0</v>
      </c>
      <c r="HG7" s="186">
        <v>0</v>
      </c>
      <c r="HH7" s="186">
        <v>0</v>
      </c>
      <c r="HI7" s="186">
        <v>0</v>
      </c>
      <c r="HJ7" s="186">
        <v>0</v>
      </c>
      <c r="HK7" s="186">
        <v>0</v>
      </c>
      <c r="HL7" s="186">
        <v>0</v>
      </c>
      <c r="HM7" s="186">
        <v>0</v>
      </c>
      <c r="HN7" s="186">
        <v>0</v>
      </c>
      <c r="HP7" s="187" t="s">
        <v>140</v>
      </c>
      <c r="HQ7" s="185">
        <f>'Relative Weights'!$H$1</f>
        <v>2021</v>
      </c>
      <c r="HR7" s="186">
        <v>0</v>
      </c>
      <c r="HS7" s="186">
        <v>0</v>
      </c>
      <c r="HT7" s="186">
        <v>0</v>
      </c>
      <c r="HU7" s="186">
        <v>0</v>
      </c>
      <c r="HV7" s="186">
        <v>0</v>
      </c>
      <c r="HW7" s="186">
        <v>0</v>
      </c>
      <c r="HX7" s="186">
        <v>0</v>
      </c>
      <c r="HY7" s="186">
        <v>0</v>
      </c>
      <c r="HZ7" s="186">
        <v>0</v>
      </c>
      <c r="IA7" s="186">
        <v>0</v>
      </c>
      <c r="IB7" s="186">
        <v>0</v>
      </c>
      <c r="IC7" s="186">
        <v>0</v>
      </c>
      <c r="ID7" s="186">
        <v>0</v>
      </c>
      <c r="IE7" s="186">
        <v>0</v>
      </c>
      <c r="IF7" s="186">
        <v>0</v>
      </c>
      <c r="IG7" s="186">
        <v>0</v>
      </c>
      <c r="IH7" s="186">
        <v>0</v>
      </c>
      <c r="II7" s="186">
        <v>0</v>
      </c>
      <c r="IJ7" s="186">
        <v>0</v>
      </c>
      <c r="IK7" s="186">
        <v>0</v>
      </c>
      <c r="IL7" s="186">
        <v>0</v>
      </c>
      <c r="IM7" s="186">
        <v>0</v>
      </c>
      <c r="IN7" s="186">
        <v>0</v>
      </c>
      <c r="IO7" s="186">
        <v>0</v>
      </c>
      <c r="IP7" s="186">
        <v>0</v>
      </c>
      <c r="IQ7" s="186">
        <v>0</v>
      </c>
      <c r="IR7" s="186">
        <v>0</v>
      </c>
      <c r="IS7" s="186">
        <v>0</v>
      </c>
      <c r="IT7" s="186">
        <v>0</v>
      </c>
      <c r="IU7" s="186">
        <v>0</v>
      </c>
      <c r="IV7" s="186">
        <v>0</v>
      </c>
      <c r="IW7" s="186">
        <v>0</v>
      </c>
      <c r="IX7" s="186">
        <v>0</v>
      </c>
      <c r="IY7" s="186">
        <v>0</v>
      </c>
      <c r="IZ7" s="186">
        <v>0</v>
      </c>
      <c r="JA7" s="186">
        <v>0</v>
      </c>
      <c r="JB7" s="186">
        <v>0</v>
      </c>
      <c r="JC7" s="186">
        <v>0</v>
      </c>
      <c r="JD7" s="186">
        <v>0</v>
      </c>
      <c r="JE7" s="186">
        <v>0</v>
      </c>
      <c r="JF7" s="186">
        <v>0</v>
      </c>
      <c r="JG7" s="186">
        <v>0</v>
      </c>
      <c r="JH7" s="186">
        <v>0</v>
      </c>
      <c r="JI7" s="186">
        <v>0</v>
      </c>
      <c r="JJ7" s="186">
        <v>0</v>
      </c>
      <c r="JK7" s="186">
        <v>0</v>
      </c>
      <c r="JL7" s="186">
        <v>0</v>
      </c>
      <c r="JM7" s="186">
        <v>0</v>
      </c>
      <c r="JN7" s="186">
        <v>0</v>
      </c>
      <c r="JO7" s="186">
        <v>0</v>
      </c>
      <c r="JP7" s="186">
        <v>0</v>
      </c>
      <c r="JQ7" s="186">
        <v>0</v>
      </c>
      <c r="JR7" s="186">
        <v>0</v>
      </c>
      <c r="JS7" s="186">
        <v>0</v>
      </c>
      <c r="JT7" s="186">
        <v>0</v>
      </c>
      <c r="JU7" s="186">
        <v>0</v>
      </c>
      <c r="JV7" s="186">
        <v>0</v>
      </c>
      <c r="JW7" s="186">
        <v>0</v>
      </c>
      <c r="JX7" s="186">
        <v>0</v>
      </c>
      <c r="JY7" s="186">
        <v>0</v>
      </c>
      <c r="JZ7" s="186">
        <v>0</v>
      </c>
      <c r="KA7" s="186">
        <v>0</v>
      </c>
      <c r="KB7" s="186">
        <v>0</v>
      </c>
      <c r="KC7" s="186">
        <v>0</v>
      </c>
      <c r="KD7" s="186">
        <v>0</v>
      </c>
      <c r="KE7" s="186">
        <v>0</v>
      </c>
      <c r="KF7" s="186">
        <v>0</v>
      </c>
      <c r="KG7" s="186">
        <v>0</v>
      </c>
      <c r="KH7" s="186">
        <v>0</v>
      </c>
      <c r="KI7" s="186">
        <v>0</v>
      </c>
      <c r="KJ7" s="186">
        <v>0</v>
      </c>
      <c r="KK7" s="186">
        <v>0</v>
      </c>
      <c r="KL7" s="186">
        <v>0</v>
      </c>
      <c r="KM7" s="186">
        <v>0</v>
      </c>
      <c r="KN7" s="186">
        <v>0</v>
      </c>
      <c r="KO7" s="186">
        <v>0</v>
      </c>
      <c r="KP7" s="186">
        <v>0</v>
      </c>
      <c r="KQ7" s="186">
        <v>0</v>
      </c>
      <c r="KR7" s="186">
        <v>0</v>
      </c>
      <c r="KS7" s="186">
        <v>0</v>
      </c>
      <c r="KT7" s="186">
        <v>0</v>
      </c>
      <c r="KU7" s="186">
        <v>0</v>
      </c>
      <c r="KV7" s="186">
        <v>0</v>
      </c>
      <c r="KW7" s="186">
        <v>0</v>
      </c>
      <c r="KX7" s="186">
        <v>0</v>
      </c>
      <c r="KY7" s="186">
        <v>0</v>
      </c>
      <c r="KZ7" s="186">
        <v>0</v>
      </c>
      <c r="LA7" s="186">
        <v>0</v>
      </c>
      <c r="LB7" s="186">
        <v>0</v>
      </c>
      <c r="LC7" s="186">
        <v>0</v>
      </c>
      <c r="LD7" s="186">
        <v>0</v>
      </c>
      <c r="LE7" s="186">
        <v>0</v>
      </c>
      <c r="LF7" s="186">
        <v>0</v>
      </c>
      <c r="LG7" s="186">
        <v>0</v>
      </c>
      <c r="LH7" s="186">
        <v>0</v>
      </c>
      <c r="LI7" s="186">
        <v>0</v>
      </c>
      <c r="LJ7" s="186">
        <v>0</v>
      </c>
      <c r="LK7" s="186">
        <v>0</v>
      </c>
      <c r="LL7" s="186">
        <v>0</v>
      </c>
      <c r="LM7" s="186">
        <v>0</v>
      </c>
      <c r="LN7" s="186">
        <v>381835</v>
      </c>
      <c r="LO7" s="186">
        <v>135587</v>
      </c>
      <c r="LP7" s="186">
        <v>100460</v>
      </c>
      <c r="LQ7" s="186">
        <v>3223</v>
      </c>
      <c r="LR7" s="186">
        <v>0</v>
      </c>
      <c r="LS7" s="186">
        <v>90806</v>
      </c>
      <c r="LT7" s="186">
        <v>2013</v>
      </c>
      <c r="LU7" s="186">
        <v>0</v>
      </c>
      <c r="LV7" s="186">
        <v>8933</v>
      </c>
      <c r="LW7" s="186">
        <v>0</v>
      </c>
      <c r="LX7" s="186">
        <v>0</v>
      </c>
      <c r="LY7" s="186">
        <v>0</v>
      </c>
      <c r="LZ7" s="186">
        <v>0</v>
      </c>
      <c r="MA7" s="186">
        <v>25038</v>
      </c>
      <c r="MB7" s="186">
        <v>0</v>
      </c>
      <c r="MC7" s="186">
        <v>52804</v>
      </c>
      <c r="MD7" s="186">
        <v>0</v>
      </c>
      <c r="ME7" s="186">
        <v>0</v>
      </c>
      <c r="MF7" s="186">
        <v>3203</v>
      </c>
      <c r="MG7" s="186">
        <v>6262</v>
      </c>
      <c r="MH7" s="186">
        <v>271017</v>
      </c>
      <c r="MI7" s="186">
        <v>171157</v>
      </c>
      <c r="MJ7" s="186">
        <v>45924</v>
      </c>
      <c r="MK7" s="186">
        <v>58077</v>
      </c>
      <c r="ML7" s="186">
        <v>0</v>
      </c>
      <c r="MM7" s="186">
        <v>314773</v>
      </c>
      <c r="MN7" s="186">
        <v>18628</v>
      </c>
      <c r="MO7" s="186">
        <v>0</v>
      </c>
      <c r="MP7" s="186">
        <v>16885</v>
      </c>
      <c r="MQ7" s="186">
        <v>0</v>
      </c>
      <c r="MR7" s="186">
        <v>0</v>
      </c>
      <c r="MS7" s="186">
        <v>0</v>
      </c>
      <c r="MT7" s="186">
        <v>0</v>
      </c>
      <c r="MU7" s="186">
        <v>6821</v>
      </c>
      <c r="MV7" s="186">
        <v>0</v>
      </c>
      <c r="MW7" s="186">
        <v>311061</v>
      </c>
      <c r="MX7" s="186">
        <v>0</v>
      </c>
      <c r="MY7" s="186">
        <v>0</v>
      </c>
      <c r="MZ7" s="186">
        <v>27258</v>
      </c>
      <c r="NA7" s="186">
        <v>136172</v>
      </c>
      <c r="NB7" s="186">
        <v>147721</v>
      </c>
      <c r="NC7" s="186">
        <v>86463</v>
      </c>
      <c r="ND7" s="186">
        <v>46036</v>
      </c>
      <c r="NE7" s="186">
        <v>171132</v>
      </c>
      <c r="NF7" s="186">
        <v>0</v>
      </c>
      <c r="NG7" s="186">
        <v>11804</v>
      </c>
      <c r="NH7" s="186">
        <v>0</v>
      </c>
      <c r="NI7" s="186">
        <v>0</v>
      </c>
      <c r="NJ7" s="186">
        <v>0</v>
      </c>
      <c r="NK7" s="186">
        <v>0</v>
      </c>
      <c r="NL7" s="186">
        <v>0</v>
      </c>
      <c r="NM7" s="186">
        <v>0</v>
      </c>
      <c r="NN7" s="186">
        <v>0</v>
      </c>
      <c r="NO7" s="186">
        <v>8798</v>
      </c>
      <c r="NP7" s="186">
        <v>0</v>
      </c>
      <c r="NQ7" s="186">
        <v>164922</v>
      </c>
      <c r="NR7" s="186">
        <v>0</v>
      </c>
      <c r="NS7" s="186">
        <v>0</v>
      </c>
      <c r="NT7" s="186">
        <v>0</v>
      </c>
      <c r="NU7" s="186">
        <v>0</v>
      </c>
      <c r="NV7" s="186">
        <v>0</v>
      </c>
      <c r="NW7" s="186">
        <v>0</v>
      </c>
      <c r="NX7" s="186">
        <v>0</v>
      </c>
      <c r="NY7" s="186">
        <v>0</v>
      </c>
      <c r="NZ7" s="186">
        <v>0</v>
      </c>
      <c r="OA7" s="186">
        <v>0</v>
      </c>
      <c r="OB7" s="186">
        <v>0</v>
      </c>
      <c r="OC7" s="186">
        <v>0</v>
      </c>
      <c r="OD7" s="186">
        <v>0</v>
      </c>
      <c r="OE7" s="186">
        <v>0</v>
      </c>
      <c r="OF7" s="186">
        <v>0</v>
      </c>
      <c r="OG7" s="186">
        <v>0</v>
      </c>
      <c r="OH7" s="186">
        <v>0</v>
      </c>
      <c r="OI7" s="186">
        <v>0</v>
      </c>
      <c r="OJ7" s="186">
        <v>0</v>
      </c>
      <c r="OK7" s="186">
        <v>0</v>
      </c>
      <c r="OL7" s="186">
        <v>0</v>
      </c>
      <c r="OM7" s="186">
        <v>0</v>
      </c>
      <c r="ON7" s="186">
        <v>0</v>
      </c>
      <c r="OO7" s="186">
        <v>0</v>
      </c>
      <c r="OP7" s="186">
        <v>0</v>
      </c>
      <c r="OQ7" s="186">
        <v>0</v>
      </c>
      <c r="OR7" s="186">
        <v>0</v>
      </c>
      <c r="OS7" s="186">
        <v>0</v>
      </c>
      <c r="OT7" s="186">
        <v>0</v>
      </c>
      <c r="OU7" s="186">
        <v>0</v>
      </c>
      <c r="OV7" s="186">
        <v>0</v>
      </c>
      <c r="OW7" s="186">
        <v>0</v>
      </c>
      <c r="OX7" s="186">
        <v>0</v>
      </c>
      <c r="OY7" s="186">
        <v>0</v>
      </c>
      <c r="OZ7" s="186">
        <v>0</v>
      </c>
      <c r="PA7" s="186">
        <v>0</v>
      </c>
      <c r="PB7" s="186">
        <v>0</v>
      </c>
      <c r="PC7" s="186">
        <v>0</v>
      </c>
      <c r="PD7" s="186">
        <v>0</v>
      </c>
      <c r="PE7" s="186">
        <v>0</v>
      </c>
      <c r="PF7" s="186">
        <v>0</v>
      </c>
      <c r="PG7" s="186">
        <v>0</v>
      </c>
      <c r="PH7" s="186">
        <v>0</v>
      </c>
      <c r="PI7" s="186">
        <v>0</v>
      </c>
      <c r="PJ7" s="186">
        <v>5771122</v>
      </c>
      <c r="PK7" s="186">
        <v>2883646</v>
      </c>
      <c r="PL7" s="186">
        <v>1027491</v>
      </c>
      <c r="PM7" s="186">
        <v>0</v>
      </c>
      <c r="PN7" s="186">
        <v>1704580</v>
      </c>
      <c r="PO7" s="186">
        <v>3060947</v>
      </c>
      <c r="PP7" s="186">
        <v>151378</v>
      </c>
      <c r="PQ7" s="186">
        <v>0</v>
      </c>
      <c r="PR7" s="186">
        <v>189349</v>
      </c>
      <c r="PS7" s="186">
        <v>0</v>
      </c>
      <c r="PT7" s="186">
        <v>0</v>
      </c>
      <c r="PU7" s="186">
        <v>0</v>
      </c>
      <c r="PV7" s="186">
        <v>0</v>
      </c>
      <c r="PW7" s="186">
        <v>298158</v>
      </c>
      <c r="PX7" s="186">
        <v>0</v>
      </c>
      <c r="PY7" s="186">
        <v>3877945</v>
      </c>
      <c r="PZ7" s="186">
        <v>0</v>
      </c>
      <c r="QA7" s="186">
        <v>0</v>
      </c>
      <c r="QB7" s="186">
        <v>223384</v>
      </c>
      <c r="QC7" s="280">
        <v>1044566</v>
      </c>
      <c r="QD7" s="280">
        <v>1</v>
      </c>
    </row>
    <row r="8" spans="1:446" x14ac:dyDescent="0.2">
      <c r="A8" s="185" t="s">
        <v>173</v>
      </c>
      <c r="B8" s="185" t="s">
        <v>71</v>
      </c>
      <c r="C8" s="186">
        <f>ROUND(UTSA!H18,0)-ROUND(UTSA!H288,0)</f>
        <v>0</v>
      </c>
      <c r="D8" s="292">
        <v>10115</v>
      </c>
      <c r="E8" s="185" t="s">
        <v>707</v>
      </c>
      <c r="F8" s="185">
        <v>2021</v>
      </c>
      <c r="G8" s="186">
        <v>116743613</v>
      </c>
      <c r="H8" s="186">
        <v>130184387</v>
      </c>
      <c r="I8" s="186">
        <v>86248031</v>
      </c>
      <c r="J8" s="186">
        <v>29515644</v>
      </c>
      <c r="K8" s="186">
        <v>43291624</v>
      </c>
      <c r="L8" s="185" t="s">
        <v>818</v>
      </c>
      <c r="M8" s="185" t="s">
        <v>736</v>
      </c>
      <c r="N8" s="352" t="s">
        <v>864</v>
      </c>
      <c r="O8" s="186">
        <v>11868</v>
      </c>
      <c r="P8" s="186">
        <v>17875</v>
      </c>
      <c r="Q8" s="186">
        <v>3760</v>
      </c>
      <c r="R8" s="186">
        <v>899</v>
      </c>
      <c r="S8" s="186">
        <v>0</v>
      </c>
      <c r="T8" s="188" t="s">
        <v>766</v>
      </c>
      <c r="U8" s="188" t="s">
        <v>767</v>
      </c>
      <c r="V8" s="188" t="s">
        <v>768</v>
      </c>
      <c r="W8" s="186">
        <v>223388</v>
      </c>
      <c r="X8" s="186">
        <v>101884</v>
      </c>
      <c r="Y8" s="186">
        <v>24477</v>
      </c>
      <c r="Z8" s="186">
        <v>4848</v>
      </c>
      <c r="AA8" s="186">
        <v>12</v>
      </c>
      <c r="AB8" s="186">
        <v>48054</v>
      </c>
      <c r="AC8" s="186">
        <v>0</v>
      </c>
      <c r="AD8" s="186">
        <v>0</v>
      </c>
      <c r="AE8" s="186">
        <v>0</v>
      </c>
      <c r="AF8" s="186">
        <v>9</v>
      </c>
      <c r="AG8" s="186">
        <v>0</v>
      </c>
      <c r="AH8" s="186">
        <v>0</v>
      </c>
      <c r="AI8" s="186">
        <v>0</v>
      </c>
      <c r="AJ8" s="186">
        <v>2998</v>
      </c>
      <c r="AK8" s="186">
        <v>0</v>
      </c>
      <c r="AL8" s="186">
        <v>25566</v>
      </c>
      <c r="AM8" s="186">
        <v>0</v>
      </c>
      <c r="AN8" s="186">
        <v>0</v>
      </c>
      <c r="AO8" s="186">
        <v>2696</v>
      </c>
      <c r="AP8" s="186">
        <v>0</v>
      </c>
      <c r="AQ8" s="186">
        <v>86574</v>
      </c>
      <c r="AR8" s="186">
        <v>75532</v>
      </c>
      <c r="AS8" s="186">
        <v>6902</v>
      </c>
      <c r="AT8" s="186">
        <v>11449</v>
      </c>
      <c r="AU8" s="186">
        <v>292</v>
      </c>
      <c r="AV8" s="186">
        <v>65947</v>
      </c>
      <c r="AW8" s="186">
        <v>0</v>
      </c>
      <c r="AX8" s="186">
        <v>0</v>
      </c>
      <c r="AY8" s="186">
        <v>0</v>
      </c>
      <c r="AZ8" s="186">
        <v>78</v>
      </c>
      <c r="BA8" s="186">
        <v>0</v>
      </c>
      <c r="BB8" s="186">
        <v>0</v>
      </c>
      <c r="BC8" s="186">
        <v>0</v>
      </c>
      <c r="BD8" s="186">
        <v>4514</v>
      </c>
      <c r="BE8" s="186">
        <v>0</v>
      </c>
      <c r="BF8" s="186">
        <v>57996</v>
      </c>
      <c r="BG8" s="186">
        <v>0</v>
      </c>
      <c r="BH8" s="186">
        <v>2145</v>
      </c>
      <c r="BI8" s="186">
        <v>2302</v>
      </c>
      <c r="BJ8" s="186">
        <v>0</v>
      </c>
      <c r="BK8" s="186">
        <v>19462</v>
      </c>
      <c r="BL8" s="186">
        <v>10644</v>
      </c>
      <c r="BM8" s="186">
        <v>1007</v>
      </c>
      <c r="BN8" s="186">
        <v>3110</v>
      </c>
      <c r="BO8" s="186">
        <v>12</v>
      </c>
      <c r="BP8" s="186">
        <v>10126</v>
      </c>
      <c r="BQ8" s="186">
        <v>0</v>
      </c>
      <c r="BR8" s="186">
        <v>0</v>
      </c>
      <c r="BS8" s="186">
        <v>4512</v>
      </c>
      <c r="BT8" s="186">
        <v>9</v>
      </c>
      <c r="BU8" s="186">
        <v>0</v>
      </c>
      <c r="BV8" s="186">
        <v>0</v>
      </c>
      <c r="BW8" s="186">
        <v>0</v>
      </c>
      <c r="BX8" s="186">
        <v>234</v>
      </c>
      <c r="BY8" s="186">
        <v>0</v>
      </c>
      <c r="BZ8" s="186">
        <v>16105</v>
      </c>
      <c r="CA8" s="186">
        <v>0</v>
      </c>
      <c r="CB8" s="186">
        <v>0</v>
      </c>
      <c r="CC8" s="186">
        <v>489</v>
      </c>
      <c r="CD8" s="186">
        <v>0</v>
      </c>
      <c r="CE8" s="186">
        <v>3512</v>
      </c>
      <c r="CF8" s="186">
        <v>4023</v>
      </c>
      <c r="CG8" s="186">
        <v>0</v>
      </c>
      <c r="CH8" s="186">
        <v>562</v>
      </c>
      <c r="CI8" s="186">
        <v>3</v>
      </c>
      <c r="CJ8" s="186">
        <v>4327</v>
      </c>
      <c r="CK8" s="186">
        <v>0</v>
      </c>
      <c r="CL8" s="186">
        <v>0</v>
      </c>
      <c r="CM8" s="186">
        <v>0</v>
      </c>
      <c r="CN8" s="186">
        <v>0</v>
      </c>
      <c r="CO8" s="186">
        <v>0</v>
      </c>
      <c r="CP8" s="186">
        <v>0</v>
      </c>
      <c r="CQ8" s="186">
        <v>0</v>
      </c>
      <c r="CR8" s="186">
        <v>0</v>
      </c>
      <c r="CS8" s="186">
        <v>0</v>
      </c>
      <c r="CT8" s="186">
        <v>792</v>
      </c>
      <c r="CU8" s="186">
        <v>0</v>
      </c>
      <c r="CV8" s="186">
        <v>0</v>
      </c>
      <c r="CW8" s="186">
        <v>39</v>
      </c>
      <c r="CX8" s="186">
        <v>0</v>
      </c>
      <c r="CY8" s="186">
        <v>0</v>
      </c>
      <c r="CZ8" s="186">
        <v>0</v>
      </c>
      <c r="DA8" s="186">
        <v>0</v>
      </c>
      <c r="DB8" s="186">
        <v>0</v>
      </c>
      <c r="DC8" s="186">
        <v>0</v>
      </c>
      <c r="DD8" s="186">
        <v>0</v>
      </c>
      <c r="DE8" s="186">
        <v>0</v>
      </c>
      <c r="DF8" s="186">
        <v>0</v>
      </c>
      <c r="DG8" s="186">
        <v>0</v>
      </c>
      <c r="DH8" s="186">
        <v>0</v>
      </c>
      <c r="DI8" s="186">
        <v>0</v>
      </c>
      <c r="DJ8" s="186">
        <v>0</v>
      </c>
      <c r="DK8" s="186">
        <v>0</v>
      </c>
      <c r="DL8" s="186">
        <v>0</v>
      </c>
      <c r="DM8" s="186">
        <v>0</v>
      </c>
      <c r="DN8" s="186">
        <v>0</v>
      </c>
      <c r="DO8" s="186">
        <v>0</v>
      </c>
      <c r="DP8" s="186">
        <v>0</v>
      </c>
      <c r="DQ8" s="186">
        <v>0</v>
      </c>
      <c r="DR8" s="186">
        <v>0</v>
      </c>
      <c r="DS8" s="186">
        <v>9876305.1296334807</v>
      </c>
      <c r="DT8" s="186">
        <v>6241732.1730388403</v>
      </c>
      <c r="DU8" s="186">
        <v>1808881.52860786</v>
      </c>
      <c r="DV8" s="186">
        <v>262991.60687962698</v>
      </c>
      <c r="DW8" s="186">
        <v>635.43944320260096</v>
      </c>
      <c r="DX8" s="186">
        <v>3286642.1041766498</v>
      </c>
      <c r="DY8" s="186">
        <v>0</v>
      </c>
      <c r="DZ8" s="186">
        <v>0</v>
      </c>
      <c r="EA8" s="186">
        <v>0</v>
      </c>
      <c r="EB8" s="186">
        <v>165.51724137931001</v>
      </c>
      <c r="EC8" s="186">
        <v>0</v>
      </c>
      <c r="ED8" s="186">
        <v>0</v>
      </c>
      <c r="EE8" s="186">
        <v>0</v>
      </c>
      <c r="EF8" s="186">
        <v>124614.462980126</v>
      </c>
      <c r="EG8" s="186">
        <v>0</v>
      </c>
      <c r="EH8" s="186">
        <v>886102.88004718104</v>
      </c>
      <c r="EI8" s="186">
        <v>0</v>
      </c>
      <c r="EJ8" s="186">
        <v>0</v>
      </c>
      <c r="EK8" s="186">
        <v>138828.77964692301</v>
      </c>
      <c r="EL8" s="186">
        <v>0</v>
      </c>
      <c r="EM8" s="186">
        <v>7568190.6739283903</v>
      </c>
      <c r="EN8" s="186">
        <v>7286452.5271330401</v>
      </c>
      <c r="EO8" s="186">
        <v>1376569.0668718</v>
      </c>
      <c r="EP8" s="186">
        <v>1151468.2833487701</v>
      </c>
      <c r="EQ8" s="186">
        <v>45553.285152495497</v>
      </c>
      <c r="ER8" s="186">
        <v>8370603.33078379</v>
      </c>
      <c r="ES8" s="186">
        <v>0</v>
      </c>
      <c r="ET8" s="186">
        <v>0</v>
      </c>
      <c r="EU8" s="186">
        <v>0</v>
      </c>
      <c r="EV8" s="186">
        <v>1434.48275862069</v>
      </c>
      <c r="EW8" s="186">
        <v>0</v>
      </c>
      <c r="EX8" s="186">
        <v>0</v>
      </c>
      <c r="EY8" s="186">
        <v>0</v>
      </c>
      <c r="EZ8" s="186">
        <v>147079.711407002</v>
      </c>
      <c r="FA8" s="186">
        <v>0</v>
      </c>
      <c r="FB8" s="186">
        <v>4842556.6196440104</v>
      </c>
      <c r="FC8" s="186">
        <v>0</v>
      </c>
      <c r="FD8" s="186">
        <v>221859.91157338099</v>
      </c>
      <c r="FE8" s="186">
        <v>288724.73665876</v>
      </c>
      <c r="FF8" s="186">
        <v>0</v>
      </c>
      <c r="FG8" s="186">
        <v>6828058.4423946701</v>
      </c>
      <c r="FH8" s="186">
        <v>5567116.1449163305</v>
      </c>
      <c r="FI8" s="186">
        <v>640038.09645385004</v>
      </c>
      <c r="FJ8" s="186">
        <v>922830.53356558399</v>
      </c>
      <c r="FK8" s="186">
        <v>13991.666666666701</v>
      </c>
      <c r="FL8" s="186">
        <v>4521840.1176824803</v>
      </c>
      <c r="FM8" s="186">
        <v>0</v>
      </c>
      <c r="FN8" s="186">
        <v>0</v>
      </c>
      <c r="FO8" s="186">
        <v>1040908.32588235</v>
      </c>
      <c r="FP8" s="186">
        <v>3202.3015873015902</v>
      </c>
      <c r="FQ8" s="186">
        <v>0</v>
      </c>
      <c r="FR8" s="186">
        <v>0</v>
      </c>
      <c r="FS8" s="186">
        <v>0</v>
      </c>
      <c r="FT8" s="186">
        <v>88084.959844171404</v>
      </c>
      <c r="FU8" s="186">
        <v>0</v>
      </c>
      <c r="FV8" s="186">
        <v>3684700.3621522798</v>
      </c>
      <c r="FW8" s="186">
        <v>0</v>
      </c>
      <c r="FX8" s="186">
        <v>0</v>
      </c>
      <c r="FY8" s="186">
        <v>209892.24664193799</v>
      </c>
      <c r="FZ8" s="186">
        <v>0</v>
      </c>
      <c r="GA8" s="186">
        <v>3912093.7037324701</v>
      </c>
      <c r="GB8" s="186">
        <v>4768412.7143807001</v>
      </c>
      <c r="GC8" s="186">
        <v>0</v>
      </c>
      <c r="GD8" s="186">
        <v>397846.45577546902</v>
      </c>
      <c r="GE8" s="186">
        <v>3497.9166666666702</v>
      </c>
      <c r="GF8" s="186">
        <v>6461377.05157563</v>
      </c>
      <c r="GG8" s="186">
        <v>0</v>
      </c>
      <c r="GH8" s="186">
        <v>0</v>
      </c>
      <c r="GI8" s="186">
        <v>0</v>
      </c>
      <c r="GJ8" s="186">
        <v>0</v>
      </c>
      <c r="GK8" s="186">
        <v>0</v>
      </c>
      <c r="GL8" s="186">
        <v>0</v>
      </c>
      <c r="GM8" s="186">
        <v>0</v>
      </c>
      <c r="GN8" s="186">
        <v>0</v>
      </c>
      <c r="GO8" s="186">
        <v>0</v>
      </c>
      <c r="GP8" s="186">
        <v>2403262.5629635202</v>
      </c>
      <c r="GQ8" s="186">
        <v>0</v>
      </c>
      <c r="GR8" s="186">
        <v>0</v>
      </c>
      <c r="GS8" s="186">
        <v>28658.8607522561</v>
      </c>
      <c r="GT8" s="186">
        <v>0</v>
      </c>
      <c r="GU8" s="186">
        <v>0</v>
      </c>
      <c r="GV8" s="186">
        <v>0</v>
      </c>
      <c r="GW8" s="186">
        <v>0</v>
      </c>
      <c r="GX8" s="186">
        <v>0</v>
      </c>
      <c r="GY8" s="186">
        <v>0</v>
      </c>
      <c r="GZ8" s="186">
        <v>0</v>
      </c>
      <c r="HA8" s="186">
        <v>0</v>
      </c>
      <c r="HB8" s="186">
        <v>0</v>
      </c>
      <c r="HC8" s="186">
        <v>0</v>
      </c>
      <c r="HD8" s="186">
        <v>0</v>
      </c>
      <c r="HE8" s="186">
        <v>0</v>
      </c>
      <c r="HF8" s="186">
        <v>0</v>
      </c>
      <c r="HG8" s="186">
        <v>0</v>
      </c>
      <c r="HH8" s="186">
        <v>0</v>
      </c>
      <c r="HI8" s="186">
        <v>0</v>
      </c>
      <c r="HJ8" s="186">
        <v>0</v>
      </c>
      <c r="HK8" s="186">
        <v>0</v>
      </c>
      <c r="HL8" s="186">
        <v>0</v>
      </c>
      <c r="HM8" s="186">
        <v>0</v>
      </c>
      <c r="HN8" s="186">
        <v>0</v>
      </c>
      <c r="HP8" s="187" t="s">
        <v>141</v>
      </c>
      <c r="HQ8" s="185">
        <f>'Relative Weights'!$H$1</f>
        <v>2021</v>
      </c>
      <c r="HR8" s="186">
        <v>1359267.294867482</v>
      </c>
      <c r="HS8" s="186">
        <v>486745.22338780627</v>
      </c>
      <c r="HT8" s="186">
        <v>199341.75819798678</v>
      </c>
      <c r="HU8" s="186">
        <v>19974.177575241625</v>
      </c>
      <c r="HV8" s="186">
        <v>0</v>
      </c>
      <c r="HW8" s="186">
        <v>1034093.2447568779</v>
      </c>
      <c r="HX8" s="186">
        <v>0</v>
      </c>
      <c r="HY8" s="186">
        <v>0</v>
      </c>
      <c r="HZ8" s="186">
        <v>0</v>
      </c>
      <c r="IA8" s="186">
        <v>0</v>
      </c>
      <c r="IB8" s="186">
        <v>0</v>
      </c>
      <c r="IC8" s="186">
        <v>0</v>
      </c>
      <c r="ID8" s="186">
        <v>0</v>
      </c>
      <c r="IE8" s="186">
        <v>0</v>
      </c>
      <c r="IF8" s="186">
        <v>0</v>
      </c>
      <c r="IG8" s="186">
        <v>372472.28294129943</v>
      </c>
      <c r="IH8" s="186">
        <v>0</v>
      </c>
      <c r="II8" s="186">
        <v>0</v>
      </c>
      <c r="IJ8" s="186">
        <v>0</v>
      </c>
      <c r="IK8" s="186">
        <v>0</v>
      </c>
      <c r="IL8" s="186">
        <v>526783.92208112066</v>
      </c>
      <c r="IM8" s="186">
        <v>360849.98834878672</v>
      </c>
      <c r="IN8" s="186">
        <v>56210.189773358863</v>
      </c>
      <c r="IO8" s="186">
        <v>47170.866142520907</v>
      </c>
      <c r="IP8" s="186">
        <v>0</v>
      </c>
      <c r="IQ8" s="186">
        <v>1419139.867898236</v>
      </c>
      <c r="IR8" s="186">
        <v>0</v>
      </c>
      <c r="IS8" s="186">
        <v>0</v>
      </c>
      <c r="IT8" s="186">
        <v>0</v>
      </c>
      <c r="IU8" s="186">
        <v>0</v>
      </c>
      <c r="IV8" s="186">
        <v>0</v>
      </c>
      <c r="IW8" s="186">
        <v>0</v>
      </c>
      <c r="IX8" s="186">
        <v>0</v>
      </c>
      <c r="IY8" s="186">
        <v>0</v>
      </c>
      <c r="IZ8" s="186">
        <v>0</v>
      </c>
      <c r="JA8" s="186">
        <v>844946.51183069707</v>
      </c>
      <c r="JB8" s="186">
        <v>0</v>
      </c>
      <c r="JC8" s="186">
        <v>105875</v>
      </c>
      <c r="JD8" s="186">
        <v>0</v>
      </c>
      <c r="JE8" s="186">
        <v>0</v>
      </c>
      <c r="JF8" s="186">
        <v>118422.02845591946</v>
      </c>
      <c r="JG8" s="186">
        <v>50851.126356835332</v>
      </c>
      <c r="JH8" s="186">
        <v>8201.052028654356</v>
      </c>
      <c r="JI8" s="186">
        <v>12813.46787520657</v>
      </c>
      <c r="JJ8" s="186">
        <v>0</v>
      </c>
      <c r="JK8" s="186">
        <v>217905.4438008937</v>
      </c>
      <c r="JL8" s="186">
        <v>0</v>
      </c>
      <c r="JM8" s="186">
        <v>0</v>
      </c>
      <c r="JN8" s="186">
        <v>218436</v>
      </c>
      <c r="JO8" s="186">
        <v>0</v>
      </c>
      <c r="JP8" s="186">
        <v>0</v>
      </c>
      <c r="JQ8" s="186">
        <v>0</v>
      </c>
      <c r="JR8" s="186">
        <v>0</v>
      </c>
      <c r="JS8" s="186">
        <v>0</v>
      </c>
      <c r="JT8" s="186">
        <v>0</v>
      </c>
      <c r="JU8" s="186">
        <v>234634.51915706904</v>
      </c>
      <c r="JV8" s="186">
        <v>0</v>
      </c>
      <c r="JW8" s="186">
        <v>0</v>
      </c>
      <c r="JX8" s="186">
        <v>0</v>
      </c>
      <c r="JY8" s="186">
        <v>0</v>
      </c>
      <c r="JZ8" s="186">
        <v>21369.754595477811</v>
      </c>
      <c r="KA8" s="186">
        <v>19219.66190657164</v>
      </c>
      <c r="KB8" s="186">
        <v>0</v>
      </c>
      <c r="KC8" s="186">
        <v>2315.4884070308976</v>
      </c>
      <c r="KD8" s="186">
        <v>0</v>
      </c>
      <c r="KE8" s="186">
        <v>93114.443543992413</v>
      </c>
      <c r="KF8" s="186">
        <v>0</v>
      </c>
      <c r="KG8" s="186">
        <v>0</v>
      </c>
      <c r="KH8" s="186">
        <v>0</v>
      </c>
      <c r="KI8" s="186">
        <v>0</v>
      </c>
      <c r="KJ8" s="186">
        <v>0</v>
      </c>
      <c r="KK8" s="186">
        <v>0</v>
      </c>
      <c r="KL8" s="186">
        <v>0</v>
      </c>
      <c r="KM8" s="186">
        <v>0</v>
      </c>
      <c r="KN8" s="186">
        <v>0</v>
      </c>
      <c r="KO8" s="186">
        <v>11538.686070934411</v>
      </c>
      <c r="KP8" s="186">
        <v>0</v>
      </c>
      <c r="KQ8" s="186">
        <v>0</v>
      </c>
      <c r="KR8" s="186">
        <v>0</v>
      </c>
      <c r="KS8" s="186">
        <v>0</v>
      </c>
      <c r="KT8" s="186">
        <v>0</v>
      </c>
      <c r="KU8" s="186">
        <v>0</v>
      </c>
      <c r="KV8" s="186">
        <v>0</v>
      </c>
      <c r="KW8" s="186">
        <v>0</v>
      </c>
      <c r="KX8" s="186">
        <v>0</v>
      </c>
      <c r="KY8" s="186">
        <v>0</v>
      </c>
      <c r="KZ8" s="186">
        <v>0</v>
      </c>
      <c r="LA8" s="186">
        <v>0</v>
      </c>
      <c r="LB8" s="186">
        <v>0</v>
      </c>
      <c r="LC8" s="186">
        <v>0</v>
      </c>
      <c r="LD8" s="186">
        <v>0</v>
      </c>
      <c r="LE8" s="186">
        <v>0</v>
      </c>
      <c r="LF8" s="186">
        <v>0</v>
      </c>
      <c r="LG8" s="186">
        <v>0</v>
      </c>
      <c r="LH8" s="186">
        <v>0</v>
      </c>
      <c r="LI8" s="186">
        <v>0</v>
      </c>
      <c r="LJ8" s="186">
        <v>0</v>
      </c>
      <c r="LK8" s="186">
        <v>0</v>
      </c>
      <c r="LL8" s="186">
        <v>0</v>
      </c>
      <c r="LM8" s="186">
        <v>0</v>
      </c>
      <c r="LN8" s="186">
        <v>0</v>
      </c>
      <c r="LO8" s="186">
        <v>0</v>
      </c>
      <c r="LP8" s="186">
        <v>0</v>
      </c>
      <c r="LQ8" s="186">
        <v>0</v>
      </c>
      <c r="LR8" s="186">
        <v>0</v>
      </c>
      <c r="LS8" s="186">
        <v>0</v>
      </c>
      <c r="LT8" s="186">
        <v>0</v>
      </c>
      <c r="LU8" s="186">
        <v>0</v>
      </c>
      <c r="LV8" s="186">
        <v>0</v>
      </c>
      <c r="LW8" s="186">
        <v>0</v>
      </c>
      <c r="LX8" s="186">
        <v>0</v>
      </c>
      <c r="LY8" s="186">
        <v>0</v>
      </c>
      <c r="LZ8" s="186">
        <v>0</v>
      </c>
      <c r="MA8" s="186">
        <v>0</v>
      </c>
      <c r="MB8" s="186">
        <v>0</v>
      </c>
      <c r="MC8" s="186">
        <v>0</v>
      </c>
      <c r="MD8" s="186">
        <v>0</v>
      </c>
      <c r="ME8" s="186">
        <v>0</v>
      </c>
      <c r="MF8" s="186">
        <v>0</v>
      </c>
      <c r="MG8" s="186">
        <v>0</v>
      </c>
      <c r="MH8" s="186">
        <v>0</v>
      </c>
      <c r="MI8" s="186">
        <v>0</v>
      </c>
      <c r="MJ8" s="186">
        <v>0</v>
      </c>
      <c r="MK8" s="186">
        <v>0</v>
      </c>
      <c r="ML8" s="186">
        <v>0</v>
      </c>
      <c r="MM8" s="186">
        <v>0</v>
      </c>
      <c r="MN8" s="186">
        <v>0</v>
      </c>
      <c r="MO8" s="186">
        <v>0</v>
      </c>
      <c r="MP8" s="186">
        <v>0</v>
      </c>
      <c r="MQ8" s="186">
        <v>0</v>
      </c>
      <c r="MR8" s="186">
        <v>0</v>
      </c>
      <c r="MS8" s="186">
        <v>0</v>
      </c>
      <c r="MT8" s="186">
        <v>0</v>
      </c>
      <c r="MU8" s="186">
        <v>0</v>
      </c>
      <c r="MV8" s="186">
        <v>0</v>
      </c>
      <c r="MW8" s="186">
        <v>0</v>
      </c>
      <c r="MX8" s="186">
        <v>0</v>
      </c>
      <c r="MY8" s="186">
        <v>0</v>
      </c>
      <c r="MZ8" s="186">
        <v>0</v>
      </c>
      <c r="NA8" s="186">
        <v>0</v>
      </c>
      <c r="NB8" s="186">
        <v>0</v>
      </c>
      <c r="NC8" s="186">
        <v>0</v>
      </c>
      <c r="ND8" s="186">
        <v>0</v>
      </c>
      <c r="NE8" s="186">
        <v>0</v>
      </c>
      <c r="NF8" s="186">
        <v>0</v>
      </c>
      <c r="NG8" s="186">
        <v>0</v>
      </c>
      <c r="NH8" s="186">
        <v>0</v>
      </c>
      <c r="NI8" s="186">
        <v>0</v>
      </c>
      <c r="NJ8" s="186">
        <v>0</v>
      </c>
      <c r="NK8" s="186">
        <v>0</v>
      </c>
      <c r="NL8" s="186">
        <v>0</v>
      </c>
      <c r="NM8" s="186">
        <v>0</v>
      </c>
      <c r="NN8" s="186">
        <v>0</v>
      </c>
      <c r="NO8" s="186">
        <v>0</v>
      </c>
      <c r="NP8" s="186">
        <v>0</v>
      </c>
      <c r="NQ8" s="186">
        <v>0</v>
      </c>
      <c r="NR8" s="186">
        <v>0</v>
      </c>
      <c r="NS8" s="186">
        <v>0</v>
      </c>
      <c r="NT8" s="186">
        <v>0</v>
      </c>
      <c r="NU8" s="186">
        <v>0</v>
      </c>
      <c r="NV8" s="186">
        <v>0</v>
      </c>
      <c r="NW8" s="186">
        <v>0</v>
      </c>
      <c r="NX8" s="186">
        <v>0</v>
      </c>
      <c r="NY8" s="186">
        <v>0</v>
      </c>
      <c r="NZ8" s="186">
        <v>0</v>
      </c>
      <c r="OA8" s="186">
        <v>0</v>
      </c>
      <c r="OB8" s="186">
        <v>0</v>
      </c>
      <c r="OC8" s="186">
        <v>0</v>
      </c>
      <c r="OD8" s="186">
        <v>0</v>
      </c>
      <c r="OE8" s="186">
        <v>0</v>
      </c>
      <c r="OF8" s="186">
        <v>0</v>
      </c>
      <c r="OG8" s="186">
        <v>0</v>
      </c>
      <c r="OH8" s="186">
        <v>0</v>
      </c>
      <c r="OI8" s="186">
        <v>0</v>
      </c>
      <c r="OJ8" s="186">
        <v>0</v>
      </c>
      <c r="OK8" s="186">
        <v>0</v>
      </c>
      <c r="OL8" s="186">
        <v>0</v>
      </c>
      <c r="OM8" s="186">
        <v>0</v>
      </c>
      <c r="ON8" s="186">
        <v>0</v>
      </c>
      <c r="OO8" s="186">
        <v>0</v>
      </c>
      <c r="OP8" s="186">
        <v>0</v>
      </c>
      <c r="OQ8" s="186">
        <v>0</v>
      </c>
      <c r="OR8" s="186">
        <v>0</v>
      </c>
      <c r="OS8" s="186">
        <v>0</v>
      </c>
      <c r="OT8" s="186">
        <v>0</v>
      </c>
      <c r="OU8" s="186">
        <v>0</v>
      </c>
      <c r="OV8" s="186">
        <v>0</v>
      </c>
      <c r="OW8" s="186">
        <v>0</v>
      </c>
      <c r="OX8" s="186">
        <v>0</v>
      </c>
      <c r="OY8" s="186">
        <v>0</v>
      </c>
      <c r="OZ8" s="186">
        <v>0</v>
      </c>
      <c r="PA8" s="186">
        <v>0</v>
      </c>
      <c r="PB8" s="186">
        <v>0</v>
      </c>
      <c r="PC8" s="186">
        <v>0</v>
      </c>
      <c r="PD8" s="186">
        <v>0</v>
      </c>
      <c r="PE8" s="186">
        <v>0</v>
      </c>
      <c r="PF8" s="186">
        <v>0</v>
      </c>
      <c r="PG8" s="186">
        <v>0</v>
      </c>
      <c r="PH8" s="186">
        <v>0</v>
      </c>
      <c r="PI8" s="186">
        <v>0</v>
      </c>
      <c r="PJ8" s="186">
        <v>21699850.991005361</v>
      </c>
      <c r="PK8" s="186">
        <v>44579028.369812161</v>
      </c>
      <c r="PL8" s="186">
        <v>3792578.7644632598</v>
      </c>
      <c r="PM8" s="186">
        <v>23737.093528165722</v>
      </c>
      <c r="PN8" s="186">
        <v>12177776.791451424</v>
      </c>
      <c r="PO8" s="186">
        <v>42510993.176688872</v>
      </c>
      <c r="PP8" s="186">
        <v>0</v>
      </c>
      <c r="PQ8" s="186">
        <v>0</v>
      </c>
      <c r="PR8" s="186">
        <v>2164556.7323856107</v>
      </c>
      <c r="PS8" s="186">
        <v>1680.8055555555566</v>
      </c>
      <c r="PT8" s="186">
        <v>0</v>
      </c>
      <c r="PU8" s="186">
        <v>0</v>
      </c>
      <c r="PV8" s="186">
        <v>0</v>
      </c>
      <c r="PW8" s="186">
        <v>2352077.7813695297</v>
      </c>
      <c r="PX8" s="186">
        <v>0</v>
      </c>
      <c r="PY8" s="186">
        <v>12814512.63113077</v>
      </c>
      <c r="PZ8" s="186">
        <v>0</v>
      </c>
      <c r="QA8" s="186">
        <v>114707.21905068337</v>
      </c>
      <c r="QB8" s="186">
        <v>1431603.2489689218</v>
      </c>
      <c r="QC8" s="280">
        <v>0</v>
      </c>
      <c r="QD8" s="280">
        <v>1</v>
      </c>
    </row>
    <row r="9" spans="1:446" ht="14.25" x14ac:dyDescent="0.2">
      <c r="A9" s="185" t="s">
        <v>174</v>
      </c>
      <c r="B9" s="185" t="s">
        <v>857</v>
      </c>
      <c r="C9" s="186">
        <f>ROUND(UTT!H18,0)-ROUND(UTT!H288,0)</f>
        <v>4036420</v>
      </c>
      <c r="D9" s="292">
        <v>11163</v>
      </c>
      <c r="E9" s="185" t="s">
        <v>708</v>
      </c>
      <c r="F9" s="185">
        <v>2021</v>
      </c>
      <c r="G9" s="186">
        <v>62083865</v>
      </c>
      <c r="H9" s="186">
        <v>2211473</v>
      </c>
      <c r="I9" s="186">
        <v>15553842</v>
      </c>
      <c r="J9" s="186">
        <v>13293929</v>
      </c>
      <c r="K9" s="186">
        <v>14098803</v>
      </c>
      <c r="L9" s="185" t="s">
        <v>875</v>
      </c>
      <c r="M9" s="185" t="s">
        <v>876</v>
      </c>
      <c r="N9" s="352" t="s">
        <v>877</v>
      </c>
      <c r="O9" s="186">
        <v>2610</v>
      </c>
      <c r="P9" s="186">
        <v>4731</v>
      </c>
      <c r="Q9" s="186">
        <v>1918</v>
      </c>
      <c r="R9" s="186">
        <v>149</v>
      </c>
      <c r="S9" s="186">
        <v>0</v>
      </c>
      <c r="T9" s="188" t="s">
        <v>862</v>
      </c>
      <c r="U9" s="188" t="s">
        <v>737</v>
      </c>
      <c r="V9" s="188" t="s">
        <v>863</v>
      </c>
      <c r="W9" s="186">
        <v>38089</v>
      </c>
      <c r="X9" s="186">
        <v>16999</v>
      </c>
      <c r="Y9" s="186">
        <v>4631</v>
      </c>
      <c r="Z9" s="186">
        <v>852</v>
      </c>
      <c r="AA9" s="186">
        <v>0</v>
      </c>
      <c r="AB9" s="186">
        <v>4102</v>
      </c>
      <c r="AC9" s="186">
        <v>60</v>
      </c>
      <c r="AD9" s="186">
        <v>0</v>
      </c>
      <c r="AE9" s="186">
        <v>111</v>
      </c>
      <c r="AF9" s="186">
        <v>0</v>
      </c>
      <c r="AG9" s="186">
        <v>0</v>
      </c>
      <c r="AH9" s="186">
        <v>0</v>
      </c>
      <c r="AI9" s="186">
        <v>0</v>
      </c>
      <c r="AJ9" s="186">
        <v>2508</v>
      </c>
      <c r="AK9" s="186">
        <v>0</v>
      </c>
      <c r="AL9" s="186">
        <v>5328</v>
      </c>
      <c r="AM9" s="186">
        <v>0</v>
      </c>
      <c r="AN9" s="186">
        <v>0</v>
      </c>
      <c r="AO9" s="186">
        <v>663</v>
      </c>
      <c r="AP9" s="186">
        <v>1704</v>
      </c>
      <c r="AQ9" s="186">
        <v>15369</v>
      </c>
      <c r="AR9" s="186">
        <v>10252</v>
      </c>
      <c r="AS9" s="186">
        <v>1384</v>
      </c>
      <c r="AT9" s="186">
        <v>4403</v>
      </c>
      <c r="AU9" s="186">
        <v>0</v>
      </c>
      <c r="AV9" s="186">
        <v>13705</v>
      </c>
      <c r="AW9" s="186">
        <v>318</v>
      </c>
      <c r="AX9" s="186">
        <v>0</v>
      </c>
      <c r="AY9" s="186">
        <v>0</v>
      </c>
      <c r="AZ9" s="186">
        <v>0</v>
      </c>
      <c r="BA9" s="186">
        <v>0</v>
      </c>
      <c r="BB9" s="186">
        <v>0</v>
      </c>
      <c r="BC9" s="186">
        <v>0</v>
      </c>
      <c r="BD9" s="186">
        <v>3716</v>
      </c>
      <c r="BE9" s="186">
        <v>0</v>
      </c>
      <c r="BF9" s="186">
        <v>17715</v>
      </c>
      <c r="BG9" s="186">
        <v>0</v>
      </c>
      <c r="BH9" s="186">
        <v>516</v>
      </c>
      <c r="BI9" s="186">
        <v>2127</v>
      </c>
      <c r="BJ9" s="186">
        <v>33660</v>
      </c>
      <c r="BK9" s="186">
        <v>6438</v>
      </c>
      <c r="BL9" s="186">
        <v>1461</v>
      </c>
      <c r="BM9" s="186">
        <v>171</v>
      </c>
      <c r="BN9" s="186">
        <v>6944</v>
      </c>
      <c r="BO9" s="186">
        <v>0</v>
      </c>
      <c r="BP9" s="186">
        <v>1497</v>
      </c>
      <c r="BQ9" s="186">
        <v>0</v>
      </c>
      <c r="BR9" s="186">
        <v>0</v>
      </c>
      <c r="BS9" s="186">
        <v>0</v>
      </c>
      <c r="BT9" s="186">
        <v>0</v>
      </c>
      <c r="BU9" s="186">
        <v>0</v>
      </c>
      <c r="BV9" s="186">
        <v>0</v>
      </c>
      <c r="BW9" s="186">
        <v>0</v>
      </c>
      <c r="BX9" s="186">
        <v>2839</v>
      </c>
      <c r="BY9" s="186">
        <v>0</v>
      </c>
      <c r="BZ9" s="186">
        <v>10650</v>
      </c>
      <c r="CA9" s="186">
        <v>0</v>
      </c>
      <c r="CB9" s="186">
        <v>0</v>
      </c>
      <c r="CC9" s="186">
        <v>1164</v>
      </c>
      <c r="CD9" s="186">
        <v>5647</v>
      </c>
      <c r="CE9" s="186">
        <v>75</v>
      </c>
      <c r="CF9" s="186">
        <v>3</v>
      </c>
      <c r="CG9" s="186">
        <v>0</v>
      </c>
      <c r="CH9" s="186">
        <v>468</v>
      </c>
      <c r="CI9" s="186">
        <v>0</v>
      </c>
      <c r="CJ9" s="186">
        <v>0</v>
      </c>
      <c r="CK9" s="186">
        <v>0</v>
      </c>
      <c r="CL9" s="186">
        <v>0</v>
      </c>
      <c r="CM9" s="186">
        <v>0</v>
      </c>
      <c r="CN9" s="186">
        <v>0</v>
      </c>
      <c r="CO9" s="186">
        <v>0</v>
      </c>
      <c r="CP9" s="186">
        <v>0</v>
      </c>
      <c r="CQ9" s="186">
        <v>0</v>
      </c>
      <c r="CR9" s="186">
        <v>0</v>
      </c>
      <c r="CS9" s="186">
        <v>0</v>
      </c>
      <c r="CT9" s="186">
        <v>461</v>
      </c>
      <c r="CU9" s="186">
        <v>0</v>
      </c>
      <c r="CV9" s="186">
        <v>0</v>
      </c>
      <c r="CW9" s="186">
        <v>0</v>
      </c>
      <c r="CX9" s="186">
        <v>839</v>
      </c>
      <c r="CY9" s="186">
        <v>0</v>
      </c>
      <c r="CZ9" s="186">
        <v>0</v>
      </c>
      <c r="DA9" s="186">
        <v>0</v>
      </c>
      <c r="DB9" s="186">
        <v>0</v>
      </c>
      <c r="DC9" s="186">
        <v>0</v>
      </c>
      <c r="DD9" s="186">
        <v>0</v>
      </c>
      <c r="DE9" s="186">
        <v>0</v>
      </c>
      <c r="DF9" s="186">
        <v>0</v>
      </c>
      <c r="DG9" s="186">
        <v>0</v>
      </c>
      <c r="DH9" s="186">
        <v>0</v>
      </c>
      <c r="DI9" s="186">
        <v>0</v>
      </c>
      <c r="DJ9" s="186">
        <v>0</v>
      </c>
      <c r="DK9" s="186">
        <v>0</v>
      </c>
      <c r="DL9" s="186">
        <v>0</v>
      </c>
      <c r="DM9" s="186">
        <v>0</v>
      </c>
      <c r="DN9" s="186">
        <v>0</v>
      </c>
      <c r="DO9" s="186">
        <v>0</v>
      </c>
      <c r="DP9" s="186">
        <v>0</v>
      </c>
      <c r="DQ9" s="186">
        <v>0</v>
      </c>
      <c r="DR9" s="186">
        <v>0</v>
      </c>
      <c r="DS9" s="186">
        <v>2479699.0494413399</v>
      </c>
      <c r="DT9" s="186">
        <v>1064179.45936098</v>
      </c>
      <c r="DU9" s="186">
        <v>445658.101112879</v>
      </c>
      <c r="DV9" s="186">
        <v>97119.161207917306</v>
      </c>
      <c r="DW9" s="186">
        <v>0</v>
      </c>
      <c r="DX9" s="186">
        <v>645132.44029090297</v>
      </c>
      <c r="DY9" s="186">
        <v>899.29155072097205</v>
      </c>
      <c r="DZ9" s="186">
        <v>0</v>
      </c>
      <c r="EA9" s="186">
        <v>70000</v>
      </c>
      <c r="EB9" s="186">
        <v>0</v>
      </c>
      <c r="EC9" s="186">
        <v>0</v>
      </c>
      <c r="ED9" s="186">
        <v>0</v>
      </c>
      <c r="EE9" s="186">
        <v>0</v>
      </c>
      <c r="EF9" s="186">
        <v>121558.012117812</v>
      </c>
      <c r="EG9" s="186">
        <v>0</v>
      </c>
      <c r="EH9" s="186">
        <v>509776.43713033502</v>
      </c>
      <c r="EI9" s="186">
        <v>0</v>
      </c>
      <c r="EJ9" s="186">
        <v>0</v>
      </c>
      <c r="EK9" s="186">
        <v>88173.566084616701</v>
      </c>
      <c r="EL9" s="186">
        <v>145230.16482576699</v>
      </c>
      <c r="EM9" s="186">
        <v>1498230.05372562</v>
      </c>
      <c r="EN9" s="186">
        <v>1334632.9340599501</v>
      </c>
      <c r="EO9" s="186">
        <v>439543.805731108</v>
      </c>
      <c r="EP9" s="186">
        <v>392711.327980851</v>
      </c>
      <c r="EQ9" s="186">
        <v>0</v>
      </c>
      <c r="ER9" s="186">
        <v>2726298.1183094601</v>
      </c>
      <c r="ES9" s="186">
        <v>4767.20844927903</v>
      </c>
      <c r="ET9" s="186">
        <v>0</v>
      </c>
      <c r="EU9" s="186">
        <v>0</v>
      </c>
      <c r="EV9" s="186">
        <v>0</v>
      </c>
      <c r="EW9" s="186">
        <v>0</v>
      </c>
      <c r="EX9" s="186">
        <v>0</v>
      </c>
      <c r="EY9" s="186">
        <v>0</v>
      </c>
      <c r="EZ9" s="186">
        <v>323046.41022370401</v>
      </c>
      <c r="FA9" s="186">
        <v>0</v>
      </c>
      <c r="FB9" s="186">
        <v>2404096.0483158999</v>
      </c>
      <c r="FC9" s="186">
        <v>0</v>
      </c>
      <c r="FD9" s="186">
        <v>50793.409090909103</v>
      </c>
      <c r="FE9" s="186">
        <v>321054.45256276301</v>
      </c>
      <c r="FF9" s="186">
        <v>3624111.8944282499</v>
      </c>
      <c r="FG9" s="186">
        <v>1825521.7428802999</v>
      </c>
      <c r="FH9" s="186">
        <v>697555.68198729795</v>
      </c>
      <c r="FI9" s="186">
        <v>142088.76248328801</v>
      </c>
      <c r="FJ9" s="186">
        <v>949355.57110423897</v>
      </c>
      <c r="FK9" s="186">
        <v>0</v>
      </c>
      <c r="FL9" s="186">
        <v>582219.83816668997</v>
      </c>
      <c r="FM9" s="186">
        <v>0</v>
      </c>
      <c r="FN9" s="186">
        <v>0</v>
      </c>
      <c r="FO9" s="186">
        <v>0</v>
      </c>
      <c r="FP9" s="186">
        <v>0</v>
      </c>
      <c r="FQ9" s="186">
        <v>0</v>
      </c>
      <c r="FR9" s="186">
        <v>0</v>
      </c>
      <c r="FS9" s="186">
        <v>0</v>
      </c>
      <c r="FT9" s="186">
        <v>653161.69664161606</v>
      </c>
      <c r="FU9" s="186">
        <v>0</v>
      </c>
      <c r="FV9" s="186">
        <v>1670854.2312012</v>
      </c>
      <c r="FW9" s="186">
        <v>0</v>
      </c>
      <c r="FX9" s="186">
        <v>0</v>
      </c>
      <c r="FY9" s="186">
        <v>171810.215681445</v>
      </c>
      <c r="FZ9" s="186">
        <v>1611687.01989249</v>
      </c>
      <c r="GA9" s="186">
        <v>21130.4219362812</v>
      </c>
      <c r="GB9" s="186">
        <v>1521.37037037037</v>
      </c>
      <c r="GC9" s="186">
        <v>0</v>
      </c>
      <c r="GD9" s="186">
        <v>87853.316229582197</v>
      </c>
      <c r="GE9" s="186">
        <v>0</v>
      </c>
      <c r="GF9" s="186">
        <v>0</v>
      </c>
      <c r="GG9" s="186">
        <v>0</v>
      </c>
      <c r="GH9" s="186">
        <v>0</v>
      </c>
      <c r="GI9" s="186">
        <v>0</v>
      </c>
      <c r="GJ9" s="186">
        <v>0</v>
      </c>
      <c r="GK9" s="186">
        <v>0</v>
      </c>
      <c r="GL9" s="186">
        <v>0</v>
      </c>
      <c r="GM9" s="186">
        <v>0</v>
      </c>
      <c r="GN9" s="186">
        <v>0</v>
      </c>
      <c r="GO9" s="186">
        <v>0</v>
      </c>
      <c r="GP9" s="186">
        <v>390248.23139246099</v>
      </c>
      <c r="GQ9" s="186">
        <v>0</v>
      </c>
      <c r="GR9" s="186">
        <v>0</v>
      </c>
      <c r="GS9" s="186">
        <v>0</v>
      </c>
      <c r="GT9" s="186">
        <v>709619.01658172195</v>
      </c>
      <c r="GU9" s="186">
        <v>0</v>
      </c>
      <c r="GV9" s="186">
        <v>0</v>
      </c>
      <c r="GW9" s="186">
        <v>0</v>
      </c>
      <c r="GX9" s="186">
        <v>0</v>
      </c>
      <c r="GY9" s="186">
        <v>0</v>
      </c>
      <c r="GZ9" s="186">
        <v>0</v>
      </c>
      <c r="HA9" s="186">
        <v>0</v>
      </c>
      <c r="HB9" s="186">
        <v>0</v>
      </c>
      <c r="HC9" s="186">
        <v>0</v>
      </c>
      <c r="HD9" s="186">
        <v>0</v>
      </c>
      <c r="HE9" s="186">
        <v>0</v>
      </c>
      <c r="HF9" s="186">
        <v>0</v>
      </c>
      <c r="HG9" s="186">
        <v>0</v>
      </c>
      <c r="HH9" s="186">
        <v>0</v>
      </c>
      <c r="HI9" s="186">
        <v>0</v>
      </c>
      <c r="HJ9" s="186">
        <v>0</v>
      </c>
      <c r="HK9" s="186">
        <v>0</v>
      </c>
      <c r="HL9" s="186">
        <v>0</v>
      </c>
      <c r="HM9" s="186">
        <v>0</v>
      </c>
      <c r="HN9" s="186">
        <v>0</v>
      </c>
      <c r="HP9" s="187" t="s">
        <v>142</v>
      </c>
      <c r="HQ9" s="185">
        <f>'Relative Weights'!$H$1</f>
        <v>2021</v>
      </c>
      <c r="HR9" s="186">
        <v>78651.101602607931</v>
      </c>
      <c r="HS9" s="186">
        <v>189934.14556886649</v>
      </c>
      <c r="HT9" s="186">
        <v>84766.696897833812</v>
      </c>
      <c r="HU9" s="186">
        <v>0</v>
      </c>
      <c r="HV9" s="186">
        <v>0</v>
      </c>
      <c r="HW9" s="186">
        <v>24928.362287608787</v>
      </c>
      <c r="HX9" s="186">
        <v>0</v>
      </c>
      <c r="HY9" s="186">
        <v>0</v>
      </c>
      <c r="HZ9" s="186">
        <v>0</v>
      </c>
      <c r="IA9" s="186">
        <v>0</v>
      </c>
      <c r="IB9" s="186">
        <v>0</v>
      </c>
      <c r="IC9" s="186">
        <v>0</v>
      </c>
      <c r="ID9" s="186">
        <v>0</v>
      </c>
      <c r="IE9" s="186">
        <v>0</v>
      </c>
      <c r="IF9" s="186">
        <v>0</v>
      </c>
      <c r="IG9" s="186">
        <v>13170.384193945072</v>
      </c>
      <c r="IH9" s="186">
        <v>0</v>
      </c>
      <c r="II9" s="186">
        <v>0</v>
      </c>
      <c r="IJ9" s="186">
        <v>0</v>
      </c>
      <c r="IK9" s="186">
        <v>1140.0716845878137</v>
      </c>
      <c r="IL9" s="186">
        <v>31735.902242917415</v>
      </c>
      <c r="IM9" s="186">
        <v>114548.20050426606</v>
      </c>
      <c r="IN9" s="186">
        <v>25332.996870352406</v>
      </c>
      <c r="IO9" s="186">
        <v>0</v>
      </c>
      <c r="IP9" s="186">
        <v>0</v>
      </c>
      <c r="IQ9" s="186">
        <v>83286.983215913802</v>
      </c>
      <c r="IR9" s="186">
        <v>0</v>
      </c>
      <c r="IS9" s="186">
        <v>0</v>
      </c>
      <c r="IT9" s="186">
        <v>0</v>
      </c>
      <c r="IU9" s="186">
        <v>0</v>
      </c>
      <c r="IV9" s="186">
        <v>0</v>
      </c>
      <c r="IW9" s="186">
        <v>0</v>
      </c>
      <c r="IX9" s="186">
        <v>0</v>
      </c>
      <c r="IY9" s="186">
        <v>0</v>
      </c>
      <c r="IZ9" s="186">
        <v>0</v>
      </c>
      <c r="JA9" s="186">
        <v>43790.044293494168</v>
      </c>
      <c r="JB9" s="186">
        <v>0</v>
      </c>
      <c r="JC9" s="186">
        <v>0</v>
      </c>
      <c r="JD9" s="186">
        <v>0</v>
      </c>
      <c r="JE9" s="186">
        <v>22520.430107526881</v>
      </c>
      <c r="JF9" s="186">
        <v>13294.016438278502</v>
      </c>
      <c r="JG9" s="186">
        <v>16324.124164722271</v>
      </c>
      <c r="JH9" s="186">
        <v>3130.0162318137727</v>
      </c>
      <c r="JI9" s="186">
        <v>0</v>
      </c>
      <c r="JJ9" s="186">
        <v>0</v>
      </c>
      <c r="JK9" s="186">
        <v>9097.4544964774141</v>
      </c>
      <c r="JL9" s="186">
        <v>0</v>
      </c>
      <c r="JM9" s="186">
        <v>0</v>
      </c>
      <c r="JN9" s="186">
        <v>0</v>
      </c>
      <c r="JO9" s="186">
        <v>0</v>
      </c>
      <c r="JP9" s="186">
        <v>0</v>
      </c>
      <c r="JQ9" s="186">
        <v>0</v>
      </c>
      <c r="JR9" s="186">
        <v>0</v>
      </c>
      <c r="JS9" s="186">
        <v>0</v>
      </c>
      <c r="JT9" s="186">
        <v>0</v>
      </c>
      <c r="JU9" s="186">
        <v>26325.936874158222</v>
      </c>
      <c r="JV9" s="186">
        <v>0</v>
      </c>
      <c r="JW9" s="186">
        <v>0</v>
      </c>
      <c r="JX9" s="186">
        <v>0</v>
      </c>
      <c r="JY9" s="186">
        <v>3778.1600955794502</v>
      </c>
      <c r="JZ9" s="186">
        <v>154.86971619616148</v>
      </c>
      <c r="KA9" s="186">
        <v>33.51976214522027</v>
      </c>
      <c r="KB9" s="186">
        <v>0</v>
      </c>
      <c r="KC9" s="186">
        <v>0</v>
      </c>
      <c r="KD9" s="186">
        <v>0</v>
      </c>
      <c r="KE9" s="186">
        <v>0</v>
      </c>
      <c r="KF9" s="186">
        <v>0</v>
      </c>
      <c r="KG9" s="186">
        <v>0</v>
      </c>
      <c r="KH9" s="186">
        <v>0</v>
      </c>
      <c r="KI9" s="186">
        <v>0</v>
      </c>
      <c r="KJ9" s="186">
        <v>0</v>
      </c>
      <c r="KK9" s="186">
        <v>0</v>
      </c>
      <c r="KL9" s="186">
        <v>0</v>
      </c>
      <c r="KM9" s="186">
        <v>0</v>
      </c>
      <c r="KN9" s="186">
        <v>0</v>
      </c>
      <c r="KO9" s="186">
        <v>1139.5546384025297</v>
      </c>
      <c r="KP9" s="186">
        <v>0</v>
      </c>
      <c r="KQ9" s="186">
        <v>0</v>
      </c>
      <c r="KR9" s="186">
        <v>0</v>
      </c>
      <c r="KS9" s="186">
        <v>561.33811230585422</v>
      </c>
      <c r="KT9" s="186">
        <v>0</v>
      </c>
      <c r="KU9" s="186">
        <v>0</v>
      </c>
      <c r="KV9" s="186">
        <v>0</v>
      </c>
      <c r="KW9" s="186">
        <v>0</v>
      </c>
      <c r="KX9" s="186">
        <v>0</v>
      </c>
      <c r="KY9" s="186">
        <v>0</v>
      </c>
      <c r="KZ9" s="186">
        <v>0</v>
      </c>
      <c r="LA9" s="186">
        <v>0</v>
      </c>
      <c r="LB9" s="186">
        <v>0</v>
      </c>
      <c r="LC9" s="186">
        <v>0</v>
      </c>
      <c r="LD9" s="186">
        <v>0</v>
      </c>
      <c r="LE9" s="186">
        <v>0</v>
      </c>
      <c r="LF9" s="186">
        <v>0</v>
      </c>
      <c r="LG9" s="186">
        <v>0</v>
      </c>
      <c r="LH9" s="186">
        <v>0</v>
      </c>
      <c r="LI9" s="186">
        <v>0</v>
      </c>
      <c r="LJ9" s="186">
        <v>0</v>
      </c>
      <c r="LK9" s="186">
        <v>0</v>
      </c>
      <c r="LL9" s="186">
        <v>0</v>
      </c>
      <c r="LM9" s="186">
        <v>0</v>
      </c>
      <c r="LN9" s="186">
        <v>0</v>
      </c>
      <c r="LO9" s="186">
        <v>0</v>
      </c>
      <c r="LP9" s="186">
        <v>0</v>
      </c>
      <c r="LQ9" s="186">
        <v>0</v>
      </c>
      <c r="LR9" s="186">
        <v>0</v>
      </c>
      <c r="LS9" s="186">
        <v>0</v>
      </c>
      <c r="LT9" s="186">
        <v>0</v>
      </c>
      <c r="LU9" s="186">
        <v>0</v>
      </c>
      <c r="LV9" s="186">
        <v>0</v>
      </c>
      <c r="LW9" s="186">
        <v>0</v>
      </c>
      <c r="LX9" s="186">
        <v>0</v>
      </c>
      <c r="LY9" s="186">
        <v>0</v>
      </c>
      <c r="LZ9" s="186">
        <v>0</v>
      </c>
      <c r="MA9" s="186">
        <v>0</v>
      </c>
      <c r="MB9" s="186">
        <v>0</v>
      </c>
      <c r="MC9" s="186">
        <v>0</v>
      </c>
      <c r="MD9" s="186">
        <v>0</v>
      </c>
      <c r="ME9" s="186">
        <v>0</v>
      </c>
      <c r="MF9" s="186">
        <v>0</v>
      </c>
      <c r="MG9" s="186">
        <v>0</v>
      </c>
      <c r="MH9" s="186">
        <v>0</v>
      </c>
      <c r="MI9" s="186">
        <v>0</v>
      </c>
      <c r="MJ9" s="186">
        <v>0</v>
      </c>
      <c r="MK9" s="186">
        <v>0</v>
      </c>
      <c r="ML9" s="186">
        <v>0</v>
      </c>
      <c r="MM9" s="186">
        <v>0</v>
      </c>
      <c r="MN9" s="186">
        <v>0</v>
      </c>
      <c r="MO9" s="186">
        <v>0</v>
      </c>
      <c r="MP9" s="186">
        <v>0</v>
      </c>
      <c r="MQ9" s="186">
        <v>0</v>
      </c>
      <c r="MR9" s="186">
        <v>0</v>
      </c>
      <c r="MS9" s="186">
        <v>0</v>
      </c>
      <c r="MT9" s="186">
        <v>0</v>
      </c>
      <c r="MU9" s="186">
        <v>0</v>
      </c>
      <c r="MV9" s="186">
        <v>0</v>
      </c>
      <c r="MW9" s="186">
        <v>0</v>
      </c>
      <c r="MX9" s="186">
        <v>0</v>
      </c>
      <c r="MY9" s="186">
        <v>0</v>
      </c>
      <c r="MZ9" s="186">
        <v>0</v>
      </c>
      <c r="NA9" s="186">
        <v>0</v>
      </c>
      <c r="NB9" s="186">
        <v>0</v>
      </c>
      <c r="NC9" s="186">
        <v>0</v>
      </c>
      <c r="ND9" s="186">
        <v>0</v>
      </c>
      <c r="NE9" s="186">
        <v>0</v>
      </c>
      <c r="NF9" s="186">
        <v>0</v>
      </c>
      <c r="NG9" s="186">
        <v>0</v>
      </c>
      <c r="NH9" s="186">
        <v>0</v>
      </c>
      <c r="NI9" s="186">
        <v>0</v>
      </c>
      <c r="NJ9" s="186">
        <v>0</v>
      </c>
      <c r="NK9" s="186">
        <v>0</v>
      </c>
      <c r="NL9" s="186">
        <v>0</v>
      </c>
      <c r="NM9" s="186">
        <v>0</v>
      </c>
      <c r="NN9" s="186">
        <v>0</v>
      </c>
      <c r="NO9" s="186">
        <v>0</v>
      </c>
      <c r="NP9" s="186">
        <v>0</v>
      </c>
      <c r="NQ9" s="186">
        <v>0</v>
      </c>
      <c r="NR9" s="186">
        <v>0</v>
      </c>
      <c r="NS9" s="186">
        <v>0</v>
      </c>
      <c r="NT9" s="186">
        <v>0</v>
      </c>
      <c r="NU9" s="186">
        <v>0</v>
      </c>
      <c r="NV9" s="186">
        <v>0</v>
      </c>
      <c r="NW9" s="186">
        <v>0</v>
      </c>
      <c r="NX9" s="186">
        <v>0</v>
      </c>
      <c r="NY9" s="186">
        <v>0</v>
      </c>
      <c r="NZ9" s="186">
        <v>0</v>
      </c>
      <c r="OA9" s="186">
        <v>0</v>
      </c>
      <c r="OB9" s="186">
        <v>0</v>
      </c>
      <c r="OC9" s="186">
        <v>0</v>
      </c>
      <c r="OD9" s="186">
        <v>0</v>
      </c>
      <c r="OE9" s="186">
        <v>0</v>
      </c>
      <c r="OF9" s="186">
        <v>0</v>
      </c>
      <c r="OG9" s="186">
        <v>0</v>
      </c>
      <c r="OH9" s="186">
        <v>0</v>
      </c>
      <c r="OI9" s="186">
        <v>0</v>
      </c>
      <c r="OJ9" s="186">
        <v>0</v>
      </c>
      <c r="OK9" s="186">
        <v>0</v>
      </c>
      <c r="OL9" s="186">
        <v>0</v>
      </c>
      <c r="OM9" s="186">
        <v>0</v>
      </c>
      <c r="ON9" s="186">
        <v>0</v>
      </c>
      <c r="OO9" s="186">
        <v>0</v>
      </c>
      <c r="OP9" s="186">
        <v>0</v>
      </c>
      <c r="OQ9" s="186">
        <v>0</v>
      </c>
      <c r="OR9" s="186">
        <v>0</v>
      </c>
      <c r="OS9" s="186">
        <v>0</v>
      </c>
      <c r="OT9" s="186">
        <v>0</v>
      </c>
      <c r="OU9" s="186">
        <v>0</v>
      </c>
      <c r="OV9" s="186">
        <v>0</v>
      </c>
      <c r="OW9" s="186">
        <v>0</v>
      </c>
      <c r="OX9" s="186">
        <v>0</v>
      </c>
      <c r="OY9" s="186">
        <v>0</v>
      </c>
      <c r="OZ9" s="186">
        <v>0</v>
      </c>
      <c r="PA9" s="186">
        <v>0</v>
      </c>
      <c r="PB9" s="186">
        <v>0</v>
      </c>
      <c r="PC9" s="186">
        <v>0</v>
      </c>
      <c r="PD9" s="186">
        <v>0</v>
      </c>
      <c r="PE9" s="186">
        <v>0</v>
      </c>
      <c r="PF9" s="186">
        <v>0</v>
      </c>
      <c r="PG9" s="186">
        <v>0</v>
      </c>
      <c r="PH9" s="186">
        <v>0</v>
      </c>
      <c r="PI9" s="186">
        <v>0</v>
      </c>
      <c r="PJ9" s="186">
        <v>6509454.75</v>
      </c>
      <c r="PK9" s="186">
        <v>3663297.12</v>
      </c>
      <c r="PL9" s="186">
        <v>1222110.98</v>
      </c>
      <c r="PM9" s="186">
        <v>0</v>
      </c>
      <c r="PN9" s="186">
        <v>1636279.91</v>
      </c>
      <c r="PO9" s="186">
        <v>4362190.26</v>
      </c>
      <c r="PP9" s="186">
        <v>0</v>
      </c>
      <c r="PQ9" s="186">
        <v>0</v>
      </c>
      <c r="PR9" s="186">
        <v>0</v>
      </c>
      <c r="PS9" s="186">
        <v>0</v>
      </c>
      <c r="PT9" s="186">
        <v>0</v>
      </c>
      <c r="PU9" s="186">
        <v>0</v>
      </c>
      <c r="PV9" s="186">
        <v>0</v>
      </c>
      <c r="PW9" s="186">
        <v>1176297.69</v>
      </c>
      <c r="PX9" s="186">
        <v>4036420.28</v>
      </c>
      <c r="PY9" s="186">
        <v>5421337.9299999997</v>
      </c>
      <c r="PZ9" s="186">
        <v>0</v>
      </c>
      <c r="QA9" s="186">
        <v>0</v>
      </c>
      <c r="QB9" s="186">
        <v>622604.14</v>
      </c>
      <c r="QC9" s="280">
        <v>6556362.2199999997</v>
      </c>
      <c r="QD9" s="280">
        <v>1</v>
      </c>
    </row>
    <row r="10" spans="1:446" x14ac:dyDescent="0.2">
      <c r="A10" s="185" t="s">
        <v>107</v>
      </c>
      <c r="B10" s="185" t="s">
        <v>107</v>
      </c>
      <c r="C10" s="186">
        <f>ROUND(TAMU!H18,0)-ROUND(TAMU!H288,0)</f>
        <v>0</v>
      </c>
      <c r="D10" s="292">
        <v>3632</v>
      </c>
      <c r="E10" s="185" t="s">
        <v>107</v>
      </c>
      <c r="F10" s="185">
        <v>2021</v>
      </c>
      <c r="G10" s="186">
        <v>609471872</v>
      </c>
      <c r="H10" s="186">
        <v>251110978</v>
      </c>
      <c r="I10" s="186">
        <v>266420024</v>
      </c>
      <c r="J10" s="186">
        <v>78341948</v>
      </c>
      <c r="K10" s="186">
        <v>89050565</v>
      </c>
      <c r="L10" s="185" t="s">
        <v>738</v>
      </c>
      <c r="M10" s="185" t="s">
        <v>739</v>
      </c>
      <c r="N10" s="185" t="s">
        <v>740</v>
      </c>
      <c r="O10" s="186">
        <v>22347</v>
      </c>
      <c r="P10" s="186">
        <v>30997</v>
      </c>
      <c r="Q10" s="186">
        <v>6499</v>
      </c>
      <c r="R10" s="186">
        <v>4006</v>
      </c>
      <c r="S10" s="186">
        <v>1423</v>
      </c>
      <c r="T10" s="188" t="s">
        <v>937</v>
      </c>
      <c r="U10" s="188" t="s">
        <v>938</v>
      </c>
      <c r="V10" s="314" t="s">
        <v>939</v>
      </c>
      <c r="W10" s="186">
        <v>292506</v>
      </c>
      <c r="X10" s="186">
        <v>227814</v>
      </c>
      <c r="Y10" s="186">
        <v>39770</v>
      </c>
      <c r="Z10" s="186">
        <v>9530</v>
      </c>
      <c r="AA10" s="186">
        <v>27767</v>
      </c>
      <c r="AB10" s="186">
        <v>103471</v>
      </c>
      <c r="AC10" s="186">
        <v>349</v>
      </c>
      <c r="AD10" s="186">
        <v>0</v>
      </c>
      <c r="AE10" s="186">
        <v>0</v>
      </c>
      <c r="AF10" s="186">
        <v>72</v>
      </c>
      <c r="AG10" s="186">
        <v>0</v>
      </c>
      <c r="AH10" s="186">
        <v>0</v>
      </c>
      <c r="AI10" s="186">
        <v>0</v>
      </c>
      <c r="AJ10" s="186">
        <v>11012</v>
      </c>
      <c r="AK10" s="186">
        <v>0</v>
      </c>
      <c r="AL10" s="186">
        <v>46499</v>
      </c>
      <c r="AM10" s="186">
        <v>0</v>
      </c>
      <c r="AN10" s="186">
        <v>0</v>
      </c>
      <c r="AO10" s="186">
        <v>17181</v>
      </c>
      <c r="AP10" s="186">
        <v>0</v>
      </c>
      <c r="AQ10" s="186">
        <v>121709</v>
      </c>
      <c r="AR10" s="186">
        <v>126944</v>
      </c>
      <c r="AS10" s="186">
        <v>8743</v>
      </c>
      <c r="AT10" s="186">
        <v>14817</v>
      </c>
      <c r="AU10" s="186">
        <v>47144</v>
      </c>
      <c r="AV10" s="186">
        <v>160008</v>
      </c>
      <c r="AW10" s="186">
        <v>634</v>
      </c>
      <c r="AX10" s="186">
        <v>0</v>
      </c>
      <c r="AY10" s="186">
        <v>0</v>
      </c>
      <c r="AZ10" s="186">
        <v>27</v>
      </c>
      <c r="BA10" s="186">
        <v>0</v>
      </c>
      <c r="BB10" s="186">
        <v>0</v>
      </c>
      <c r="BC10" s="186">
        <v>0</v>
      </c>
      <c r="BD10" s="186">
        <v>10175</v>
      </c>
      <c r="BE10" s="186">
        <v>0</v>
      </c>
      <c r="BF10" s="186">
        <v>121579</v>
      </c>
      <c r="BG10" s="186">
        <v>0</v>
      </c>
      <c r="BH10" s="186">
        <v>3018</v>
      </c>
      <c r="BI10" s="186">
        <v>35779</v>
      </c>
      <c r="BJ10" s="186">
        <v>0</v>
      </c>
      <c r="BK10" s="186">
        <v>22965</v>
      </c>
      <c r="BL10" s="186">
        <v>12804</v>
      </c>
      <c r="BM10" s="186">
        <v>556</v>
      </c>
      <c r="BN10" s="186">
        <v>13071</v>
      </c>
      <c r="BO10" s="186">
        <v>6090</v>
      </c>
      <c r="BP10" s="186">
        <v>38671</v>
      </c>
      <c r="BQ10" s="186">
        <v>0</v>
      </c>
      <c r="BR10" s="186">
        <v>0</v>
      </c>
      <c r="BS10" s="186">
        <v>0</v>
      </c>
      <c r="BT10" s="186">
        <v>0</v>
      </c>
      <c r="BU10" s="186">
        <v>0</v>
      </c>
      <c r="BV10" s="186">
        <v>0</v>
      </c>
      <c r="BW10" s="186">
        <v>0</v>
      </c>
      <c r="BX10" s="186">
        <v>707</v>
      </c>
      <c r="BY10" s="186">
        <v>0</v>
      </c>
      <c r="BZ10" s="186">
        <v>32823</v>
      </c>
      <c r="CA10" s="186">
        <v>0</v>
      </c>
      <c r="CB10" s="186">
        <v>0</v>
      </c>
      <c r="CC10" s="186">
        <v>2500</v>
      </c>
      <c r="CD10" s="186">
        <v>0</v>
      </c>
      <c r="CE10" s="186">
        <v>13944</v>
      </c>
      <c r="CF10" s="186">
        <v>21382</v>
      </c>
      <c r="CG10" s="186">
        <v>48</v>
      </c>
      <c r="CH10" s="186">
        <v>4733</v>
      </c>
      <c r="CI10" s="186">
        <v>6506</v>
      </c>
      <c r="CJ10" s="186">
        <v>30060</v>
      </c>
      <c r="CK10" s="186">
        <v>0</v>
      </c>
      <c r="CL10" s="186">
        <v>0</v>
      </c>
      <c r="CM10" s="186">
        <v>0</v>
      </c>
      <c r="CN10" s="186">
        <v>0</v>
      </c>
      <c r="CO10" s="186">
        <v>0</v>
      </c>
      <c r="CP10" s="186">
        <v>0</v>
      </c>
      <c r="CQ10" s="186">
        <v>0</v>
      </c>
      <c r="CR10" s="186">
        <v>419</v>
      </c>
      <c r="CS10" s="186">
        <v>0</v>
      </c>
      <c r="CT10" s="186">
        <v>2365</v>
      </c>
      <c r="CU10" s="186">
        <v>0</v>
      </c>
      <c r="CV10" s="186">
        <v>0</v>
      </c>
      <c r="CW10" s="186">
        <v>22</v>
      </c>
      <c r="CX10" s="186">
        <v>0</v>
      </c>
      <c r="CY10" s="186">
        <v>0</v>
      </c>
      <c r="CZ10" s="186">
        <v>0</v>
      </c>
      <c r="DA10" s="186">
        <v>0</v>
      </c>
      <c r="DB10" s="186">
        <v>0</v>
      </c>
      <c r="DC10" s="186">
        <v>0</v>
      </c>
      <c r="DD10" s="186">
        <v>0</v>
      </c>
      <c r="DE10" s="186">
        <v>0</v>
      </c>
      <c r="DF10" s="186">
        <v>18039</v>
      </c>
      <c r="DG10" s="186">
        <v>0</v>
      </c>
      <c r="DH10" s="186">
        <v>0</v>
      </c>
      <c r="DI10" s="186">
        <v>14352</v>
      </c>
      <c r="DJ10" s="186">
        <v>0</v>
      </c>
      <c r="DK10" s="186">
        <v>0</v>
      </c>
      <c r="DL10" s="186">
        <v>0</v>
      </c>
      <c r="DM10" s="186">
        <v>0</v>
      </c>
      <c r="DN10" s="186">
        <v>0</v>
      </c>
      <c r="DO10" s="186">
        <v>0</v>
      </c>
      <c r="DP10" s="186">
        <v>0</v>
      </c>
      <c r="DQ10" s="186">
        <v>0</v>
      </c>
      <c r="DR10" s="186">
        <v>0</v>
      </c>
      <c r="DS10" s="186">
        <v>13797193.0305993</v>
      </c>
      <c r="DT10" s="186">
        <v>12534415.0790581</v>
      </c>
      <c r="DU10" s="186">
        <v>1273705.1489355301</v>
      </c>
      <c r="DV10" s="186">
        <v>582080.606279467</v>
      </c>
      <c r="DW10" s="186">
        <v>1513004.3556709699</v>
      </c>
      <c r="DX10" s="186">
        <v>7630776.6005819002</v>
      </c>
      <c r="DY10" s="186">
        <v>47815.299386003899</v>
      </c>
      <c r="DZ10" s="186">
        <v>0</v>
      </c>
      <c r="EA10" s="186">
        <v>0</v>
      </c>
      <c r="EB10" s="186">
        <v>16942.125</v>
      </c>
      <c r="EC10" s="186">
        <v>0</v>
      </c>
      <c r="ED10" s="186">
        <v>0</v>
      </c>
      <c r="EE10" s="186">
        <v>0</v>
      </c>
      <c r="EF10" s="186">
        <v>568667.19453952694</v>
      </c>
      <c r="EG10" s="186">
        <v>0</v>
      </c>
      <c r="EH10" s="186">
        <v>1451365.3866258301</v>
      </c>
      <c r="EI10" s="186">
        <v>0</v>
      </c>
      <c r="EJ10" s="186">
        <v>0</v>
      </c>
      <c r="EK10" s="186">
        <v>1329375.5916122999</v>
      </c>
      <c r="EL10" s="186">
        <v>0</v>
      </c>
      <c r="EM10" s="186">
        <v>15992050.618403301</v>
      </c>
      <c r="EN10" s="186">
        <v>18983870.885842901</v>
      </c>
      <c r="EO10" s="186">
        <v>880624.74680844799</v>
      </c>
      <c r="EP10" s="186">
        <v>1170225.76830026</v>
      </c>
      <c r="EQ10" s="186">
        <v>5874352.6032071598</v>
      </c>
      <c r="ER10" s="186">
        <v>23879845.271233801</v>
      </c>
      <c r="ES10" s="186">
        <v>105053.727076032</v>
      </c>
      <c r="ET10" s="186">
        <v>0</v>
      </c>
      <c r="EU10" s="186">
        <v>0</v>
      </c>
      <c r="EV10" s="186">
        <v>18549.866666666701</v>
      </c>
      <c r="EW10" s="186">
        <v>0</v>
      </c>
      <c r="EX10" s="186">
        <v>0</v>
      </c>
      <c r="EY10" s="186">
        <v>0</v>
      </c>
      <c r="EZ10" s="186">
        <v>470071.17930257699</v>
      </c>
      <c r="FA10" s="186">
        <v>0</v>
      </c>
      <c r="FB10" s="186">
        <v>11595793.1229768</v>
      </c>
      <c r="FC10" s="186">
        <v>0</v>
      </c>
      <c r="FD10" s="186">
        <v>107200.768889816</v>
      </c>
      <c r="FE10" s="186">
        <v>3443638.72990049</v>
      </c>
      <c r="FF10" s="186">
        <v>0</v>
      </c>
      <c r="FG10" s="186">
        <v>12158137.679603901</v>
      </c>
      <c r="FH10" s="186">
        <v>9475049.4306398407</v>
      </c>
      <c r="FI10" s="186">
        <v>630794.93358943798</v>
      </c>
      <c r="FJ10" s="186">
        <v>2881629.9530571802</v>
      </c>
      <c r="FK10" s="186">
        <v>4692457.9272430902</v>
      </c>
      <c r="FL10" s="186">
        <v>21237157.645900201</v>
      </c>
      <c r="FM10" s="186">
        <v>0</v>
      </c>
      <c r="FN10" s="186">
        <v>0</v>
      </c>
      <c r="FO10" s="186">
        <v>0</v>
      </c>
      <c r="FP10" s="186">
        <v>0</v>
      </c>
      <c r="FQ10" s="186">
        <v>0</v>
      </c>
      <c r="FR10" s="186">
        <v>0</v>
      </c>
      <c r="FS10" s="186">
        <v>0</v>
      </c>
      <c r="FT10" s="186">
        <v>397907.84942025499</v>
      </c>
      <c r="FU10" s="186">
        <v>0</v>
      </c>
      <c r="FV10" s="186">
        <v>9131558.2599260006</v>
      </c>
      <c r="FW10" s="186">
        <v>0</v>
      </c>
      <c r="FX10" s="186">
        <v>0</v>
      </c>
      <c r="FY10" s="186">
        <v>1032477.48113864</v>
      </c>
      <c r="FZ10" s="186">
        <v>0</v>
      </c>
      <c r="GA10" s="186">
        <v>17346035.028761901</v>
      </c>
      <c r="GB10" s="186">
        <v>18422195.7743356</v>
      </c>
      <c r="GC10" s="186">
        <v>48111.142524036099</v>
      </c>
      <c r="GD10" s="186">
        <v>3781179.7575378101</v>
      </c>
      <c r="GE10" s="186">
        <v>6271965.8438407602</v>
      </c>
      <c r="GF10" s="186">
        <v>25773934.456721701</v>
      </c>
      <c r="GG10" s="186">
        <v>0</v>
      </c>
      <c r="GH10" s="186">
        <v>0</v>
      </c>
      <c r="GI10" s="186">
        <v>0</v>
      </c>
      <c r="GJ10" s="186">
        <v>0</v>
      </c>
      <c r="GK10" s="186">
        <v>0</v>
      </c>
      <c r="GL10" s="186">
        <v>0</v>
      </c>
      <c r="GM10" s="186">
        <v>0</v>
      </c>
      <c r="GN10" s="186">
        <v>279033.52486490097</v>
      </c>
      <c r="GO10" s="186">
        <v>0</v>
      </c>
      <c r="GP10" s="186">
        <v>4100895.9193059402</v>
      </c>
      <c r="GQ10" s="186">
        <v>0</v>
      </c>
      <c r="GR10" s="186">
        <v>0</v>
      </c>
      <c r="GS10" s="186">
        <v>9453.01364905644</v>
      </c>
      <c r="GT10" s="186">
        <v>0</v>
      </c>
      <c r="GU10" s="186">
        <v>0</v>
      </c>
      <c r="GV10" s="186">
        <v>0</v>
      </c>
      <c r="GW10" s="186">
        <v>0</v>
      </c>
      <c r="GX10" s="186">
        <v>0</v>
      </c>
      <c r="GY10" s="186">
        <v>0</v>
      </c>
      <c r="GZ10" s="186">
        <v>0</v>
      </c>
      <c r="HA10" s="186">
        <v>0</v>
      </c>
      <c r="HB10" s="186">
        <v>8677061.7430921402</v>
      </c>
      <c r="HC10" s="186">
        <v>0</v>
      </c>
      <c r="HD10" s="186">
        <v>0</v>
      </c>
      <c r="HE10" s="186">
        <v>0</v>
      </c>
      <c r="HF10" s="186">
        <v>0</v>
      </c>
      <c r="HG10" s="186">
        <v>0</v>
      </c>
      <c r="HH10" s="186">
        <v>0</v>
      </c>
      <c r="HI10" s="186">
        <v>0</v>
      </c>
      <c r="HJ10" s="186">
        <v>0</v>
      </c>
      <c r="HK10" s="186">
        <v>0</v>
      </c>
      <c r="HL10" s="186">
        <v>0</v>
      </c>
      <c r="HM10" s="186">
        <v>0</v>
      </c>
      <c r="HN10" s="186">
        <v>0</v>
      </c>
      <c r="HP10" s="187" t="s">
        <v>143</v>
      </c>
      <c r="HQ10" s="185">
        <f>'Relative Weights'!$H$1</f>
        <v>2021</v>
      </c>
      <c r="HR10" s="186">
        <v>1517793.6</v>
      </c>
      <c r="HS10" s="186">
        <v>1109147.2167069626</v>
      </c>
      <c r="HT10" s="186">
        <v>69284.887182390739</v>
      </c>
      <c r="HU10" s="186">
        <v>101279.23648804821</v>
      </c>
      <c r="HV10" s="186">
        <v>244509.05450214812</v>
      </c>
      <c r="HW10" s="186">
        <v>604693.2159348228</v>
      </c>
      <c r="HX10" s="186">
        <v>4700</v>
      </c>
      <c r="HY10" s="186">
        <v>0</v>
      </c>
      <c r="HZ10" s="186">
        <v>0</v>
      </c>
      <c r="IA10" s="186">
        <v>1600</v>
      </c>
      <c r="IB10" s="186">
        <v>0</v>
      </c>
      <c r="IC10" s="186">
        <v>0</v>
      </c>
      <c r="ID10" s="186">
        <v>0</v>
      </c>
      <c r="IE10" s="186">
        <v>56000</v>
      </c>
      <c r="IF10" s="186">
        <v>0</v>
      </c>
      <c r="IG10" s="186">
        <v>494470.08249086747</v>
      </c>
      <c r="IH10" s="186">
        <v>0</v>
      </c>
      <c r="II10" s="186">
        <v>0</v>
      </c>
      <c r="IJ10" s="186">
        <v>144111.41871938945</v>
      </c>
      <c r="IK10" s="186">
        <v>0</v>
      </c>
      <c r="IL10" s="186">
        <v>1762655.2503682699</v>
      </c>
      <c r="IM10" s="186">
        <v>1679847.6372891301</v>
      </c>
      <c r="IN10" s="186">
        <v>47902.755424703886</v>
      </c>
      <c r="IO10" s="186">
        <v>203613.67661712927</v>
      </c>
      <c r="IP10" s="186">
        <v>949324.69654751709</v>
      </c>
      <c r="IQ10" s="186">
        <v>1892334.3178448163</v>
      </c>
      <c r="IR10" s="186">
        <v>10000</v>
      </c>
      <c r="IS10" s="186">
        <v>0</v>
      </c>
      <c r="IT10" s="186">
        <v>0</v>
      </c>
      <c r="IU10" s="186">
        <v>1800</v>
      </c>
      <c r="IV10" s="186">
        <v>0</v>
      </c>
      <c r="IW10" s="186">
        <v>0</v>
      </c>
      <c r="IX10" s="186">
        <v>0</v>
      </c>
      <c r="IY10" s="186">
        <v>47000</v>
      </c>
      <c r="IZ10" s="186">
        <v>0</v>
      </c>
      <c r="JA10" s="186">
        <v>3950605.9844760303</v>
      </c>
      <c r="JB10" s="186">
        <v>0</v>
      </c>
      <c r="JC10" s="186">
        <v>10000</v>
      </c>
      <c r="JD10" s="186">
        <v>373308.84217688255</v>
      </c>
      <c r="JE10" s="186">
        <v>0</v>
      </c>
      <c r="JF10" s="186">
        <v>1353384.6052854776</v>
      </c>
      <c r="JG10" s="186">
        <v>838429.60663664155</v>
      </c>
      <c r="JH10" s="186">
        <v>34312.930151450637</v>
      </c>
      <c r="JI10" s="186">
        <v>501389.8046735464</v>
      </c>
      <c r="JJ10" s="186">
        <v>758324.61868393293</v>
      </c>
      <c r="JK10" s="186">
        <v>1682917.1952478483</v>
      </c>
      <c r="JL10" s="186">
        <v>0</v>
      </c>
      <c r="JM10" s="186">
        <v>0</v>
      </c>
      <c r="JN10" s="186">
        <v>0</v>
      </c>
      <c r="JO10" s="186">
        <v>0</v>
      </c>
      <c r="JP10" s="186">
        <v>0</v>
      </c>
      <c r="JQ10" s="186">
        <v>0</v>
      </c>
      <c r="JR10" s="186">
        <v>0</v>
      </c>
      <c r="JS10" s="186">
        <v>39000</v>
      </c>
      <c r="JT10" s="186">
        <v>0</v>
      </c>
      <c r="JU10" s="186">
        <v>3111058.3231924875</v>
      </c>
      <c r="JV10" s="186">
        <v>0</v>
      </c>
      <c r="JW10" s="186">
        <v>0</v>
      </c>
      <c r="JX10" s="186">
        <v>111926.07682998953</v>
      </c>
      <c r="JY10" s="186">
        <v>0</v>
      </c>
      <c r="JZ10" s="186">
        <v>1959517.4069633964</v>
      </c>
      <c r="KA10" s="186">
        <v>1630146.045097346</v>
      </c>
      <c r="KB10" s="186">
        <v>2617.0696450269947</v>
      </c>
      <c r="KC10" s="186">
        <v>657907.16051382979</v>
      </c>
      <c r="KD10" s="186">
        <v>1013580.9805168668</v>
      </c>
      <c r="KE10" s="186">
        <v>2042429.5100894312</v>
      </c>
      <c r="KF10" s="186">
        <v>0</v>
      </c>
      <c r="KG10" s="186">
        <v>0</v>
      </c>
      <c r="KH10" s="186">
        <v>0</v>
      </c>
      <c r="KI10" s="186">
        <v>0</v>
      </c>
      <c r="KJ10" s="186">
        <v>0</v>
      </c>
      <c r="KK10" s="186">
        <v>0</v>
      </c>
      <c r="KL10" s="186">
        <v>0</v>
      </c>
      <c r="KM10" s="186">
        <v>27000</v>
      </c>
      <c r="KN10" s="186">
        <v>0</v>
      </c>
      <c r="KO10" s="186">
        <v>1397146.6883469506</v>
      </c>
      <c r="KP10" s="186">
        <v>0</v>
      </c>
      <c r="KQ10" s="186">
        <v>0</v>
      </c>
      <c r="KR10" s="186">
        <v>1024.7571993457923</v>
      </c>
      <c r="KS10" s="186">
        <v>0</v>
      </c>
      <c r="KT10" s="186">
        <v>0</v>
      </c>
      <c r="KU10" s="186">
        <v>0</v>
      </c>
      <c r="KV10" s="186">
        <v>0</v>
      </c>
      <c r="KW10" s="186">
        <v>0</v>
      </c>
      <c r="KX10" s="186">
        <v>0</v>
      </c>
      <c r="KY10" s="186">
        <v>0</v>
      </c>
      <c r="KZ10" s="186">
        <v>0</v>
      </c>
      <c r="LA10" s="186">
        <v>1976811.2969078589</v>
      </c>
      <c r="LB10" s="186">
        <v>0</v>
      </c>
      <c r="LC10" s="186">
        <v>0</v>
      </c>
      <c r="LD10" s="186">
        <v>19318458.200100001</v>
      </c>
      <c r="LE10" s="186">
        <v>0</v>
      </c>
      <c r="LF10" s="186">
        <v>0</v>
      </c>
      <c r="LG10" s="186">
        <v>0</v>
      </c>
      <c r="LH10" s="186">
        <v>0</v>
      </c>
      <c r="LI10" s="186">
        <v>0</v>
      </c>
      <c r="LJ10" s="186">
        <v>0</v>
      </c>
      <c r="LK10" s="186">
        <v>0</v>
      </c>
      <c r="LL10" s="186">
        <v>0</v>
      </c>
      <c r="LM10" s="186">
        <v>0</v>
      </c>
      <c r="LN10" s="186">
        <v>178394.29715767209</v>
      </c>
      <c r="LO10" s="186">
        <v>69849.265068302382</v>
      </c>
      <c r="LP10" s="186">
        <v>0</v>
      </c>
      <c r="LQ10" s="186">
        <v>0</v>
      </c>
      <c r="LR10" s="186">
        <v>0</v>
      </c>
      <c r="LS10" s="186">
        <v>90795.021880641245</v>
      </c>
      <c r="LT10" s="186">
        <v>54360.404468366665</v>
      </c>
      <c r="LU10" s="186">
        <v>0</v>
      </c>
      <c r="LV10" s="186">
        <v>0</v>
      </c>
      <c r="LW10" s="186">
        <v>4889.9563075240176</v>
      </c>
      <c r="LX10" s="186">
        <v>0</v>
      </c>
      <c r="LY10" s="186">
        <v>0</v>
      </c>
      <c r="LZ10" s="186">
        <v>0</v>
      </c>
      <c r="MA10" s="186">
        <v>1375605.3332903122</v>
      </c>
      <c r="MB10" s="186">
        <v>0</v>
      </c>
      <c r="MC10" s="186">
        <v>0</v>
      </c>
      <c r="MD10" s="186">
        <v>0</v>
      </c>
      <c r="ME10" s="186">
        <v>0</v>
      </c>
      <c r="MF10" s="186">
        <v>0</v>
      </c>
      <c r="MG10" s="186">
        <v>0</v>
      </c>
      <c r="MH10" s="186">
        <v>499504.03204148187</v>
      </c>
      <c r="MI10" s="186">
        <v>1234003.682873342</v>
      </c>
      <c r="MJ10" s="186">
        <v>0</v>
      </c>
      <c r="MK10" s="186">
        <v>297123.31684491708</v>
      </c>
      <c r="ML10" s="186">
        <v>118339.87410662645</v>
      </c>
      <c r="MM10" s="186">
        <v>817155.19692577131</v>
      </c>
      <c r="MN10" s="186">
        <v>100955.03686982382</v>
      </c>
      <c r="MO10" s="186">
        <v>0</v>
      </c>
      <c r="MP10" s="186">
        <v>0</v>
      </c>
      <c r="MQ10" s="186">
        <v>2095.695560367436</v>
      </c>
      <c r="MR10" s="186">
        <v>0</v>
      </c>
      <c r="MS10" s="186">
        <v>0</v>
      </c>
      <c r="MT10" s="186">
        <v>0</v>
      </c>
      <c r="MU10" s="186">
        <v>1375605.3332903122</v>
      </c>
      <c r="MV10" s="186">
        <v>0</v>
      </c>
      <c r="MW10" s="186">
        <v>0</v>
      </c>
      <c r="MX10" s="186">
        <v>0</v>
      </c>
      <c r="MY10" s="186">
        <v>519412.77098141104</v>
      </c>
      <c r="MZ10" s="186">
        <v>0</v>
      </c>
      <c r="NA10" s="186">
        <v>0</v>
      </c>
      <c r="NB10" s="186">
        <v>3496528.2242903733</v>
      </c>
      <c r="NC10" s="186">
        <v>16321444.937626654</v>
      </c>
      <c r="ND10" s="186">
        <v>3179779.1137394183</v>
      </c>
      <c r="NE10" s="186">
        <v>319978.95660221844</v>
      </c>
      <c r="NF10" s="186">
        <v>3474120.5898445337</v>
      </c>
      <c r="NG10" s="186">
        <v>17194307.268646434</v>
      </c>
      <c r="NH10" s="186">
        <v>0</v>
      </c>
      <c r="NI10" s="186">
        <v>0</v>
      </c>
      <c r="NJ10" s="186">
        <v>0</v>
      </c>
      <c r="NK10" s="186">
        <v>0</v>
      </c>
      <c r="NL10" s="186">
        <v>0</v>
      </c>
      <c r="NM10" s="186">
        <v>0</v>
      </c>
      <c r="NN10" s="186">
        <v>0</v>
      </c>
      <c r="NO10" s="186">
        <v>343901.33332257805</v>
      </c>
      <c r="NP10" s="186">
        <v>0</v>
      </c>
      <c r="NQ10" s="186">
        <v>1642957.8786186047</v>
      </c>
      <c r="NR10" s="186">
        <v>0</v>
      </c>
      <c r="NS10" s="186">
        <v>0</v>
      </c>
      <c r="NT10" s="186">
        <v>9114405.6478375047</v>
      </c>
      <c r="NU10" s="186">
        <v>0</v>
      </c>
      <c r="NV10" s="186">
        <v>42707594.739546701</v>
      </c>
      <c r="NW10" s="186">
        <v>63213584.886813648</v>
      </c>
      <c r="NX10" s="186">
        <v>0</v>
      </c>
      <c r="NY10" s="186">
        <v>6582424.2501027789</v>
      </c>
      <c r="NZ10" s="186">
        <v>7700544.6650811918</v>
      </c>
      <c r="OA10" s="186">
        <v>43025490.993688874</v>
      </c>
      <c r="OB10" s="186">
        <v>0</v>
      </c>
      <c r="OC10" s="186">
        <v>0</v>
      </c>
      <c r="OD10" s="186">
        <v>0</v>
      </c>
      <c r="OE10" s="186">
        <v>0</v>
      </c>
      <c r="OF10" s="186">
        <v>0</v>
      </c>
      <c r="OG10" s="186">
        <v>0</v>
      </c>
      <c r="OH10" s="186">
        <v>0</v>
      </c>
      <c r="OI10" s="186">
        <v>343901.33332257805</v>
      </c>
      <c r="OJ10" s="186">
        <v>0</v>
      </c>
      <c r="OK10" s="186">
        <v>16354898.882612474</v>
      </c>
      <c r="OL10" s="186">
        <v>0</v>
      </c>
      <c r="OM10" s="186">
        <v>0</v>
      </c>
      <c r="ON10" s="186">
        <v>0</v>
      </c>
      <c r="OO10" s="186">
        <v>0</v>
      </c>
      <c r="OP10" s="186">
        <v>0</v>
      </c>
      <c r="OQ10" s="186">
        <v>0</v>
      </c>
      <c r="OR10" s="186">
        <v>0</v>
      </c>
      <c r="OS10" s="186">
        <v>0</v>
      </c>
      <c r="OT10" s="186">
        <v>0</v>
      </c>
      <c r="OU10" s="186">
        <v>0</v>
      </c>
      <c r="OV10" s="186">
        <v>0</v>
      </c>
      <c r="OW10" s="186">
        <v>517524.23187200614</v>
      </c>
      <c r="OX10" s="186">
        <v>0</v>
      </c>
      <c r="OY10" s="186">
        <v>0</v>
      </c>
      <c r="OZ10" s="186">
        <v>5070.1687645230704</v>
      </c>
      <c r="PA10" s="186">
        <v>0</v>
      </c>
      <c r="PB10" s="186">
        <v>0</v>
      </c>
      <c r="PC10" s="186">
        <v>0</v>
      </c>
      <c r="PD10" s="186">
        <v>0</v>
      </c>
      <c r="PE10" s="186">
        <v>0</v>
      </c>
      <c r="PF10" s="186">
        <v>0</v>
      </c>
      <c r="PG10" s="186">
        <v>0</v>
      </c>
      <c r="PH10" s="186">
        <v>0</v>
      </c>
      <c r="PI10" s="186">
        <v>0</v>
      </c>
      <c r="PJ10" s="186">
        <v>37238051.509201199</v>
      </c>
      <c r="PK10" s="186">
        <v>49449742.583571494</v>
      </c>
      <c r="PL10" s="186">
        <v>3741809.0680216923</v>
      </c>
      <c r="PM10" s="186">
        <v>11325493.785319131</v>
      </c>
      <c r="PN10" s="186">
        <v>3394446.9753789892</v>
      </c>
      <c r="PO10" s="186">
        <v>89255239.993850783</v>
      </c>
      <c r="PP10" s="186">
        <v>84887.320059072299</v>
      </c>
      <c r="PQ10" s="186">
        <v>13661578.923374461</v>
      </c>
      <c r="PR10" s="186">
        <v>0</v>
      </c>
      <c r="PS10" s="186">
        <v>11045.950784969713</v>
      </c>
      <c r="PT10" s="186">
        <v>46428902.804588616</v>
      </c>
      <c r="PU10" s="186">
        <v>0</v>
      </c>
      <c r="PV10" s="186">
        <v>0</v>
      </c>
      <c r="PW10" s="186">
        <v>2578945.5087505141</v>
      </c>
      <c r="PX10" s="186">
        <v>0</v>
      </c>
      <c r="PY10" s="186">
        <v>24112212.316775024</v>
      </c>
      <c r="PZ10" s="186">
        <v>0</v>
      </c>
      <c r="QA10" s="186">
        <v>245691.55844774185</v>
      </c>
      <c r="QB10" s="186">
        <v>13431235.4418763</v>
      </c>
      <c r="QC10" s="280">
        <v>0</v>
      </c>
      <c r="QD10" s="280">
        <v>1</v>
      </c>
    </row>
    <row r="11" spans="1:446" x14ac:dyDescent="0.2">
      <c r="A11" s="185" t="s">
        <v>73</v>
      </c>
      <c r="B11" s="185" t="s">
        <v>73</v>
      </c>
      <c r="C11" s="186">
        <f>ROUND(TAMUG!H18,0)-ROUND(TAMUG!H288,0)</f>
        <v>0</v>
      </c>
      <c r="D11" s="292">
        <v>10298</v>
      </c>
      <c r="E11" s="185" t="s">
        <v>694</v>
      </c>
      <c r="F11" s="185">
        <v>2021</v>
      </c>
      <c r="G11" s="186">
        <v>20340276</v>
      </c>
      <c r="H11" s="186">
        <v>7005780</v>
      </c>
      <c r="I11" s="186">
        <v>6373365</v>
      </c>
      <c r="J11" s="186">
        <v>3185210</v>
      </c>
      <c r="K11" s="186">
        <v>6809864</v>
      </c>
      <c r="L11" s="185" t="s">
        <v>738</v>
      </c>
      <c r="M11" s="185" t="s">
        <v>739</v>
      </c>
      <c r="N11" s="185" t="s">
        <v>740</v>
      </c>
      <c r="O11" s="186">
        <v>721</v>
      </c>
      <c r="P11" s="186">
        <v>770</v>
      </c>
      <c r="Q11" s="186">
        <v>130</v>
      </c>
      <c r="R11" s="186">
        <v>32</v>
      </c>
      <c r="S11" s="186">
        <v>0</v>
      </c>
      <c r="T11" s="188" t="s">
        <v>769</v>
      </c>
      <c r="U11" s="188" t="s">
        <v>770</v>
      </c>
      <c r="V11" s="188" t="s">
        <v>771</v>
      </c>
      <c r="W11" s="186">
        <v>14841</v>
      </c>
      <c r="X11" s="186">
        <v>9973</v>
      </c>
      <c r="Y11" s="186">
        <v>840</v>
      </c>
      <c r="Z11" s="186">
        <v>0</v>
      </c>
      <c r="AA11" s="186">
        <v>96</v>
      </c>
      <c r="AB11" s="186">
        <v>606</v>
      </c>
      <c r="AC11" s="186">
        <v>0</v>
      </c>
      <c r="AD11" s="186">
        <v>0</v>
      </c>
      <c r="AE11" s="186">
        <v>0</v>
      </c>
      <c r="AF11" s="186">
        <v>81</v>
      </c>
      <c r="AG11" s="186">
        <v>0</v>
      </c>
      <c r="AH11" s="186">
        <v>2940</v>
      </c>
      <c r="AI11" s="186">
        <v>0</v>
      </c>
      <c r="AJ11" s="186">
        <v>180</v>
      </c>
      <c r="AK11" s="186">
        <v>0</v>
      </c>
      <c r="AL11" s="186">
        <v>2386</v>
      </c>
      <c r="AM11" s="186">
        <v>0</v>
      </c>
      <c r="AN11" s="186">
        <v>0</v>
      </c>
      <c r="AO11" s="186">
        <v>576</v>
      </c>
      <c r="AP11" s="186">
        <v>0</v>
      </c>
      <c r="AQ11" s="186">
        <v>900</v>
      </c>
      <c r="AR11" s="186">
        <v>5600</v>
      </c>
      <c r="AS11" s="186">
        <v>0</v>
      </c>
      <c r="AT11" s="186">
        <v>0</v>
      </c>
      <c r="AU11" s="186">
        <v>537</v>
      </c>
      <c r="AV11" s="186">
        <v>693</v>
      </c>
      <c r="AW11" s="186">
        <v>0</v>
      </c>
      <c r="AX11" s="186">
        <v>0</v>
      </c>
      <c r="AY11" s="186">
        <v>0</v>
      </c>
      <c r="AZ11" s="186">
        <v>24</v>
      </c>
      <c r="BA11" s="186">
        <v>0</v>
      </c>
      <c r="BB11" s="186">
        <v>1954</v>
      </c>
      <c r="BC11" s="186">
        <v>0</v>
      </c>
      <c r="BD11" s="186">
        <v>0</v>
      </c>
      <c r="BE11" s="186">
        <v>0</v>
      </c>
      <c r="BF11" s="186">
        <v>4597</v>
      </c>
      <c r="BG11" s="186">
        <v>0</v>
      </c>
      <c r="BH11" s="186">
        <v>0</v>
      </c>
      <c r="BI11" s="186">
        <v>860</v>
      </c>
      <c r="BJ11" s="186">
        <v>0</v>
      </c>
      <c r="BK11" s="186">
        <v>123</v>
      </c>
      <c r="BL11" s="186">
        <v>652</v>
      </c>
      <c r="BM11" s="186">
        <v>0</v>
      </c>
      <c r="BN11" s="186">
        <v>0</v>
      </c>
      <c r="BO11" s="186">
        <v>469</v>
      </c>
      <c r="BP11" s="186">
        <v>171</v>
      </c>
      <c r="BQ11" s="186">
        <v>0</v>
      </c>
      <c r="BR11" s="186">
        <v>0</v>
      </c>
      <c r="BS11" s="186">
        <v>0</v>
      </c>
      <c r="BT11" s="186">
        <v>0</v>
      </c>
      <c r="BU11" s="186">
        <v>0</v>
      </c>
      <c r="BV11" s="186">
        <v>0</v>
      </c>
      <c r="BW11" s="186">
        <v>0</v>
      </c>
      <c r="BX11" s="186">
        <v>0</v>
      </c>
      <c r="BY11" s="186">
        <v>0</v>
      </c>
      <c r="BZ11" s="186">
        <v>1080</v>
      </c>
      <c r="CA11" s="186">
        <v>0</v>
      </c>
      <c r="CB11" s="186">
        <v>0</v>
      </c>
      <c r="CC11" s="186">
        <v>0</v>
      </c>
      <c r="CD11" s="186">
        <v>0</v>
      </c>
      <c r="CE11" s="186">
        <v>0</v>
      </c>
      <c r="CF11" s="186">
        <v>695</v>
      </c>
      <c r="CG11" s="186">
        <v>0</v>
      </c>
      <c r="CH11" s="186">
        <v>0</v>
      </c>
      <c r="CI11" s="186">
        <v>15</v>
      </c>
      <c r="CJ11" s="186">
        <v>0</v>
      </c>
      <c r="CK11" s="186">
        <v>0</v>
      </c>
      <c r="CL11" s="186">
        <v>0</v>
      </c>
      <c r="CM11" s="186">
        <v>0</v>
      </c>
      <c r="CN11" s="186">
        <v>0</v>
      </c>
      <c r="CO11" s="186">
        <v>0</v>
      </c>
      <c r="CP11" s="186">
        <v>0</v>
      </c>
      <c r="CQ11" s="186">
        <v>0</v>
      </c>
      <c r="CR11" s="186">
        <v>0</v>
      </c>
      <c r="CS11" s="186">
        <v>0</v>
      </c>
      <c r="CT11" s="186">
        <v>0</v>
      </c>
      <c r="CU11" s="186">
        <v>0</v>
      </c>
      <c r="CV11" s="186">
        <v>0</v>
      </c>
      <c r="CW11" s="186">
        <v>0</v>
      </c>
      <c r="CX11" s="186">
        <v>0</v>
      </c>
      <c r="CY11" s="186">
        <v>0</v>
      </c>
      <c r="CZ11" s="186">
        <v>0</v>
      </c>
      <c r="DA11" s="186">
        <v>0</v>
      </c>
      <c r="DB11" s="186">
        <v>0</v>
      </c>
      <c r="DC11" s="186">
        <v>0</v>
      </c>
      <c r="DD11" s="186">
        <v>0</v>
      </c>
      <c r="DE11" s="186">
        <v>0</v>
      </c>
      <c r="DF11" s="186">
        <v>0</v>
      </c>
      <c r="DG11" s="186">
        <v>0</v>
      </c>
      <c r="DH11" s="186">
        <v>0</v>
      </c>
      <c r="DI11" s="186">
        <v>0</v>
      </c>
      <c r="DJ11" s="186">
        <v>0</v>
      </c>
      <c r="DK11" s="186">
        <v>0</v>
      </c>
      <c r="DL11" s="186">
        <v>0</v>
      </c>
      <c r="DM11" s="186">
        <v>0</v>
      </c>
      <c r="DN11" s="186">
        <v>0</v>
      </c>
      <c r="DO11" s="186">
        <v>0</v>
      </c>
      <c r="DP11" s="186">
        <v>0</v>
      </c>
      <c r="DQ11" s="186">
        <v>0</v>
      </c>
      <c r="DR11" s="186">
        <v>0</v>
      </c>
      <c r="DS11" s="186">
        <v>1579191.06651398</v>
      </c>
      <c r="DT11" s="186">
        <v>1049627.6144167201</v>
      </c>
      <c r="DU11" s="186">
        <v>43635.5</v>
      </c>
      <c r="DV11" s="186">
        <v>0</v>
      </c>
      <c r="DW11" s="186">
        <v>18247.6767452977</v>
      </c>
      <c r="DX11" s="186">
        <v>125287.64842281101</v>
      </c>
      <c r="DY11" s="186">
        <v>0</v>
      </c>
      <c r="DZ11" s="186">
        <v>0</v>
      </c>
      <c r="EA11" s="186">
        <v>0</v>
      </c>
      <c r="EB11" s="186">
        <v>12904.8020689655</v>
      </c>
      <c r="EC11" s="186">
        <v>0</v>
      </c>
      <c r="ED11" s="186">
        <v>508181.81815074402</v>
      </c>
      <c r="EE11" s="186">
        <v>0</v>
      </c>
      <c r="EF11" s="186">
        <v>31049.585046729</v>
      </c>
      <c r="EG11" s="186">
        <v>0</v>
      </c>
      <c r="EH11" s="186">
        <v>231423.39596311399</v>
      </c>
      <c r="EI11" s="186">
        <v>0</v>
      </c>
      <c r="EJ11" s="186">
        <v>0</v>
      </c>
      <c r="EK11" s="186">
        <v>223944.787902265</v>
      </c>
      <c r="EL11" s="186">
        <v>0</v>
      </c>
      <c r="EM11" s="186">
        <v>205318.439697163</v>
      </c>
      <c r="EN11" s="186">
        <v>1155895.90449664</v>
      </c>
      <c r="EO11" s="186">
        <v>0</v>
      </c>
      <c r="EP11" s="186">
        <v>0</v>
      </c>
      <c r="EQ11" s="186">
        <v>147429.44078470999</v>
      </c>
      <c r="ER11" s="186">
        <v>192202.09617123901</v>
      </c>
      <c r="ES11" s="186">
        <v>0</v>
      </c>
      <c r="ET11" s="186">
        <v>0</v>
      </c>
      <c r="EU11" s="186">
        <v>0</v>
      </c>
      <c r="EV11" s="186">
        <v>4140.96</v>
      </c>
      <c r="EW11" s="186">
        <v>0</v>
      </c>
      <c r="EX11" s="186">
        <v>315139.60193841002</v>
      </c>
      <c r="EY11" s="186">
        <v>0</v>
      </c>
      <c r="EZ11" s="186">
        <v>0</v>
      </c>
      <c r="FA11" s="186">
        <v>0</v>
      </c>
      <c r="FB11" s="186">
        <v>533222.13763581798</v>
      </c>
      <c r="FC11" s="186">
        <v>0</v>
      </c>
      <c r="FD11" s="186">
        <v>0</v>
      </c>
      <c r="FE11" s="186">
        <v>355913.66655398998</v>
      </c>
      <c r="FF11" s="186">
        <v>0</v>
      </c>
      <c r="FG11" s="186">
        <v>48967.555882353001</v>
      </c>
      <c r="FH11" s="186">
        <v>593129.82364639197</v>
      </c>
      <c r="FI11" s="186">
        <v>0</v>
      </c>
      <c r="FJ11" s="186">
        <v>0</v>
      </c>
      <c r="FK11" s="186">
        <v>298279.72940525401</v>
      </c>
      <c r="FL11" s="186">
        <v>89393.976791577094</v>
      </c>
      <c r="FM11" s="186">
        <v>0</v>
      </c>
      <c r="FN11" s="186">
        <v>0</v>
      </c>
      <c r="FO11" s="186">
        <v>0</v>
      </c>
      <c r="FP11" s="186">
        <v>0</v>
      </c>
      <c r="FQ11" s="186">
        <v>0</v>
      </c>
      <c r="FR11" s="186">
        <v>0</v>
      </c>
      <c r="FS11" s="186">
        <v>0</v>
      </c>
      <c r="FT11" s="186">
        <v>0</v>
      </c>
      <c r="FU11" s="186">
        <v>0</v>
      </c>
      <c r="FV11" s="186">
        <v>373739.41150003101</v>
      </c>
      <c r="FW11" s="186">
        <v>0</v>
      </c>
      <c r="FX11" s="186">
        <v>0</v>
      </c>
      <c r="FY11" s="186">
        <v>0</v>
      </c>
      <c r="FZ11" s="186">
        <v>0</v>
      </c>
      <c r="GA11" s="186">
        <v>0</v>
      </c>
      <c r="GB11" s="186">
        <v>909155.74226194306</v>
      </c>
      <c r="GC11" s="186">
        <v>0</v>
      </c>
      <c r="GD11" s="186">
        <v>0</v>
      </c>
      <c r="GE11" s="186">
        <v>10455.297517123299</v>
      </c>
      <c r="GF11" s="186">
        <v>0</v>
      </c>
      <c r="GG11" s="186">
        <v>0</v>
      </c>
      <c r="GH11" s="186">
        <v>0</v>
      </c>
      <c r="GI11" s="186">
        <v>0</v>
      </c>
      <c r="GJ11" s="186">
        <v>0</v>
      </c>
      <c r="GK11" s="186">
        <v>0</v>
      </c>
      <c r="GL11" s="186">
        <v>0</v>
      </c>
      <c r="GM11" s="186">
        <v>0</v>
      </c>
      <c r="GN11" s="186">
        <v>0</v>
      </c>
      <c r="GO11" s="186">
        <v>0</v>
      </c>
      <c r="GP11" s="186">
        <v>0</v>
      </c>
      <c r="GQ11" s="186">
        <v>0</v>
      </c>
      <c r="GR11" s="186">
        <v>0</v>
      </c>
      <c r="GS11" s="186">
        <v>0</v>
      </c>
      <c r="GT11" s="186">
        <v>0</v>
      </c>
      <c r="GU11" s="186">
        <v>0</v>
      </c>
      <c r="GV11" s="186">
        <v>0</v>
      </c>
      <c r="GW11" s="186">
        <v>0</v>
      </c>
      <c r="GX11" s="186">
        <v>0</v>
      </c>
      <c r="GY11" s="186">
        <v>0</v>
      </c>
      <c r="GZ11" s="186">
        <v>0</v>
      </c>
      <c r="HA11" s="186">
        <v>0</v>
      </c>
      <c r="HB11" s="186">
        <v>0</v>
      </c>
      <c r="HC11" s="186">
        <v>0</v>
      </c>
      <c r="HD11" s="186">
        <v>0</v>
      </c>
      <c r="HE11" s="186">
        <v>0</v>
      </c>
      <c r="HF11" s="186">
        <v>0</v>
      </c>
      <c r="HG11" s="186">
        <v>0</v>
      </c>
      <c r="HH11" s="186">
        <v>0</v>
      </c>
      <c r="HI11" s="186">
        <v>0</v>
      </c>
      <c r="HJ11" s="186">
        <v>0</v>
      </c>
      <c r="HK11" s="186">
        <v>0</v>
      </c>
      <c r="HL11" s="186">
        <v>0</v>
      </c>
      <c r="HM11" s="186">
        <v>0</v>
      </c>
      <c r="HN11" s="186">
        <v>0</v>
      </c>
      <c r="HP11" s="187" t="s">
        <v>144</v>
      </c>
      <c r="HQ11" s="185">
        <f>'Relative Weights'!$H$1</f>
        <v>2021</v>
      </c>
      <c r="HR11" s="186">
        <v>211839.91763752821</v>
      </c>
      <c r="HS11" s="186">
        <v>179604.96329082575</v>
      </c>
      <c r="HT11" s="186">
        <v>400</v>
      </c>
      <c r="HU11" s="186">
        <v>0</v>
      </c>
      <c r="HV11" s="186">
        <v>180</v>
      </c>
      <c r="HW11" s="186">
        <v>90193.882443261871</v>
      </c>
      <c r="HX11" s="186">
        <v>0</v>
      </c>
      <c r="HY11" s="186">
        <v>0</v>
      </c>
      <c r="HZ11" s="186">
        <v>0</v>
      </c>
      <c r="IA11" s="186">
        <v>129</v>
      </c>
      <c r="IB11" s="186">
        <v>0</v>
      </c>
      <c r="IC11" s="186">
        <v>196447.41074796469</v>
      </c>
      <c r="ID11" s="186">
        <v>0</v>
      </c>
      <c r="IE11" s="186">
        <v>310</v>
      </c>
      <c r="IF11" s="186">
        <v>0</v>
      </c>
      <c r="IG11" s="186">
        <v>69999.591710270688</v>
      </c>
      <c r="IH11" s="186">
        <v>0</v>
      </c>
      <c r="II11" s="186">
        <v>0</v>
      </c>
      <c r="IJ11" s="186">
        <v>223</v>
      </c>
      <c r="IK11" s="186">
        <v>0</v>
      </c>
      <c r="IL11" s="186">
        <v>25534.83380751565</v>
      </c>
      <c r="IM11" s="186">
        <v>197788.85258320981</v>
      </c>
      <c r="IN11" s="186">
        <v>0</v>
      </c>
      <c r="IO11" s="186">
        <v>0</v>
      </c>
      <c r="IP11" s="186">
        <v>1400</v>
      </c>
      <c r="IQ11" s="186">
        <v>138365.22183667222</v>
      </c>
      <c r="IR11" s="186">
        <v>0</v>
      </c>
      <c r="IS11" s="186">
        <v>0</v>
      </c>
      <c r="IT11" s="186">
        <v>0</v>
      </c>
      <c r="IU11" s="186">
        <v>414</v>
      </c>
      <c r="IV11" s="186">
        <v>0</v>
      </c>
      <c r="IW11" s="186">
        <v>121823.24635349467</v>
      </c>
      <c r="IX11" s="186">
        <v>0</v>
      </c>
      <c r="IY11" s="186">
        <v>0</v>
      </c>
      <c r="IZ11" s="186">
        <v>0</v>
      </c>
      <c r="JA11" s="186">
        <v>161285.90529945475</v>
      </c>
      <c r="JB11" s="186">
        <v>0</v>
      </c>
      <c r="JC11" s="186">
        <v>0</v>
      </c>
      <c r="JD11" s="186">
        <v>355</v>
      </c>
      <c r="JE11" s="186">
        <v>0</v>
      </c>
      <c r="JF11" s="186">
        <v>6127.2440065581095</v>
      </c>
      <c r="JG11" s="186">
        <v>101492.24233387053</v>
      </c>
      <c r="JH11" s="186">
        <v>0</v>
      </c>
      <c r="JI11" s="186">
        <v>0</v>
      </c>
      <c r="JJ11" s="186">
        <v>480</v>
      </c>
      <c r="JK11" s="186">
        <v>64354.227534589103</v>
      </c>
      <c r="JL11" s="186">
        <v>0</v>
      </c>
      <c r="JM11" s="186">
        <v>0</v>
      </c>
      <c r="JN11" s="186">
        <v>0</v>
      </c>
      <c r="JO11" s="186">
        <v>0</v>
      </c>
      <c r="JP11" s="186">
        <v>0</v>
      </c>
      <c r="JQ11" s="186">
        <v>0</v>
      </c>
      <c r="JR11" s="186">
        <v>0</v>
      </c>
      <c r="JS11" s="186">
        <v>0</v>
      </c>
      <c r="JT11" s="186">
        <v>0</v>
      </c>
      <c r="JU11" s="186">
        <v>113046.50552794088</v>
      </c>
      <c r="JV11" s="186">
        <v>0</v>
      </c>
      <c r="JW11" s="186">
        <v>0</v>
      </c>
      <c r="JX11" s="186">
        <v>0</v>
      </c>
      <c r="JY11" s="186">
        <v>0</v>
      </c>
      <c r="JZ11" s="186">
        <v>0</v>
      </c>
      <c r="KA11" s="186">
        <v>155464.39537357222</v>
      </c>
      <c r="KB11" s="186">
        <v>0</v>
      </c>
      <c r="KC11" s="186">
        <v>0</v>
      </c>
      <c r="KD11" s="186">
        <v>104</v>
      </c>
      <c r="KE11" s="186">
        <v>0</v>
      </c>
      <c r="KF11" s="186">
        <v>0</v>
      </c>
      <c r="KG11" s="186">
        <v>0</v>
      </c>
      <c r="KH11" s="186">
        <v>0</v>
      </c>
      <c r="KI11" s="186">
        <v>0</v>
      </c>
      <c r="KJ11" s="186">
        <v>0</v>
      </c>
      <c r="KK11" s="186">
        <v>0</v>
      </c>
      <c r="KL11" s="186">
        <v>0</v>
      </c>
      <c r="KM11" s="186">
        <v>0</v>
      </c>
      <c r="KN11" s="186">
        <v>0</v>
      </c>
      <c r="KO11" s="186">
        <v>0</v>
      </c>
      <c r="KP11" s="186">
        <v>0</v>
      </c>
      <c r="KQ11" s="186">
        <v>0</v>
      </c>
      <c r="KR11" s="186">
        <v>0</v>
      </c>
      <c r="KS11" s="186">
        <v>0</v>
      </c>
      <c r="KT11" s="186">
        <v>0</v>
      </c>
      <c r="KU11" s="186">
        <v>0</v>
      </c>
      <c r="KV11" s="186">
        <v>0</v>
      </c>
      <c r="KW11" s="186">
        <v>0</v>
      </c>
      <c r="KX11" s="186">
        <v>0</v>
      </c>
      <c r="KY11" s="186">
        <v>0</v>
      </c>
      <c r="KZ11" s="186">
        <v>0</v>
      </c>
      <c r="LA11" s="186">
        <v>0</v>
      </c>
      <c r="LB11" s="186">
        <v>0</v>
      </c>
      <c r="LC11" s="186">
        <v>0</v>
      </c>
      <c r="LD11" s="186">
        <v>0</v>
      </c>
      <c r="LE11" s="186">
        <v>0</v>
      </c>
      <c r="LF11" s="186">
        <v>0</v>
      </c>
      <c r="LG11" s="186">
        <v>0</v>
      </c>
      <c r="LH11" s="186">
        <v>0</v>
      </c>
      <c r="LI11" s="186">
        <v>0</v>
      </c>
      <c r="LJ11" s="186">
        <v>0</v>
      </c>
      <c r="LK11" s="186">
        <v>0</v>
      </c>
      <c r="LL11" s="186">
        <v>0</v>
      </c>
      <c r="LM11" s="186">
        <v>0</v>
      </c>
      <c r="LN11" s="186">
        <v>133827.18777019353</v>
      </c>
      <c r="LO11" s="186">
        <v>110104.2417956065</v>
      </c>
      <c r="LP11" s="186">
        <v>28063.339326606263</v>
      </c>
      <c r="LQ11" s="186">
        <v>0</v>
      </c>
      <c r="LR11" s="186">
        <v>30510.911964868581</v>
      </c>
      <c r="LS11" s="186">
        <v>45006.112371154108</v>
      </c>
      <c r="LT11" s="186">
        <v>0</v>
      </c>
      <c r="LU11" s="186">
        <v>0</v>
      </c>
      <c r="LV11" s="186">
        <v>0</v>
      </c>
      <c r="LW11" s="186">
        <v>4385.0626670667043</v>
      </c>
      <c r="LX11" s="186">
        <v>0</v>
      </c>
      <c r="LY11" s="186">
        <v>293677.26584790344</v>
      </c>
      <c r="LZ11" s="186">
        <v>0</v>
      </c>
      <c r="MA11" s="186">
        <v>19968.948244357824</v>
      </c>
      <c r="MB11" s="186">
        <v>0</v>
      </c>
      <c r="MC11" s="186">
        <v>95358.111690794482</v>
      </c>
      <c r="MD11" s="186">
        <v>0</v>
      </c>
      <c r="ME11" s="186">
        <v>0</v>
      </c>
      <c r="MF11" s="186">
        <v>149169.96086954291</v>
      </c>
      <c r="MG11" s="186">
        <v>0</v>
      </c>
      <c r="MH11" s="186">
        <v>267654.37554038706</v>
      </c>
      <c r="MI11" s="186">
        <v>860814.98131110554</v>
      </c>
      <c r="MJ11" s="186">
        <v>0</v>
      </c>
      <c r="MK11" s="186">
        <v>0</v>
      </c>
      <c r="ML11" s="186">
        <v>61021.823929737162</v>
      </c>
      <c r="MM11" s="186">
        <v>45006.112371154108</v>
      </c>
      <c r="MN11" s="186">
        <v>0</v>
      </c>
      <c r="MO11" s="186">
        <v>0</v>
      </c>
      <c r="MP11" s="186">
        <v>0</v>
      </c>
      <c r="MQ11" s="186">
        <v>6577.5940006000565</v>
      </c>
      <c r="MR11" s="186">
        <v>0</v>
      </c>
      <c r="MS11" s="186">
        <v>440515.89877185517</v>
      </c>
      <c r="MT11" s="186">
        <v>0</v>
      </c>
      <c r="MU11" s="186">
        <v>0</v>
      </c>
      <c r="MV11" s="186">
        <v>0</v>
      </c>
      <c r="MW11" s="186">
        <v>190716.22338158896</v>
      </c>
      <c r="MX11" s="186">
        <v>0</v>
      </c>
      <c r="MY11" s="186">
        <v>0</v>
      </c>
      <c r="MZ11" s="186">
        <v>223754.94130431436</v>
      </c>
      <c r="NA11" s="186">
        <v>0</v>
      </c>
      <c r="NB11" s="186">
        <v>936790.31439135456</v>
      </c>
      <c r="NC11" s="186">
        <v>730691.78646175237</v>
      </c>
      <c r="ND11" s="186">
        <v>0</v>
      </c>
      <c r="NE11" s="186">
        <v>0</v>
      </c>
      <c r="NF11" s="186">
        <v>152554.5598243429</v>
      </c>
      <c r="NG11" s="186">
        <v>360048.89896923286</v>
      </c>
      <c r="NH11" s="186">
        <v>0</v>
      </c>
      <c r="NI11" s="186">
        <v>0</v>
      </c>
      <c r="NJ11" s="186">
        <v>0</v>
      </c>
      <c r="NK11" s="186">
        <v>0</v>
      </c>
      <c r="NL11" s="186">
        <v>0</v>
      </c>
      <c r="NM11" s="186">
        <v>0</v>
      </c>
      <c r="NN11" s="186">
        <v>0</v>
      </c>
      <c r="NO11" s="186">
        <v>0</v>
      </c>
      <c r="NP11" s="186">
        <v>0</v>
      </c>
      <c r="NQ11" s="186">
        <v>667506.78183556127</v>
      </c>
      <c r="NR11" s="186">
        <v>0</v>
      </c>
      <c r="NS11" s="186">
        <v>0</v>
      </c>
      <c r="NT11" s="186">
        <v>0</v>
      </c>
      <c r="NU11" s="186">
        <v>0</v>
      </c>
      <c r="NV11" s="186">
        <v>0</v>
      </c>
      <c r="NW11" s="186">
        <v>1091032.941429192</v>
      </c>
      <c r="NX11" s="186">
        <v>0</v>
      </c>
      <c r="NY11" s="186">
        <v>0</v>
      </c>
      <c r="NZ11" s="186">
        <v>61021.823929737162</v>
      </c>
      <c r="OA11" s="186">
        <v>0</v>
      </c>
      <c r="OB11" s="186">
        <v>0</v>
      </c>
      <c r="OC11" s="186">
        <v>0</v>
      </c>
      <c r="OD11" s="186">
        <v>0</v>
      </c>
      <c r="OE11" s="186">
        <v>0</v>
      </c>
      <c r="OF11" s="186">
        <v>0</v>
      </c>
      <c r="OG11" s="186">
        <v>0</v>
      </c>
      <c r="OH11" s="186">
        <v>0</v>
      </c>
      <c r="OI11" s="186">
        <v>0</v>
      </c>
      <c r="OJ11" s="186">
        <v>0</v>
      </c>
      <c r="OK11" s="186">
        <v>0</v>
      </c>
      <c r="OL11" s="186">
        <v>0</v>
      </c>
      <c r="OM11" s="186">
        <v>0</v>
      </c>
      <c r="ON11" s="186">
        <v>0</v>
      </c>
      <c r="OO11" s="186">
        <v>0</v>
      </c>
      <c r="OP11" s="186">
        <v>0</v>
      </c>
      <c r="OQ11" s="186">
        <v>0</v>
      </c>
      <c r="OR11" s="186">
        <v>0</v>
      </c>
      <c r="OS11" s="186">
        <v>0</v>
      </c>
      <c r="OT11" s="186">
        <v>0</v>
      </c>
      <c r="OU11" s="186">
        <v>0</v>
      </c>
      <c r="OV11" s="186">
        <v>0</v>
      </c>
      <c r="OW11" s="186">
        <v>0</v>
      </c>
      <c r="OX11" s="186">
        <v>0</v>
      </c>
      <c r="OY11" s="186">
        <v>0</v>
      </c>
      <c r="OZ11" s="186">
        <v>0</v>
      </c>
      <c r="PA11" s="186">
        <v>0</v>
      </c>
      <c r="PB11" s="186">
        <v>0</v>
      </c>
      <c r="PC11" s="186">
        <v>0</v>
      </c>
      <c r="PD11" s="186">
        <v>0</v>
      </c>
      <c r="PE11" s="186">
        <v>0</v>
      </c>
      <c r="PF11" s="186">
        <v>0</v>
      </c>
      <c r="PG11" s="186">
        <v>0</v>
      </c>
      <c r="PH11" s="186">
        <v>0</v>
      </c>
      <c r="PI11" s="186">
        <v>0</v>
      </c>
      <c r="PJ11" s="186">
        <v>1804610.0334978334</v>
      </c>
      <c r="PK11" s="186">
        <v>3765776.8783211689</v>
      </c>
      <c r="PL11" s="186">
        <v>37842.373112713256</v>
      </c>
      <c r="PM11" s="186">
        <v>411428.34113438765</v>
      </c>
      <c r="PN11" s="186">
        <v>0</v>
      </c>
      <c r="PO11" s="186">
        <v>606890.7469921814</v>
      </c>
      <c r="PP11" s="186">
        <v>0</v>
      </c>
      <c r="PQ11" s="186">
        <v>0</v>
      </c>
      <c r="PR11" s="186">
        <v>0</v>
      </c>
      <c r="PS11" s="186">
        <v>14782.736263004381</v>
      </c>
      <c r="PT11" s="186">
        <v>0</v>
      </c>
      <c r="PU11" s="186">
        <v>990032.27481212642</v>
      </c>
      <c r="PV11" s="186">
        <v>0</v>
      </c>
      <c r="PW11" s="186">
        <v>26927.386699665207</v>
      </c>
      <c r="PX11" s="186">
        <v>0</v>
      </c>
      <c r="PY11" s="186">
        <v>1285868.7984097502</v>
      </c>
      <c r="PZ11" s="186">
        <v>0</v>
      </c>
      <c r="QA11" s="186">
        <v>0</v>
      </c>
      <c r="QB11" s="186">
        <v>502875.41075717821</v>
      </c>
      <c r="QC11" s="280">
        <v>0</v>
      </c>
      <c r="QD11" s="280">
        <v>1</v>
      </c>
    </row>
    <row r="12" spans="1:446" x14ac:dyDescent="0.2">
      <c r="A12" s="185" t="s">
        <v>103</v>
      </c>
      <c r="B12" s="185" t="s">
        <v>103</v>
      </c>
      <c r="C12" s="186">
        <f>ROUND(PVAMU!H18,0)-ROUND(PVAMU!H288,0)</f>
        <v>0</v>
      </c>
      <c r="D12" s="292">
        <v>3630</v>
      </c>
      <c r="E12" s="185" t="s">
        <v>690</v>
      </c>
      <c r="F12" s="185">
        <v>2021</v>
      </c>
      <c r="G12" s="186">
        <v>52387699</v>
      </c>
      <c r="H12" s="186">
        <v>17993582</v>
      </c>
      <c r="I12" s="186">
        <v>23927400</v>
      </c>
      <c r="J12" s="186">
        <v>19708891</v>
      </c>
      <c r="K12" s="186">
        <v>19236733</v>
      </c>
      <c r="L12" s="185" t="s">
        <v>738</v>
      </c>
      <c r="M12" s="185" t="s">
        <v>739</v>
      </c>
      <c r="N12" s="185" t="s">
        <v>740</v>
      </c>
      <c r="O12" s="186">
        <v>4321</v>
      </c>
      <c r="P12" s="186">
        <v>4061</v>
      </c>
      <c r="Q12" s="186">
        <v>719</v>
      </c>
      <c r="R12" s="186">
        <v>147</v>
      </c>
      <c r="S12" s="186">
        <v>0</v>
      </c>
      <c r="T12" s="188" t="s">
        <v>772</v>
      </c>
      <c r="U12" s="188" t="s">
        <v>773</v>
      </c>
      <c r="V12" s="188" t="s">
        <v>774</v>
      </c>
      <c r="W12" s="186">
        <v>77027</v>
      </c>
      <c r="X12" s="186">
        <v>26489</v>
      </c>
      <c r="Y12" s="186">
        <v>8270</v>
      </c>
      <c r="Z12" s="186">
        <v>3828</v>
      </c>
      <c r="AA12" s="186">
        <v>2898</v>
      </c>
      <c r="AB12" s="186">
        <v>10268</v>
      </c>
      <c r="AC12" s="186">
        <v>5837</v>
      </c>
      <c r="AD12" s="186">
        <v>0</v>
      </c>
      <c r="AE12" s="186">
        <v>1095</v>
      </c>
      <c r="AF12" s="186">
        <v>0</v>
      </c>
      <c r="AG12" s="186">
        <v>0</v>
      </c>
      <c r="AH12" s="186">
        <v>1770</v>
      </c>
      <c r="AI12" s="186">
        <v>0</v>
      </c>
      <c r="AJ12" s="186">
        <v>3216</v>
      </c>
      <c r="AK12" s="186">
        <v>0</v>
      </c>
      <c r="AL12" s="186">
        <v>13296</v>
      </c>
      <c r="AM12" s="186">
        <v>0</v>
      </c>
      <c r="AN12" s="186">
        <v>0</v>
      </c>
      <c r="AO12" s="186">
        <v>1416</v>
      </c>
      <c r="AP12" s="186">
        <v>485</v>
      </c>
      <c r="AQ12" s="186">
        <v>12132</v>
      </c>
      <c r="AR12" s="186">
        <v>8246</v>
      </c>
      <c r="AS12" s="186">
        <v>1189</v>
      </c>
      <c r="AT12" s="186">
        <v>7259</v>
      </c>
      <c r="AU12" s="186">
        <v>955</v>
      </c>
      <c r="AV12" s="186">
        <v>11129</v>
      </c>
      <c r="AW12" s="186">
        <v>1065</v>
      </c>
      <c r="AX12" s="186">
        <v>0</v>
      </c>
      <c r="AY12" s="186">
        <v>1953</v>
      </c>
      <c r="AZ12" s="186">
        <v>0</v>
      </c>
      <c r="BA12" s="186">
        <v>0</v>
      </c>
      <c r="BB12" s="186">
        <v>0</v>
      </c>
      <c r="BC12" s="186">
        <v>0</v>
      </c>
      <c r="BD12" s="186">
        <v>2364</v>
      </c>
      <c r="BE12" s="186">
        <v>0</v>
      </c>
      <c r="BF12" s="186">
        <v>9738</v>
      </c>
      <c r="BG12" s="186">
        <v>0</v>
      </c>
      <c r="BH12" s="186">
        <v>342</v>
      </c>
      <c r="BI12" s="186">
        <v>1401</v>
      </c>
      <c r="BJ12" s="186">
        <v>10126</v>
      </c>
      <c r="BK12" s="186">
        <v>1995</v>
      </c>
      <c r="BL12" s="186">
        <v>278</v>
      </c>
      <c r="BM12" s="186">
        <v>0</v>
      </c>
      <c r="BN12" s="186">
        <v>2625</v>
      </c>
      <c r="BO12" s="186">
        <v>0</v>
      </c>
      <c r="BP12" s="186">
        <v>3539</v>
      </c>
      <c r="BQ12" s="186">
        <v>546</v>
      </c>
      <c r="BR12" s="186">
        <v>0</v>
      </c>
      <c r="BS12" s="186">
        <v>0</v>
      </c>
      <c r="BT12" s="186">
        <v>0</v>
      </c>
      <c r="BU12" s="186">
        <v>0</v>
      </c>
      <c r="BV12" s="186">
        <v>0</v>
      </c>
      <c r="BW12" s="186">
        <v>0</v>
      </c>
      <c r="BX12" s="186">
        <v>366</v>
      </c>
      <c r="BY12" s="186">
        <v>0</v>
      </c>
      <c r="BZ12" s="186">
        <v>2592</v>
      </c>
      <c r="CA12" s="186">
        <v>0</v>
      </c>
      <c r="CB12" s="186">
        <v>0</v>
      </c>
      <c r="CC12" s="186">
        <v>0</v>
      </c>
      <c r="CD12" s="186">
        <v>437</v>
      </c>
      <c r="CE12" s="186">
        <v>402</v>
      </c>
      <c r="CF12" s="186">
        <v>0</v>
      </c>
      <c r="CG12" s="186">
        <v>0</v>
      </c>
      <c r="CH12" s="186">
        <v>707</v>
      </c>
      <c r="CI12" s="186">
        <v>0</v>
      </c>
      <c r="CJ12" s="186">
        <v>345</v>
      </c>
      <c r="CK12" s="186">
        <v>0</v>
      </c>
      <c r="CL12" s="186">
        <v>0</v>
      </c>
      <c r="CM12" s="186">
        <v>0</v>
      </c>
      <c r="CN12" s="186">
        <v>0</v>
      </c>
      <c r="CO12" s="186">
        <v>0</v>
      </c>
      <c r="CP12" s="186">
        <v>0</v>
      </c>
      <c r="CQ12" s="186">
        <v>0</v>
      </c>
      <c r="CR12" s="186">
        <v>0</v>
      </c>
      <c r="CS12" s="186">
        <v>0</v>
      </c>
      <c r="CT12" s="186">
        <v>0</v>
      </c>
      <c r="CU12" s="186">
        <v>0</v>
      </c>
      <c r="CV12" s="186">
        <v>0</v>
      </c>
      <c r="CW12" s="186">
        <v>0</v>
      </c>
      <c r="CX12" s="186">
        <v>234</v>
      </c>
      <c r="CY12" s="186">
        <v>0</v>
      </c>
      <c r="CZ12" s="186">
        <v>0</v>
      </c>
      <c r="DA12" s="186">
        <v>0</v>
      </c>
      <c r="DB12" s="186">
        <v>0</v>
      </c>
      <c r="DC12" s="186">
        <v>0</v>
      </c>
      <c r="DD12" s="186">
        <v>0</v>
      </c>
      <c r="DE12" s="186">
        <v>0</v>
      </c>
      <c r="DF12" s="186">
        <v>0</v>
      </c>
      <c r="DG12" s="186">
        <v>0</v>
      </c>
      <c r="DH12" s="186">
        <v>0</v>
      </c>
      <c r="DI12" s="186">
        <v>0</v>
      </c>
      <c r="DJ12" s="186">
        <v>0</v>
      </c>
      <c r="DK12" s="186">
        <v>0</v>
      </c>
      <c r="DL12" s="186">
        <v>0</v>
      </c>
      <c r="DM12" s="186">
        <v>0</v>
      </c>
      <c r="DN12" s="186">
        <v>0</v>
      </c>
      <c r="DO12" s="186">
        <v>0</v>
      </c>
      <c r="DP12" s="186">
        <v>0</v>
      </c>
      <c r="DQ12" s="186">
        <v>0</v>
      </c>
      <c r="DR12" s="186">
        <v>0</v>
      </c>
      <c r="DS12" s="186">
        <v>6065455.2600490795</v>
      </c>
      <c r="DT12" s="186">
        <v>1986995.9070724801</v>
      </c>
      <c r="DU12" s="186">
        <v>994520.15983981302</v>
      </c>
      <c r="DV12" s="186">
        <v>191343.541933906</v>
      </c>
      <c r="DW12" s="186">
        <v>409656.47719603498</v>
      </c>
      <c r="DX12" s="186">
        <v>1943053.3587112101</v>
      </c>
      <c r="DY12" s="186">
        <v>318162.06268171797</v>
      </c>
      <c r="DZ12" s="186">
        <v>0</v>
      </c>
      <c r="EA12" s="186">
        <v>103276.151539825</v>
      </c>
      <c r="EB12" s="186">
        <v>0</v>
      </c>
      <c r="EC12" s="186">
        <v>0</v>
      </c>
      <c r="ED12" s="186">
        <v>168037.286666667</v>
      </c>
      <c r="EE12" s="186">
        <v>0</v>
      </c>
      <c r="EF12" s="186">
        <v>114083.412147183</v>
      </c>
      <c r="EG12" s="186">
        <v>0</v>
      </c>
      <c r="EH12" s="186">
        <v>938795.88972822903</v>
      </c>
      <c r="EI12" s="186">
        <v>0</v>
      </c>
      <c r="EJ12" s="186">
        <v>0</v>
      </c>
      <c r="EK12" s="186">
        <v>189068.46720910899</v>
      </c>
      <c r="EL12" s="186">
        <v>106187.118813746</v>
      </c>
      <c r="EM12" s="186">
        <v>1438394.09937278</v>
      </c>
      <c r="EN12" s="186">
        <v>1142411.6080622401</v>
      </c>
      <c r="EO12" s="186">
        <v>401568.66336901498</v>
      </c>
      <c r="EP12" s="186">
        <v>779811.29803198401</v>
      </c>
      <c r="EQ12" s="186">
        <v>201002.49680396501</v>
      </c>
      <c r="ER12" s="186">
        <v>2943699.14687627</v>
      </c>
      <c r="ES12" s="186">
        <v>168682.829818283</v>
      </c>
      <c r="ET12" s="186">
        <v>0</v>
      </c>
      <c r="EU12" s="186">
        <v>260629.37846017501</v>
      </c>
      <c r="EV12" s="186">
        <v>0</v>
      </c>
      <c r="EW12" s="186">
        <v>0</v>
      </c>
      <c r="EX12" s="186">
        <v>0</v>
      </c>
      <c r="EY12" s="186">
        <v>0</v>
      </c>
      <c r="EZ12" s="186">
        <v>225208.42344255999</v>
      </c>
      <c r="FA12" s="186">
        <v>0</v>
      </c>
      <c r="FB12" s="186">
        <v>1460649.5995162399</v>
      </c>
      <c r="FC12" s="186">
        <v>0</v>
      </c>
      <c r="FD12" s="186">
        <v>56879</v>
      </c>
      <c r="FE12" s="186">
        <v>309348.049124224</v>
      </c>
      <c r="FF12" s="186">
        <v>2135364.2751246402</v>
      </c>
      <c r="FG12" s="186">
        <v>466498.12543226202</v>
      </c>
      <c r="FH12" s="186">
        <v>224258.98128591399</v>
      </c>
      <c r="FI12" s="186">
        <v>0</v>
      </c>
      <c r="FJ12" s="186">
        <v>626822.67997960397</v>
      </c>
      <c r="FK12" s="186">
        <v>0</v>
      </c>
      <c r="FL12" s="186">
        <v>1726284.68111214</v>
      </c>
      <c r="FM12" s="186">
        <v>143932.85416666701</v>
      </c>
      <c r="FN12" s="186">
        <v>0</v>
      </c>
      <c r="FO12" s="186">
        <v>0</v>
      </c>
      <c r="FP12" s="186">
        <v>0</v>
      </c>
      <c r="FQ12" s="186">
        <v>0</v>
      </c>
      <c r="FR12" s="186">
        <v>0</v>
      </c>
      <c r="FS12" s="186">
        <v>0</v>
      </c>
      <c r="FT12" s="186">
        <v>138341.672615385</v>
      </c>
      <c r="FU12" s="186">
        <v>0</v>
      </c>
      <c r="FV12" s="186">
        <v>595111.62092933897</v>
      </c>
      <c r="FW12" s="186">
        <v>0</v>
      </c>
      <c r="FX12" s="186">
        <v>0</v>
      </c>
      <c r="FY12" s="186">
        <v>0</v>
      </c>
      <c r="FZ12" s="186">
        <v>248170.18556547599</v>
      </c>
      <c r="GA12" s="186">
        <v>299359.977472528</v>
      </c>
      <c r="GB12" s="186">
        <v>0</v>
      </c>
      <c r="GC12" s="186">
        <v>0</v>
      </c>
      <c r="GD12" s="186">
        <v>672507.69785714301</v>
      </c>
      <c r="GE12" s="186">
        <v>0</v>
      </c>
      <c r="GF12" s="186">
        <v>518443.74764647399</v>
      </c>
      <c r="GG12" s="186">
        <v>0</v>
      </c>
      <c r="GH12" s="186">
        <v>0</v>
      </c>
      <c r="GI12" s="186">
        <v>0</v>
      </c>
      <c r="GJ12" s="186">
        <v>0</v>
      </c>
      <c r="GK12" s="186">
        <v>0</v>
      </c>
      <c r="GL12" s="186">
        <v>0</v>
      </c>
      <c r="GM12" s="186">
        <v>0</v>
      </c>
      <c r="GN12" s="186">
        <v>0</v>
      </c>
      <c r="GO12" s="186">
        <v>0</v>
      </c>
      <c r="GP12" s="186">
        <v>0</v>
      </c>
      <c r="GQ12" s="186">
        <v>0</v>
      </c>
      <c r="GR12" s="186">
        <v>0</v>
      </c>
      <c r="GS12" s="186">
        <v>0</v>
      </c>
      <c r="GT12" s="186">
        <v>240946.34270833299</v>
      </c>
      <c r="GU12" s="186">
        <v>0</v>
      </c>
      <c r="GV12" s="186">
        <v>0</v>
      </c>
      <c r="GW12" s="186">
        <v>0</v>
      </c>
      <c r="GX12" s="186">
        <v>0</v>
      </c>
      <c r="GY12" s="186">
        <v>0</v>
      </c>
      <c r="GZ12" s="186">
        <v>0</v>
      </c>
      <c r="HA12" s="186">
        <v>0</v>
      </c>
      <c r="HB12" s="186">
        <v>0</v>
      </c>
      <c r="HC12" s="186">
        <v>0</v>
      </c>
      <c r="HD12" s="186">
        <v>0</v>
      </c>
      <c r="HE12" s="186">
        <v>0</v>
      </c>
      <c r="HF12" s="186">
        <v>0</v>
      </c>
      <c r="HG12" s="186">
        <v>0</v>
      </c>
      <c r="HH12" s="186">
        <v>0</v>
      </c>
      <c r="HI12" s="186">
        <v>0</v>
      </c>
      <c r="HJ12" s="186">
        <v>0</v>
      </c>
      <c r="HK12" s="186">
        <v>0</v>
      </c>
      <c r="HL12" s="186">
        <v>0</v>
      </c>
      <c r="HM12" s="186">
        <v>0</v>
      </c>
      <c r="HN12" s="186">
        <v>0</v>
      </c>
      <c r="HP12" s="187" t="s">
        <v>145</v>
      </c>
      <c r="HQ12" s="185">
        <f>'Relative Weights'!$H$1</f>
        <v>2021</v>
      </c>
      <c r="HR12" s="186">
        <v>63077</v>
      </c>
      <c r="HS12" s="186">
        <v>0</v>
      </c>
      <c r="HT12" s="186">
        <v>0</v>
      </c>
      <c r="HU12" s="186">
        <v>0</v>
      </c>
      <c r="HV12" s="186">
        <v>12075</v>
      </c>
      <c r="HW12" s="186">
        <v>6574</v>
      </c>
      <c r="HX12" s="186">
        <v>0</v>
      </c>
      <c r="HY12" s="186">
        <v>0</v>
      </c>
      <c r="HZ12" s="186">
        <v>0</v>
      </c>
      <c r="IA12" s="186">
        <v>0</v>
      </c>
      <c r="IB12" s="186">
        <v>0</v>
      </c>
      <c r="IC12" s="186">
        <v>0</v>
      </c>
      <c r="ID12" s="186">
        <v>0</v>
      </c>
      <c r="IE12" s="186">
        <v>0</v>
      </c>
      <c r="IF12" s="186">
        <v>0</v>
      </c>
      <c r="IG12" s="186">
        <v>0</v>
      </c>
      <c r="IH12" s="186">
        <v>0</v>
      </c>
      <c r="II12" s="186">
        <v>0</v>
      </c>
      <c r="IJ12" s="186">
        <v>0</v>
      </c>
      <c r="IK12" s="186">
        <v>0</v>
      </c>
      <c r="IL12" s="186">
        <v>14959</v>
      </c>
      <c r="IM12" s="186">
        <v>0</v>
      </c>
      <c r="IN12" s="186">
        <v>0</v>
      </c>
      <c r="IO12" s="186">
        <v>0</v>
      </c>
      <c r="IP12" s="186">
        <v>5925</v>
      </c>
      <c r="IQ12" s="186">
        <v>3485</v>
      </c>
      <c r="IR12" s="186">
        <v>0</v>
      </c>
      <c r="IS12" s="186">
        <v>0</v>
      </c>
      <c r="IT12" s="186">
        <v>0</v>
      </c>
      <c r="IU12" s="186">
        <v>0</v>
      </c>
      <c r="IV12" s="186">
        <v>0</v>
      </c>
      <c r="IW12" s="186">
        <v>0</v>
      </c>
      <c r="IX12" s="186">
        <v>0</v>
      </c>
      <c r="IY12" s="186">
        <v>0</v>
      </c>
      <c r="IZ12" s="186">
        <v>0</v>
      </c>
      <c r="JA12" s="186">
        <v>0</v>
      </c>
      <c r="JB12" s="186">
        <v>0</v>
      </c>
      <c r="JC12" s="186">
        <v>0</v>
      </c>
      <c r="JD12" s="186">
        <v>0</v>
      </c>
      <c r="JE12" s="186">
        <v>0</v>
      </c>
      <c r="JF12" s="186">
        <v>4851</v>
      </c>
      <c r="JG12" s="186">
        <v>0</v>
      </c>
      <c r="JH12" s="186">
        <v>0</v>
      </c>
      <c r="JI12" s="186">
        <v>0</v>
      </c>
      <c r="JJ12" s="186">
        <v>0</v>
      </c>
      <c r="JK12" s="186">
        <v>2974</v>
      </c>
      <c r="JL12" s="186">
        <v>0</v>
      </c>
      <c r="JM12" s="186">
        <v>0</v>
      </c>
      <c r="JN12" s="186">
        <v>0</v>
      </c>
      <c r="JO12" s="186">
        <v>0</v>
      </c>
      <c r="JP12" s="186">
        <v>0</v>
      </c>
      <c r="JQ12" s="186">
        <v>0</v>
      </c>
      <c r="JR12" s="186">
        <v>0</v>
      </c>
      <c r="JS12" s="186">
        <v>0</v>
      </c>
      <c r="JT12" s="186">
        <v>0</v>
      </c>
      <c r="JU12" s="186">
        <v>0</v>
      </c>
      <c r="JV12" s="186">
        <v>0</v>
      </c>
      <c r="JW12" s="186">
        <v>0</v>
      </c>
      <c r="JX12" s="186">
        <v>0</v>
      </c>
      <c r="JY12" s="186">
        <v>0</v>
      </c>
      <c r="JZ12" s="186">
        <v>3113</v>
      </c>
      <c r="KA12" s="186">
        <v>0</v>
      </c>
      <c r="KB12" s="186">
        <v>0</v>
      </c>
      <c r="KC12" s="186">
        <v>0</v>
      </c>
      <c r="KD12" s="186">
        <v>0</v>
      </c>
      <c r="KE12" s="186">
        <v>0</v>
      </c>
      <c r="KF12" s="186">
        <v>0</v>
      </c>
      <c r="KG12" s="186">
        <v>0</v>
      </c>
      <c r="KH12" s="186">
        <v>0</v>
      </c>
      <c r="KI12" s="186">
        <v>0</v>
      </c>
      <c r="KJ12" s="186">
        <v>0</v>
      </c>
      <c r="KK12" s="186">
        <v>0</v>
      </c>
      <c r="KL12" s="186">
        <v>0</v>
      </c>
      <c r="KM12" s="186">
        <v>0</v>
      </c>
      <c r="KN12" s="186">
        <v>0</v>
      </c>
      <c r="KO12" s="186">
        <v>0</v>
      </c>
      <c r="KP12" s="186">
        <v>0</v>
      </c>
      <c r="KQ12" s="186">
        <v>0</v>
      </c>
      <c r="KR12" s="186">
        <v>0</v>
      </c>
      <c r="KS12" s="186">
        <v>0</v>
      </c>
      <c r="KT12" s="186">
        <v>0</v>
      </c>
      <c r="KU12" s="186">
        <v>0</v>
      </c>
      <c r="KV12" s="186">
        <v>0</v>
      </c>
      <c r="KW12" s="186">
        <v>0</v>
      </c>
      <c r="KX12" s="186">
        <v>0</v>
      </c>
      <c r="KY12" s="186">
        <v>0</v>
      </c>
      <c r="KZ12" s="186">
        <v>0</v>
      </c>
      <c r="LA12" s="186">
        <v>0</v>
      </c>
      <c r="LB12" s="186">
        <v>0</v>
      </c>
      <c r="LC12" s="186">
        <v>0</v>
      </c>
      <c r="LD12" s="186">
        <v>0</v>
      </c>
      <c r="LE12" s="186">
        <v>0</v>
      </c>
      <c r="LF12" s="186">
        <v>0</v>
      </c>
      <c r="LG12" s="186">
        <v>0</v>
      </c>
      <c r="LH12" s="186">
        <v>0</v>
      </c>
      <c r="LI12" s="186">
        <v>0</v>
      </c>
      <c r="LJ12" s="186">
        <v>0</v>
      </c>
      <c r="LK12" s="186">
        <v>0</v>
      </c>
      <c r="LL12" s="186">
        <v>0</v>
      </c>
      <c r="LM12" s="186">
        <v>0</v>
      </c>
      <c r="LN12" s="186">
        <v>1434417</v>
      </c>
      <c r="LO12" s="186">
        <v>0</v>
      </c>
      <c r="LP12" s="186">
        <v>0</v>
      </c>
      <c r="LQ12" s="186">
        <v>0</v>
      </c>
      <c r="LR12" s="186">
        <v>0</v>
      </c>
      <c r="LS12" s="186">
        <v>0</v>
      </c>
      <c r="LT12" s="186">
        <v>0</v>
      </c>
      <c r="LU12" s="186">
        <v>0</v>
      </c>
      <c r="LV12" s="186">
        <v>0</v>
      </c>
      <c r="LW12" s="186">
        <v>0</v>
      </c>
      <c r="LX12" s="186">
        <v>0</v>
      </c>
      <c r="LY12" s="186">
        <v>0</v>
      </c>
      <c r="LZ12" s="186">
        <v>0</v>
      </c>
      <c r="MA12" s="186">
        <v>0</v>
      </c>
      <c r="MB12" s="186">
        <v>0</v>
      </c>
      <c r="MC12" s="186">
        <v>0</v>
      </c>
      <c r="MD12" s="186">
        <v>0</v>
      </c>
      <c r="ME12" s="186">
        <v>0</v>
      </c>
      <c r="MF12" s="186">
        <v>0</v>
      </c>
      <c r="MG12" s="186">
        <v>0</v>
      </c>
      <c r="MH12" s="186">
        <v>336468</v>
      </c>
      <c r="MI12" s="186">
        <v>0</v>
      </c>
      <c r="MJ12" s="186">
        <v>0</v>
      </c>
      <c r="MK12" s="186">
        <v>0</v>
      </c>
      <c r="ML12" s="186">
        <v>0</v>
      </c>
      <c r="MM12" s="186">
        <v>0</v>
      </c>
      <c r="MN12" s="186">
        <v>0</v>
      </c>
      <c r="MO12" s="186">
        <v>0</v>
      </c>
      <c r="MP12" s="186">
        <v>0</v>
      </c>
      <c r="MQ12" s="186">
        <v>0</v>
      </c>
      <c r="MR12" s="186">
        <v>0</v>
      </c>
      <c r="MS12" s="186">
        <v>0</v>
      </c>
      <c r="MT12" s="186">
        <v>0</v>
      </c>
      <c r="MU12" s="186">
        <v>0</v>
      </c>
      <c r="MV12" s="186">
        <v>0</v>
      </c>
      <c r="MW12" s="186">
        <v>0</v>
      </c>
      <c r="MX12" s="186">
        <v>0</v>
      </c>
      <c r="MY12" s="186">
        <v>0</v>
      </c>
      <c r="MZ12" s="186">
        <v>0</v>
      </c>
      <c r="NA12" s="186">
        <v>0</v>
      </c>
      <c r="NB12" s="186">
        <v>14750</v>
      </c>
      <c r="NC12" s="186">
        <v>23637</v>
      </c>
      <c r="ND12" s="186">
        <v>0</v>
      </c>
      <c r="NE12" s="186">
        <v>34232</v>
      </c>
      <c r="NF12" s="186">
        <v>0</v>
      </c>
      <c r="NG12" s="186">
        <v>78954</v>
      </c>
      <c r="NH12" s="186">
        <v>0</v>
      </c>
      <c r="NI12" s="186">
        <v>0</v>
      </c>
      <c r="NJ12" s="186">
        <v>0</v>
      </c>
      <c r="NK12" s="186">
        <v>0</v>
      </c>
      <c r="NL12" s="186">
        <v>0</v>
      </c>
      <c r="NM12" s="186">
        <v>0</v>
      </c>
      <c r="NN12" s="186">
        <v>0</v>
      </c>
      <c r="NO12" s="186">
        <v>0</v>
      </c>
      <c r="NP12" s="186">
        <v>0</v>
      </c>
      <c r="NQ12" s="186">
        <v>464975</v>
      </c>
      <c r="NR12" s="186">
        <v>0</v>
      </c>
      <c r="NS12" s="186">
        <v>0</v>
      </c>
      <c r="NT12" s="186">
        <v>0</v>
      </c>
      <c r="NU12" s="186">
        <v>123112</v>
      </c>
      <c r="NV12" s="186">
        <v>9430</v>
      </c>
      <c r="NW12" s="186">
        <v>0</v>
      </c>
      <c r="NX12" s="186">
        <v>0</v>
      </c>
      <c r="NY12" s="186">
        <v>37085</v>
      </c>
      <c r="NZ12" s="186">
        <v>0</v>
      </c>
      <c r="OA12" s="186">
        <v>23584</v>
      </c>
      <c r="OB12" s="186">
        <v>0</v>
      </c>
      <c r="OC12" s="186">
        <v>0</v>
      </c>
      <c r="OD12" s="186">
        <v>0</v>
      </c>
      <c r="OE12" s="186">
        <v>0</v>
      </c>
      <c r="OF12" s="186">
        <v>0</v>
      </c>
      <c r="OG12" s="186">
        <v>0</v>
      </c>
      <c r="OH12" s="186">
        <v>0</v>
      </c>
      <c r="OI12" s="186">
        <v>0</v>
      </c>
      <c r="OJ12" s="186">
        <v>0</v>
      </c>
      <c r="OK12" s="186">
        <v>0</v>
      </c>
      <c r="OL12" s="186">
        <v>0</v>
      </c>
      <c r="OM12" s="186">
        <v>0</v>
      </c>
      <c r="ON12" s="186">
        <v>0</v>
      </c>
      <c r="OO12" s="186">
        <v>118284</v>
      </c>
      <c r="OP12" s="186">
        <v>0</v>
      </c>
      <c r="OQ12" s="186">
        <v>0</v>
      </c>
      <c r="OR12" s="186">
        <v>0</v>
      </c>
      <c r="OS12" s="186">
        <v>0</v>
      </c>
      <c r="OT12" s="186">
        <v>0</v>
      </c>
      <c r="OU12" s="186">
        <v>0</v>
      </c>
      <c r="OV12" s="186">
        <v>0</v>
      </c>
      <c r="OW12" s="186">
        <v>0</v>
      </c>
      <c r="OX12" s="186">
        <v>0</v>
      </c>
      <c r="OY12" s="186">
        <v>0</v>
      </c>
      <c r="OZ12" s="186">
        <v>0</v>
      </c>
      <c r="PA12" s="186">
        <v>0</v>
      </c>
      <c r="PB12" s="186">
        <v>0</v>
      </c>
      <c r="PC12" s="186">
        <v>0</v>
      </c>
      <c r="PD12" s="186">
        <v>0</v>
      </c>
      <c r="PE12" s="186">
        <v>0</v>
      </c>
      <c r="PF12" s="186">
        <v>0</v>
      </c>
      <c r="PG12" s="186">
        <v>0</v>
      </c>
      <c r="PH12" s="186">
        <v>0</v>
      </c>
      <c r="PI12" s="186">
        <v>0</v>
      </c>
      <c r="PJ12" s="186">
        <v>6266303</v>
      </c>
      <c r="PK12" s="186">
        <v>2757886</v>
      </c>
      <c r="PL12" s="186">
        <v>760376</v>
      </c>
      <c r="PM12" s="186">
        <v>12850462</v>
      </c>
      <c r="PN12" s="186">
        <v>1164649</v>
      </c>
      <c r="PO12" s="186">
        <v>7666806</v>
      </c>
      <c r="PP12" s="186">
        <v>0</v>
      </c>
      <c r="PQ12" s="186">
        <v>0</v>
      </c>
      <c r="PR12" s="186">
        <v>226275</v>
      </c>
      <c r="PS12" s="186">
        <v>0</v>
      </c>
      <c r="PT12" s="186">
        <v>0</v>
      </c>
      <c r="PU12" s="186">
        <v>279372</v>
      </c>
      <c r="PV12" s="186">
        <v>0</v>
      </c>
      <c r="PW12" s="186">
        <v>0</v>
      </c>
      <c r="PX12" s="186">
        <v>0</v>
      </c>
      <c r="PY12" s="186">
        <v>1562868</v>
      </c>
      <c r="PZ12" s="186">
        <v>0</v>
      </c>
      <c r="QA12" s="186">
        <v>450509</v>
      </c>
      <c r="QB12" s="186">
        <v>124545</v>
      </c>
      <c r="QC12" s="280">
        <v>2502306</v>
      </c>
      <c r="QD12" s="280">
        <v>1</v>
      </c>
    </row>
    <row r="13" spans="1:446" x14ac:dyDescent="0.2">
      <c r="A13" s="185" t="s">
        <v>175</v>
      </c>
      <c r="B13" s="185" t="s">
        <v>105</v>
      </c>
      <c r="C13" s="186">
        <f>ROUND(TAR!H18,0)-ROUND(TAR!H288,0)</f>
        <v>0</v>
      </c>
      <c r="D13" s="292">
        <v>3631</v>
      </c>
      <c r="E13" s="185" t="s">
        <v>693</v>
      </c>
      <c r="F13" s="185">
        <v>2021</v>
      </c>
      <c r="G13" s="186">
        <v>51691716</v>
      </c>
      <c r="H13" s="186">
        <v>15810007</v>
      </c>
      <c r="I13" s="186">
        <v>22475075</v>
      </c>
      <c r="J13" s="186">
        <v>12635146</v>
      </c>
      <c r="K13" s="186">
        <v>18146913</v>
      </c>
      <c r="L13" s="185" t="s">
        <v>738</v>
      </c>
      <c r="M13" s="185" t="s">
        <v>739</v>
      </c>
      <c r="N13" s="185" t="s">
        <v>740</v>
      </c>
      <c r="O13" s="186">
        <v>4787</v>
      </c>
      <c r="P13" s="186">
        <v>7106</v>
      </c>
      <c r="Q13" s="186">
        <v>1971</v>
      </c>
      <c r="R13" s="186">
        <v>158</v>
      </c>
      <c r="S13" s="186">
        <v>0</v>
      </c>
      <c r="T13" s="188" t="s">
        <v>890</v>
      </c>
      <c r="U13" s="188" t="s">
        <v>775</v>
      </c>
      <c r="V13" s="314" t="s">
        <v>891</v>
      </c>
      <c r="W13" s="186">
        <v>73268</v>
      </c>
      <c r="X13" s="186">
        <v>35436</v>
      </c>
      <c r="Y13" s="186">
        <v>7584</v>
      </c>
      <c r="Z13" s="186">
        <v>5593</v>
      </c>
      <c r="AA13" s="186">
        <v>10772</v>
      </c>
      <c r="AB13" s="186">
        <v>5700</v>
      </c>
      <c r="AC13" s="186">
        <v>1341</v>
      </c>
      <c r="AD13" s="186">
        <v>0</v>
      </c>
      <c r="AE13" s="186">
        <v>807</v>
      </c>
      <c r="AF13" s="186">
        <v>0</v>
      </c>
      <c r="AG13" s="186">
        <v>0</v>
      </c>
      <c r="AH13" s="186">
        <v>0</v>
      </c>
      <c r="AI13" s="186">
        <v>0</v>
      </c>
      <c r="AJ13" s="186">
        <v>2704</v>
      </c>
      <c r="AK13" s="186">
        <v>0</v>
      </c>
      <c r="AL13" s="186">
        <v>13858</v>
      </c>
      <c r="AM13" s="186">
        <v>0</v>
      </c>
      <c r="AN13" s="186">
        <v>0</v>
      </c>
      <c r="AO13" s="186">
        <v>2318</v>
      </c>
      <c r="AP13" s="186">
        <v>1911</v>
      </c>
      <c r="AQ13" s="186">
        <v>32608</v>
      </c>
      <c r="AR13" s="186">
        <v>13952</v>
      </c>
      <c r="AS13" s="186">
        <v>2026</v>
      </c>
      <c r="AT13" s="186">
        <v>14658</v>
      </c>
      <c r="AU13" s="186">
        <v>13115</v>
      </c>
      <c r="AV13" s="186">
        <v>7193</v>
      </c>
      <c r="AW13" s="186">
        <v>2379</v>
      </c>
      <c r="AX13" s="186">
        <v>0</v>
      </c>
      <c r="AY13" s="186">
        <v>3828</v>
      </c>
      <c r="AZ13" s="186">
        <v>0</v>
      </c>
      <c r="BA13" s="186">
        <v>0</v>
      </c>
      <c r="BB13" s="186">
        <v>0</v>
      </c>
      <c r="BC13" s="186">
        <v>0</v>
      </c>
      <c r="BD13" s="186">
        <v>1529</v>
      </c>
      <c r="BE13" s="186">
        <v>0</v>
      </c>
      <c r="BF13" s="186">
        <v>27571</v>
      </c>
      <c r="BG13" s="186">
        <v>0</v>
      </c>
      <c r="BH13" s="186">
        <v>1068</v>
      </c>
      <c r="BI13" s="186">
        <v>4536</v>
      </c>
      <c r="BJ13" s="186">
        <v>8692</v>
      </c>
      <c r="BK13" s="186">
        <v>7493</v>
      </c>
      <c r="BL13" s="186">
        <v>1726</v>
      </c>
      <c r="BM13" s="186">
        <v>389</v>
      </c>
      <c r="BN13" s="186">
        <v>7020</v>
      </c>
      <c r="BO13" s="186">
        <v>2274</v>
      </c>
      <c r="BP13" s="186">
        <v>1356</v>
      </c>
      <c r="BQ13" s="186">
        <v>139</v>
      </c>
      <c r="BR13" s="186">
        <v>0</v>
      </c>
      <c r="BS13" s="186">
        <v>2301</v>
      </c>
      <c r="BT13" s="186">
        <v>0</v>
      </c>
      <c r="BU13" s="186">
        <v>0</v>
      </c>
      <c r="BV13" s="186">
        <v>0</v>
      </c>
      <c r="BW13" s="186">
        <v>0</v>
      </c>
      <c r="BX13" s="186">
        <v>824</v>
      </c>
      <c r="BY13" s="186">
        <v>0</v>
      </c>
      <c r="BZ13" s="186">
        <v>9225</v>
      </c>
      <c r="CA13" s="186">
        <v>0</v>
      </c>
      <c r="CB13" s="186">
        <v>0</v>
      </c>
      <c r="CC13" s="186">
        <v>627</v>
      </c>
      <c r="CD13" s="186">
        <v>558</v>
      </c>
      <c r="CE13" s="186">
        <v>210</v>
      </c>
      <c r="CF13" s="186">
        <v>0</v>
      </c>
      <c r="CG13" s="186">
        <v>0</v>
      </c>
      <c r="CH13" s="186">
        <v>2343</v>
      </c>
      <c r="CI13" s="186">
        <v>0</v>
      </c>
      <c r="CJ13" s="186">
        <v>0</v>
      </c>
      <c r="CK13" s="186">
        <v>0</v>
      </c>
      <c r="CL13" s="186">
        <v>0</v>
      </c>
      <c r="CM13" s="186">
        <v>0</v>
      </c>
      <c r="CN13" s="186">
        <v>0</v>
      </c>
      <c r="CO13" s="186">
        <v>0</v>
      </c>
      <c r="CP13" s="186">
        <v>0</v>
      </c>
      <c r="CQ13" s="186">
        <v>0</v>
      </c>
      <c r="CR13" s="186">
        <v>0</v>
      </c>
      <c r="CS13" s="186">
        <v>0</v>
      </c>
      <c r="CT13" s="186">
        <v>0</v>
      </c>
      <c r="CU13" s="186">
        <v>0</v>
      </c>
      <c r="CV13" s="186">
        <v>0</v>
      </c>
      <c r="CW13" s="186">
        <v>0</v>
      </c>
      <c r="CX13" s="186">
        <v>0</v>
      </c>
      <c r="CY13" s="186">
        <v>0</v>
      </c>
      <c r="CZ13" s="186">
        <v>0</v>
      </c>
      <c r="DA13" s="186">
        <v>0</v>
      </c>
      <c r="DB13" s="186">
        <v>0</v>
      </c>
      <c r="DC13" s="186">
        <v>0</v>
      </c>
      <c r="DD13" s="186">
        <v>0</v>
      </c>
      <c r="DE13" s="186">
        <v>0</v>
      </c>
      <c r="DF13" s="186">
        <v>0</v>
      </c>
      <c r="DG13" s="186">
        <v>0</v>
      </c>
      <c r="DH13" s="186">
        <v>0</v>
      </c>
      <c r="DI13" s="186">
        <v>0</v>
      </c>
      <c r="DJ13" s="186">
        <v>0</v>
      </c>
      <c r="DK13" s="186">
        <v>0</v>
      </c>
      <c r="DL13" s="186">
        <v>0</v>
      </c>
      <c r="DM13" s="186">
        <v>0</v>
      </c>
      <c r="DN13" s="186">
        <v>0</v>
      </c>
      <c r="DO13" s="186">
        <v>0</v>
      </c>
      <c r="DP13" s="186">
        <v>0</v>
      </c>
      <c r="DQ13" s="186">
        <v>0</v>
      </c>
      <c r="DR13" s="186">
        <v>0</v>
      </c>
      <c r="DS13" s="186">
        <v>4149548.68477424</v>
      </c>
      <c r="DT13" s="186">
        <v>1446927.48970318</v>
      </c>
      <c r="DU13" s="186">
        <v>775755.707278074</v>
      </c>
      <c r="DV13" s="186">
        <v>383805.39718155802</v>
      </c>
      <c r="DW13" s="186">
        <v>451229.75326984801</v>
      </c>
      <c r="DX13" s="186">
        <v>530741.86182203004</v>
      </c>
      <c r="DY13" s="186">
        <v>49073.391403208399</v>
      </c>
      <c r="DZ13" s="186">
        <v>0</v>
      </c>
      <c r="EA13" s="186">
        <v>70900.911523859599</v>
      </c>
      <c r="EB13" s="186">
        <v>0</v>
      </c>
      <c r="EC13" s="186">
        <v>0</v>
      </c>
      <c r="ED13" s="186">
        <v>0</v>
      </c>
      <c r="EE13" s="186">
        <v>0</v>
      </c>
      <c r="EF13" s="186">
        <v>229198.850995746</v>
      </c>
      <c r="EG13" s="186">
        <v>0</v>
      </c>
      <c r="EH13" s="186">
        <v>983959.09168887103</v>
      </c>
      <c r="EI13" s="186">
        <v>0</v>
      </c>
      <c r="EJ13" s="186">
        <v>0</v>
      </c>
      <c r="EK13" s="186">
        <v>332786.46701486799</v>
      </c>
      <c r="EL13" s="186">
        <v>110515.939490765</v>
      </c>
      <c r="EM13" s="186">
        <v>2783564.1838145</v>
      </c>
      <c r="EN13" s="186">
        <v>1632647.0177265599</v>
      </c>
      <c r="EO13" s="186">
        <v>496915.36406286497</v>
      </c>
      <c r="EP13" s="186">
        <v>1338110.4120619099</v>
      </c>
      <c r="EQ13" s="186">
        <v>1274858.25372124</v>
      </c>
      <c r="ER13" s="186">
        <v>958586.57860021596</v>
      </c>
      <c r="ES13" s="186">
        <v>167142.36500599599</v>
      </c>
      <c r="ET13" s="186">
        <v>0</v>
      </c>
      <c r="EU13" s="186">
        <v>493104.81610771897</v>
      </c>
      <c r="EV13" s="186">
        <v>0</v>
      </c>
      <c r="EW13" s="186">
        <v>0</v>
      </c>
      <c r="EX13" s="186">
        <v>0</v>
      </c>
      <c r="EY13" s="186">
        <v>0</v>
      </c>
      <c r="EZ13" s="186">
        <v>114502.15584739701</v>
      </c>
      <c r="FA13" s="186">
        <v>0</v>
      </c>
      <c r="FB13" s="186">
        <v>2503260.98693386</v>
      </c>
      <c r="FC13" s="186">
        <v>0</v>
      </c>
      <c r="FD13" s="186">
        <v>59355.416541353399</v>
      </c>
      <c r="FE13" s="186">
        <v>620037.02879158396</v>
      </c>
      <c r="FF13" s="186">
        <v>770545.14587054099</v>
      </c>
      <c r="FG13" s="186">
        <v>1407107.9750150701</v>
      </c>
      <c r="FH13" s="186">
        <v>568346.81067414896</v>
      </c>
      <c r="FI13" s="186">
        <v>113249.28974358999</v>
      </c>
      <c r="FJ13" s="186">
        <v>931070.27707323199</v>
      </c>
      <c r="FK13" s="186">
        <v>725394.236404981</v>
      </c>
      <c r="FL13" s="186">
        <v>315111.14850149798</v>
      </c>
      <c r="FM13" s="186">
        <v>22528.782857142902</v>
      </c>
      <c r="FN13" s="186">
        <v>0</v>
      </c>
      <c r="FO13" s="186">
        <v>363595.07236842101</v>
      </c>
      <c r="FP13" s="186">
        <v>0</v>
      </c>
      <c r="FQ13" s="186">
        <v>0</v>
      </c>
      <c r="FR13" s="186">
        <v>0</v>
      </c>
      <c r="FS13" s="186">
        <v>0</v>
      </c>
      <c r="FT13" s="186">
        <v>169726.41872563801</v>
      </c>
      <c r="FU13" s="186">
        <v>0</v>
      </c>
      <c r="FV13" s="186">
        <v>1702848.3764351101</v>
      </c>
      <c r="FW13" s="186">
        <v>0</v>
      </c>
      <c r="FX13" s="186">
        <v>0</v>
      </c>
      <c r="FY13" s="186">
        <v>87449.919999999998</v>
      </c>
      <c r="FZ13" s="186">
        <v>313379.30511488498</v>
      </c>
      <c r="GA13" s="186">
        <v>54389.966666666704</v>
      </c>
      <c r="GB13" s="186">
        <v>0</v>
      </c>
      <c r="GC13" s="186">
        <v>0</v>
      </c>
      <c r="GD13" s="186">
        <v>402250.54635531199</v>
      </c>
      <c r="GE13" s="186">
        <v>0</v>
      </c>
      <c r="GF13" s="186">
        <v>0</v>
      </c>
      <c r="GG13" s="186">
        <v>0</v>
      </c>
      <c r="GH13" s="186">
        <v>0</v>
      </c>
      <c r="GI13" s="186">
        <v>0</v>
      </c>
      <c r="GJ13" s="186">
        <v>0</v>
      </c>
      <c r="GK13" s="186">
        <v>0</v>
      </c>
      <c r="GL13" s="186">
        <v>0</v>
      </c>
      <c r="GM13" s="186">
        <v>0</v>
      </c>
      <c r="GN13" s="186">
        <v>0</v>
      </c>
      <c r="GO13" s="186">
        <v>0</v>
      </c>
      <c r="GP13" s="186">
        <v>0</v>
      </c>
      <c r="GQ13" s="186">
        <v>0</v>
      </c>
      <c r="GR13" s="186">
        <v>0</v>
      </c>
      <c r="GS13" s="186">
        <v>0</v>
      </c>
      <c r="GT13" s="186">
        <v>0</v>
      </c>
      <c r="GU13" s="186">
        <v>0</v>
      </c>
      <c r="GV13" s="186">
        <v>0</v>
      </c>
      <c r="GW13" s="186">
        <v>0</v>
      </c>
      <c r="GX13" s="186">
        <v>0</v>
      </c>
      <c r="GY13" s="186">
        <v>0</v>
      </c>
      <c r="GZ13" s="186">
        <v>0</v>
      </c>
      <c r="HA13" s="186">
        <v>0</v>
      </c>
      <c r="HB13" s="186">
        <v>0</v>
      </c>
      <c r="HC13" s="186">
        <v>0</v>
      </c>
      <c r="HD13" s="186">
        <v>0</v>
      </c>
      <c r="HE13" s="186">
        <v>0</v>
      </c>
      <c r="HF13" s="186">
        <v>0</v>
      </c>
      <c r="HG13" s="186">
        <v>0</v>
      </c>
      <c r="HH13" s="186">
        <v>0</v>
      </c>
      <c r="HI13" s="186">
        <v>0</v>
      </c>
      <c r="HJ13" s="186">
        <v>0</v>
      </c>
      <c r="HK13" s="186">
        <v>0</v>
      </c>
      <c r="HL13" s="186">
        <v>0</v>
      </c>
      <c r="HM13" s="186">
        <v>0</v>
      </c>
      <c r="HN13" s="186">
        <v>0</v>
      </c>
      <c r="HP13" s="187" t="s">
        <v>146</v>
      </c>
      <c r="HQ13" s="185">
        <f>'Relative Weights'!$H$1</f>
        <v>2021</v>
      </c>
      <c r="HR13" s="186">
        <v>0</v>
      </c>
      <c r="HS13" s="186">
        <v>0</v>
      </c>
      <c r="HT13" s="186">
        <v>0</v>
      </c>
      <c r="HU13" s="186">
        <v>0</v>
      </c>
      <c r="HV13" s="186">
        <v>0</v>
      </c>
      <c r="HW13" s="186">
        <v>0</v>
      </c>
      <c r="HX13" s="186">
        <v>0</v>
      </c>
      <c r="HY13" s="186">
        <v>0</v>
      </c>
      <c r="HZ13" s="186">
        <v>0</v>
      </c>
      <c r="IA13" s="186">
        <v>0</v>
      </c>
      <c r="IB13" s="186">
        <v>0</v>
      </c>
      <c r="IC13" s="186">
        <v>0</v>
      </c>
      <c r="ID13" s="186">
        <v>0</v>
      </c>
      <c r="IE13" s="186">
        <v>0</v>
      </c>
      <c r="IF13" s="186">
        <v>0</v>
      </c>
      <c r="IG13" s="186">
        <v>0</v>
      </c>
      <c r="IH13" s="186">
        <v>0</v>
      </c>
      <c r="II13" s="186">
        <v>0</v>
      </c>
      <c r="IJ13" s="186">
        <v>0</v>
      </c>
      <c r="IK13" s="186">
        <v>0</v>
      </c>
      <c r="IL13" s="186">
        <v>0</v>
      </c>
      <c r="IM13" s="186">
        <v>0</v>
      </c>
      <c r="IN13" s="186">
        <v>0</v>
      </c>
      <c r="IO13" s="186">
        <v>0</v>
      </c>
      <c r="IP13" s="186">
        <v>0</v>
      </c>
      <c r="IQ13" s="186">
        <v>0</v>
      </c>
      <c r="IR13" s="186">
        <v>0</v>
      </c>
      <c r="IS13" s="186">
        <v>0</v>
      </c>
      <c r="IT13" s="186">
        <v>0</v>
      </c>
      <c r="IU13" s="186">
        <v>0</v>
      </c>
      <c r="IV13" s="186">
        <v>0</v>
      </c>
      <c r="IW13" s="186">
        <v>0</v>
      </c>
      <c r="IX13" s="186">
        <v>0</v>
      </c>
      <c r="IY13" s="186">
        <v>0</v>
      </c>
      <c r="IZ13" s="186">
        <v>0</v>
      </c>
      <c r="JA13" s="186">
        <v>0</v>
      </c>
      <c r="JB13" s="186">
        <v>0</v>
      </c>
      <c r="JC13" s="186">
        <v>0</v>
      </c>
      <c r="JD13" s="186">
        <v>0</v>
      </c>
      <c r="JE13" s="186">
        <v>0</v>
      </c>
      <c r="JF13" s="186">
        <v>0</v>
      </c>
      <c r="JG13" s="186">
        <v>0</v>
      </c>
      <c r="JH13" s="186">
        <v>0</v>
      </c>
      <c r="JI13" s="186">
        <v>0</v>
      </c>
      <c r="JJ13" s="186">
        <v>0</v>
      </c>
      <c r="JK13" s="186">
        <v>0</v>
      </c>
      <c r="JL13" s="186">
        <v>0</v>
      </c>
      <c r="JM13" s="186">
        <v>0</v>
      </c>
      <c r="JN13" s="186">
        <v>0</v>
      </c>
      <c r="JO13" s="186">
        <v>0</v>
      </c>
      <c r="JP13" s="186">
        <v>0</v>
      </c>
      <c r="JQ13" s="186">
        <v>0</v>
      </c>
      <c r="JR13" s="186">
        <v>0</v>
      </c>
      <c r="JS13" s="186">
        <v>0</v>
      </c>
      <c r="JT13" s="186">
        <v>0</v>
      </c>
      <c r="JU13" s="186">
        <v>0</v>
      </c>
      <c r="JV13" s="186">
        <v>0</v>
      </c>
      <c r="JW13" s="186">
        <v>0</v>
      </c>
      <c r="JX13" s="186">
        <v>0</v>
      </c>
      <c r="JY13" s="186">
        <v>0</v>
      </c>
      <c r="JZ13" s="186">
        <v>0</v>
      </c>
      <c r="KA13" s="186">
        <v>0</v>
      </c>
      <c r="KB13" s="186">
        <v>0</v>
      </c>
      <c r="KC13" s="186">
        <v>0</v>
      </c>
      <c r="KD13" s="186">
        <v>0</v>
      </c>
      <c r="KE13" s="186">
        <v>0</v>
      </c>
      <c r="KF13" s="186">
        <v>0</v>
      </c>
      <c r="KG13" s="186">
        <v>0</v>
      </c>
      <c r="KH13" s="186">
        <v>0</v>
      </c>
      <c r="KI13" s="186">
        <v>0</v>
      </c>
      <c r="KJ13" s="186">
        <v>0</v>
      </c>
      <c r="KK13" s="186">
        <v>0</v>
      </c>
      <c r="KL13" s="186">
        <v>0</v>
      </c>
      <c r="KM13" s="186">
        <v>0</v>
      </c>
      <c r="KN13" s="186">
        <v>0</v>
      </c>
      <c r="KO13" s="186">
        <v>0</v>
      </c>
      <c r="KP13" s="186">
        <v>0</v>
      </c>
      <c r="KQ13" s="186">
        <v>0</v>
      </c>
      <c r="KR13" s="186">
        <v>0</v>
      </c>
      <c r="KS13" s="186">
        <v>0</v>
      </c>
      <c r="KT13" s="186">
        <v>0</v>
      </c>
      <c r="KU13" s="186">
        <v>0</v>
      </c>
      <c r="KV13" s="186">
        <v>0</v>
      </c>
      <c r="KW13" s="186">
        <v>0</v>
      </c>
      <c r="KX13" s="186">
        <v>0</v>
      </c>
      <c r="KY13" s="186">
        <v>0</v>
      </c>
      <c r="KZ13" s="186">
        <v>0</v>
      </c>
      <c r="LA13" s="186">
        <v>0</v>
      </c>
      <c r="LB13" s="186">
        <v>0</v>
      </c>
      <c r="LC13" s="186">
        <v>0</v>
      </c>
      <c r="LD13" s="186">
        <v>0</v>
      </c>
      <c r="LE13" s="186">
        <v>0</v>
      </c>
      <c r="LF13" s="186">
        <v>0</v>
      </c>
      <c r="LG13" s="186">
        <v>0</v>
      </c>
      <c r="LH13" s="186">
        <v>0</v>
      </c>
      <c r="LI13" s="186">
        <v>0</v>
      </c>
      <c r="LJ13" s="186">
        <v>0</v>
      </c>
      <c r="LK13" s="186">
        <v>0</v>
      </c>
      <c r="LL13" s="186">
        <v>0</v>
      </c>
      <c r="LM13" s="186">
        <v>0</v>
      </c>
      <c r="LN13" s="186">
        <v>4149548.68477424</v>
      </c>
      <c r="LO13" s="186">
        <v>1446927.48970318</v>
      </c>
      <c r="LP13" s="186">
        <v>775755.707278074</v>
      </c>
      <c r="LQ13" s="186">
        <v>383805.39718155802</v>
      </c>
      <c r="LR13" s="186">
        <v>451229.75326984801</v>
      </c>
      <c r="LS13" s="186">
        <v>530741.86182203004</v>
      </c>
      <c r="LT13" s="186">
        <v>49073.391403208399</v>
      </c>
      <c r="LU13" s="186">
        <v>0</v>
      </c>
      <c r="LV13" s="186">
        <v>70900.911523859599</v>
      </c>
      <c r="LW13" s="186">
        <v>0</v>
      </c>
      <c r="LX13" s="186">
        <v>0</v>
      </c>
      <c r="LY13" s="186">
        <v>0</v>
      </c>
      <c r="LZ13" s="186">
        <v>0</v>
      </c>
      <c r="MA13" s="186">
        <v>229198.850995746</v>
      </c>
      <c r="MB13" s="186">
        <v>0</v>
      </c>
      <c r="MC13" s="186">
        <v>983959.09168887103</v>
      </c>
      <c r="MD13" s="186">
        <v>0</v>
      </c>
      <c r="ME13" s="186">
        <v>0</v>
      </c>
      <c r="MF13" s="186">
        <v>332786.46701486799</v>
      </c>
      <c r="MG13" s="186">
        <v>110515.939490765</v>
      </c>
      <c r="MH13" s="186">
        <v>2783564.1838145</v>
      </c>
      <c r="MI13" s="186">
        <v>1632647.0177265599</v>
      </c>
      <c r="MJ13" s="186">
        <v>496915.36406286497</v>
      </c>
      <c r="MK13" s="186">
        <v>1338110.4120619099</v>
      </c>
      <c r="ML13" s="186">
        <v>1274858.25372124</v>
      </c>
      <c r="MM13" s="186">
        <v>958586.57860021596</v>
      </c>
      <c r="MN13" s="186">
        <v>167142.36500599599</v>
      </c>
      <c r="MO13" s="186">
        <v>0</v>
      </c>
      <c r="MP13" s="186">
        <v>493104.81610771897</v>
      </c>
      <c r="MQ13" s="186">
        <v>0</v>
      </c>
      <c r="MR13" s="186">
        <v>0</v>
      </c>
      <c r="MS13" s="186">
        <v>0</v>
      </c>
      <c r="MT13" s="186">
        <v>0</v>
      </c>
      <c r="MU13" s="186">
        <v>114502.15584739701</v>
      </c>
      <c r="MV13" s="186">
        <v>0</v>
      </c>
      <c r="MW13" s="186">
        <v>2503260.98693386</v>
      </c>
      <c r="MX13" s="186">
        <v>0</v>
      </c>
      <c r="MY13" s="186">
        <v>59355.416541353399</v>
      </c>
      <c r="MZ13" s="186">
        <v>620037.02879158396</v>
      </c>
      <c r="NA13" s="186">
        <v>770545.14587054099</v>
      </c>
      <c r="NB13" s="186">
        <v>1407107.9750150701</v>
      </c>
      <c r="NC13" s="186">
        <v>568346.81067414896</v>
      </c>
      <c r="ND13" s="186">
        <v>113249.28974358999</v>
      </c>
      <c r="NE13" s="186">
        <v>931070.27707323199</v>
      </c>
      <c r="NF13" s="186">
        <v>725394.236404981</v>
      </c>
      <c r="NG13" s="186">
        <v>315111.14850149798</v>
      </c>
      <c r="NH13" s="186">
        <v>22528.782857142902</v>
      </c>
      <c r="NI13" s="186">
        <v>0</v>
      </c>
      <c r="NJ13" s="186">
        <v>363595.07236842101</v>
      </c>
      <c r="NK13" s="186">
        <v>0</v>
      </c>
      <c r="NL13" s="186">
        <v>0</v>
      </c>
      <c r="NM13" s="186">
        <v>0</v>
      </c>
      <c r="NN13" s="186">
        <v>0</v>
      </c>
      <c r="NO13" s="186">
        <v>169726.41872563801</v>
      </c>
      <c r="NP13" s="186">
        <v>0</v>
      </c>
      <c r="NQ13" s="186">
        <v>1702848.3764351101</v>
      </c>
      <c r="NR13" s="186">
        <v>0</v>
      </c>
      <c r="NS13" s="186">
        <v>0</v>
      </c>
      <c r="NT13" s="186">
        <v>87449.919999999998</v>
      </c>
      <c r="NU13" s="186">
        <v>313379.30511488498</v>
      </c>
      <c r="NV13" s="186">
        <v>54389.966666666704</v>
      </c>
      <c r="NW13" s="186">
        <v>0</v>
      </c>
      <c r="NX13" s="186">
        <v>0</v>
      </c>
      <c r="NY13" s="186">
        <v>402250.54635531199</v>
      </c>
      <c r="NZ13" s="186">
        <v>0</v>
      </c>
      <c r="OA13" s="186">
        <v>0</v>
      </c>
      <c r="OB13" s="186">
        <v>0</v>
      </c>
      <c r="OC13" s="186">
        <v>0</v>
      </c>
      <c r="OD13" s="186">
        <v>0</v>
      </c>
      <c r="OE13" s="186">
        <v>0</v>
      </c>
      <c r="OF13" s="186">
        <v>0</v>
      </c>
      <c r="OG13" s="186">
        <v>0</v>
      </c>
      <c r="OH13" s="186">
        <v>0</v>
      </c>
      <c r="OI13" s="186">
        <v>0</v>
      </c>
      <c r="OJ13" s="186">
        <v>0</v>
      </c>
      <c r="OK13" s="186">
        <v>0</v>
      </c>
      <c r="OL13" s="186">
        <v>0</v>
      </c>
      <c r="OM13" s="186">
        <v>0</v>
      </c>
      <c r="ON13" s="186">
        <v>0</v>
      </c>
      <c r="OO13" s="186">
        <v>0</v>
      </c>
      <c r="OP13" s="186">
        <v>0</v>
      </c>
      <c r="OQ13" s="186">
        <v>0</v>
      </c>
      <c r="OR13" s="186">
        <v>0</v>
      </c>
      <c r="OS13" s="186">
        <v>0</v>
      </c>
      <c r="OT13" s="186">
        <v>0</v>
      </c>
      <c r="OU13" s="186">
        <v>0</v>
      </c>
      <c r="OV13" s="186">
        <v>0</v>
      </c>
      <c r="OW13" s="186">
        <v>0</v>
      </c>
      <c r="OX13" s="186">
        <v>0</v>
      </c>
      <c r="OY13" s="186">
        <v>0</v>
      </c>
      <c r="OZ13" s="186">
        <v>0</v>
      </c>
      <c r="PA13" s="186">
        <v>0</v>
      </c>
      <c r="PB13" s="186">
        <v>0</v>
      </c>
      <c r="PC13" s="186">
        <v>0</v>
      </c>
      <c r="PD13" s="186">
        <v>0</v>
      </c>
      <c r="PE13" s="186">
        <v>0</v>
      </c>
      <c r="PF13" s="186">
        <v>0</v>
      </c>
      <c r="PG13" s="186">
        <v>0</v>
      </c>
      <c r="PH13" s="186">
        <v>0</v>
      </c>
      <c r="PI13" s="186">
        <v>0</v>
      </c>
      <c r="PJ13" s="186">
        <v>2160074.8881088174</v>
      </c>
      <c r="PK13" s="186">
        <v>938671.65627171425</v>
      </c>
      <c r="PL13" s="186">
        <v>356620.67444922292</v>
      </c>
      <c r="PM13" s="186">
        <v>630807.7113147187</v>
      </c>
      <c r="PN13" s="186">
        <v>786163.89450606541</v>
      </c>
      <c r="PO13" s="186">
        <v>464312.72768177208</v>
      </c>
      <c r="PP13" s="186">
        <v>61432.995000959432</v>
      </c>
      <c r="PQ13" s="186">
        <v>0</v>
      </c>
      <c r="PR13" s="186">
        <v>238687.32446991056</v>
      </c>
      <c r="PS13" s="186">
        <v>0</v>
      </c>
      <c r="PT13" s="186">
        <v>0</v>
      </c>
      <c r="PU13" s="186">
        <v>0</v>
      </c>
      <c r="PV13" s="186">
        <v>0</v>
      </c>
      <c r="PW13" s="186">
        <v>132113.53258695611</v>
      </c>
      <c r="PX13" s="186">
        <v>0</v>
      </c>
      <c r="PY13" s="186">
        <v>1335492.1140143895</v>
      </c>
      <c r="PZ13" s="186">
        <v>0</v>
      </c>
      <c r="QA13" s="186">
        <v>15273.149362368727</v>
      </c>
      <c r="QB13" s="186">
        <v>267679.88808980858</v>
      </c>
      <c r="QC13" s="280">
        <v>307349.64980793186</v>
      </c>
      <c r="QD13" s="280">
        <v>0.79534446123388558</v>
      </c>
    </row>
    <row r="14" spans="1:446" x14ac:dyDescent="0.2">
      <c r="A14" s="185" t="s">
        <v>681</v>
      </c>
      <c r="B14" s="185" t="s">
        <v>681</v>
      </c>
      <c r="C14" s="186">
        <f>ROUND(TAMUCT!H18,0)-ROUND(TAMUCT!H288,0)</f>
        <v>0</v>
      </c>
      <c r="D14" s="293">
        <v>42295</v>
      </c>
      <c r="E14" s="185" t="s">
        <v>700</v>
      </c>
      <c r="F14" s="185">
        <v>2021</v>
      </c>
      <c r="G14" s="186">
        <v>10853453</v>
      </c>
      <c r="H14" s="186">
        <v>1169094</v>
      </c>
      <c r="I14" s="186">
        <v>5907708</v>
      </c>
      <c r="J14" s="186">
        <v>5751758</v>
      </c>
      <c r="K14" s="186">
        <v>4256667</v>
      </c>
      <c r="L14" s="185" t="s">
        <v>738</v>
      </c>
      <c r="M14" s="185" t="s">
        <v>739</v>
      </c>
      <c r="N14" s="185" t="s">
        <v>740</v>
      </c>
      <c r="O14" s="186">
        <v>231</v>
      </c>
      <c r="P14" s="186">
        <v>1655</v>
      </c>
      <c r="Q14" s="186">
        <v>453</v>
      </c>
      <c r="R14" s="186">
        <v>0</v>
      </c>
      <c r="S14" s="186">
        <v>0</v>
      </c>
      <c r="T14" s="188" t="s">
        <v>958</v>
      </c>
      <c r="U14" s="188" t="s">
        <v>956</v>
      </c>
      <c r="V14" s="314" t="s">
        <v>957</v>
      </c>
      <c r="W14" s="186">
        <v>1574</v>
      </c>
      <c r="X14" s="186">
        <v>84</v>
      </c>
      <c r="Y14" s="186">
        <v>61</v>
      </c>
      <c r="Z14" s="186">
        <v>72</v>
      </c>
      <c r="AA14" s="186">
        <v>0</v>
      </c>
      <c r="AB14" s="186">
        <v>368</v>
      </c>
      <c r="AC14" s="186">
        <v>0</v>
      </c>
      <c r="AD14" s="186">
        <v>0</v>
      </c>
      <c r="AE14" s="186">
        <v>288</v>
      </c>
      <c r="AF14" s="186">
        <v>0</v>
      </c>
      <c r="AG14" s="186">
        <v>0</v>
      </c>
      <c r="AH14" s="186">
        <v>0</v>
      </c>
      <c r="AI14" s="186">
        <v>0</v>
      </c>
      <c r="AJ14" s="186">
        <v>0</v>
      </c>
      <c r="AK14" s="186">
        <v>0</v>
      </c>
      <c r="AL14" s="186">
        <v>1074</v>
      </c>
      <c r="AM14" s="186">
        <v>0</v>
      </c>
      <c r="AN14" s="186">
        <v>0</v>
      </c>
      <c r="AO14" s="186">
        <v>327</v>
      </c>
      <c r="AP14" s="186">
        <v>9</v>
      </c>
      <c r="AQ14" s="186">
        <v>11821</v>
      </c>
      <c r="AR14" s="186">
        <v>1695</v>
      </c>
      <c r="AS14" s="186">
        <v>602</v>
      </c>
      <c r="AT14" s="186">
        <v>1605</v>
      </c>
      <c r="AU14" s="186">
        <v>0</v>
      </c>
      <c r="AV14" s="186">
        <v>3938</v>
      </c>
      <c r="AW14" s="186">
        <v>0</v>
      </c>
      <c r="AX14" s="186">
        <v>0</v>
      </c>
      <c r="AY14" s="186">
        <v>1854</v>
      </c>
      <c r="AZ14" s="186">
        <v>0</v>
      </c>
      <c r="BA14" s="186">
        <v>0</v>
      </c>
      <c r="BB14" s="186">
        <v>0</v>
      </c>
      <c r="BC14" s="186">
        <v>0</v>
      </c>
      <c r="BD14" s="186">
        <v>0</v>
      </c>
      <c r="BE14" s="186">
        <v>0</v>
      </c>
      <c r="BF14" s="186">
        <v>10404</v>
      </c>
      <c r="BG14" s="186">
        <v>0</v>
      </c>
      <c r="BH14" s="186">
        <v>138</v>
      </c>
      <c r="BI14" s="186">
        <v>1053</v>
      </c>
      <c r="BJ14" s="186">
        <v>722</v>
      </c>
      <c r="BK14" s="186">
        <v>2939</v>
      </c>
      <c r="BL14" s="186">
        <v>63</v>
      </c>
      <c r="BM14" s="186">
        <v>0</v>
      </c>
      <c r="BN14" s="186">
        <v>1405</v>
      </c>
      <c r="BO14" s="186">
        <v>0</v>
      </c>
      <c r="BP14" s="186">
        <v>690</v>
      </c>
      <c r="BQ14" s="186">
        <v>0</v>
      </c>
      <c r="BR14" s="186">
        <v>0</v>
      </c>
      <c r="BS14" s="186">
        <v>0</v>
      </c>
      <c r="BT14" s="186">
        <v>0</v>
      </c>
      <c r="BU14" s="186">
        <v>0</v>
      </c>
      <c r="BV14" s="186">
        <v>0</v>
      </c>
      <c r="BW14" s="186">
        <v>0</v>
      </c>
      <c r="BX14" s="186">
        <v>687</v>
      </c>
      <c r="BY14" s="186">
        <v>0</v>
      </c>
      <c r="BZ14" s="186">
        <v>2091</v>
      </c>
      <c r="CA14" s="186">
        <v>0</v>
      </c>
      <c r="CB14" s="186">
        <v>0</v>
      </c>
      <c r="CC14" s="186">
        <v>138</v>
      </c>
      <c r="CD14" s="186">
        <v>0</v>
      </c>
      <c r="CE14" s="186">
        <v>0</v>
      </c>
      <c r="CF14" s="186">
        <v>0</v>
      </c>
      <c r="CG14" s="186">
        <v>0</v>
      </c>
      <c r="CH14" s="186">
        <v>0</v>
      </c>
      <c r="CI14" s="186">
        <v>0</v>
      </c>
      <c r="CJ14" s="186">
        <v>0</v>
      </c>
      <c r="CK14" s="186">
        <v>0</v>
      </c>
      <c r="CL14" s="186">
        <v>0</v>
      </c>
      <c r="CM14" s="186">
        <v>0</v>
      </c>
      <c r="CN14" s="186">
        <v>0</v>
      </c>
      <c r="CO14" s="186">
        <v>0</v>
      </c>
      <c r="CP14" s="186">
        <v>0</v>
      </c>
      <c r="CQ14" s="186">
        <v>0</v>
      </c>
      <c r="CR14" s="186">
        <v>0</v>
      </c>
      <c r="CS14" s="186">
        <v>0</v>
      </c>
      <c r="CT14" s="186">
        <v>0</v>
      </c>
      <c r="CU14" s="186">
        <v>0</v>
      </c>
      <c r="CV14" s="186">
        <v>0</v>
      </c>
      <c r="CW14" s="186">
        <v>0</v>
      </c>
      <c r="CX14" s="186">
        <v>0</v>
      </c>
      <c r="CY14" s="186">
        <v>0</v>
      </c>
      <c r="CZ14" s="186">
        <v>0</v>
      </c>
      <c r="DA14" s="186">
        <v>0</v>
      </c>
      <c r="DB14" s="186">
        <v>0</v>
      </c>
      <c r="DC14" s="186">
        <v>0</v>
      </c>
      <c r="DD14" s="186">
        <v>0</v>
      </c>
      <c r="DE14" s="186">
        <v>0</v>
      </c>
      <c r="DF14" s="186">
        <v>0</v>
      </c>
      <c r="DG14" s="186">
        <v>0</v>
      </c>
      <c r="DH14" s="186">
        <v>0</v>
      </c>
      <c r="DI14" s="186">
        <v>0</v>
      </c>
      <c r="DJ14" s="186">
        <v>0</v>
      </c>
      <c r="DK14" s="186">
        <v>0</v>
      </c>
      <c r="DL14" s="186">
        <v>0</v>
      </c>
      <c r="DM14" s="186">
        <v>0</v>
      </c>
      <c r="DN14" s="186">
        <v>0</v>
      </c>
      <c r="DO14" s="186">
        <v>0</v>
      </c>
      <c r="DP14" s="186">
        <v>0</v>
      </c>
      <c r="DQ14" s="186">
        <v>0</v>
      </c>
      <c r="DR14" s="186">
        <v>0</v>
      </c>
      <c r="DS14" s="186">
        <v>154451.48481325799</v>
      </c>
      <c r="DT14" s="186">
        <v>18497.145752285302</v>
      </c>
      <c r="DU14" s="186">
        <v>10206.2917398884</v>
      </c>
      <c r="DV14" s="186">
        <v>6558.8397350329597</v>
      </c>
      <c r="DW14" s="186">
        <v>0</v>
      </c>
      <c r="DX14" s="186">
        <v>46105.683421585702</v>
      </c>
      <c r="DY14" s="186">
        <v>0</v>
      </c>
      <c r="DZ14" s="186">
        <v>0</v>
      </c>
      <c r="EA14" s="186">
        <v>38484.980257174</v>
      </c>
      <c r="EB14" s="186">
        <v>0</v>
      </c>
      <c r="EC14" s="186">
        <v>0</v>
      </c>
      <c r="ED14" s="186">
        <v>0</v>
      </c>
      <c r="EE14" s="186">
        <v>0</v>
      </c>
      <c r="EF14" s="186">
        <v>0</v>
      </c>
      <c r="EG14" s="186">
        <v>0</v>
      </c>
      <c r="EH14" s="186">
        <v>134166.600439573</v>
      </c>
      <c r="EI14" s="186">
        <v>0</v>
      </c>
      <c r="EJ14" s="186">
        <v>0</v>
      </c>
      <c r="EK14" s="186">
        <v>40203.428594115401</v>
      </c>
      <c r="EL14" s="186">
        <v>2931.44390640641</v>
      </c>
      <c r="EM14" s="186">
        <v>1097086.86810292</v>
      </c>
      <c r="EN14" s="186">
        <v>431585.72281709599</v>
      </c>
      <c r="EO14" s="186">
        <v>142243.55142601099</v>
      </c>
      <c r="EP14" s="186">
        <v>226702.81571517201</v>
      </c>
      <c r="EQ14" s="186">
        <v>0</v>
      </c>
      <c r="ER14" s="186">
        <v>499498.09511913097</v>
      </c>
      <c r="ES14" s="186">
        <v>0</v>
      </c>
      <c r="ET14" s="186">
        <v>0</v>
      </c>
      <c r="EU14" s="186">
        <v>364240.019742826</v>
      </c>
      <c r="EV14" s="186">
        <v>0</v>
      </c>
      <c r="EW14" s="186">
        <v>0</v>
      </c>
      <c r="EX14" s="186">
        <v>0</v>
      </c>
      <c r="EY14" s="186">
        <v>0</v>
      </c>
      <c r="EZ14" s="186">
        <v>0</v>
      </c>
      <c r="FA14" s="186">
        <v>0</v>
      </c>
      <c r="FB14" s="186">
        <v>1571263.4146040599</v>
      </c>
      <c r="FC14" s="186">
        <v>0</v>
      </c>
      <c r="FD14" s="186">
        <v>26562.222222222201</v>
      </c>
      <c r="FE14" s="186">
        <v>145066.51709476201</v>
      </c>
      <c r="FF14" s="186">
        <v>194708.556093594</v>
      </c>
      <c r="FG14" s="186">
        <v>1039622.56515589</v>
      </c>
      <c r="FH14" s="186">
        <v>37695.583824540801</v>
      </c>
      <c r="FI14" s="186">
        <v>0</v>
      </c>
      <c r="FJ14" s="186">
        <v>375592.85659798799</v>
      </c>
      <c r="FK14" s="186">
        <v>0</v>
      </c>
      <c r="FL14" s="186">
        <v>174261.53729084801</v>
      </c>
      <c r="FM14" s="186">
        <v>0</v>
      </c>
      <c r="FN14" s="186">
        <v>0</v>
      </c>
      <c r="FO14" s="186">
        <v>0</v>
      </c>
      <c r="FP14" s="186">
        <v>0</v>
      </c>
      <c r="FQ14" s="186">
        <v>0</v>
      </c>
      <c r="FR14" s="186">
        <v>0</v>
      </c>
      <c r="FS14" s="186">
        <v>0</v>
      </c>
      <c r="FT14" s="186">
        <v>161762.33333333299</v>
      </c>
      <c r="FU14" s="186">
        <v>0</v>
      </c>
      <c r="FV14" s="186">
        <v>848926.60271106299</v>
      </c>
      <c r="FW14" s="186">
        <v>0</v>
      </c>
      <c r="FX14" s="186">
        <v>0</v>
      </c>
      <c r="FY14" s="186">
        <v>46104.320420614997</v>
      </c>
      <c r="FZ14" s="186">
        <v>0</v>
      </c>
      <c r="GA14" s="186">
        <v>0</v>
      </c>
      <c r="GB14" s="186">
        <v>0</v>
      </c>
      <c r="GC14" s="186">
        <v>0</v>
      </c>
      <c r="GD14" s="186">
        <v>0</v>
      </c>
      <c r="GE14" s="186">
        <v>0</v>
      </c>
      <c r="GF14" s="186">
        <v>0</v>
      </c>
      <c r="GG14" s="186">
        <v>0</v>
      </c>
      <c r="GH14" s="186">
        <v>0</v>
      </c>
      <c r="GI14" s="186">
        <v>0</v>
      </c>
      <c r="GJ14" s="186">
        <v>0</v>
      </c>
      <c r="GK14" s="186">
        <v>0</v>
      </c>
      <c r="GL14" s="186">
        <v>0</v>
      </c>
      <c r="GM14" s="186">
        <v>0</v>
      </c>
      <c r="GN14" s="186">
        <v>0</v>
      </c>
      <c r="GO14" s="186">
        <v>0</v>
      </c>
      <c r="GP14" s="186">
        <v>0</v>
      </c>
      <c r="GQ14" s="186">
        <v>0</v>
      </c>
      <c r="GR14" s="186">
        <v>0</v>
      </c>
      <c r="GS14" s="186">
        <v>0</v>
      </c>
      <c r="GT14" s="186">
        <v>0</v>
      </c>
      <c r="GU14" s="186">
        <v>0</v>
      </c>
      <c r="GV14" s="186">
        <v>0</v>
      </c>
      <c r="GW14" s="186">
        <v>0</v>
      </c>
      <c r="GX14" s="186">
        <v>0</v>
      </c>
      <c r="GY14" s="186">
        <v>0</v>
      </c>
      <c r="GZ14" s="186">
        <v>0</v>
      </c>
      <c r="HA14" s="186">
        <v>0</v>
      </c>
      <c r="HB14" s="186">
        <v>0</v>
      </c>
      <c r="HC14" s="186">
        <v>0</v>
      </c>
      <c r="HD14" s="186">
        <v>0</v>
      </c>
      <c r="HE14" s="186">
        <v>0</v>
      </c>
      <c r="HF14" s="186">
        <v>0</v>
      </c>
      <c r="HG14" s="186">
        <v>0</v>
      </c>
      <c r="HH14" s="186">
        <v>0</v>
      </c>
      <c r="HI14" s="186">
        <v>0</v>
      </c>
      <c r="HJ14" s="186">
        <v>0</v>
      </c>
      <c r="HK14" s="186">
        <v>0</v>
      </c>
      <c r="HL14" s="186">
        <v>0</v>
      </c>
      <c r="HM14" s="186">
        <v>0</v>
      </c>
      <c r="HN14" s="186">
        <v>0</v>
      </c>
      <c r="HP14" s="189" t="s">
        <v>729</v>
      </c>
      <c r="HQ14" s="185">
        <f>'Relative Weights'!$H$1</f>
        <v>2021</v>
      </c>
      <c r="HR14" s="186">
        <v>0</v>
      </c>
      <c r="HS14" s="186">
        <v>0</v>
      </c>
      <c r="HT14" s="186">
        <v>0</v>
      </c>
      <c r="HU14" s="186">
        <v>0</v>
      </c>
      <c r="HV14" s="186">
        <v>0</v>
      </c>
      <c r="HW14" s="186">
        <v>0</v>
      </c>
      <c r="HX14" s="186">
        <v>0</v>
      </c>
      <c r="HY14" s="186">
        <v>0</v>
      </c>
      <c r="HZ14" s="186">
        <v>0</v>
      </c>
      <c r="IA14" s="186">
        <v>0</v>
      </c>
      <c r="IB14" s="186">
        <v>0</v>
      </c>
      <c r="IC14" s="186">
        <v>0</v>
      </c>
      <c r="ID14" s="186">
        <v>0</v>
      </c>
      <c r="IE14" s="186">
        <v>0</v>
      </c>
      <c r="IF14" s="186">
        <v>0</v>
      </c>
      <c r="IG14" s="186">
        <v>0</v>
      </c>
      <c r="IH14" s="186">
        <v>0</v>
      </c>
      <c r="II14" s="186">
        <v>0</v>
      </c>
      <c r="IJ14" s="186">
        <v>0</v>
      </c>
      <c r="IK14" s="186">
        <v>0</v>
      </c>
      <c r="IL14" s="186">
        <v>0</v>
      </c>
      <c r="IM14" s="186">
        <v>0</v>
      </c>
      <c r="IN14" s="186">
        <v>0</v>
      </c>
      <c r="IO14" s="186">
        <v>0</v>
      </c>
      <c r="IP14" s="186">
        <v>0</v>
      </c>
      <c r="IQ14" s="186">
        <v>0</v>
      </c>
      <c r="IR14" s="186">
        <v>0</v>
      </c>
      <c r="IS14" s="186">
        <v>0</v>
      </c>
      <c r="IT14" s="186">
        <v>0</v>
      </c>
      <c r="IU14" s="186">
        <v>0</v>
      </c>
      <c r="IV14" s="186">
        <v>0</v>
      </c>
      <c r="IW14" s="186">
        <v>0</v>
      </c>
      <c r="IX14" s="186">
        <v>0</v>
      </c>
      <c r="IY14" s="186">
        <v>0</v>
      </c>
      <c r="IZ14" s="186">
        <v>0</v>
      </c>
      <c r="JA14" s="186">
        <v>0</v>
      </c>
      <c r="JB14" s="186">
        <v>0</v>
      </c>
      <c r="JC14" s="186">
        <v>0</v>
      </c>
      <c r="JD14" s="186">
        <v>0</v>
      </c>
      <c r="JE14" s="186">
        <v>0</v>
      </c>
      <c r="JF14" s="186">
        <v>0</v>
      </c>
      <c r="JG14" s="186">
        <v>0</v>
      </c>
      <c r="JH14" s="186">
        <v>0</v>
      </c>
      <c r="JI14" s="186">
        <v>0</v>
      </c>
      <c r="JJ14" s="186">
        <v>0</v>
      </c>
      <c r="JK14" s="186">
        <v>0</v>
      </c>
      <c r="JL14" s="186">
        <v>0</v>
      </c>
      <c r="JM14" s="186">
        <v>0</v>
      </c>
      <c r="JN14" s="186">
        <v>0</v>
      </c>
      <c r="JO14" s="186">
        <v>0</v>
      </c>
      <c r="JP14" s="186">
        <v>0</v>
      </c>
      <c r="JQ14" s="186">
        <v>0</v>
      </c>
      <c r="JR14" s="186">
        <v>0</v>
      </c>
      <c r="JS14" s="186">
        <v>0</v>
      </c>
      <c r="JT14" s="186">
        <v>0</v>
      </c>
      <c r="JU14" s="186">
        <v>0</v>
      </c>
      <c r="JV14" s="186">
        <v>0</v>
      </c>
      <c r="JW14" s="186">
        <v>0</v>
      </c>
      <c r="JX14" s="186">
        <v>0</v>
      </c>
      <c r="JY14" s="186">
        <v>0</v>
      </c>
      <c r="JZ14" s="186">
        <v>0</v>
      </c>
      <c r="KA14" s="186">
        <v>0</v>
      </c>
      <c r="KB14" s="186">
        <v>0</v>
      </c>
      <c r="KC14" s="186">
        <v>0</v>
      </c>
      <c r="KD14" s="186">
        <v>0</v>
      </c>
      <c r="KE14" s="186">
        <v>0</v>
      </c>
      <c r="KF14" s="186">
        <v>0</v>
      </c>
      <c r="KG14" s="186">
        <v>0</v>
      </c>
      <c r="KH14" s="186">
        <v>0</v>
      </c>
      <c r="KI14" s="186">
        <v>0</v>
      </c>
      <c r="KJ14" s="186">
        <v>0</v>
      </c>
      <c r="KK14" s="186">
        <v>0</v>
      </c>
      <c r="KL14" s="186">
        <v>0</v>
      </c>
      <c r="KM14" s="186">
        <v>0</v>
      </c>
      <c r="KN14" s="186">
        <v>0</v>
      </c>
      <c r="KO14" s="186">
        <v>0</v>
      </c>
      <c r="KP14" s="186">
        <v>0</v>
      </c>
      <c r="KQ14" s="186">
        <v>0</v>
      </c>
      <c r="KR14" s="186">
        <v>0</v>
      </c>
      <c r="KS14" s="186">
        <v>0</v>
      </c>
      <c r="KT14" s="186">
        <v>0</v>
      </c>
      <c r="KU14" s="186">
        <v>0</v>
      </c>
      <c r="KV14" s="186">
        <v>0</v>
      </c>
      <c r="KW14" s="186">
        <v>0</v>
      </c>
      <c r="KX14" s="186">
        <v>0</v>
      </c>
      <c r="KY14" s="186">
        <v>0</v>
      </c>
      <c r="KZ14" s="186">
        <v>0</v>
      </c>
      <c r="LA14" s="186">
        <v>0</v>
      </c>
      <c r="LB14" s="186">
        <v>0</v>
      </c>
      <c r="LC14" s="186">
        <v>0</v>
      </c>
      <c r="LD14" s="186">
        <v>0</v>
      </c>
      <c r="LE14" s="186">
        <v>0</v>
      </c>
      <c r="LF14" s="186">
        <v>0</v>
      </c>
      <c r="LG14" s="186">
        <v>0</v>
      </c>
      <c r="LH14" s="186">
        <v>0</v>
      </c>
      <c r="LI14" s="186">
        <v>0</v>
      </c>
      <c r="LJ14" s="186">
        <v>0</v>
      </c>
      <c r="LK14" s="186">
        <v>0</v>
      </c>
      <c r="LL14" s="186">
        <v>0</v>
      </c>
      <c r="LM14" s="186">
        <v>0</v>
      </c>
      <c r="LN14" s="186">
        <v>0</v>
      </c>
      <c r="LO14" s="186">
        <v>0</v>
      </c>
      <c r="LP14" s="186">
        <v>0</v>
      </c>
      <c r="LQ14" s="186">
        <v>0</v>
      </c>
      <c r="LR14" s="186">
        <v>0</v>
      </c>
      <c r="LS14" s="186">
        <v>0</v>
      </c>
      <c r="LT14" s="186">
        <v>0</v>
      </c>
      <c r="LU14" s="186">
        <v>0</v>
      </c>
      <c r="LV14" s="186">
        <v>0</v>
      </c>
      <c r="LW14" s="186">
        <v>0</v>
      </c>
      <c r="LX14" s="186">
        <v>0</v>
      </c>
      <c r="LY14" s="186">
        <v>0</v>
      </c>
      <c r="LZ14" s="186">
        <v>0</v>
      </c>
      <c r="MA14" s="186">
        <v>0</v>
      </c>
      <c r="MB14" s="186">
        <v>0</v>
      </c>
      <c r="MC14" s="186">
        <v>0</v>
      </c>
      <c r="MD14" s="186">
        <v>0</v>
      </c>
      <c r="ME14" s="186">
        <v>0</v>
      </c>
      <c r="MF14" s="186">
        <v>0</v>
      </c>
      <c r="MG14" s="186">
        <v>0</v>
      </c>
      <c r="MH14" s="186">
        <v>0</v>
      </c>
      <c r="MI14" s="186">
        <v>0</v>
      </c>
      <c r="MJ14" s="186">
        <v>0</v>
      </c>
      <c r="MK14" s="186">
        <v>0</v>
      </c>
      <c r="ML14" s="186">
        <v>0</v>
      </c>
      <c r="MM14" s="186">
        <v>0</v>
      </c>
      <c r="MN14" s="186">
        <v>0</v>
      </c>
      <c r="MO14" s="186">
        <v>0</v>
      </c>
      <c r="MP14" s="186">
        <v>0</v>
      </c>
      <c r="MQ14" s="186">
        <v>0</v>
      </c>
      <c r="MR14" s="186">
        <v>0</v>
      </c>
      <c r="MS14" s="186">
        <v>0</v>
      </c>
      <c r="MT14" s="186">
        <v>0</v>
      </c>
      <c r="MU14" s="186">
        <v>0</v>
      </c>
      <c r="MV14" s="186">
        <v>0</v>
      </c>
      <c r="MW14" s="186">
        <v>0</v>
      </c>
      <c r="MX14" s="186">
        <v>0</v>
      </c>
      <c r="MY14" s="186">
        <v>0</v>
      </c>
      <c r="MZ14" s="186">
        <v>0</v>
      </c>
      <c r="NA14" s="186">
        <v>0</v>
      </c>
      <c r="NB14" s="186">
        <v>0</v>
      </c>
      <c r="NC14" s="186">
        <v>0</v>
      </c>
      <c r="ND14" s="186">
        <v>0</v>
      </c>
      <c r="NE14" s="186">
        <v>0</v>
      </c>
      <c r="NF14" s="186">
        <v>0</v>
      </c>
      <c r="NG14" s="186">
        <v>0</v>
      </c>
      <c r="NH14" s="186">
        <v>0</v>
      </c>
      <c r="NI14" s="186">
        <v>0</v>
      </c>
      <c r="NJ14" s="186">
        <v>0</v>
      </c>
      <c r="NK14" s="186">
        <v>0</v>
      </c>
      <c r="NL14" s="186">
        <v>0</v>
      </c>
      <c r="NM14" s="186">
        <v>0</v>
      </c>
      <c r="NN14" s="186">
        <v>0</v>
      </c>
      <c r="NO14" s="186">
        <v>0</v>
      </c>
      <c r="NP14" s="186">
        <v>0</v>
      </c>
      <c r="NQ14" s="186">
        <v>0</v>
      </c>
      <c r="NR14" s="186">
        <v>0</v>
      </c>
      <c r="NS14" s="186">
        <v>0</v>
      </c>
      <c r="NT14" s="186">
        <v>0</v>
      </c>
      <c r="NU14" s="186">
        <v>0</v>
      </c>
      <c r="NV14" s="186">
        <v>0</v>
      </c>
      <c r="NW14" s="186">
        <v>0</v>
      </c>
      <c r="NX14" s="186">
        <v>0</v>
      </c>
      <c r="NY14" s="186">
        <v>0</v>
      </c>
      <c r="NZ14" s="186">
        <v>0</v>
      </c>
      <c r="OA14" s="186">
        <v>0</v>
      </c>
      <c r="OB14" s="186">
        <v>0</v>
      </c>
      <c r="OC14" s="186">
        <v>0</v>
      </c>
      <c r="OD14" s="186">
        <v>0</v>
      </c>
      <c r="OE14" s="186">
        <v>0</v>
      </c>
      <c r="OF14" s="186">
        <v>0</v>
      </c>
      <c r="OG14" s="186">
        <v>0</v>
      </c>
      <c r="OH14" s="186">
        <v>0</v>
      </c>
      <c r="OI14" s="186">
        <v>0</v>
      </c>
      <c r="OJ14" s="186">
        <v>0</v>
      </c>
      <c r="OK14" s="186">
        <v>0</v>
      </c>
      <c r="OL14" s="186">
        <v>0</v>
      </c>
      <c r="OM14" s="186">
        <v>0</v>
      </c>
      <c r="ON14" s="186">
        <v>0</v>
      </c>
      <c r="OO14" s="186">
        <v>0</v>
      </c>
      <c r="OP14" s="186">
        <v>0</v>
      </c>
      <c r="OQ14" s="186">
        <v>0</v>
      </c>
      <c r="OR14" s="186">
        <v>0</v>
      </c>
      <c r="OS14" s="186">
        <v>0</v>
      </c>
      <c r="OT14" s="186">
        <v>0</v>
      </c>
      <c r="OU14" s="186">
        <v>0</v>
      </c>
      <c r="OV14" s="186">
        <v>0</v>
      </c>
      <c r="OW14" s="186">
        <v>0</v>
      </c>
      <c r="OX14" s="186">
        <v>0</v>
      </c>
      <c r="OY14" s="186">
        <v>0</v>
      </c>
      <c r="OZ14" s="186">
        <v>0</v>
      </c>
      <c r="PA14" s="186">
        <v>0</v>
      </c>
      <c r="PB14" s="186">
        <v>0</v>
      </c>
      <c r="PC14" s="186">
        <v>0</v>
      </c>
      <c r="PD14" s="186">
        <v>0</v>
      </c>
      <c r="PE14" s="186">
        <v>0</v>
      </c>
      <c r="PF14" s="186">
        <v>0</v>
      </c>
      <c r="PG14" s="186">
        <v>0</v>
      </c>
      <c r="PH14" s="186">
        <v>0</v>
      </c>
      <c r="PI14" s="186">
        <v>0</v>
      </c>
      <c r="PJ14" s="186">
        <v>1224761</v>
      </c>
      <c r="PK14" s="186">
        <v>260746</v>
      </c>
      <c r="PL14" s="186">
        <v>81494</v>
      </c>
      <c r="PM14" s="186">
        <v>0</v>
      </c>
      <c r="PN14" s="186">
        <v>325469</v>
      </c>
      <c r="PO14" s="186">
        <v>384810</v>
      </c>
      <c r="PP14" s="186">
        <v>0</v>
      </c>
      <c r="PQ14" s="186">
        <v>0</v>
      </c>
      <c r="PR14" s="186">
        <v>215280</v>
      </c>
      <c r="PS14" s="186">
        <v>0</v>
      </c>
      <c r="PT14" s="186">
        <v>0</v>
      </c>
      <c r="PU14" s="186">
        <v>0</v>
      </c>
      <c r="PV14" s="186">
        <v>0</v>
      </c>
      <c r="PW14" s="186">
        <v>86471</v>
      </c>
      <c r="PX14" s="186">
        <v>0</v>
      </c>
      <c r="PY14" s="186">
        <v>1365455</v>
      </c>
      <c r="PZ14" s="186">
        <v>0</v>
      </c>
      <c r="QA14" s="186">
        <v>14199</v>
      </c>
      <c r="QB14" s="186">
        <v>123683</v>
      </c>
      <c r="QC14" s="280">
        <v>105650</v>
      </c>
      <c r="QD14" s="280">
        <v>1</v>
      </c>
    </row>
    <row r="15" spans="1:446" x14ac:dyDescent="0.2">
      <c r="A15" s="185" t="s">
        <v>75</v>
      </c>
      <c r="B15" s="185" t="s">
        <v>75</v>
      </c>
      <c r="C15" s="186">
        <f>ROUND(TAMUCC!H18,0)-ROUND(TAMUCC!H288,0)</f>
        <v>0</v>
      </c>
      <c r="D15" s="292">
        <v>11161</v>
      </c>
      <c r="E15" s="185" t="s">
        <v>696</v>
      </c>
      <c r="F15" s="185">
        <v>2021</v>
      </c>
      <c r="G15" s="186">
        <v>64914661</v>
      </c>
      <c r="H15" s="186">
        <v>26927309</v>
      </c>
      <c r="I15" s="186">
        <v>33170614</v>
      </c>
      <c r="J15" s="186">
        <v>13477927</v>
      </c>
      <c r="K15" s="186">
        <v>15669747</v>
      </c>
      <c r="L15" s="185" t="s">
        <v>738</v>
      </c>
      <c r="M15" s="185" t="s">
        <v>739</v>
      </c>
      <c r="N15" s="185" t="s">
        <v>740</v>
      </c>
      <c r="O15" s="186">
        <v>3597</v>
      </c>
      <c r="P15" s="186">
        <v>4886</v>
      </c>
      <c r="Q15" s="186">
        <v>2074</v>
      </c>
      <c r="R15" s="186">
        <v>263</v>
      </c>
      <c r="S15" s="186">
        <v>0</v>
      </c>
      <c r="T15" s="188" t="s">
        <v>871</v>
      </c>
      <c r="U15" s="188" t="s">
        <v>872</v>
      </c>
      <c r="V15" s="188" t="s">
        <v>873</v>
      </c>
      <c r="W15" s="186">
        <v>61262</v>
      </c>
      <c r="X15" s="186">
        <v>30013</v>
      </c>
      <c r="Y15" s="186">
        <v>9587</v>
      </c>
      <c r="Z15" s="186">
        <v>1002</v>
      </c>
      <c r="AA15" s="186">
        <v>6</v>
      </c>
      <c r="AB15" s="186">
        <v>4447</v>
      </c>
      <c r="AC15" s="186">
        <v>0</v>
      </c>
      <c r="AD15" s="186">
        <v>0</v>
      </c>
      <c r="AE15" s="186">
        <v>12</v>
      </c>
      <c r="AF15" s="186">
        <v>0</v>
      </c>
      <c r="AG15" s="186">
        <v>0</v>
      </c>
      <c r="AH15" s="186">
        <v>0</v>
      </c>
      <c r="AI15" s="186">
        <v>0</v>
      </c>
      <c r="AJ15" s="186">
        <v>1290</v>
      </c>
      <c r="AK15" s="186">
        <v>0</v>
      </c>
      <c r="AL15" s="186">
        <v>4893</v>
      </c>
      <c r="AM15" s="186">
        <v>0</v>
      </c>
      <c r="AN15" s="186">
        <v>0</v>
      </c>
      <c r="AO15" s="186">
        <v>440</v>
      </c>
      <c r="AP15" s="186">
        <v>147</v>
      </c>
      <c r="AQ15" s="186">
        <v>20069</v>
      </c>
      <c r="AR15" s="186">
        <v>21557</v>
      </c>
      <c r="AS15" s="186">
        <v>3470</v>
      </c>
      <c r="AT15" s="186">
        <v>6947</v>
      </c>
      <c r="AU15" s="186">
        <v>234</v>
      </c>
      <c r="AV15" s="186">
        <v>7277</v>
      </c>
      <c r="AW15" s="186">
        <v>0</v>
      </c>
      <c r="AX15" s="186">
        <v>0</v>
      </c>
      <c r="AY15" s="186">
        <v>255</v>
      </c>
      <c r="AZ15" s="186">
        <v>0</v>
      </c>
      <c r="BA15" s="186">
        <v>0</v>
      </c>
      <c r="BB15" s="186">
        <v>0</v>
      </c>
      <c r="BC15" s="186">
        <v>0</v>
      </c>
      <c r="BD15" s="186">
        <v>4508</v>
      </c>
      <c r="BE15" s="186">
        <v>0</v>
      </c>
      <c r="BF15" s="186">
        <v>16848</v>
      </c>
      <c r="BG15" s="186">
        <v>0</v>
      </c>
      <c r="BH15" s="186">
        <v>1185</v>
      </c>
      <c r="BI15" s="186">
        <v>897</v>
      </c>
      <c r="BJ15" s="186">
        <v>15200</v>
      </c>
      <c r="BK15" s="186">
        <v>5390</v>
      </c>
      <c r="BL15" s="186">
        <v>3869</v>
      </c>
      <c r="BM15" s="186">
        <v>149</v>
      </c>
      <c r="BN15" s="186">
        <v>2418</v>
      </c>
      <c r="BO15" s="186">
        <v>169</v>
      </c>
      <c r="BP15" s="186">
        <v>4436</v>
      </c>
      <c r="BQ15" s="186">
        <v>0</v>
      </c>
      <c r="BR15" s="186">
        <v>0</v>
      </c>
      <c r="BS15" s="186">
        <v>0</v>
      </c>
      <c r="BT15" s="186">
        <v>0</v>
      </c>
      <c r="BU15" s="186">
        <v>0</v>
      </c>
      <c r="BV15" s="186">
        <v>0</v>
      </c>
      <c r="BW15" s="186">
        <v>0</v>
      </c>
      <c r="BX15" s="186">
        <v>4090</v>
      </c>
      <c r="BY15" s="186">
        <v>0</v>
      </c>
      <c r="BZ15" s="186">
        <v>22833</v>
      </c>
      <c r="CA15" s="186">
        <v>0</v>
      </c>
      <c r="CB15" s="186">
        <v>0</v>
      </c>
      <c r="CC15" s="186">
        <v>369</v>
      </c>
      <c r="CD15" s="186">
        <v>2757</v>
      </c>
      <c r="CE15" s="186">
        <v>111</v>
      </c>
      <c r="CF15" s="186">
        <v>1125</v>
      </c>
      <c r="CG15" s="186">
        <v>0</v>
      </c>
      <c r="CH15" s="186">
        <v>1899</v>
      </c>
      <c r="CI15" s="186">
        <v>3</v>
      </c>
      <c r="CJ15" s="186">
        <v>318</v>
      </c>
      <c r="CK15" s="186">
        <v>0</v>
      </c>
      <c r="CL15" s="186">
        <v>0</v>
      </c>
      <c r="CM15" s="186">
        <v>0</v>
      </c>
      <c r="CN15" s="186">
        <v>0</v>
      </c>
      <c r="CO15" s="186">
        <v>0</v>
      </c>
      <c r="CP15" s="186">
        <v>0</v>
      </c>
      <c r="CQ15" s="186">
        <v>0</v>
      </c>
      <c r="CR15" s="186">
        <v>684</v>
      </c>
      <c r="CS15" s="186">
        <v>0</v>
      </c>
      <c r="CT15" s="186">
        <v>0</v>
      </c>
      <c r="CU15" s="186">
        <v>0</v>
      </c>
      <c r="CV15" s="186">
        <v>0</v>
      </c>
      <c r="CW15" s="186">
        <v>24</v>
      </c>
      <c r="CX15" s="186">
        <v>426</v>
      </c>
      <c r="CY15" s="186">
        <v>0</v>
      </c>
      <c r="CZ15" s="186">
        <v>0</v>
      </c>
      <c r="DA15" s="186">
        <v>0</v>
      </c>
      <c r="DB15" s="186">
        <v>0</v>
      </c>
      <c r="DC15" s="186">
        <v>0</v>
      </c>
      <c r="DD15" s="186">
        <v>0</v>
      </c>
      <c r="DE15" s="186">
        <v>0</v>
      </c>
      <c r="DF15" s="186">
        <v>0</v>
      </c>
      <c r="DG15" s="186">
        <v>0</v>
      </c>
      <c r="DH15" s="186">
        <v>0</v>
      </c>
      <c r="DI15" s="186">
        <v>0</v>
      </c>
      <c r="DJ15" s="186">
        <v>0</v>
      </c>
      <c r="DK15" s="186">
        <v>0</v>
      </c>
      <c r="DL15" s="186">
        <v>0</v>
      </c>
      <c r="DM15" s="186">
        <v>0</v>
      </c>
      <c r="DN15" s="186">
        <v>0</v>
      </c>
      <c r="DO15" s="186">
        <v>0</v>
      </c>
      <c r="DP15" s="186">
        <v>0</v>
      </c>
      <c r="DQ15" s="186">
        <v>0</v>
      </c>
      <c r="DR15" s="186">
        <v>0</v>
      </c>
      <c r="DS15" s="186">
        <v>4168485.0588364098</v>
      </c>
      <c r="DT15" s="186">
        <v>1800388.14352659</v>
      </c>
      <c r="DU15" s="186">
        <v>1307609.0041700201</v>
      </c>
      <c r="DV15" s="186">
        <v>111665.53037493399</v>
      </c>
      <c r="DW15" s="186">
        <v>808.66</v>
      </c>
      <c r="DX15" s="186">
        <v>526913.80736897897</v>
      </c>
      <c r="DY15" s="186">
        <v>0</v>
      </c>
      <c r="DZ15" s="186">
        <v>0</v>
      </c>
      <c r="EA15" s="186">
        <v>1750.3958333333301</v>
      </c>
      <c r="EB15" s="186">
        <v>0</v>
      </c>
      <c r="EC15" s="186">
        <v>0</v>
      </c>
      <c r="ED15" s="186">
        <v>0</v>
      </c>
      <c r="EE15" s="186">
        <v>0</v>
      </c>
      <c r="EF15" s="186">
        <v>94429.688579409703</v>
      </c>
      <c r="EG15" s="186">
        <v>0</v>
      </c>
      <c r="EH15" s="186">
        <v>397090.49201940198</v>
      </c>
      <c r="EI15" s="186">
        <v>0</v>
      </c>
      <c r="EJ15" s="186">
        <v>0</v>
      </c>
      <c r="EK15" s="186">
        <v>87894.461537419906</v>
      </c>
      <c r="EL15" s="186">
        <v>13292.4305828824</v>
      </c>
      <c r="EM15" s="186">
        <v>2455060.5165135898</v>
      </c>
      <c r="EN15" s="186">
        <v>2208591.67380815</v>
      </c>
      <c r="EO15" s="186">
        <v>786630.22143197805</v>
      </c>
      <c r="EP15" s="186">
        <v>789205.32571320201</v>
      </c>
      <c r="EQ15" s="186">
        <v>24353.715</v>
      </c>
      <c r="ER15" s="186">
        <v>1415167.7866235401</v>
      </c>
      <c r="ES15" s="186">
        <v>0</v>
      </c>
      <c r="ET15" s="186">
        <v>0</v>
      </c>
      <c r="EU15" s="186">
        <v>49953.604166666701</v>
      </c>
      <c r="EV15" s="186">
        <v>0</v>
      </c>
      <c r="EW15" s="186">
        <v>0</v>
      </c>
      <c r="EX15" s="186">
        <v>0</v>
      </c>
      <c r="EY15" s="186">
        <v>0</v>
      </c>
      <c r="EZ15" s="186">
        <v>532473.20851522195</v>
      </c>
      <c r="FA15" s="186">
        <v>0</v>
      </c>
      <c r="FB15" s="186">
        <v>2218077.47295347</v>
      </c>
      <c r="FC15" s="186">
        <v>0</v>
      </c>
      <c r="FD15" s="186">
        <v>18091.0802867407</v>
      </c>
      <c r="FE15" s="186">
        <v>212067.145992898</v>
      </c>
      <c r="FF15" s="186">
        <v>2335492.6306711901</v>
      </c>
      <c r="FG15" s="186">
        <v>686009.72748917702</v>
      </c>
      <c r="FH15" s="186">
        <v>751201.59746199998</v>
      </c>
      <c r="FI15" s="186">
        <v>119087.88440278301</v>
      </c>
      <c r="FJ15" s="186">
        <v>501236.82706312102</v>
      </c>
      <c r="FK15" s="186">
        <v>62687.507999527799</v>
      </c>
      <c r="FL15" s="186">
        <v>343544.40353265899</v>
      </c>
      <c r="FM15" s="186">
        <v>0</v>
      </c>
      <c r="FN15" s="186">
        <v>0</v>
      </c>
      <c r="FO15" s="186">
        <v>0</v>
      </c>
      <c r="FP15" s="186">
        <v>0</v>
      </c>
      <c r="FQ15" s="186">
        <v>0</v>
      </c>
      <c r="FR15" s="186">
        <v>0</v>
      </c>
      <c r="FS15" s="186">
        <v>0</v>
      </c>
      <c r="FT15" s="186">
        <v>594776.52669169195</v>
      </c>
      <c r="FU15" s="186">
        <v>0</v>
      </c>
      <c r="FV15" s="186">
        <v>1151408.48673852</v>
      </c>
      <c r="FW15" s="186">
        <v>0</v>
      </c>
      <c r="FX15" s="186">
        <v>0</v>
      </c>
      <c r="FY15" s="186">
        <v>44875</v>
      </c>
      <c r="FZ15" s="186">
        <v>796748.03385830403</v>
      </c>
      <c r="GA15" s="186">
        <v>47820.824999999997</v>
      </c>
      <c r="GB15" s="186">
        <v>90026.772023939804</v>
      </c>
      <c r="GC15" s="186">
        <v>0</v>
      </c>
      <c r="GD15" s="186">
        <v>716997.09842860105</v>
      </c>
      <c r="GE15" s="186">
        <v>1263.53125</v>
      </c>
      <c r="GF15" s="186">
        <v>89081.571052486805</v>
      </c>
      <c r="GG15" s="186">
        <v>0</v>
      </c>
      <c r="GH15" s="186">
        <v>0</v>
      </c>
      <c r="GI15" s="186">
        <v>0</v>
      </c>
      <c r="GJ15" s="186">
        <v>0</v>
      </c>
      <c r="GK15" s="186">
        <v>0</v>
      </c>
      <c r="GL15" s="186">
        <v>0</v>
      </c>
      <c r="GM15" s="186">
        <v>0</v>
      </c>
      <c r="GN15" s="186">
        <v>562242.65064889798</v>
      </c>
      <c r="GO15" s="186">
        <v>0</v>
      </c>
      <c r="GP15" s="186">
        <v>0</v>
      </c>
      <c r="GQ15" s="186">
        <v>0</v>
      </c>
      <c r="GR15" s="186">
        <v>0</v>
      </c>
      <c r="GS15" s="186">
        <v>0</v>
      </c>
      <c r="GT15" s="186">
        <v>118289.077661217</v>
      </c>
      <c r="GU15" s="186">
        <v>0</v>
      </c>
      <c r="GV15" s="186">
        <v>0</v>
      </c>
      <c r="GW15" s="186">
        <v>0</v>
      </c>
      <c r="GX15" s="186">
        <v>0</v>
      </c>
      <c r="GY15" s="186">
        <v>0</v>
      </c>
      <c r="GZ15" s="186">
        <v>0</v>
      </c>
      <c r="HA15" s="186">
        <v>0</v>
      </c>
      <c r="HB15" s="186">
        <v>0</v>
      </c>
      <c r="HC15" s="186">
        <v>0</v>
      </c>
      <c r="HD15" s="186">
        <v>0</v>
      </c>
      <c r="HE15" s="186">
        <v>0</v>
      </c>
      <c r="HF15" s="186">
        <v>0</v>
      </c>
      <c r="HG15" s="186">
        <v>0</v>
      </c>
      <c r="HH15" s="186">
        <v>0</v>
      </c>
      <c r="HI15" s="186">
        <v>0</v>
      </c>
      <c r="HJ15" s="186">
        <v>0</v>
      </c>
      <c r="HK15" s="186">
        <v>0</v>
      </c>
      <c r="HL15" s="186">
        <v>0</v>
      </c>
      <c r="HM15" s="186">
        <v>0</v>
      </c>
      <c r="HN15" s="186">
        <v>0</v>
      </c>
      <c r="HP15" s="187" t="s">
        <v>147</v>
      </c>
      <c r="HQ15" s="185">
        <f>'Relative Weights'!$H$1</f>
        <v>2021</v>
      </c>
      <c r="HR15" s="186">
        <v>1449719</v>
      </c>
      <c r="HS15" s="186">
        <v>1019584</v>
      </c>
      <c r="HT15" s="186">
        <v>454762</v>
      </c>
      <c r="HU15" s="186">
        <v>160084</v>
      </c>
      <c r="HV15" s="186">
        <v>34</v>
      </c>
      <c r="HW15" s="186">
        <v>298398</v>
      </c>
      <c r="HX15" s="186">
        <v>0</v>
      </c>
      <c r="HY15" s="186">
        <v>0</v>
      </c>
      <c r="HZ15" s="186">
        <v>72</v>
      </c>
      <c r="IA15" s="186">
        <v>0</v>
      </c>
      <c r="IB15" s="186">
        <v>0</v>
      </c>
      <c r="IC15" s="186">
        <v>0</v>
      </c>
      <c r="ID15" s="186">
        <v>0</v>
      </c>
      <c r="IE15" s="186">
        <v>5966</v>
      </c>
      <c r="IF15" s="186">
        <v>0</v>
      </c>
      <c r="IG15" s="186">
        <v>419856</v>
      </c>
      <c r="IH15" s="186">
        <v>0</v>
      </c>
      <c r="II15" s="186">
        <v>0</v>
      </c>
      <c r="IJ15" s="186">
        <v>3605</v>
      </c>
      <c r="IK15" s="186">
        <v>840</v>
      </c>
      <c r="IL15" s="186">
        <v>853823</v>
      </c>
      <c r="IM15" s="186">
        <v>1250755</v>
      </c>
      <c r="IN15" s="186">
        <v>273574</v>
      </c>
      <c r="IO15" s="186">
        <v>1131409</v>
      </c>
      <c r="IP15" s="186">
        <v>998</v>
      </c>
      <c r="IQ15" s="186">
        <v>801429</v>
      </c>
      <c r="IR15" s="186">
        <v>0</v>
      </c>
      <c r="IS15" s="186">
        <v>0</v>
      </c>
      <c r="IT15" s="186">
        <v>2049</v>
      </c>
      <c r="IU15" s="186">
        <v>0</v>
      </c>
      <c r="IV15" s="186">
        <v>0</v>
      </c>
      <c r="IW15" s="186">
        <v>0</v>
      </c>
      <c r="IX15" s="186">
        <v>0</v>
      </c>
      <c r="IY15" s="186">
        <v>33645</v>
      </c>
      <c r="IZ15" s="186">
        <v>0</v>
      </c>
      <c r="JA15" s="186">
        <v>2345239</v>
      </c>
      <c r="JB15" s="186">
        <v>0</v>
      </c>
      <c r="JC15" s="186">
        <v>742</v>
      </c>
      <c r="JD15" s="186">
        <v>8701</v>
      </c>
      <c r="JE15" s="186">
        <v>147566</v>
      </c>
      <c r="JF15" s="186">
        <v>238581</v>
      </c>
      <c r="JG15" s="186">
        <v>425416</v>
      </c>
      <c r="JH15" s="186">
        <v>41416</v>
      </c>
      <c r="JI15" s="186">
        <v>718576</v>
      </c>
      <c r="JJ15" s="186">
        <v>2572</v>
      </c>
      <c r="JK15" s="186">
        <v>194554</v>
      </c>
      <c r="JL15" s="186">
        <v>0</v>
      </c>
      <c r="JM15" s="186">
        <v>0</v>
      </c>
      <c r="JN15" s="186">
        <v>0</v>
      </c>
      <c r="JO15" s="186">
        <v>0</v>
      </c>
      <c r="JP15" s="186">
        <v>0</v>
      </c>
      <c r="JQ15" s="186">
        <v>0</v>
      </c>
      <c r="JR15" s="186">
        <v>0</v>
      </c>
      <c r="JS15" s="186">
        <v>37580</v>
      </c>
      <c r="JT15" s="186">
        <v>0</v>
      </c>
      <c r="JU15" s="186">
        <v>1217419</v>
      </c>
      <c r="JV15" s="186">
        <v>0</v>
      </c>
      <c r="JW15" s="186">
        <v>0</v>
      </c>
      <c r="JX15" s="186">
        <v>1840</v>
      </c>
      <c r="JY15" s="186">
        <v>50342</v>
      </c>
      <c r="JZ15" s="186">
        <v>16631</v>
      </c>
      <c r="KA15" s="186">
        <v>50983</v>
      </c>
      <c r="KB15" s="186">
        <v>0</v>
      </c>
      <c r="KC15" s="186">
        <v>1027891</v>
      </c>
      <c r="KD15" s="186">
        <v>52</v>
      </c>
      <c r="KE15" s="186">
        <v>50448</v>
      </c>
      <c r="KF15" s="186">
        <v>0</v>
      </c>
      <c r="KG15" s="186">
        <v>0</v>
      </c>
      <c r="KH15" s="186">
        <v>0</v>
      </c>
      <c r="KI15" s="186">
        <v>0</v>
      </c>
      <c r="KJ15" s="186">
        <v>0</v>
      </c>
      <c r="KK15" s="186">
        <v>0</v>
      </c>
      <c r="KL15" s="186">
        <v>0</v>
      </c>
      <c r="KM15" s="186">
        <v>35525</v>
      </c>
      <c r="KN15" s="186">
        <v>0</v>
      </c>
      <c r="KO15" s="186">
        <v>0</v>
      </c>
      <c r="KP15" s="186">
        <v>0</v>
      </c>
      <c r="KQ15" s="186">
        <v>0</v>
      </c>
      <c r="KR15" s="186">
        <v>0</v>
      </c>
      <c r="KS15" s="186">
        <v>7474</v>
      </c>
      <c r="KT15" s="186">
        <v>0</v>
      </c>
      <c r="KU15" s="186">
        <v>0</v>
      </c>
      <c r="KV15" s="186">
        <v>0</v>
      </c>
      <c r="KW15" s="186">
        <v>0</v>
      </c>
      <c r="KX15" s="186">
        <v>0</v>
      </c>
      <c r="KY15" s="186">
        <v>0</v>
      </c>
      <c r="KZ15" s="186">
        <v>0</v>
      </c>
      <c r="LA15" s="186">
        <v>0</v>
      </c>
      <c r="LB15" s="186">
        <v>0</v>
      </c>
      <c r="LC15" s="186">
        <v>0</v>
      </c>
      <c r="LD15" s="186">
        <v>0</v>
      </c>
      <c r="LE15" s="186">
        <v>0</v>
      </c>
      <c r="LF15" s="186">
        <v>0</v>
      </c>
      <c r="LG15" s="186">
        <v>0</v>
      </c>
      <c r="LH15" s="186">
        <v>0</v>
      </c>
      <c r="LI15" s="186">
        <v>0</v>
      </c>
      <c r="LJ15" s="186">
        <v>0</v>
      </c>
      <c r="LK15" s="186">
        <v>0</v>
      </c>
      <c r="LL15" s="186">
        <v>0</v>
      </c>
      <c r="LM15" s="186">
        <v>0</v>
      </c>
      <c r="LN15" s="186">
        <v>0</v>
      </c>
      <c r="LO15" s="186">
        <v>0</v>
      </c>
      <c r="LP15" s="186">
        <v>0</v>
      </c>
      <c r="LQ15" s="186">
        <v>0</v>
      </c>
      <c r="LR15" s="186">
        <v>0</v>
      </c>
      <c r="LS15" s="186">
        <v>0</v>
      </c>
      <c r="LT15" s="186">
        <v>0</v>
      </c>
      <c r="LU15" s="186">
        <v>0</v>
      </c>
      <c r="LV15" s="186">
        <v>0</v>
      </c>
      <c r="LW15" s="186">
        <v>0</v>
      </c>
      <c r="LX15" s="186">
        <v>0</v>
      </c>
      <c r="LY15" s="186">
        <v>0</v>
      </c>
      <c r="LZ15" s="186">
        <v>0</v>
      </c>
      <c r="MA15" s="186">
        <v>0</v>
      </c>
      <c r="MB15" s="186">
        <v>0</v>
      </c>
      <c r="MC15" s="186">
        <v>0</v>
      </c>
      <c r="MD15" s="186">
        <v>0</v>
      </c>
      <c r="ME15" s="186">
        <v>0</v>
      </c>
      <c r="MF15" s="186">
        <v>0</v>
      </c>
      <c r="MG15" s="186">
        <v>0</v>
      </c>
      <c r="MH15" s="186">
        <v>0</v>
      </c>
      <c r="MI15" s="186">
        <v>0</v>
      </c>
      <c r="MJ15" s="186">
        <v>0</v>
      </c>
      <c r="MK15" s="186">
        <v>0</v>
      </c>
      <c r="ML15" s="186">
        <v>0</v>
      </c>
      <c r="MM15" s="186">
        <v>0</v>
      </c>
      <c r="MN15" s="186">
        <v>0</v>
      </c>
      <c r="MO15" s="186">
        <v>0</v>
      </c>
      <c r="MP15" s="186">
        <v>0</v>
      </c>
      <c r="MQ15" s="186">
        <v>0</v>
      </c>
      <c r="MR15" s="186">
        <v>0</v>
      </c>
      <c r="MS15" s="186">
        <v>0</v>
      </c>
      <c r="MT15" s="186">
        <v>0</v>
      </c>
      <c r="MU15" s="186">
        <v>0</v>
      </c>
      <c r="MV15" s="186">
        <v>0</v>
      </c>
      <c r="MW15" s="186">
        <v>0</v>
      </c>
      <c r="MX15" s="186">
        <v>0</v>
      </c>
      <c r="MY15" s="186">
        <v>0</v>
      </c>
      <c r="MZ15" s="186">
        <v>0</v>
      </c>
      <c r="NA15" s="186">
        <v>0</v>
      </c>
      <c r="NB15" s="186">
        <v>0</v>
      </c>
      <c r="NC15" s="186">
        <v>0</v>
      </c>
      <c r="ND15" s="186">
        <v>0</v>
      </c>
      <c r="NE15" s="186">
        <v>0</v>
      </c>
      <c r="NF15" s="186">
        <v>0</v>
      </c>
      <c r="NG15" s="186">
        <v>0</v>
      </c>
      <c r="NH15" s="186">
        <v>0</v>
      </c>
      <c r="NI15" s="186">
        <v>0</v>
      </c>
      <c r="NJ15" s="186">
        <v>0</v>
      </c>
      <c r="NK15" s="186">
        <v>0</v>
      </c>
      <c r="NL15" s="186">
        <v>0</v>
      </c>
      <c r="NM15" s="186">
        <v>0</v>
      </c>
      <c r="NN15" s="186">
        <v>0</v>
      </c>
      <c r="NO15" s="186">
        <v>0</v>
      </c>
      <c r="NP15" s="186">
        <v>0</v>
      </c>
      <c r="NQ15" s="186">
        <v>0</v>
      </c>
      <c r="NR15" s="186">
        <v>0</v>
      </c>
      <c r="NS15" s="186">
        <v>0</v>
      </c>
      <c r="NT15" s="186">
        <v>0</v>
      </c>
      <c r="NU15" s="186">
        <v>0</v>
      </c>
      <c r="NV15" s="186">
        <v>0</v>
      </c>
      <c r="NW15" s="186">
        <v>0</v>
      </c>
      <c r="NX15" s="186">
        <v>0</v>
      </c>
      <c r="NY15" s="186">
        <v>0</v>
      </c>
      <c r="NZ15" s="186">
        <v>0</v>
      </c>
      <c r="OA15" s="186">
        <v>0</v>
      </c>
      <c r="OB15" s="186">
        <v>0</v>
      </c>
      <c r="OC15" s="186">
        <v>0</v>
      </c>
      <c r="OD15" s="186">
        <v>0</v>
      </c>
      <c r="OE15" s="186">
        <v>0</v>
      </c>
      <c r="OF15" s="186">
        <v>0</v>
      </c>
      <c r="OG15" s="186">
        <v>0</v>
      </c>
      <c r="OH15" s="186">
        <v>0</v>
      </c>
      <c r="OI15" s="186">
        <v>0</v>
      </c>
      <c r="OJ15" s="186">
        <v>0</v>
      </c>
      <c r="OK15" s="186">
        <v>0</v>
      </c>
      <c r="OL15" s="186">
        <v>0</v>
      </c>
      <c r="OM15" s="186">
        <v>0</v>
      </c>
      <c r="ON15" s="186">
        <v>0</v>
      </c>
      <c r="OO15" s="186">
        <v>0</v>
      </c>
      <c r="OP15" s="186">
        <v>0</v>
      </c>
      <c r="OQ15" s="186">
        <v>0</v>
      </c>
      <c r="OR15" s="186">
        <v>0</v>
      </c>
      <c r="OS15" s="186">
        <v>0</v>
      </c>
      <c r="OT15" s="186">
        <v>0</v>
      </c>
      <c r="OU15" s="186">
        <v>0</v>
      </c>
      <c r="OV15" s="186">
        <v>0</v>
      </c>
      <c r="OW15" s="186">
        <v>0</v>
      </c>
      <c r="OX15" s="186">
        <v>0</v>
      </c>
      <c r="OY15" s="186">
        <v>0</v>
      </c>
      <c r="OZ15" s="186">
        <v>0</v>
      </c>
      <c r="PA15" s="186">
        <v>0</v>
      </c>
      <c r="PB15" s="186">
        <v>0</v>
      </c>
      <c r="PC15" s="186">
        <v>0</v>
      </c>
      <c r="PD15" s="186">
        <v>0</v>
      </c>
      <c r="PE15" s="186">
        <v>0</v>
      </c>
      <c r="PF15" s="186">
        <v>0</v>
      </c>
      <c r="PG15" s="186">
        <v>0</v>
      </c>
      <c r="PH15" s="186">
        <v>0</v>
      </c>
      <c r="PI15" s="186">
        <v>0</v>
      </c>
      <c r="PJ15" s="186">
        <v>9008439</v>
      </c>
      <c r="PK15" s="186">
        <v>22693301</v>
      </c>
      <c r="PL15" s="186">
        <v>1257803</v>
      </c>
      <c r="PM15" s="186">
        <v>38969</v>
      </c>
      <c r="PN15" s="186">
        <v>2106714</v>
      </c>
      <c r="PO15" s="186">
        <v>2682245</v>
      </c>
      <c r="PP15" s="186">
        <v>0</v>
      </c>
      <c r="PQ15" s="186">
        <v>0</v>
      </c>
      <c r="PR15" s="186">
        <v>25336</v>
      </c>
      <c r="PS15" s="186">
        <v>0</v>
      </c>
      <c r="PT15" s="186">
        <v>0</v>
      </c>
      <c r="PU15" s="186">
        <v>0</v>
      </c>
      <c r="PV15" s="186">
        <v>0</v>
      </c>
      <c r="PW15" s="186">
        <v>1006765</v>
      </c>
      <c r="PX15" s="186">
        <v>0</v>
      </c>
      <c r="PY15" s="186">
        <v>6285938</v>
      </c>
      <c r="PZ15" s="186">
        <v>0</v>
      </c>
      <c r="QA15" s="186">
        <v>115310</v>
      </c>
      <c r="QB15" s="186">
        <v>164030</v>
      </c>
      <c r="QC15" s="280">
        <v>3444180</v>
      </c>
      <c r="QD15" s="280">
        <v>1</v>
      </c>
    </row>
    <row r="16" spans="1:446" x14ac:dyDescent="0.2">
      <c r="A16" s="185" t="s">
        <v>109</v>
      </c>
      <c r="B16" s="185" t="s">
        <v>109</v>
      </c>
      <c r="C16" s="186">
        <f>ROUND(TAMUK!H18,0)-ROUND(TAMUK!H288,0)</f>
        <v>0</v>
      </c>
      <c r="D16" s="292">
        <v>3639</v>
      </c>
      <c r="E16" s="185" t="s">
        <v>697</v>
      </c>
      <c r="F16" s="185">
        <v>2021</v>
      </c>
      <c r="G16" s="186">
        <v>42347298</v>
      </c>
      <c r="H16" s="186">
        <v>19625718</v>
      </c>
      <c r="I16" s="186">
        <v>12662491</v>
      </c>
      <c r="J16" s="186">
        <v>13268502</v>
      </c>
      <c r="K16" s="186">
        <v>11482967</v>
      </c>
      <c r="L16" s="185" t="s">
        <v>738</v>
      </c>
      <c r="M16" s="185" t="s">
        <v>739</v>
      </c>
      <c r="N16" s="185" t="s">
        <v>740</v>
      </c>
      <c r="O16" s="186">
        <v>2835</v>
      </c>
      <c r="P16" s="186">
        <v>2839</v>
      </c>
      <c r="Q16" s="186">
        <v>1062</v>
      </c>
      <c r="R16" s="186">
        <v>179</v>
      </c>
      <c r="S16" s="186">
        <v>0</v>
      </c>
      <c r="T16" s="188" t="s">
        <v>776</v>
      </c>
      <c r="U16" s="188" t="s">
        <v>777</v>
      </c>
      <c r="V16" s="188" t="s">
        <v>778</v>
      </c>
      <c r="W16" s="186">
        <v>44695</v>
      </c>
      <c r="X16" s="186">
        <v>15190</v>
      </c>
      <c r="Y16" s="186">
        <v>6617</v>
      </c>
      <c r="Z16" s="186">
        <v>682</v>
      </c>
      <c r="AA16" s="186">
        <v>3179</v>
      </c>
      <c r="AB16" s="186">
        <v>3794</v>
      </c>
      <c r="AC16" s="186">
        <v>448</v>
      </c>
      <c r="AD16" s="186">
        <v>0</v>
      </c>
      <c r="AE16" s="186">
        <v>75</v>
      </c>
      <c r="AF16" s="186">
        <v>70</v>
      </c>
      <c r="AG16" s="186">
        <v>0</v>
      </c>
      <c r="AH16" s="186">
        <v>105</v>
      </c>
      <c r="AI16" s="186">
        <v>0</v>
      </c>
      <c r="AJ16" s="186">
        <v>1441</v>
      </c>
      <c r="AK16" s="186">
        <v>0</v>
      </c>
      <c r="AL16" s="186">
        <v>4020</v>
      </c>
      <c r="AM16" s="186">
        <v>0</v>
      </c>
      <c r="AN16" s="186">
        <v>0</v>
      </c>
      <c r="AO16" s="186">
        <v>633</v>
      </c>
      <c r="AP16" s="186">
        <v>0</v>
      </c>
      <c r="AQ16" s="186">
        <v>11257</v>
      </c>
      <c r="AR16" s="186">
        <v>8140</v>
      </c>
      <c r="AS16" s="186">
        <v>2198</v>
      </c>
      <c r="AT16" s="186">
        <v>5090</v>
      </c>
      <c r="AU16" s="186">
        <v>6262</v>
      </c>
      <c r="AV16" s="186">
        <v>11042</v>
      </c>
      <c r="AW16" s="186">
        <v>618</v>
      </c>
      <c r="AX16" s="186">
        <v>0</v>
      </c>
      <c r="AY16" s="186">
        <v>804</v>
      </c>
      <c r="AZ16" s="186">
        <v>0</v>
      </c>
      <c r="BA16" s="186">
        <v>0</v>
      </c>
      <c r="BB16" s="186">
        <v>78</v>
      </c>
      <c r="BC16" s="186">
        <v>0</v>
      </c>
      <c r="BD16" s="186">
        <v>1527</v>
      </c>
      <c r="BE16" s="186">
        <v>0</v>
      </c>
      <c r="BF16" s="186">
        <v>5100</v>
      </c>
      <c r="BG16" s="186">
        <v>0</v>
      </c>
      <c r="BH16" s="186">
        <v>1230</v>
      </c>
      <c r="BI16" s="186">
        <v>1464</v>
      </c>
      <c r="BJ16" s="186">
        <v>0</v>
      </c>
      <c r="BK16" s="186">
        <v>2254</v>
      </c>
      <c r="BL16" s="186">
        <v>1383</v>
      </c>
      <c r="BM16" s="186">
        <v>319</v>
      </c>
      <c r="BN16" s="186">
        <v>3618</v>
      </c>
      <c r="BO16" s="186">
        <v>1327</v>
      </c>
      <c r="BP16" s="186">
        <v>6090</v>
      </c>
      <c r="BQ16" s="186">
        <v>137</v>
      </c>
      <c r="BR16" s="186">
        <v>0</v>
      </c>
      <c r="BS16" s="186">
        <v>1519</v>
      </c>
      <c r="BT16" s="186">
        <v>0</v>
      </c>
      <c r="BU16" s="186">
        <v>0</v>
      </c>
      <c r="BV16" s="186">
        <v>0</v>
      </c>
      <c r="BW16" s="186">
        <v>0</v>
      </c>
      <c r="BX16" s="186">
        <v>2004</v>
      </c>
      <c r="BY16" s="186">
        <v>0</v>
      </c>
      <c r="BZ16" s="186">
        <v>2997</v>
      </c>
      <c r="CA16" s="186">
        <v>0</v>
      </c>
      <c r="CB16" s="186">
        <v>0</v>
      </c>
      <c r="CC16" s="186">
        <v>480</v>
      </c>
      <c r="CD16" s="186">
        <v>0</v>
      </c>
      <c r="CE16" s="186">
        <v>132</v>
      </c>
      <c r="CF16" s="186">
        <v>0</v>
      </c>
      <c r="CG16" s="186">
        <v>0</v>
      </c>
      <c r="CH16" s="186">
        <v>1641</v>
      </c>
      <c r="CI16" s="186">
        <v>288</v>
      </c>
      <c r="CJ16" s="186">
        <v>473</v>
      </c>
      <c r="CK16" s="186">
        <v>0</v>
      </c>
      <c r="CL16" s="186">
        <v>0</v>
      </c>
      <c r="CM16" s="186">
        <v>0</v>
      </c>
      <c r="CN16" s="186">
        <v>0</v>
      </c>
      <c r="CO16" s="186">
        <v>0</v>
      </c>
      <c r="CP16" s="186">
        <v>0</v>
      </c>
      <c r="CQ16" s="186">
        <v>0</v>
      </c>
      <c r="CR16" s="186">
        <v>0</v>
      </c>
      <c r="CS16" s="186">
        <v>0</v>
      </c>
      <c r="CT16" s="186">
        <v>0</v>
      </c>
      <c r="CU16" s="186">
        <v>0</v>
      </c>
      <c r="CV16" s="186">
        <v>0</v>
      </c>
      <c r="CW16" s="186">
        <v>0</v>
      </c>
      <c r="CX16" s="186">
        <v>0</v>
      </c>
      <c r="CY16" s="186">
        <v>0</v>
      </c>
      <c r="CZ16" s="186">
        <v>0</v>
      </c>
      <c r="DA16" s="186">
        <v>0</v>
      </c>
      <c r="DB16" s="186">
        <v>0</v>
      </c>
      <c r="DC16" s="186">
        <v>0</v>
      </c>
      <c r="DD16" s="186">
        <v>0</v>
      </c>
      <c r="DE16" s="186">
        <v>0</v>
      </c>
      <c r="DF16" s="186">
        <v>0</v>
      </c>
      <c r="DG16" s="186">
        <v>0</v>
      </c>
      <c r="DH16" s="186">
        <v>0</v>
      </c>
      <c r="DI16" s="186">
        <v>0</v>
      </c>
      <c r="DJ16" s="186">
        <v>0</v>
      </c>
      <c r="DK16" s="186">
        <v>0</v>
      </c>
      <c r="DL16" s="186">
        <v>0</v>
      </c>
      <c r="DM16" s="186">
        <v>0</v>
      </c>
      <c r="DN16" s="186">
        <v>0</v>
      </c>
      <c r="DO16" s="186">
        <v>0</v>
      </c>
      <c r="DP16" s="186">
        <v>0</v>
      </c>
      <c r="DQ16" s="186">
        <v>0</v>
      </c>
      <c r="DR16" s="186">
        <v>0</v>
      </c>
      <c r="DS16" s="186">
        <v>3256071.67892189</v>
      </c>
      <c r="DT16" s="186">
        <v>1361800.8308965301</v>
      </c>
      <c r="DU16" s="186">
        <v>1083244.9029582101</v>
      </c>
      <c r="DV16" s="186">
        <v>107977.730519912</v>
      </c>
      <c r="DW16" s="186">
        <v>219624.737303592</v>
      </c>
      <c r="DX16" s="186">
        <v>868680.72712331405</v>
      </c>
      <c r="DY16" s="186">
        <v>0</v>
      </c>
      <c r="DZ16" s="186">
        <v>0</v>
      </c>
      <c r="EA16" s="186">
        <v>0</v>
      </c>
      <c r="EB16" s="186">
        <v>0</v>
      </c>
      <c r="EC16" s="186">
        <v>0</v>
      </c>
      <c r="ED16" s="186">
        <v>24535.740817251299</v>
      </c>
      <c r="EE16" s="186">
        <v>0</v>
      </c>
      <c r="EF16" s="186">
        <v>171567.39366674001</v>
      </c>
      <c r="EG16" s="186">
        <v>0</v>
      </c>
      <c r="EH16" s="186">
        <v>322206.64981351601</v>
      </c>
      <c r="EI16" s="186">
        <v>0</v>
      </c>
      <c r="EJ16" s="186">
        <v>0</v>
      </c>
      <c r="EK16" s="186">
        <v>61087.608389303001</v>
      </c>
      <c r="EL16" s="186">
        <v>0</v>
      </c>
      <c r="EM16" s="186">
        <v>802015.107007524</v>
      </c>
      <c r="EN16" s="186">
        <v>1029057.7951075101</v>
      </c>
      <c r="EO16" s="186">
        <v>781653.46003747801</v>
      </c>
      <c r="EP16" s="186">
        <v>684964.419759018</v>
      </c>
      <c r="EQ16" s="186">
        <v>372514.06467234401</v>
      </c>
      <c r="ER16" s="186">
        <v>2401909.2650166401</v>
      </c>
      <c r="ES16" s="186">
        <v>0</v>
      </c>
      <c r="ET16" s="186">
        <v>0</v>
      </c>
      <c r="EU16" s="186">
        <v>0</v>
      </c>
      <c r="EV16" s="186">
        <v>0</v>
      </c>
      <c r="EW16" s="186">
        <v>0</v>
      </c>
      <c r="EX16" s="186">
        <v>11971.792035398201</v>
      </c>
      <c r="EY16" s="186">
        <v>0</v>
      </c>
      <c r="EZ16" s="186">
        <v>86367.283030443898</v>
      </c>
      <c r="FA16" s="186">
        <v>0</v>
      </c>
      <c r="FB16" s="186">
        <v>439575.108519817</v>
      </c>
      <c r="FC16" s="186">
        <v>0</v>
      </c>
      <c r="FD16" s="186">
        <v>97380.033003300297</v>
      </c>
      <c r="FE16" s="186">
        <v>152345.61029450901</v>
      </c>
      <c r="FF16" s="186">
        <v>0</v>
      </c>
      <c r="FG16" s="186">
        <v>447097.86840490799</v>
      </c>
      <c r="FH16" s="186">
        <v>499073.05558159901</v>
      </c>
      <c r="FI16" s="186">
        <v>28428.5411764706</v>
      </c>
      <c r="FJ16" s="186">
        <v>614867.55036630097</v>
      </c>
      <c r="FK16" s="186">
        <v>605215.887007465</v>
      </c>
      <c r="FL16" s="186">
        <v>2496278.3586278898</v>
      </c>
      <c r="FM16" s="186">
        <v>64861.666666666701</v>
      </c>
      <c r="FN16" s="186">
        <v>0</v>
      </c>
      <c r="FO16" s="186">
        <v>0</v>
      </c>
      <c r="FP16" s="186">
        <v>0</v>
      </c>
      <c r="FQ16" s="186">
        <v>0</v>
      </c>
      <c r="FR16" s="186">
        <v>0</v>
      </c>
      <c r="FS16" s="186">
        <v>0</v>
      </c>
      <c r="FT16" s="186">
        <v>394792.03333333298</v>
      </c>
      <c r="FU16" s="186">
        <v>0</v>
      </c>
      <c r="FV16" s="186">
        <v>297681.8</v>
      </c>
      <c r="FW16" s="186">
        <v>0</v>
      </c>
      <c r="FX16" s="186">
        <v>0</v>
      </c>
      <c r="FY16" s="186">
        <v>0</v>
      </c>
      <c r="FZ16" s="186">
        <v>0</v>
      </c>
      <c r="GA16" s="186">
        <v>61564</v>
      </c>
      <c r="GB16" s="186">
        <v>0</v>
      </c>
      <c r="GC16" s="186">
        <v>0</v>
      </c>
      <c r="GD16" s="186">
        <v>349934.90476190503</v>
      </c>
      <c r="GE16" s="186">
        <v>10781.038811188801</v>
      </c>
      <c r="GF16" s="186">
        <v>54415.736363636403</v>
      </c>
      <c r="GG16" s="186">
        <v>0</v>
      </c>
      <c r="GH16" s="186">
        <v>0</v>
      </c>
      <c r="GI16" s="186">
        <v>0</v>
      </c>
      <c r="GJ16" s="186">
        <v>0</v>
      </c>
      <c r="GK16" s="186">
        <v>0</v>
      </c>
      <c r="GL16" s="186">
        <v>0</v>
      </c>
      <c r="GM16" s="186">
        <v>0</v>
      </c>
      <c r="GN16" s="186">
        <v>0</v>
      </c>
      <c r="GO16" s="186">
        <v>0</v>
      </c>
      <c r="GP16" s="186">
        <v>0</v>
      </c>
      <c r="GQ16" s="186">
        <v>0</v>
      </c>
      <c r="GR16" s="186">
        <v>0</v>
      </c>
      <c r="GS16" s="186">
        <v>0</v>
      </c>
      <c r="GT16" s="186">
        <v>0</v>
      </c>
      <c r="GU16" s="186">
        <v>0</v>
      </c>
      <c r="GV16" s="186">
        <v>0</v>
      </c>
      <c r="GW16" s="186">
        <v>0</v>
      </c>
      <c r="GX16" s="186">
        <v>0</v>
      </c>
      <c r="GY16" s="186">
        <v>0</v>
      </c>
      <c r="GZ16" s="186">
        <v>0</v>
      </c>
      <c r="HA16" s="186">
        <v>0</v>
      </c>
      <c r="HB16" s="186">
        <v>0</v>
      </c>
      <c r="HC16" s="186">
        <v>0</v>
      </c>
      <c r="HD16" s="186">
        <v>0</v>
      </c>
      <c r="HE16" s="186">
        <v>0</v>
      </c>
      <c r="HF16" s="186">
        <v>0</v>
      </c>
      <c r="HG16" s="186">
        <v>0</v>
      </c>
      <c r="HH16" s="186">
        <v>0</v>
      </c>
      <c r="HI16" s="186">
        <v>0</v>
      </c>
      <c r="HJ16" s="186">
        <v>0</v>
      </c>
      <c r="HK16" s="186">
        <v>0</v>
      </c>
      <c r="HL16" s="186">
        <v>0</v>
      </c>
      <c r="HM16" s="186">
        <v>0</v>
      </c>
      <c r="HN16" s="186">
        <v>0</v>
      </c>
      <c r="HP16" s="187" t="s">
        <v>148</v>
      </c>
      <c r="HQ16" s="185">
        <f>'Relative Weights'!$H$1</f>
        <v>2021</v>
      </c>
      <c r="HR16" s="186">
        <v>172251.16605494291</v>
      </c>
      <c r="HS16" s="186">
        <v>58541.116732846691</v>
      </c>
      <c r="HT16" s="186">
        <v>25501.419975065604</v>
      </c>
      <c r="HU16" s="186">
        <v>2628.3766696380148</v>
      </c>
      <c r="HV16" s="186">
        <v>12251.626734280424</v>
      </c>
      <c r="HW16" s="186">
        <v>14621.790446637286</v>
      </c>
      <c r="HX16" s="186">
        <v>1726.5582815217458</v>
      </c>
      <c r="HY16" s="186">
        <v>0</v>
      </c>
      <c r="HZ16" s="186">
        <v>289.04435516547085</v>
      </c>
      <c r="IA16" s="186">
        <v>269.77473148777278</v>
      </c>
      <c r="IB16" s="186">
        <v>0</v>
      </c>
      <c r="IC16" s="186">
        <v>404.66209723165912</v>
      </c>
      <c r="ID16" s="186">
        <v>0</v>
      </c>
      <c r="IE16" s="186">
        <v>5553.5055439125799</v>
      </c>
      <c r="IF16" s="186">
        <v>0</v>
      </c>
      <c r="IG16" s="186">
        <v>15492.777436869235</v>
      </c>
      <c r="IH16" s="186">
        <v>0</v>
      </c>
      <c r="II16" s="186">
        <v>0</v>
      </c>
      <c r="IJ16" s="186">
        <v>2439.534357596574</v>
      </c>
      <c r="IK16" s="186">
        <v>0</v>
      </c>
      <c r="IL16" s="186">
        <v>43383.630747969408</v>
      </c>
      <c r="IM16" s="186">
        <v>31370.947347292433</v>
      </c>
      <c r="IN16" s="186">
        <v>8470.926568716066</v>
      </c>
      <c r="IO16" s="186">
        <v>19616.476903896619</v>
      </c>
      <c r="IP16" s="186">
        <v>24133.276693949043</v>
      </c>
      <c r="IQ16" s="186">
        <v>42555.036929828391</v>
      </c>
      <c r="IR16" s="186">
        <v>2381.7254865634795</v>
      </c>
      <c r="IS16" s="186">
        <v>0</v>
      </c>
      <c r="IT16" s="186">
        <v>3098.555487373847</v>
      </c>
      <c r="IU16" s="186">
        <v>0</v>
      </c>
      <c r="IV16" s="186">
        <v>0</v>
      </c>
      <c r="IW16" s="186">
        <v>300.6061293720897</v>
      </c>
      <c r="IX16" s="186">
        <v>0</v>
      </c>
      <c r="IY16" s="186">
        <v>5884.9430711689856</v>
      </c>
      <c r="IZ16" s="186">
        <v>0</v>
      </c>
      <c r="JA16" s="186">
        <v>19655.016151252017</v>
      </c>
      <c r="JB16" s="186">
        <v>0</v>
      </c>
      <c r="JC16" s="186">
        <v>4740.3274247137215</v>
      </c>
      <c r="JD16" s="186">
        <v>5642.1458128299901</v>
      </c>
      <c r="JE16" s="186">
        <v>0</v>
      </c>
      <c r="JF16" s="186">
        <v>8686.7463539062828</v>
      </c>
      <c r="JG16" s="186">
        <v>5329.9779092512817</v>
      </c>
      <c r="JH16" s="186">
        <v>1229.4019906371359</v>
      </c>
      <c r="JI16" s="186">
        <v>13943.499693182313</v>
      </c>
      <c r="JJ16" s="186">
        <v>5114.158124061064</v>
      </c>
      <c r="JK16" s="186">
        <v>23470.40163943623</v>
      </c>
      <c r="JL16" s="186">
        <v>527.98768876892677</v>
      </c>
      <c r="JM16" s="186">
        <v>0</v>
      </c>
      <c r="JN16" s="186">
        <v>5854.1116732846685</v>
      </c>
      <c r="JO16" s="186">
        <v>0</v>
      </c>
      <c r="JP16" s="186">
        <v>0</v>
      </c>
      <c r="JQ16" s="186">
        <v>0</v>
      </c>
      <c r="JR16" s="186">
        <v>0</v>
      </c>
      <c r="JS16" s="186">
        <v>7723.265170021381</v>
      </c>
      <c r="JT16" s="186">
        <v>0</v>
      </c>
      <c r="JU16" s="186">
        <v>11550.212432412216</v>
      </c>
      <c r="JV16" s="186">
        <v>0</v>
      </c>
      <c r="JW16" s="186">
        <v>0</v>
      </c>
      <c r="JX16" s="186">
        <v>1849.8838730590132</v>
      </c>
      <c r="JY16" s="186">
        <v>0</v>
      </c>
      <c r="JZ16" s="186">
        <v>508.71806509122865</v>
      </c>
      <c r="KA16" s="186">
        <v>0</v>
      </c>
      <c r="KB16" s="186">
        <v>0</v>
      </c>
      <c r="KC16" s="186">
        <v>6324.2904910205016</v>
      </c>
      <c r="KD16" s="186">
        <v>1109.930323835408</v>
      </c>
      <c r="KE16" s="186">
        <v>1822.9063999102359</v>
      </c>
      <c r="KF16" s="186">
        <v>0</v>
      </c>
      <c r="KG16" s="186">
        <v>0</v>
      </c>
      <c r="KH16" s="186">
        <v>0</v>
      </c>
      <c r="KI16" s="186">
        <v>0</v>
      </c>
      <c r="KJ16" s="186">
        <v>0</v>
      </c>
      <c r="KK16" s="186">
        <v>0</v>
      </c>
      <c r="KL16" s="186">
        <v>0</v>
      </c>
      <c r="KM16" s="186">
        <v>0</v>
      </c>
      <c r="KN16" s="186">
        <v>0</v>
      </c>
      <c r="KO16" s="186">
        <v>0</v>
      </c>
      <c r="KP16" s="186">
        <v>0</v>
      </c>
      <c r="KQ16" s="186">
        <v>0</v>
      </c>
      <c r="KR16" s="186">
        <v>0</v>
      </c>
      <c r="KS16" s="186">
        <v>0</v>
      </c>
      <c r="KT16" s="186">
        <v>0</v>
      </c>
      <c r="KU16" s="186">
        <v>0</v>
      </c>
      <c r="KV16" s="186">
        <v>0</v>
      </c>
      <c r="KW16" s="186">
        <v>0</v>
      </c>
      <c r="KX16" s="186">
        <v>0</v>
      </c>
      <c r="KY16" s="186">
        <v>0</v>
      </c>
      <c r="KZ16" s="186">
        <v>0</v>
      </c>
      <c r="LA16" s="186">
        <v>0</v>
      </c>
      <c r="LB16" s="186">
        <v>0</v>
      </c>
      <c r="LC16" s="186">
        <v>0</v>
      </c>
      <c r="LD16" s="186">
        <v>0</v>
      </c>
      <c r="LE16" s="186">
        <v>0</v>
      </c>
      <c r="LF16" s="186">
        <v>0</v>
      </c>
      <c r="LG16" s="186">
        <v>0</v>
      </c>
      <c r="LH16" s="186">
        <v>0</v>
      </c>
      <c r="LI16" s="186">
        <v>0</v>
      </c>
      <c r="LJ16" s="186">
        <v>0</v>
      </c>
      <c r="LK16" s="186">
        <v>0</v>
      </c>
      <c r="LL16" s="186">
        <v>0</v>
      </c>
      <c r="LM16" s="186">
        <v>0</v>
      </c>
      <c r="LN16" s="186">
        <v>5927375.9833960589</v>
      </c>
      <c r="LO16" s="186">
        <v>2161054.2079569022</v>
      </c>
      <c r="LP16" s="186">
        <v>1213253.7134213112</v>
      </c>
      <c r="LQ16" s="186">
        <v>92487.165575253995</v>
      </c>
      <c r="LR16" s="186">
        <v>2720216.3572032806</v>
      </c>
      <c r="LS16" s="186">
        <v>1068717.6694275578</v>
      </c>
      <c r="LT16" s="186">
        <v>40864.147092961648</v>
      </c>
      <c r="LU16" s="186">
        <v>0</v>
      </c>
      <c r="LV16" s="186">
        <v>6841.0960535092036</v>
      </c>
      <c r="LW16" s="186">
        <v>6385.0229832752566</v>
      </c>
      <c r="LX16" s="186">
        <v>0</v>
      </c>
      <c r="LY16" s="186">
        <v>281076.38568901864</v>
      </c>
      <c r="LZ16" s="186">
        <v>0</v>
      </c>
      <c r="MA16" s="186">
        <v>186572.1099482172</v>
      </c>
      <c r="MB16" s="186">
        <v>0</v>
      </c>
      <c r="MC16" s="186">
        <v>588220.68466673396</v>
      </c>
      <c r="MD16" s="186">
        <v>0</v>
      </c>
      <c r="ME16" s="186">
        <v>0</v>
      </c>
      <c r="MF16" s="186">
        <v>106175.19687230041</v>
      </c>
      <c r="MG16" s="186">
        <v>0</v>
      </c>
      <c r="MH16" s="186">
        <v>1427322.2992591783</v>
      </c>
      <c r="MI16" s="186">
        <v>1698562.7991214606</v>
      </c>
      <c r="MJ16" s="186">
        <v>701653.98154142895</v>
      </c>
      <c r="MK16" s="186">
        <v>656358.10099492874</v>
      </c>
      <c r="ML16" s="186">
        <v>4693219.2103760131</v>
      </c>
      <c r="MM16" s="186">
        <v>3032299.8406397561</v>
      </c>
      <c r="MN16" s="186">
        <v>56370.631480915828</v>
      </c>
      <c r="MO16" s="186">
        <v>0</v>
      </c>
      <c r="MP16" s="186">
        <v>73336.549693618654</v>
      </c>
      <c r="MQ16" s="186">
        <v>0</v>
      </c>
      <c r="MR16" s="186">
        <v>0</v>
      </c>
      <c r="MS16" s="186">
        <v>139587.92703032869</v>
      </c>
      <c r="MT16" s="186">
        <v>0</v>
      </c>
      <c r="MU16" s="186">
        <v>186880.22093815709</v>
      </c>
      <c r="MV16" s="186">
        <v>0</v>
      </c>
      <c r="MW16" s="186">
        <v>761146.57719690772</v>
      </c>
      <c r="MX16" s="186">
        <v>0</v>
      </c>
      <c r="MY16" s="186">
        <v>171944.74389520212</v>
      </c>
      <c r="MZ16" s="186">
        <v>259655.07526829652</v>
      </c>
      <c r="NA16" s="186">
        <v>0</v>
      </c>
      <c r="NB16" s="186">
        <v>436933.31326671358</v>
      </c>
      <c r="NC16" s="186">
        <v>723186.36872075289</v>
      </c>
      <c r="ND16" s="186">
        <v>45067.492854655371</v>
      </c>
      <c r="NE16" s="186">
        <v>502433.83040342724</v>
      </c>
      <c r="NF16" s="186">
        <v>6818023.9334933823</v>
      </c>
      <c r="NG16" s="186">
        <v>2675410.0499004568</v>
      </c>
      <c r="NH16" s="186">
        <v>48933.123210689191</v>
      </c>
      <c r="NI16" s="186">
        <v>0</v>
      </c>
      <c r="NJ16" s="186">
        <v>138554.99873707304</v>
      </c>
      <c r="NK16" s="186">
        <v>0</v>
      </c>
      <c r="NL16" s="186">
        <v>0</v>
      </c>
      <c r="NM16" s="186">
        <v>0</v>
      </c>
      <c r="NN16" s="186">
        <v>0</v>
      </c>
      <c r="NO16" s="186">
        <v>404572.64921980147</v>
      </c>
      <c r="NP16" s="186">
        <v>0</v>
      </c>
      <c r="NQ16" s="186">
        <v>485427.17999464652</v>
      </c>
      <c r="NR16" s="186">
        <v>0</v>
      </c>
      <c r="NS16" s="186">
        <v>0</v>
      </c>
      <c r="NT16" s="186">
        <v>43783.014742458901</v>
      </c>
      <c r="NU16" s="186">
        <v>0</v>
      </c>
      <c r="NV16" s="186">
        <v>29303.925538658405</v>
      </c>
      <c r="NW16" s="186">
        <v>0</v>
      </c>
      <c r="NX16" s="186">
        <v>0</v>
      </c>
      <c r="NY16" s="186">
        <v>249076.94761113648</v>
      </c>
      <c r="NZ16" s="186">
        <v>145566.7835713813</v>
      </c>
      <c r="OA16" s="186">
        <v>89369.811016589403</v>
      </c>
      <c r="OB16" s="186">
        <v>0</v>
      </c>
      <c r="OC16" s="186">
        <v>0</v>
      </c>
      <c r="OD16" s="186">
        <v>0</v>
      </c>
      <c r="OE16" s="186">
        <v>0</v>
      </c>
      <c r="OF16" s="186">
        <v>0</v>
      </c>
      <c r="OG16" s="186">
        <v>0</v>
      </c>
      <c r="OH16" s="186">
        <v>0</v>
      </c>
      <c r="OI16" s="186">
        <v>0</v>
      </c>
      <c r="OJ16" s="186">
        <v>0</v>
      </c>
      <c r="OK16" s="186">
        <v>0</v>
      </c>
      <c r="OL16" s="186">
        <v>0</v>
      </c>
      <c r="OM16" s="186">
        <v>0</v>
      </c>
      <c r="ON16" s="186">
        <v>0</v>
      </c>
      <c r="OO16" s="186">
        <v>0</v>
      </c>
      <c r="OP16" s="186">
        <v>0</v>
      </c>
      <c r="OQ16" s="186">
        <v>0</v>
      </c>
      <c r="OR16" s="186">
        <v>0</v>
      </c>
      <c r="OS16" s="186">
        <v>0</v>
      </c>
      <c r="OT16" s="186">
        <v>0</v>
      </c>
      <c r="OU16" s="186">
        <v>0</v>
      </c>
      <c r="OV16" s="186">
        <v>0</v>
      </c>
      <c r="OW16" s="186">
        <v>0</v>
      </c>
      <c r="OX16" s="186">
        <v>0</v>
      </c>
      <c r="OY16" s="186">
        <v>0</v>
      </c>
      <c r="OZ16" s="186">
        <v>0</v>
      </c>
      <c r="PA16" s="186">
        <v>0</v>
      </c>
      <c r="PB16" s="186">
        <v>0</v>
      </c>
      <c r="PC16" s="186">
        <v>0</v>
      </c>
      <c r="PD16" s="186">
        <v>0</v>
      </c>
      <c r="PE16" s="186">
        <v>0</v>
      </c>
      <c r="PF16" s="186">
        <v>0</v>
      </c>
      <c r="PG16" s="186">
        <v>0</v>
      </c>
      <c r="PH16" s="186">
        <v>0</v>
      </c>
      <c r="PI16" s="186">
        <v>0</v>
      </c>
      <c r="PJ16" s="186">
        <v>0</v>
      </c>
      <c r="PK16" s="186">
        <v>0</v>
      </c>
      <c r="PL16" s="186">
        <v>0</v>
      </c>
      <c r="PM16" s="186">
        <v>0</v>
      </c>
      <c r="PN16" s="186">
        <v>0</v>
      </c>
      <c r="PO16" s="186">
        <v>0</v>
      </c>
      <c r="PP16" s="186">
        <v>0</v>
      </c>
      <c r="PQ16" s="186">
        <v>0</v>
      </c>
      <c r="PR16" s="186">
        <v>0</v>
      </c>
      <c r="PS16" s="186">
        <v>0</v>
      </c>
      <c r="PT16" s="186">
        <v>0</v>
      </c>
      <c r="PU16" s="186">
        <v>0</v>
      </c>
      <c r="PV16" s="186">
        <v>0</v>
      </c>
      <c r="PW16" s="186">
        <v>0</v>
      </c>
      <c r="PX16" s="186">
        <v>0</v>
      </c>
      <c r="PY16" s="186">
        <v>0</v>
      </c>
      <c r="PZ16" s="186">
        <v>0</v>
      </c>
      <c r="QA16" s="186">
        <v>0</v>
      </c>
      <c r="QB16" s="186">
        <v>0</v>
      </c>
      <c r="QC16" s="280">
        <v>0</v>
      </c>
      <c r="QD16" s="280">
        <v>1</v>
      </c>
    </row>
    <row r="17" spans="1:446" x14ac:dyDescent="0.2">
      <c r="A17" s="185" t="s">
        <v>680</v>
      </c>
      <c r="B17" s="185" t="s">
        <v>680</v>
      </c>
      <c r="C17" s="186">
        <f>ROUND(TAMUSA!H18,0)-ROUND(TAMUSA!H288,0)</f>
        <v>0</v>
      </c>
      <c r="D17" s="293">
        <v>42485</v>
      </c>
      <c r="E17" s="185" t="s">
        <v>698</v>
      </c>
      <c r="F17" s="185">
        <v>2021</v>
      </c>
      <c r="G17" s="186">
        <v>29538053</v>
      </c>
      <c r="H17" s="186">
        <v>1305825</v>
      </c>
      <c r="I17" s="186">
        <v>6219762</v>
      </c>
      <c r="J17" s="186">
        <v>18164198</v>
      </c>
      <c r="K17" s="186">
        <v>13775236</v>
      </c>
      <c r="L17" s="185" t="s">
        <v>738</v>
      </c>
      <c r="M17" s="185" t="s">
        <v>739</v>
      </c>
      <c r="N17" s="185" t="s">
        <v>740</v>
      </c>
      <c r="O17" s="186">
        <v>1657</v>
      </c>
      <c r="P17" s="186">
        <v>4441</v>
      </c>
      <c r="Q17" s="186">
        <v>643</v>
      </c>
      <c r="R17" s="186">
        <v>0</v>
      </c>
      <c r="S17" s="186">
        <v>0</v>
      </c>
      <c r="T17" s="188" t="s">
        <v>859</v>
      </c>
      <c r="U17" s="188" t="s">
        <v>860</v>
      </c>
      <c r="V17" s="314" t="s">
        <v>861</v>
      </c>
      <c r="W17" s="186">
        <v>33140</v>
      </c>
      <c r="X17" s="186">
        <v>11341</v>
      </c>
      <c r="Y17" s="186">
        <v>2160</v>
      </c>
      <c r="Z17" s="186">
        <v>1878</v>
      </c>
      <c r="AA17" s="186">
        <v>0</v>
      </c>
      <c r="AB17" s="186">
        <v>3064</v>
      </c>
      <c r="AC17" s="186">
        <v>0</v>
      </c>
      <c r="AD17" s="186">
        <v>0</v>
      </c>
      <c r="AE17" s="186">
        <v>0</v>
      </c>
      <c r="AF17" s="186">
        <v>0</v>
      </c>
      <c r="AG17" s="186">
        <v>0</v>
      </c>
      <c r="AH17" s="186">
        <v>0</v>
      </c>
      <c r="AI17" s="186">
        <v>0</v>
      </c>
      <c r="AJ17" s="186">
        <v>744</v>
      </c>
      <c r="AK17" s="186">
        <v>0</v>
      </c>
      <c r="AL17" s="186">
        <v>6631</v>
      </c>
      <c r="AM17" s="186">
        <v>0</v>
      </c>
      <c r="AN17" s="186">
        <v>0</v>
      </c>
      <c r="AO17" s="186">
        <v>42</v>
      </c>
      <c r="AP17" s="186">
        <v>0</v>
      </c>
      <c r="AQ17" s="186">
        <v>22185</v>
      </c>
      <c r="AR17" s="186">
        <v>5508</v>
      </c>
      <c r="AS17" s="186">
        <v>0</v>
      </c>
      <c r="AT17" s="186">
        <v>17183</v>
      </c>
      <c r="AU17" s="186">
        <v>0</v>
      </c>
      <c r="AV17" s="186">
        <v>2707</v>
      </c>
      <c r="AW17" s="186">
        <v>0</v>
      </c>
      <c r="AX17" s="186">
        <v>0</v>
      </c>
      <c r="AY17" s="186">
        <v>0</v>
      </c>
      <c r="AZ17" s="186">
        <v>0</v>
      </c>
      <c r="BA17" s="186">
        <v>0</v>
      </c>
      <c r="BB17" s="186">
        <v>0</v>
      </c>
      <c r="BC17" s="186">
        <v>0</v>
      </c>
      <c r="BD17" s="186">
        <v>435</v>
      </c>
      <c r="BE17" s="186">
        <v>0</v>
      </c>
      <c r="BF17" s="186">
        <v>20275</v>
      </c>
      <c r="BG17" s="186">
        <v>0</v>
      </c>
      <c r="BH17" s="186">
        <v>938</v>
      </c>
      <c r="BI17" s="186">
        <v>2554</v>
      </c>
      <c r="BJ17" s="186">
        <v>0</v>
      </c>
      <c r="BK17" s="186">
        <v>966</v>
      </c>
      <c r="BL17" s="186">
        <v>333</v>
      </c>
      <c r="BM17" s="186">
        <v>0</v>
      </c>
      <c r="BN17" s="186">
        <v>4119</v>
      </c>
      <c r="BO17" s="186">
        <v>0</v>
      </c>
      <c r="BP17" s="186">
        <v>444</v>
      </c>
      <c r="BQ17" s="186">
        <v>171</v>
      </c>
      <c r="BR17" s="186">
        <v>0</v>
      </c>
      <c r="BS17" s="186">
        <v>0</v>
      </c>
      <c r="BT17" s="186">
        <v>0</v>
      </c>
      <c r="BU17" s="186">
        <v>0</v>
      </c>
      <c r="BV17" s="186">
        <v>0</v>
      </c>
      <c r="BW17" s="186">
        <v>0</v>
      </c>
      <c r="BX17" s="186">
        <v>0</v>
      </c>
      <c r="BY17" s="186">
        <v>0</v>
      </c>
      <c r="BZ17" s="186">
        <v>3381</v>
      </c>
      <c r="CA17" s="186">
        <v>0</v>
      </c>
      <c r="CB17" s="186">
        <v>0</v>
      </c>
      <c r="CC17" s="186">
        <v>27</v>
      </c>
      <c r="CD17" s="186">
        <v>0</v>
      </c>
      <c r="CE17" s="186">
        <v>0</v>
      </c>
      <c r="CF17" s="186">
        <v>0</v>
      </c>
      <c r="CG17" s="186">
        <v>0</v>
      </c>
      <c r="CH17" s="186">
        <v>0</v>
      </c>
      <c r="CI17" s="186">
        <v>0</v>
      </c>
      <c r="CJ17" s="186">
        <v>0</v>
      </c>
      <c r="CK17" s="186">
        <v>0</v>
      </c>
      <c r="CL17" s="186">
        <v>0</v>
      </c>
      <c r="CM17" s="186">
        <v>0</v>
      </c>
      <c r="CN17" s="186">
        <v>0</v>
      </c>
      <c r="CO17" s="186">
        <v>0</v>
      </c>
      <c r="CP17" s="186">
        <v>0</v>
      </c>
      <c r="CQ17" s="186">
        <v>0</v>
      </c>
      <c r="CR17" s="186">
        <v>0</v>
      </c>
      <c r="CS17" s="186">
        <v>0</v>
      </c>
      <c r="CT17" s="186">
        <v>0</v>
      </c>
      <c r="CU17" s="186">
        <v>0</v>
      </c>
      <c r="CV17" s="186">
        <v>0</v>
      </c>
      <c r="CW17" s="186">
        <v>0</v>
      </c>
      <c r="CX17" s="186">
        <v>0</v>
      </c>
      <c r="CY17" s="186">
        <v>0</v>
      </c>
      <c r="CZ17" s="186">
        <v>0</v>
      </c>
      <c r="DA17" s="186">
        <v>0</v>
      </c>
      <c r="DB17" s="186">
        <v>0</v>
      </c>
      <c r="DC17" s="186">
        <v>0</v>
      </c>
      <c r="DD17" s="186">
        <v>0</v>
      </c>
      <c r="DE17" s="186">
        <v>0</v>
      </c>
      <c r="DF17" s="186">
        <v>0</v>
      </c>
      <c r="DG17" s="186">
        <v>0</v>
      </c>
      <c r="DH17" s="186">
        <v>0</v>
      </c>
      <c r="DI17" s="186">
        <v>0</v>
      </c>
      <c r="DJ17" s="186">
        <v>0</v>
      </c>
      <c r="DK17" s="186">
        <v>0</v>
      </c>
      <c r="DL17" s="186">
        <v>0</v>
      </c>
      <c r="DM17" s="186">
        <v>0</v>
      </c>
      <c r="DN17" s="186">
        <v>0</v>
      </c>
      <c r="DO17" s="186">
        <v>0</v>
      </c>
      <c r="DP17" s="186">
        <v>0</v>
      </c>
      <c r="DQ17" s="186">
        <v>0</v>
      </c>
      <c r="DR17" s="186">
        <v>0</v>
      </c>
      <c r="DS17" s="186">
        <v>2993396.67498264</v>
      </c>
      <c r="DT17" s="186">
        <v>884825.34558165399</v>
      </c>
      <c r="DU17" s="186">
        <v>139008</v>
      </c>
      <c r="DV17" s="186">
        <v>177275.630279729</v>
      </c>
      <c r="DW17" s="186">
        <v>0</v>
      </c>
      <c r="DX17" s="186">
        <v>336892.39982895099</v>
      </c>
      <c r="DY17" s="186">
        <v>0</v>
      </c>
      <c r="DZ17" s="186">
        <v>0</v>
      </c>
      <c r="EA17" s="186">
        <v>0</v>
      </c>
      <c r="EB17" s="186">
        <v>0</v>
      </c>
      <c r="EC17" s="186">
        <v>0</v>
      </c>
      <c r="ED17" s="186">
        <v>0</v>
      </c>
      <c r="EE17" s="186">
        <v>0</v>
      </c>
      <c r="EF17" s="186">
        <v>37442.550963187801</v>
      </c>
      <c r="EG17" s="186">
        <v>0</v>
      </c>
      <c r="EH17" s="186">
        <v>510178.30403611099</v>
      </c>
      <c r="EI17" s="186">
        <v>0</v>
      </c>
      <c r="EJ17" s="186">
        <v>0</v>
      </c>
      <c r="EK17" s="186">
        <v>2018.27871957105</v>
      </c>
      <c r="EL17" s="186">
        <v>0</v>
      </c>
      <c r="EM17" s="186">
        <v>2588966.1081961999</v>
      </c>
      <c r="EN17" s="186">
        <v>777813.292377654</v>
      </c>
      <c r="EO17" s="186">
        <v>0</v>
      </c>
      <c r="EP17" s="186">
        <v>1921351.00437103</v>
      </c>
      <c r="EQ17" s="186">
        <v>0</v>
      </c>
      <c r="ER17" s="186">
        <v>427849.19998909702</v>
      </c>
      <c r="ES17" s="186">
        <v>0</v>
      </c>
      <c r="ET17" s="186">
        <v>0</v>
      </c>
      <c r="EU17" s="186">
        <v>0</v>
      </c>
      <c r="EV17" s="186">
        <v>0</v>
      </c>
      <c r="EW17" s="186">
        <v>0</v>
      </c>
      <c r="EX17" s="186">
        <v>0</v>
      </c>
      <c r="EY17" s="186">
        <v>0</v>
      </c>
      <c r="EZ17" s="186">
        <v>42178.827743809401</v>
      </c>
      <c r="FA17" s="186">
        <v>0</v>
      </c>
      <c r="FB17" s="186">
        <v>2580166.8994833399</v>
      </c>
      <c r="FC17" s="186">
        <v>0</v>
      </c>
      <c r="FD17" s="186">
        <v>269116.80517082202</v>
      </c>
      <c r="FE17" s="186">
        <v>128359.400594358</v>
      </c>
      <c r="FF17" s="186">
        <v>0</v>
      </c>
      <c r="FG17" s="186">
        <v>331646.83288315299</v>
      </c>
      <c r="FH17" s="186">
        <v>164717.06155310999</v>
      </c>
      <c r="FI17" s="186">
        <v>0</v>
      </c>
      <c r="FJ17" s="186">
        <v>1141844.38591703</v>
      </c>
      <c r="FK17" s="186">
        <v>0</v>
      </c>
      <c r="FL17" s="186">
        <v>103085.03933289601</v>
      </c>
      <c r="FM17" s="186">
        <v>20587.5</v>
      </c>
      <c r="FN17" s="186">
        <v>0</v>
      </c>
      <c r="FO17" s="186">
        <v>0</v>
      </c>
      <c r="FP17" s="186">
        <v>0</v>
      </c>
      <c r="FQ17" s="186">
        <v>0</v>
      </c>
      <c r="FR17" s="186">
        <v>0</v>
      </c>
      <c r="FS17" s="186">
        <v>0</v>
      </c>
      <c r="FT17" s="186">
        <v>0</v>
      </c>
      <c r="FU17" s="186">
        <v>0</v>
      </c>
      <c r="FV17" s="186">
        <v>990166.76576969295</v>
      </c>
      <c r="FW17" s="186">
        <v>0</v>
      </c>
      <c r="FX17" s="186">
        <v>0</v>
      </c>
      <c r="FY17" s="186">
        <v>14491</v>
      </c>
      <c r="FZ17" s="186">
        <v>0</v>
      </c>
      <c r="GA17" s="186">
        <v>0</v>
      </c>
      <c r="GB17" s="186">
        <v>0</v>
      </c>
      <c r="GC17" s="186">
        <v>0</v>
      </c>
      <c r="GD17" s="186">
        <v>0</v>
      </c>
      <c r="GE17" s="186">
        <v>0</v>
      </c>
      <c r="GF17" s="186">
        <v>0</v>
      </c>
      <c r="GG17" s="186">
        <v>0</v>
      </c>
      <c r="GH17" s="186">
        <v>0</v>
      </c>
      <c r="GI17" s="186">
        <v>0</v>
      </c>
      <c r="GJ17" s="186">
        <v>0</v>
      </c>
      <c r="GK17" s="186">
        <v>0</v>
      </c>
      <c r="GL17" s="186">
        <v>0</v>
      </c>
      <c r="GM17" s="186">
        <v>0</v>
      </c>
      <c r="GN17" s="186">
        <v>0</v>
      </c>
      <c r="GO17" s="186">
        <v>0</v>
      </c>
      <c r="GP17" s="186">
        <v>0</v>
      </c>
      <c r="GQ17" s="186">
        <v>0</v>
      </c>
      <c r="GR17" s="186">
        <v>0</v>
      </c>
      <c r="GS17" s="186">
        <v>0</v>
      </c>
      <c r="GT17" s="186">
        <v>0</v>
      </c>
      <c r="GU17" s="186">
        <v>0</v>
      </c>
      <c r="GV17" s="186">
        <v>0</v>
      </c>
      <c r="GW17" s="186">
        <v>0</v>
      </c>
      <c r="GX17" s="186">
        <v>0</v>
      </c>
      <c r="GY17" s="186">
        <v>0</v>
      </c>
      <c r="GZ17" s="186">
        <v>0</v>
      </c>
      <c r="HA17" s="186">
        <v>0</v>
      </c>
      <c r="HB17" s="186">
        <v>0</v>
      </c>
      <c r="HC17" s="186">
        <v>0</v>
      </c>
      <c r="HD17" s="186">
        <v>0</v>
      </c>
      <c r="HE17" s="186">
        <v>0</v>
      </c>
      <c r="HF17" s="186">
        <v>0</v>
      </c>
      <c r="HG17" s="186">
        <v>0</v>
      </c>
      <c r="HH17" s="186">
        <v>0</v>
      </c>
      <c r="HI17" s="186">
        <v>0</v>
      </c>
      <c r="HJ17" s="186">
        <v>0</v>
      </c>
      <c r="HK17" s="186">
        <v>0</v>
      </c>
      <c r="HL17" s="186">
        <v>0</v>
      </c>
      <c r="HM17" s="186">
        <v>0</v>
      </c>
      <c r="HN17" s="186">
        <v>0</v>
      </c>
      <c r="HP17" s="187" t="s">
        <v>814</v>
      </c>
      <c r="HQ17" s="185">
        <f>'Relative Weights'!$H$1</f>
        <v>2021</v>
      </c>
      <c r="HR17" s="186">
        <v>0</v>
      </c>
      <c r="HS17" s="186">
        <v>0</v>
      </c>
      <c r="HT17" s="186">
        <v>0</v>
      </c>
      <c r="HU17" s="186">
        <v>0</v>
      </c>
      <c r="HV17" s="186">
        <v>0</v>
      </c>
      <c r="HW17" s="186">
        <v>0</v>
      </c>
      <c r="HX17" s="186">
        <v>0</v>
      </c>
      <c r="HY17" s="186">
        <v>0</v>
      </c>
      <c r="HZ17" s="186">
        <v>0</v>
      </c>
      <c r="IA17" s="186">
        <v>0</v>
      </c>
      <c r="IB17" s="186">
        <v>0</v>
      </c>
      <c r="IC17" s="186">
        <v>0</v>
      </c>
      <c r="ID17" s="186">
        <v>0</v>
      </c>
      <c r="IE17" s="186">
        <v>0</v>
      </c>
      <c r="IF17" s="186">
        <v>0</v>
      </c>
      <c r="IG17" s="186">
        <v>0</v>
      </c>
      <c r="IH17" s="186">
        <v>0</v>
      </c>
      <c r="II17" s="186">
        <v>0</v>
      </c>
      <c r="IJ17" s="186">
        <v>0</v>
      </c>
      <c r="IK17" s="186">
        <v>0</v>
      </c>
      <c r="IL17" s="186">
        <v>0</v>
      </c>
      <c r="IM17" s="186">
        <v>0</v>
      </c>
      <c r="IN17" s="186">
        <v>0</v>
      </c>
      <c r="IO17" s="186">
        <v>0</v>
      </c>
      <c r="IP17" s="186">
        <v>0</v>
      </c>
      <c r="IQ17" s="186">
        <v>0</v>
      </c>
      <c r="IR17" s="186">
        <v>0</v>
      </c>
      <c r="IS17" s="186">
        <v>0</v>
      </c>
      <c r="IT17" s="186">
        <v>0</v>
      </c>
      <c r="IU17" s="186">
        <v>0</v>
      </c>
      <c r="IV17" s="186">
        <v>0</v>
      </c>
      <c r="IW17" s="186">
        <v>0</v>
      </c>
      <c r="IX17" s="186">
        <v>0</v>
      </c>
      <c r="IY17" s="186">
        <v>0</v>
      </c>
      <c r="IZ17" s="186">
        <v>0</v>
      </c>
      <c r="JA17" s="186">
        <v>0</v>
      </c>
      <c r="JB17" s="186">
        <v>0</v>
      </c>
      <c r="JC17" s="186">
        <v>0</v>
      </c>
      <c r="JD17" s="186">
        <v>0</v>
      </c>
      <c r="JE17" s="186">
        <v>0</v>
      </c>
      <c r="JF17" s="186">
        <v>0</v>
      </c>
      <c r="JG17" s="186">
        <v>0</v>
      </c>
      <c r="JH17" s="186">
        <v>0</v>
      </c>
      <c r="JI17" s="186">
        <v>0</v>
      </c>
      <c r="JJ17" s="186">
        <v>0</v>
      </c>
      <c r="JK17" s="186">
        <v>0</v>
      </c>
      <c r="JL17" s="186">
        <v>0</v>
      </c>
      <c r="JM17" s="186">
        <v>0</v>
      </c>
      <c r="JN17" s="186">
        <v>0</v>
      </c>
      <c r="JO17" s="186">
        <v>0</v>
      </c>
      <c r="JP17" s="186">
        <v>0</v>
      </c>
      <c r="JQ17" s="186">
        <v>0</v>
      </c>
      <c r="JR17" s="186">
        <v>0</v>
      </c>
      <c r="JS17" s="186">
        <v>0</v>
      </c>
      <c r="JT17" s="186">
        <v>0</v>
      </c>
      <c r="JU17" s="186">
        <v>0</v>
      </c>
      <c r="JV17" s="186">
        <v>0</v>
      </c>
      <c r="JW17" s="186">
        <v>0</v>
      </c>
      <c r="JX17" s="186">
        <v>0</v>
      </c>
      <c r="JY17" s="186">
        <v>0</v>
      </c>
      <c r="JZ17" s="186">
        <v>0</v>
      </c>
      <c r="KA17" s="186">
        <v>0</v>
      </c>
      <c r="KB17" s="186">
        <v>0</v>
      </c>
      <c r="KC17" s="186">
        <v>0</v>
      </c>
      <c r="KD17" s="186">
        <v>0</v>
      </c>
      <c r="KE17" s="186">
        <v>0</v>
      </c>
      <c r="KF17" s="186">
        <v>0</v>
      </c>
      <c r="KG17" s="186">
        <v>0</v>
      </c>
      <c r="KH17" s="186">
        <v>0</v>
      </c>
      <c r="KI17" s="186">
        <v>0</v>
      </c>
      <c r="KJ17" s="186">
        <v>0</v>
      </c>
      <c r="KK17" s="186">
        <v>0</v>
      </c>
      <c r="KL17" s="186">
        <v>0</v>
      </c>
      <c r="KM17" s="186">
        <v>0</v>
      </c>
      <c r="KN17" s="186">
        <v>0</v>
      </c>
      <c r="KO17" s="186">
        <v>0</v>
      </c>
      <c r="KP17" s="186">
        <v>0</v>
      </c>
      <c r="KQ17" s="186">
        <v>0</v>
      </c>
      <c r="KR17" s="186">
        <v>0</v>
      </c>
      <c r="KS17" s="186">
        <v>0</v>
      </c>
      <c r="KT17" s="186">
        <v>0</v>
      </c>
      <c r="KU17" s="186">
        <v>0</v>
      </c>
      <c r="KV17" s="186">
        <v>0</v>
      </c>
      <c r="KW17" s="186">
        <v>0</v>
      </c>
      <c r="KX17" s="186">
        <v>0</v>
      </c>
      <c r="KY17" s="186">
        <v>0</v>
      </c>
      <c r="KZ17" s="186">
        <v>0</v>
      </c>
      <c r="LA17" s="186">
        <v>0</v>
      </c>
      <c r="LB17" s="186">
        <v>0</v>
      </c>
      <c r="LC17" s="186">
        <v>0</v>
      </c>
      <c r="LD17" s="186">
        <v>0</v>
      </c>
      <c r="LE17" s="186">
        <v>0</v>
      </c>
      <c r="LF17" s="186">
        <v>0</v>
      </c>
      <c r="LG17" s="186">
        <v>0</v>
      </c>
      <c r="LH17" s="186">
        <v>0</v>
      </c>
      <c r="LI17" s="186">
        <v>0</v>
      </c>
      <c r="LJ17" s="186">
        <v>0</v>
      </c>
      <c r="LK17" s="186">
        <v>0</v>
      </c>
      <c r="LL17" s="186">
        <v>0</v>
      </c>
      <c r="LM17" s="186">
        <v>0</v>
      </c>
      <c r="LN17" s="186">
        <v>0</v>
      </c>
      <c r="LO17" s="186">
        <v>0</v>
      </c>
      <c r="LP17" s="186">
        <v>0</v>
      </c>
      <c r="LQ17" s="186">
        <v>0</v>
      </c>
      <c r="LR17" s="186">
        <v>0</v>
      </c>
      <c r="LS17" s="186">
        <v>0</v>
      </c>
      <c r="LT17" s="186">
        <v>0</v>
      </c>
      <c r="LU17" s="186">
        <v>0</v>
      </c>
      <c r="LV17" s="186">
        <v>0</v>
      </c>
      <c r="LW17" s="186">
        <v>0</v>
      </c>
      <c r="LX17" s="186">
        <v>0</v>
      </c>
      <c r="LY17" s="186">
        <v>0</v>
      </c>
      <c r="LZ17" s="186">
        <v>0</v>
      </c>
      <c r="MA17" s="186">
        <v>0</v>
      </c>
      <c r="MB17" s="186">
        <v>0</v>
      </c>
      <c r="MC17" s="186">
        <v>0</v>
      </c>
      <c r="MD17" s="186">
        <v>0</v>
      </c>
      <c r="ME17" s="186">
        <v>0</v>
      </c>
      <c r="MF17" s="186">
        <v>0</v>
      </c>
      <c r="MG17" s="186">
        <v>0</v>
      </c>
      <c r="MH17" s="186">
        <v>0</v>
      </c>
      <c r="MI17" s="186">
        <v>0</v>
      </c>
      <c r="MJ17" s="186">
        <v>0</v>
      </c>
      <c r="MK17" s="186">
        <v>0</v>
      </c>
      <c r="ML17" s="186">
        <v>0</v>
      </c>
      <c r="MM17" s="186">
        <v>0</v>
      </c>
      <c r="MN17" s="186">
        <v>0</v>
      </c>
      <c r="MO17" s="186">
        <v>0</v>
      </c>
      <c r="MP17" s="186">
        <v>0</v>
      </c>
      <c r="MQ17" s="186">
        <v>0</v>
      </c>
      <c r="MR17" s="186">
        <v>0</v>
      </c>
      <c r="MS17" s="186">
        <v>0</v>
      </c>
      <c r="MT17" s="186">
        <v>0</v>
      </c>
      <c r="MU17" s="186">
        <v>0</v>
      </c>
      <c r="MV17" s="186">
        <v>0</v>
      </c>
      <c r="MW17" s="186">
        <v>0</v>
      </c>
      <c r="MX17" s="186">
        <v>0</v>
      </c>
      <c r="MY17" s="186">
        <v>0</v>
      </c>
      <c r="MZ17" s="186">
        <v>0</v>
      </c>
      <c r="NA17" s="186">
        <v>0</v>
      </c>
      <c r="NB17" s="186">
        <v>0</v>
      </c>
      <c r="NC17" s="186">
        <v>0</v>
      </c>
      <c r="ND17" s="186">
        <v>0</v>
      </c>
      <c r="NE17" s="186">
        <v>0</v>
      </c>
      <c r="NF17" s="186">
        <v>0</v>
      </c>
      <c r="NG17" s="186">
        <v>0</v>
      </c>
      <c r="NH17" s="186">
        <v>0</v>
      </c>
      <c r="NI17" s="186">
        <v>0</v>
      </c>
      <c r="NJ17" s="186">
        <v>0</v>
      </c>
      <c r="NK17" s="186">
        <v>0</v>
      </c>
      <c r="NL17" s="186">
        <v>0</v>
      </c>
      <c r="NM17" s="186">
        <v>0</v>
      </c>
      <c r="NN17" s="186">
        <v>0</v>
      </c>
      <c r="NO17" s="186">
        <v>0</v>
      </c>
      <c r="NP17" s="186">
        <v>0</v>
      </c>
      <c r="NQ17" s="186">
        <v>0</v>
      </c>
      <c r="NR17" s="186">
        <v>0</v>
      </c>
      <c r="NS17" s="186">
        <v>0</v>
      </c>
      <c r="NT17" s="186">
        <v>0</v>
      </c>
      <c r="NU17" s="186">
        <v>0</v>
      </c>
      <c r="NV17" s="186">
        <v>0</v>
      </c>
      <c r="NW17" s="186">
        <v>0</v>
      </c>
      <c r="NX17" s="186">
        <v>0</v>
      </c>
      <c r="NY17" s="186">
        <v>0</v>
      </c>
      <c r="NZ17" s="186">
        <v>0</v>
      </c>
      <c r="OA17" s="186">
        <v>0</v>
      </c>
      <c r="OB17" s="186">
        <v>0</v>
      </c>
      <c r="OC17" s="186">
        <v>0</v>
      </c>
      <c r="OD17" s="186">
        <v>0</v>
      </c>
      <c r="OE17" s="186">
        <v>0</v>
      </c>
      <c r="OF17" s="186">
        <v>0</v>
      </c>
      <c r="OG17" s="186">
        <v>0</v>
      </c>
      <c r="OH17" s="186">
        <v>0</v>
      </c>
      <c r="OI17" s="186">
        <v>0</v>
      </c>
      <c r="OJ17" s="186">
        <v>0</v>
      </c>
      <c r="OK17" s="186">
        <v>0</v>
      </c>
      <c r="OL17" s="186">
        <v>0</v>
      </c>
      <c r="OM17" s="186">
        <v>0</v>
      </c>
      <c r="ON17" s="186">
        <v>0</v>
      </c>
      <c r="OO17" s="186">
        <v>0</v>
      </c>
      <c r="OP17" s="186">
        <v>0</v>
      </c>
      <c r="OQ17" s="186">
        <v>0</v>
      </c>
      <c r="OR17" s="186">
        <v>0</v>
      </c>
      <c r="OS17" s="186">
        <v>0</v>
      </c>
      <c r="OT17" s="186">
        <v>0</v>
      </c>
      <c r="OU17" s="186">
        <v>0</v>
      </c>
      <c r="OV17" s="186">
        <v>0</v>
      </c>
      <c r="OW17" s="186">
        <v>0</v>
      </c>
      <c r="OX17" s="186">
        <v>0</v>
      </c>
      <c r="OY17" s="186">
        <v>0</v>
      </c>
      <c r="OZ17" s="186">
        <v>0</v>
      </c>
      <c r="PA17" s="186">
        <v>0</v>
      </c>
      <c r="PB17" s="186">
        <v>0</v>
      </c>
      <c r="PC17" s="186">
        <v>0</v>
      </c>
      <c r="PD17" s="186">
        <v>0</v>
      </c>
      <c r="PE17" s="186">
        <v>0</v>
      </c>
      <c r="PF17" s="186">
        <v>0</v>
      </c>
      <c r="PG17" s="186">
        <v>0</v>
      </c>
      <c r="PH17" s="186">
        <v>0</v>
      </c>
      <c r="PI17" s="186">
        <v>0</v>
      </c>
      <c r="PJ17" s="186">
        <v>5085618.97</v>
      </c>
      <c r="PK17" s="186">
        <v>1571393.25</v>
      </c>
      <c r="PL17" s="186">
        <v>119536.79</v>
      </c>
      <c r="PM17" s="186">
        <v>0</v>
      </c>
      <c r="PN17" s="186">
        <v>2786569.85</v>
      </c>
      <c r="PO17" s="186">
        <v>746267.91</v>
      </c>
      <c r="PP17" s="186">
        <v>17703.759999999998</v>
      </c>
      <c r="PQ17" s="186">
        <v>0</v>
      </c>
      <c r="PR17" s="186">
        <v>0</v>
      </c>
      <c r="PS17" s="186">
        <v>0</v>
      </c>
      <c r="PT17" s="186">
        <v>0</v>
      </c>
      <c r="PU17" s="186">
        <v>0</v>
      </c>
      <c r="PV17" s="186">
        <v>0</v>
      </c>
      <c r="PW17" s="186">
        <v>68468.61</v>
      </c>
      <c r="PX17" s="186">
        <v>0</v>
      </c>
      <c r="PY17" s="186">
        <v>3508944.09</v>
      </c>
      <c r="PZ17" s="186">
        <v>0</v>
      </c>
      <c r="QA17" s="186">
        <v>231420.92</v>
      </c>
      <c r="QB17" s="186">
        <v>124576.55</v>
      </c>
      <c r="QC17" s="280">
        <v>0</v>
      </c>
      <c r="QD17" s="280">
        <v>1</v>
      </c>
    </row>
    <row r="18" spans="1:446" x14ac:dyDescent="0.2">
      <c r="A18" s="185" t="s">
        <v>127</v>
      </c>
      <c r="B18" s="185" t="s">
        <v>127</v>
      </c>
      <c r="C18" s="186">
        <f>ROUND(TAMIU!H18,0)-ROUND(TAMIU!H288,0)</f>
        <v>0</v>
      </c>
      <c r="D18" s="292">
        <v>9651</v>
      </c>
      <c r="E18" s="185" t="s">
        <v>713</v>
      </c>
      <c r="F18" s="185">
        <v>2021</v>
      </c>
      <c r="G18" s="186">
        <v>34403125</v>
      </c>
      <c r="H18" s="186">
        <v>3071938</v>
      </c>
      <c r="I18" s="186">
        <v>19661899</v>
      </c>
      <c r="J18" s="186">
        <v>8129550</v>
      </c>
      <c r="K18" s="186">
        <v>7069203</v>
      </c>
      <c r="L18" s="185" t="s">
        <v>738</v>
      </c>
      <c r="M18" s="185" t="s">
        <v>739</v>
      </c>
      <c r="N18" s="185" t="s">
        <v>740</v>
      </c>
      <c r="O18" s="186">
        <v>3077</v>
      </c>
      <c r="P18" s="186">
        <v>3988</v>
      </c>
      <c r="Q18" s="186">
        <v>1188</v>
      </c>
      <c r="R18" s="186">
        <v>17</v>
      </c>
      <c r="S18" s="186">
        <v>0</v>
      </c>
      <c r="T18" s="188" t="s">
        <v>925</v>
      </c>
      <c r="U18" s="188" t="s">
        <v>927</v>
      </c>
      <c r="V18" s="314" t="s">
        <v>926</v>
      </c>
      <c r="W18" s="186">
        <v>60912</v>
      </c>
      <c r="X18" s="186">
        <v>20689</v>
      </c>
      <c r="Y18" s="186">
        <v>5695</v>
      </c>
      <c r="Z18" s="186">
        <v>898</v>
      </c>
      <c r="AA18" s="186">
        <v>0</v>
      </c>
      <c r="AB18" s="186">
        <v>1931</v>
      </c>
      <c r="AC18" s="186">
        <v>6</v>
      </c>
      <c r="AD18" s="186">
        <v>0</v>
      </c>
      <c r="AE18" s="186">
        <v>21</v>
      </c>
      <c r="AF18" s="186">
        <v>0</v>
      </c>
      <c r="AG18" s="186">
        <v>0</v>
      </c>
      <c r="AH18" s="186">
        <v>0</v>
      </c>
      <c r="AI18" s="186">
        <v>0</v>
      </c>
      <c r="AJ18" s="186">
        <v>1143</v>
      </c>
      <c r="AK18" s="186">
        <v>0</v>
      </c>
      <c r="AL18" s="186">
        <v>2982</v>
      </c>
      <c r="AM18" s="186">
        <v>0</v>
      </c>
      <c r="AN18" s="186">
        <v>0</v>
      </c>
      <c r="AO18" s="186">
        <v>120</v>
      </c>
      <c r="AP18" s="186">
        <v>2162</v>
      </c>
      <c r="AQ18" s="186">
        <v>34598</v>
      </c>
      <c r="AR18" s="186">
        <v>9252</v>
      </c>
      <c r="AS18" s="186">
        <v>1862</v>
      </c>
      <c r="AT18" s="186">
        <v>5529</v>
      </c>
      <c r="AU18" s="186">
        <v>0</v>
      </c>
      <c r="AV18" s="186">
        <v>1971</v>
      </c>
      <c r="AW18" s="186">
        <v>783</v>
      </c>
      <c r="AX18" s="186">
        <v>0</v>
      </c>
      <c r="AY18" s="186">
        <v>162</v>
      </c>
      <c r="AZ18" s="186">
        <v>0</v>
      </c>
      <c r="BA18" s="186">
        <v>0</v>
      </c>
      <c r="BB18" s="186">
        <v>0</v>
      </c>
      <c r="BC18" s="186">
        <v>0</v>
      </c>
      <c r="BD18" s="186">
        <v>4080</v>
      </c>
      <c r="BE18" s="186">
        <v>0</v>
      </c>
      <c r="BF18" s="186">
        <v>15021</v>
      </c>
      <c r="BG18" s="186">
        <v>0</v>
      </c>
      <c r="BH18" s="186">
        <v>498</v>
      </c>
      <c r="BI18" s="186">
        <v>0</v>
      </c>
      <c r="BJ18" s="186">
        <v>7196</v>
      </c>
      <c r="BK18" s="186">
        <v>6762</v>
      </c>
      <c r="BL18" s="186">
        <v>588</v>
      </c>
      <c r="BM18" s="186">
        <v>30</v>
      </c>
      <c r="BN18" s="186">
        <v>5952</v>
      </c>
      <c r="BO18" s="186">
        <v>0</v>
      </c>
      <c r="BP18" s="186">
        <v>99</v>
      </c>
      <c r="BQ18" s="186">
        <v>0</v>
      </c>
      <c r="BR18" s="186">
        <v>0</v>
      </c>
      <c r="BS18" s="186">
        <v>0</v>
      </c>
      <c r="BT18" s="186">
        <v>0</v>
      </c>
      <c r="BU18" s="186">
        <v>0</v>
      </c>
      <c r="BV18" s="186">
        <v>0</v>
      </c>
      <c r="BW18" s="186">
        <v>0</v>
      </c>
      <c r="BX18" s="186">
        <v>42</v>
      </c>
      <c r="BY18" s="186">
        <v>0</v>
      </c>
      <c r="BZ18" s="186">
        <v>7777</v>
      </c>
      <c r="CA18" s="186">
        <v>0</v>
      </c>
      <c r="CB18" s="186">
        <v>0</v>
      </c>
      <c r="CC18" s="186">
        <v>174</v>
      </c>
      <c r="CD18" s="186">
        <v>1949</v>
      </c>
      <c r="CE18" s="186">
        <v>0</v>
      </c>
      <c r="CF18" s="186">
        <v>0</v>
      </c>
      <c r="CG18" s="186">
        <v>0</v>
      </c>
      <c r="CH18" s="186">
        <v>0</v>
      </c>
      <c r="CI18" s="186">
        <v>0</v>
      </c>
      <c r="CJ18" s="186">
        <v>0</v>
      </c>
      <c r="CK18" s="186">
        <v>0</v>
      </c>
      <c r="CL18" s="186">
        <v>0</v>
      </c>
      <c r="CM18" s="186">
        <v>0</v>
      </c>
      <c r="CN18" s="186">
        <v>0</v>
      </c>
      <c r="CO18" s="186">
        <v>0</v>
      </c>
      <c r="CP18" s="186">
        <v>0</v>
      </c>
      <c r="CQ18" s="186">
        <v>0</v>
      </c>
      <c r="CR18" s="186">
        <v>0</v>
      </c>
      <c r="CS18" s="186">
        <v>0</v>
      </c>
      <c r="CT18" s="186">
        <v>330</v>
      </c>
      <c r="CU18" s="186">
        <v>0</v>
      </c>
      <c r="CV18" s="186">
        <v>0</v>
      </c>
      <c r="CW18" s="186">
        <v>0</v>
      </c>
      <c r="CX18" s="186">
        <v>0</v>
      </c>
      <c r="CY18" s="186">
        <v>0</v>
      </c>
      <c r="CZ18" s="186">
        <v>0</v>
      </c>
      <c r="DA18" s="186">
        <v>0</v>
      </c>
      <c r="DB18" s="186">
        <v>0</v>
      </c>
      <c r="DC18" s="186">
        <v>0</v>
      </c>
      <c r="DD18" s="186">
        <v>0</v>
      </c>
      <c r="DE18" s="186">
        <v>0</v>
      </c>
      <c r="DF18" s="186">
        <v>0</v>
      </c>
      <c r="DG18" s="186">
        <v>0</v>
      </c>
      <c r="DH18" s="186">
        <v>0</v>
      </c>
      <c r="DI18" s="186">
        <v>0</v>
      </c>
      <c r="DJ18" s="186">
        <v>0</v>
      </c>
      <c r="DK18" s="186">
        <v>0</v>
      </c>
      <c r="DL18" s="186">
        <v>0</v>
      </c>
      <c r="DM18" s="186">
        <v>0</v>
      </c>
      <c r="DN18" s="186">
        <v>0</v>
      </c>
      <c r="DO18" s="186">
        <v>0</v>
      </c>
      <c r="DP18" s="186">
        <v>0</v>
      </c>
      <c r="DQ18" s="186">
        <v>0</v>
      </c>
      <c r="DR18" s="186">
        <v>0</v>
      </c>
      <c r="DS18" s="186">
        <v>2726476.7761024302</v>
      </c>
      <c r="DT18" s="186">
        <v>1104813.35899171</v>
      </c>
      <c r="DU18" s="186">
        <v>519138.26696696598</v>
      </c>
      <c r="DV18" s="186">
        <v>112136.22454489001</v>
      </c>
      <c r="DW18" s="186">
        <v>0</v>
      </c>
      <c r="DX18" s="186">
        <v>302270.53446115297</v>
      </c>
      <c r="DY18" s="186">
        <v>100.08</v>
      </c>
      <c r="DZ18" s="186">
        <v>0</v>
      </c>
      <c r="EA18" s="186">
        <v>1476.5409836065601</v>
      </c>
      <c r="EB18" s="186">
        <v>0</v>
      </c>
      <c r="EC18" s="186">
        <v>0</v>
      </c>
      <c r="ED18" s="186">
        <v>0</v>
      </c>
      <c r="EE18" s="186">
        <v>0</v>
      </c>
      <c r="EF18" s="186">
        <v>64529.350368868501</v>
      </c>
      <c r="EG18" s="186">
        <v>0</v>
      </c>
      <c r="EH18" s="186">
        <v>328710.09201251302</v>
      </c>
      <c r="EI18" s="186">
        <v>0</v>
      </c>
      <c r="EJ18" s="186">
        <v>0</v>
      </c>
      <c r="EK18" s="186">
        <v>15035.714285714301</v>
      </c>
      <c r="EL18" s="186">
        <v>244728.773865745</v>
      </c>
      <c r="EM18" s="186">
        <v>1988663.11087775</v>
      </c>
      <c r="EN18" s="186">
        <v>693561.64794048399</v>
      </c>
      <c r="EO18" s="186">
        <v>497146.97704402299</v>
      </c>
      <c r="EP18" s="186">
        <v>389934.45402653801</v>
      </c>
      <c r="EQ18" s="186">
        <v>0</v>
      </c>
      <c r="ER18" s="186">
        <v>501599.08458646602</v>
      </c>
      <c r="ES18" s="186">
        <v>38443.919999999998</v>
      </c>
      <c r="ET18" s="186">
        <v>0</v>
      </c>
      <c r="EU18" s="186">
        <v>11390.459016393401</v>
      </c>
      <c r="EV18" s="186">
        <v>0</v>
      </c>
      <c r="EW18" s="186">
        <v>0</v>
      </c>
      <c r="EX18" s="186">
        <v>0</v>
      </c>
      <c r="EY18" s="186">
        <v>0</v>
      </c>
      <c r="EZ18" s="186">
        <v>461503.89227819</v>
      </c>
      <c r="FA18" s="186">
        <v>0</v>
      </c>
      <c r="FB18" s="186">
        <v>1535217.33201174</v>
      </c>
      <c r="FC18" s="186">
        <v>0</v>
      </c>
      <c r="FD18" s="186">
        <v>27530.1</v>
      </c>
      <c r="FE18" s="186">
        <v>0</v>
      </c>
      <c r="FF18" s="186">
        <v>961430.22613425495</v>
      </c>
      <c r="FG18" s="186">
        <v>1173361.6757009099</v>
      </c>
      <c r="FH18" s="186">
        <v>230927.623169667</v>
      </c>
      <c r="FI18" s="186">
        <v>8753.5</v>
      </c>
      <c r="FJ18" s="186">
        <v>533316.28809523804</v>
      </c>
      <c r="FK18" s="186">
        <v>0</v>
      </c>
      <c r="FL18" s="186">
        <v>33637.333333333299</v>
      </c>
      <c r="FM18" s="186">
        <v>0</v>
      </c>
      <c r="FN18" s="186">
        <v>0</v>
      </c>
      <c r="FO18" s="186">
        <v>0</v>
      </c>
      <c r="FP18" s="186">
        <v>0</v>
      </c>
      <c r="FQ18" s="186">
        <v>0</v>
      </c>
      <c r="FR18" s="186">
        <v>0</v>
      </c>
      <c r="FS18" s="186">
        <v>0</v>
      </c>
      <c r="FT18" s="186">
        <v>3000</v>
      </c>
      <c r="FU18" s="186">
        <v>0</v>
      </c>
      <c r="FV18" s="186">
        <v>681136.10439189803</v>
      </c>
      <c r="FW18" s="186">
        <v>0</v>
      </c>
      <c r="FX18" s="186">
        <v>0</v>
      </c>
      <c r="FY18" s="186">
        <v>5500</v>
      </c>
      <c r="FZ18" s="186">
        <v>315600.76</v>
      </c>
      <c r="GA18" s="186">
        <v>0</v>
      </c>
      <c r="GB18" s="186">
        <v>0</v>
      </c>
      <c r="GC18" s="186">
        <v>0</v>
      </c>
      <c r="GD18" s="186">
        <v>0</v>
      </c>
      <c r="GE18" s="186">
        <v>0</v>
      </c>
      <c r="GF18" s="186">
        <v>0</v>
      </c>
      <c r="GG18" s="186">
        <v>0</v>
      </c>
      <c r="GH18" s="186">
        <v>0</v>
      </c>
      <c r="GI18" s="186">
        <v>0</v>
      </c>
      <c r="GJ18" s="186">
        <v>0</v>
      </c>
      <c r="GK18" s="186">
        <v>0</v>
      </c>
      <c r="GL18" s="186">
        <v>0</v>
      </c>
      <c r="GM18" s="186">
        <v>0</v>
      </c>
      <c r="GN18" s="186">
        <v>0</v>
      </c>
      <c r="GO18" s="186">
        <v>0</v>
      </c>
      <c r="GP18" s="186">
        <v>448350.626190476</v>
      </c>
      <c r="GQ18" s="186">
        <v>0</v>
      </c>
      <c r="GR18" s="186">
        <v>0</v>
      </c>
      <c r="GS18" s="186">
        <v>0</v>
      </c>
      <c r="GT18" s="186">
        <v>0</v>
      </c>
      <c r="GU18" s="186">
        <v>0</v>
      </c>
      <c r="GV18" s="186">
        <v>0</v>
      </c>
      <c r="GW18" s="186">
        <v>0</v>
      </c>
      <c r="GX18" s="186">
        <v>0</v>
      </c>
      <c r="GY18" s="186">
        <v>0</v>
      </c>
      <c r="GZ18" s="186">
        <v>0</v>
      </c>
      <c r="HA18" s="186">
        <v>0</v>
      </c>
      <c r="HB18" s="186">
        <v>0</v>
      </c>
      <c r="HC18" s="186">
        <v>0</v>
      </c>
      <c r="HD18" s="186">
        <v>0</v>
      </c>
      <c r="HE18" s="186">
        <v>0</v>
      </c>
      <c r="HF18" s="186">
        <v>0</v>
      </c>
      <c r="HG18" s="186">
        <v>0</v>
      </c>
      <c r="HH18" s="186">
        <v>0</v>
      </c>
      <c r="HI18" s="186">
        <v>0</v>
      </c>
      <c r="HJ18" s="186">
        <v>0</v>
      </c>
      <c r="HK18" s="186">
        <v>0</v>
      </c>
      <c r="HL18" s="186">
        <v>0</v>
      </c>
      <c r="HM18" s="186">
        <v>0</v>
      </c>
      <c r="HN18" s="186">
        <v>0</v>
      </c>
      <c r="HP18" s="187" t="s">
        <v>149</v>
      </c>
      <c r="HQ18" s="185">
        <f>'Relative Weights'!$H$1</f>
        <v>2021</v>
      </c>
      <c r="HR18" s="186">
        <v>115850.80879</v>
      </c>
      <c r="HS18" s="186">
        <v>13500</v>
      </c>
      <c r="HT18" s="186">
        <v>0</v>
      </c>
      <c r="HU18" s="186">
        <v>0</v>
      </c>
      <c r="HV18" s="186">
        <v>0</v>
      </c>
      <c r="HW18" s="186">
        <v>0</v>
      </c>
      <c r="HX18" s="186">
        <v>0</v>
      </c>
      <c r="HY18" s="186">
        <v>0</v>
      </c>
      <c r="HZ18" s="186">
        <v>0</v>
      </c>
      <c r="IA18" s="186">
        <v>0</v>
      </c>
      <c r="IB18" s="186">
        <v>0</v>
      </c>
      <c r="IC18" s="186">
        <v>0</v>
      </c>
      <c r="ID18" s="186">
        <v>0</v>
      </c>
      <c r="IE18" s="186">
        <v>0</v>
      </c>
      <c r="IF18" s="186">
        <v>0</v>
      </c>
      <c r="IG18" s="186">
        <v>30000</v>
      </c>
      <c r="IH18" s="186">
        <v>0</v>
      </c>
      <c r="II18" s="186">
        <v>0</v>
      </c>
      <c r="IJ18" s="186">
        <v>0</v>
      </c>
      <c r="IK18" s="186">
        <v>0</v>
      </c>
      <c r="IL18" s="186">
        <v>0</v>
      </c>
      <c r="IM18" s="186">
        <v>0</v>
      </c>
      <c r="IN18" s="186">
        <v>0</v>
      </c>
      <c r="IO18" s="186">
        <v>0</v>
      </c>
      <c r="IP18" s="186">
        <v>0</v>
      </c>
      <c r="IQ18" s="186">
        <v>0</v>
      </c>
      <c r="IR18" s="186">
        <v>0</v>
      </c>
      <c r="IS18" s="186">
        <v>0</v>
      </c>
      <c r="IT18" s="186">
        <v>0</v>
      </c>
      <c r="IU18" s="186">
        <v>0</v>
      </c>
      <c r="IV18" s="186">
        <v>0</v>
      </c>
      <c r="IW18" s="186">
        <v>0</v>
      </c>
      <c r="IX18" s="186">
        <v>0</v>
      </c>
      <c r="IY18" s="186">
        <v>0</v>
      </c>
      <c r="IZ18" s="186">
        <v>0</v>
      </c>
      <c r="JA18" s="186">
        <v>36000</v>
      </c>
      <c r="JB18" s="186">
        <v>0</v>
      </c>
      <c r="JC18" s="186">
        <v>0</v>
      </c>
      <c r="JD18" s="186">
        <v>0</v>
      </c>
      <c r="JE18" s="186">
        <v>0</v>
      </c>
      <c r="JF18" s="186">
        <v>0</v>
      </c>
      <c r="JG18" s="186">
        <v>0</v>
      </c>
      <c r="JH18" s="186">
        <v>0</v>
      </c>
      <c r="JI18" s="186">
        <v>0</v>
      </c>
      <c r="JJ18" s="186">
        <v>0</v>
      </c>
      <c r="JK18" s="186">
        <v>0</v>
      </c>
      <c r="JL18" s="186">
        <v>0</v>
      </c>
      <c r="JM18" s="186">
        <v>0</v>
      </c>
      <c r="JN18" s="186">
        <v>0</v>
      </c>
      <c r="JO18" s="186">
        <v>0</v>
      </c>
      <c r="JP18" s="186">
        <v>0</v>
      </c>
      <c r="JQ18" s="186">
        <v>0</v>
      </c>
      <c r="JR18" s="186">
        <v>0</v>
      </c>
      <c r="JS18" s="186">
        <v>0</v>
      </c>
      <c r="JT18" s="186">
        <v>0</v>
      </c>
      <c r="JU18" s="186">
        <v>0</v>
      </c>
      <c r="JV18" s="186">
        <v>0</v>
      </c>
      <c r="JW18" s="186">
        <v>0</v>
      </c>
      <c r="JX18" s="186">
        <v>0</v>
      </c>
      <c r="JY18" s="186">
        <v>0</v>
      </c>
      <c r="JZ18" s="186">
        <v>0</v>
      </c>
      <c r="KA18" s="186">
        <v>0</v>
      </c>
      <c r="KB18" s="186">
        <v>0</v>
      </c>
      <c r="KC18" s="186">
        <v>0</v>
      </c>
      <c r="KD18" s="186">
        <v>0</v>
      </c>
      <c r="KE18" s="186">
        <v>0</v>
      </c>
      <c r="KF18" s="186">
        <v>0</v>
      </c>
      <c r="KG18" s="186">
        <v>0</v>
      </c>
      <c r="KH18" s="186">
        <v>0</v>
      </c>
      <c r="KI18" s="186">
        <v>0</v>
      </c>
      <c r="KJ18" s="186">
        <v>0</v>
      </c>
      <c r="KK18" s="186">
        <v>0</v>
      </c>
      <c r="KL18" s="186">
        <v>0</v>
      </c>
      <c r="KM18" s="186">
        <v>0</v>
      </c>
      <c r="KN18" s="186">
        <v>0</v>
      </c>
      <c r="KO18" s="186">
        <v>0</v>
      </c>
      <c r="KP18" s="186">
        <v>0</v>
      </c>
      <c r="KQ18" s="186">
        <v>0</v>
      </c>
      <c r="KR18" s="186">
        <v>0</v>
      </c>
      <c r="KS18" s="186">
        <v>0</v>
      </c>
      <c r="KT18" s="186">
        <v>0</v>
      </c>
      <c r="KU18" s="186">
        <v>0</v>
      </c>
      <c r="KV18" s="186">
        <v>0</v>
      </c>
      <c r="KW18" s="186">
        <v>0</v>
      </c>
      <c r="KX18" s="186">
        <v>0</v>
      </c>
      <c r="KY18" s="186">
        <v>0</v>
      </c>
      <c r="KZ18" s="186">
        <v>0</v>
      </c>
      <c r="LA18" s="186">
        <v>0</v>
      </c>
      <c r="LB18" s="186">
        <v>0</v>
      </c>
      <c r="LC18" s="186">
        <v>0</v>
      </c>
      <c r="LD18" s="186">
        <v>0</v>
      </c>
      <c r="LE18" s="186">
        <v>0</v>
      </c>
      <c r="LF18" s="186">
        <v>0</v>
      </c>
      <c r="LG18" s="186">
        <v>0</v>
      </c>
      <c r="LH18" s="186">
        <v>0</v>
      </c>
      <c r="LI18" s="186">
        <v>0</v>
      </c>
      <c r="LJ18" s="186">
        <v>0</v>
      </c>
      <c r="LK18" s="186">
        <v>0</v>
      </c>
      <c r="LL18" s="186">
        <v>0</v>
      </c>
      <c r="LM18" s="186">
        <v>0</v>
      </c>
      <c r="LN18" s="186">
        <v>3751167.371853888</v>
      </c>
      <c r="LO18" s="186">
        <v>1475896.2359072301</v>
      </c>
      <c r="LP18" s="186">
        <v>685133.73999463022</v>
      </c>
      <c r="LQ18" s="186">
        <v>147992.00097535271</v>
      </c>
      <c r="LR18" s="186">
        <v>0</v>
      </c>
      <c r="LS18" s="186">
        <v>398922.12719260686</v>
      </c>
      <c r="LT18" s="186">
        <v>132.08077512618763</v>
      </c>
      <c r="LU18" s="186">
        <v>0</v>
      </c>
      <c r="LV18" s="186">
        <v>1948.667841929836</v>
      </c>
      <c r="LW18" s="186">
        <v>0</v>
      </c>
      <c r="LX18" s="186">
        <v>0</v>
      </c>
      <c r="LY18" s="186">
        <v>0</v>
      </c>
      <c r="LZ18" s="186">
        <v>0</v>
      </c>
      <c r="MA18" s="186">
        <v>85162.735962325081</v>
      </c>
      <c r="MB18" s="186">
        <v>0</v>
      </c>
      <c r="MC18" s="186">
        <v>473408.34331133903</v>
      </c>
      <c r="MD18" s="186">
        <v>0</v>
      </c>
      <c r="ME18" s="186">
        <v>0</v>
      </c>
      <c r="MF18" s="186">
        <v>19843.413243735387</v>
      </c>
      <c r="MG18" s="186">
        <v>322981.27645752492</v>
      </c>
      <c r="MH18" s="186">
        <v>2624542.0178815834</v>
      </c>
      <c r="MI18" s="186">
        <v>915329.33710806537</v>
      </c>
      <c r="MJ18" s="186">
        <v>656110.69224236184</v>
      </c>
      <c r="MK18" s="186">
        <v>514616.75595755316</v>
      </c>
      <c r="ML18" s="186">
        <v>0</v>
      </c>
      <c r="MM18" s="186">
        <v>661986.36985178443</v>
      </c>
      <c r="MN18" s="186">
        <v>50736.438374192119</v>
      </c>
      <c r="MO18" s="186">
        <v>0</v>
      </c>
      <c r="MP18" s="186">
        <v>15032.580494887223</v>
      </c>
      <c r="MQ18" s="186">
        <v>0</v>
      </c>
      <c r="MR18" s="186">
        <v>0</v>
      </c>
      <c r="MS18" s="186">
        <v>0</v>
      </c>
      <c r="MT18" s="186">
        <v>0</v>
      </c>
      <c r="MU18" s="186">
        <v>609070.66162925598</v>
      </c>
      <c r="MV18" s="186">
        <v>0</v>
      </c>
      <c r="MW18" s="186">
        <v>2073617.1373282487</v>
      </c>
      <c r="MX18" s="186">
        <v>0</v>
      </c>
      <c r="MY18" s="186">
        <v>36332.903150494189</v>
      </c>
      <c r="MZ18" s="186">
        <v>0</v>
      </c>
      <c r="NA18" s="186">
        <v>1268849.4154432281</v>
      </c>
      <c r="NB18" s="186">
        <v>1548546.3592120162</v>
      </c>
      <c r="NC18" s="186">
        <v>304767.18091824325</v>
      </c>
      <c r="ND18" s="186">
        <v>11552.44869171746</v>
      </c>
      <c r="NE18" s="186">
        <v>703845.21102158516</v>
      </c>
      <c r="NF18" s="186">
        <v>0</v>
      </c>
      <c r="NG18" s="186">
        <v>44392.936249446553</v>
      </c>
      <c r="NH18" s="186">
        <v>0</v>
      </c>
      <c r="NI18" s="186">
        <v>0</v>
      </c>
      <c r="NJ18" s="186">
        <v>0</v>
      </c>
      <c r="NK18" s="186">
        <v>0</v>
      </c>
      <c r="NL18" s="186">
        <v>0</v>
      </c>
      <c r="NM18" s="186">
        <v>0</v>
      </c>
      <c r="NN18" s="186">
        <v>0</v>
      </c>
      <c r="NO18" s="186">
        <v>3959.2558491063442</v>
      </c>
      <c r="NP18" s="186">
        <v>0</v>
      </c>
      <c r="NQ18" s="186">
        <v>898930.70178371063</v>
      </c>
      <c r="NR18" s="186">
        <v>0</v>
      </c>
      <c r="NS18" s="186">
        <v>0</v>
      </c>
      <c r="NT18" s="186">
        <v>7258.6357233616318</v>
      </c>
      <c r="NU18" s="186">
        <v>416514.71833746921</v>
      </c>
      <c r="NV18" s="186">
        <v>0</v>
      </c>
      <c r="NW18" s="186">
        <v>0</v>
      </c>
      <c r="NX18" s="186">
        <v>0</v>
      </c>
      <c r="NY18" s="186">
        <v>0</v>
      </c>
      <c r="NZ18" s="186">
        <v>0</v>
      </c>
      <c r="OA18" s="186">
        <v>0</v>
      </c>
      <c r="OB18" s="186">
        <v>0</v>
      </c>
      <c r="OC18" s="186">
        <v>0</v>
      </c>
      <c r="OD18" s="186">
        <v>0</v>
      </c>
      <c r="OE18" s="186">
        <v>0</v>
      </c>
      <c r="OF18" s="186">
        <v>0</v>
      </c>
      <c r="OG18" s="186">
        <v>0</v>
      </c>
      <c r="OH18" s="186">
        <v>0</v>
      </c>
      <c r="OI18" s="186">
        <v>0</v>
      </c>
      <c r="OJ18" s="186">
        <v>0</v>
      </c>
      <c r="OK18" s="186">
        <v>591711.61306504474</v>
      </c>
      <c r="OL18" s="186">
        <v>0</v>
      </c>
      <c r="OM18" s="186">
        <v>0</v>
      </c>
      <c r="ON18" s="186">
        <v>0</v>
      </c>
      <c r="OO18" s="186">
        <v>0</v>
      </c>
      <c r="OP18" s="186">
        <v>0</v>
      </c>
      <c r="OQ18" s="186">
        <v>0</v>
      </c>
      <c r="OR18" s="186">
        <v>0</v>
      </c>
      <c r="OS18" s="186">
        <v>0</v>
      </c>
      <c r="OT18" s="186">
        <v>0</v>
      </c>
      <c r="OU18" s="186">
        <v>0</v>
      </c>
      <c r="OV18" s="186">
        <v>0</v>
      </c>
      <c r="OW18" s="186">
        <v>0</v>
      </c>
      <c r="OX18" s="186">
        <v>0</v>
      </c>
      <c r="OY18" s="186">
        <v>0</v>
      </c>
      <c r="OZ18" s="186">
        <v>0</v>
      </c>
      <c r="PA18" s="186">
        <v>0</v>
      </c>
      <c r="PB18" s="186">
        <v>0</v>
      </c>
      <c r="PC18" s="186">
        <v>0</v>
      </c>
      <c r="PD18" s="186">
        <v>0</v>
      </c>
      <c r="PE18" s="186">
        <v>0</v>
      </c>
      <c r="PF18" s="186">
        <v>0</v>
      </c>
      <c r="PG18" s="186">
        <v>0</v>
      </c>
      <c r="PH18" s="186">
        <v>0</v>
      </c>
      <c r="PI18" s="186">
        <v>0</v>
      </c>
      <c r="PJ18" s="186">
        <v>0</v>
      </c>
      <c r="PK18" s="186">
        <v>0</v>
      </c>
      <c r="PL18" s="186">
        <v>0</v>
      </c>
      <c r="PM18" s="186">
        <v>0</v>
      </c>
      <c r="PN18" s="186">
        <v>0</v>
      </c>
      <c r="PO18" s="186">
        <v>0</v>
      </c>
      <c r="PP18" s="186">
        <v>0</v>
      </c>
      <c r="PQ18" s="186">
        <v>0</v>
      </c>
      <c r="PR18" s="186">
        <v>0</v>
      </c>
      <c r="PS18" s="186">
        <v>0</v>
      </c>
      <c r="PT18" s="186">
        <v>0</v>
      </c>
      <c r="PU18" s="186">
        <v>0</v>
      </c>
      <c r="PV18" s="186">
        <v>0</v>
      </c>
      <c r="PW18" s="186">
        <v>0</v>
      </c>
      <c r="PX18" s="186">
        <v>0</v>
      </c>
      <c r="PY18" s="186">
        <v>0</v>
      </c>
      <c r="PZ18" s="186">
        <v>0</v>
      </c>
      <c r="QA18" s="186">
        <v>0</v>
      </c>
      <c r="QB18" s="186">
        <v>0</v>
      </c>
      <c r="QC18" s="280">
        <v>0</v>
      </c>
      <c r="QD18" s="280">
        <v>1</v>
      </c>
    </row>
    <row r="19" spans="1:446" x14ac:dyDescent="0.2">
      <c r="A19" s="185" t="s">
        <v>125</v>
      </c>
      <c r="B19" s="185" t="s">
        <v>125</v>
      </c>
      <c r="C19" s="186">
        <f>ROUND(WTAMU!H18,0)-ROUND(WTAMU!H288,0)</f>
        <v>0</v>
      </c>
      <c r="D19" s="292">
        <v>3665</v>
      </c>
      <c r="E19" s="185" t="s">
        <v>125</v>
      </c>
      <c r="F19" s="185">
        <v>2021</v>
      </c>
      <c r="G19" s="186">
        <v>42734290</v>
      </c>
      <c r="H19" s="186">
        <v>9086522</v>
      </c>
      <c r="I19" s="186">
        <v>17218637</v>
      </c>
      <c r="J19" s="186">
        <v>11121315</v>
      </c>
      <c r="K19" s="186">
        <v>13564015</v>
      </c>
      <c r="L19" s="185" t="s">
        <v>738</v>
      </c>
      <c r="M19" s="185" t="s">
        <v>739</v>
      </c>
      <c r="N19" s="185" t="s">
        <v>740</v>
      </c>
      <c r="O19" s="186">
        <v>2656</v>
      </c>
      <c r="P19" s="186">
        <v>4853</v>
      </c>
      <c r="Q19" s="186">
        <v>2492</v>
      </c>
      <c r="R19" s="186">
        <v>50</v>
      </c>
      <c r="S19" s="186">
        <v>0</v>
      </c>
      <c r="T19" s="188" t="s">
        <v>893</v>
      </c>
      <c r="U19" s="188" t="s">
        <v>779</v>
      </c>
      <c r="V19" s="314" t="s">
        <v>894</v>
      </c>
      <c r="W19" s="186">
        <v>46006</v>
      </c>
      <c r="X19" s="186">
        <v>20215</v>
      </c>
      <c r="Y19" s="186">
        <v>8419</v>
      </c>
      <c r="Z19" s="186">
        <v>2004</v>
      </c>
      <c r="AA19" s="186">
        <v>7668</v>
      </c>
      <c r="AB19" s="186">
        <v>2441</v>
      </c>
      <c r="AC19" s="186">
        <v>0</v>
      </c>
      <c r="AD19" s="186">
        <v>0</v>
      </c>
      <c r="AE19" s="186">
        <v>285</v>
      </c>
      <c r="AF19" s="186">
        <v>0</v>
      </c>
      <c r="AG19" s="186">
        <v>0</v>
      </c>
      <c r="AH19" s="186">
        <v>0</v>
      </c>
      <c r="AI19" s="186">
        <v>0</v>
      </c>
      <c r="AJ19" s="186">
        <v>1126</v>
      </c>
      <c r="AK19" s="186">
        <v>0</v>
      </c>
      <c r="AL19" s="186">
        <v>6546</v>
      </c>
      <c r="AM19" s="186">
        <v>0</v>
      </c>
      <c r="AN19" s="186">
        <v>0</v>
      </c>
      <c r="AO19" s="186">
        <v>1998</v>
      </c>
      <c r="AP19" s="186">
        <v>669</v>
      </c>
      <c r="AQ19" s="186">
        <v>18985</v>
      </c>
      <c r="AR19" s="186">
        <v>9334</v>
      </c>
      <c r="AS19" s="186">
        <v>4397</v>
      </c>
      <c r="AT19" s="186">
        <v>6708</v>
      </c>
      <c r="AU19" s="186">
        <v>6639</v>
      </c>
      <c r="AV19" s="186">
        <v>3266</v>
      </c>
      <c r="AW19" s="186">
        <v>0</v>
      </c>
      <c r="AX19" s="186">
        <v>0</v>
      </c>
      <c r="AY19" s="186">
        <v>1977</v>
      </c>
      <c r="AZ19" s="186">
        <v>0</v>
      </c>
      <c r="BA19" s="186">
        <v>0</v>
      </c>
      <c r="BB19" s="186">
        <v>48</v>
      </c>
      <c r="BC19" s="186">
        <v>0</v>
      </c>
      <c r="BD19" s="186">
        <v>2583</v>
      </c>
      <c r="BE19" s="186">
        <v>0</v>
      </c>
      <c r="BF19" s="186">
        <v>20925</v>
      </c>
      <c r="BG19" s="186">
        <v>0</v>
      </c>
      <c r="BH19" s="186">
        <v>876</v>
      </c>
      <c r="BI19" s="186">
        <v>2264</v>
      </c>
      <c r="BJ19" s="186">
        <v>7206</v>
      </c>
      <c r="BK19" s="186">
        <v>7244</v>
      </c>
      <c r="BL19" s="186">
        <v>1278</v>
      </c>
      <c r="BM19" s="186">
        <v>480</v>
      </c>
      <c r="BN19" s="186">
        <v>5635</v>
      </c>
      <c r="BO19" s="186">
        <v>626</v>
      </c>
      <c r="BP19" s="186">
        <v>2574</v>
      </c>
      <c r="BQ19" s="186">
        <v>0</v>
      </c>
      <c r="BR19" s="186">
        <v>0</v>
      </c>
      <c r="BS19" s="186">
        <v>601</v>
      </c>
      <c r="BT19" s="186">
        <v>0</v>
      </c>
      <c r="BU19" s="186">
        <v>0</v>
      </c>
      <c r="BV19" s="186">
        <v>0</v>
      </c>
      <c r="BW19" s="186">
        <v>0</v>
      </c>
      <c r="BX19" s="186">
        <v>1517</v>
      </c>
      <c r="BY19" s="186">
        <v>0</v>
      </c>
      <c r="BZ19" s="186">
        <v>16390</v>
      </c>
      <c r="CA19" s="186">
        <v>0</v>
      </c>
      <c r="CB19" s="186">
        <v>0</v>
      </c>
      <c r="CC19" s="186">
        <v>147</v>
      </c>
      <c r="CD19" s="186">
        <v>1561</v>
      </c>
      <c r="CE19" s="186">
        <v>42</v>
      </c>
      <c r="CF19" s="186">
        <v>3</v>
      </c>
      <c r="CG19" s="186">
        <v>0</v>
      </c>
      <c r="CH19" s="186">
        <v>721</v>
      </c>
      <c r="CI19" s="186">
        <v>141</v>
      </c>
      <c r="CJ19" s="186">
        <v>0</v>
      </c>
      <c r="CK19" s="186">
        <v>0</v>
      </c>
      <c r="CL19" s="186">
        <v>0</v>
      </c>
      <c r="CM19" s="186">
        <v>0</v>
      </c>
      <c r="CN19" s="186">
        <v>0</v>
      </c>
      <c r="CO19" s="186">
        <v>0</v>
      </c>
      <c r="CP19" s="186">
        <v>0</v>
      </c>
      <c r="CQ19" s="186">
        <v>0</v>
      </c>
      <c r="CR19" s="186">
        <v>0</v>
      </c>
      <c r="CS19" s="186">
        <v>0</v>
      </c>
      <c r="CT19" s="186">
        <v>0</v>
      </c>
      <c r="CU19" s="186">
        <v>0</v>
      </c>
      <c r="CV19" s="186">
        <v>0</v>
      </c>
      <c r="CW19" s="186">
        <v>51</v>
      </c>
      <c r="CX19" s="186">
        <v>0</v>
      </c>
      <c r="CY19" s="186">
        <v>0</v>
      </c>
      <c r="CZ19" s="186">
        <v>0</v>
      </c>
      <c r="DA19" s="186">
        <v>0</v>
      </c>
      <c r="DB19" s="186">
        <v>0</v>
      </c>
      <c r="DC19" s="186">
        <v>0</v>
      </c>
      <c r="DD19" s="186">
        <v>0</v>
      </c>
      <c r="DE19" s="186">
        <v>0</v>
      </c>
      <c r="DF19" s="186">
        <v>0</v>
      </c>
      <c r="DG19" s="186">
        <v>0</v>
      </c>
      <c r="DH19" s="186">
        <v>0</v>
      </c>
      <c r="DI19" s="186">
        <v>0</v>
      </c>
      <c r="DJ19" s="186">
        <v>0</v>
      </c>
      <c r="DK19" s="186">
        <v>0</v>
      </c>
      <c r="DL19" s="186">
        <v>0</v>
      </c>
      <c r="DM19" s="186">
        <v>0</v>
      </c>
      <c r="DN19" s="186">
        <v>0</v>
      </c>
      <c r="DO19" s="186">
        <v>0</v>
      </c>
      <c r="DP19" s="186">
        <v>0</v>
      </c>
      <c r="DQ19" s="186">
        <v>0</v>
      </c>
      <c r="DR19" s="186">
        <v>0</v>
      </c>
      <c r="DS19" s="186">
        <v>3580858.5185753498</v>
      </c>
      <c r="DT19" s="186">
        <v>1418655.97767364</v>
      </c>
      <c r="DU19" s="186">
        <v>1575022.2137267799</v>
      </c>
      <c r="DV19" s="186">
        <v>123484.236643297</v>
      </c>
      <c r="DW19" s="186">
        <v>650603.29347379995</v>
      </c>
      <c r="DX19" s="186">
        <v>407184.16201840498</v>
      </c>
      <c r="DY19" s="186">
        <v>0</v>
      </c>
      <c r="DZ19" s="186">
        <v>0</v>
      </c>
      <c r="EA19" s="186">
        <v>26022.2097771558</v>
      </c>
      <c r="EB19" s="186">
        <v>0</v>
      </c>
      <c r="EC19" s="186">
        <v>0</v>
      </c>
      <c r="ED19" s="186">
        <v>0</v>
      </c>
      <c r="EE19" s="186">
        <v>0</v>
      </c>
      <c r="EF19" s="186">
        <v>209622.36298956</v>
      </c>
      <c r="EG19" s="186">
        <v>0</v>
      </c>
      <c r="EH19" s="186">
        <v>501083.93158251903</v>
      </c>
      <c r="EI19" s="186">
        <v>0</v>
      </c>
      <c r="EJ19" s="186">
        <v>0</v>
      </c>
      <c r="EK19" s="186">
        <v>278285.87899341399</v>
      </c>
      <c r="EL19" s="186">
        <v>56920.615311855203</v>
      </c>
      <c r="EM19" s="186">
        <v>2349343.54268345</v>
      </c>
      <c r="EN19" s="186">
        <v>1044729.0936146399</v>
      </c>
      <c r="EO19" s="186">
        <v>1238888.10959355</v>
      </c>
      <c r="EP19" s="186">
        <v>622339.33633352304</v>
      </c>
      <c r="EQ19" s="186">
        <v>990422.48115525395</v>
      </c>
      <c r="ER19" s="186">
        <v>981615.90960149595</v>
      </c>
      <c r="ES19" s="186">
        <v>0</v>
      </c>
      <c r="ET19" s="186">
        <v>0</v>
      </c>
      <c r="EU19" s="186">
        <v>124911.827185738</v>
      </c>
      <c r="EV19" s="186">
        <v>0</v>
      </c>
      <c r="EW19" s="186">
        <v>0</v>
      </c>
      <c r="EX19" s="186">
        <v>39526.154891304403</v>
      </c>
      <c r="EY19" s="186">
        <v>0</v>
      </c>
      <c r="EZ19" s="186">
        <v>300545.16162159701</v>
      </c>
      <c r="FA19" s="186">
        <v>0</v>
      </c>
      <c r="FB19" s="186">
        <v>2317133.6107037701</v>
      </c>
      <c r="FC19" s="186">
        <v>0</v>
      </c>
      <c r="FD19" s="186">
        <v>61041.1029258708</v>
      </c>
      <c r="FE19" s="186">
        <v>375458.21487891203</v>
      </c>
      <c r="FF19" s="186">
        <v>1106971.7925809701</v>
      </c>
      <c r="FG19" s="186">
        <v>1247718.7419927199</v>
      </c>
      <c r="FH19" s="186">
        <v>490958.12470398803</v>
      </c>
      <c r="FI19" s="186">
        <v>292200.10954552703</v>
      </c>
      <c r="FJ19" s="186">
        <v>679465.04024138104</v>
      </c>
      <c r="FK19" s="186">
        <v>475840.617933748</v>
      </c>
      <c r="FL19" s="186">
        <v>582723.540339606</v>
      </c>
      <c r="FM19" s="186">
        <v>0</v>
      </c>
      <c r="FN19" s="186">
        <v>0</v>
      </c>
      <c r="FO19" s="186">
        <v>200673.60798048301</v>
      </c>
      <c r="FP19" s="186">
        <v>0</v>
      </c>
      <c r="FQ19" s="186">
        <v>0</v>
      </c>
      <c r="FR19" s="186">
        <v>0</v>
      </c>
      <c r="FS19" s="186">
        <v>0</v>
      </c>
      <c r="FT19" s="186">
        <v>407542.35436032497</v>
      </c>
      <c r="FU19" s="186">
        <v>0</v>
      </c>
      <c r="FV19" s="186">
        <v>2281164.33098611</v>
      </c>
      <c r="FW19" s="186">
        <v>0</v>
      </c>
      <c r="FX19" s="186">
        <v>0</v>
      </c>
      <c r="FY19" s="186">
        <v>59634.463834044604</v>
      </c>
      <c r="FZ19" s="186">
        <v>525753.07949667703</v>
      </c>
      <c r="GA19" s="186">
        <v>2026.825</v>
      </c>
      <c r="GB19" s="186">
        <v>1011.43654822335</v>
      </c>
      <c r="GC19" s="186">
        <v>0</v>
      </c>
      <c r="GD19" s="186">
        <v>523684.406354759</v>
      </c>
      <c r="GE19" s="186">
        <v>85710.116651094504</v>
      </c>
      <c r="GF19" s="186">
        <v>0</v>
      </c>
      <c r="GG19" s="186">
        <v>0</v>
      </c>
      <c r="GH19" s="186">
        <v>0</v>
      </c>
      <c r="GI19" s="186">
        <v>0</v>
      </c>
      <c r="GJ19" s="186">
        <v>0</v>
      </c>
      <c r="GK19" s="186">
        <v>0</v>
      </c>
      <c r="GL19" s="186">
        <v>0</v>
      </c>
      <c r="GM19" s="186">
        <v>0</v>
      </c>
      <c r="GN19" s="186">
        <v>0</v>
      </c>
      <c r="GO19" s="186">
        <v>0</v>
      </c>
      <c r="GP19" s="186">
        <v>0</v>
      </c>
      <c r="GQ19" s="186">
        <v>0</v>
      </c>
      <c r="GR19" s="186">
        <v>0</v>
      </c>
      <c r="GS19" s="186">
        <v>0</v>
      </c>
      <c r="GT19" s="186">
        <v>0</v>
      </c>
      <c r="GU19" s="186">
        <v>0</v>
      </c>
      <c r="GV19" s="186">
        <v>0</v>
      </c>
      <c r="GW19" s="186">
        <v>0</v>
      </c>
      <c r="GX19" s="186">
        <v>0</v>
      </c>
      <c r="GY19" s="186">
        <v>0</v>
      </c>
      <c r="GZ19" s="186">
        <v>0</v>
      </c>
      <c r="HA19" s="186">
        <v>0</v>
      </c>
      <c r="HB19" s="186">
        <v>0</v>
      </c>
      <c r="HC19" s="186">
        <v>0</v>
      </c>
      <c r="HD19" s="186">
        <v>0</v>
      </c>
      <c r="HE19" s="186">
        <v>0</v>
      </c>
      <c r="HF19" s="186">
        <v>0</v>
      </c>
      <c r="HG19" s="186">
        <v>0</v>
      </c>
      <c r="HH19" s="186">
        <v>0</v>
      </c>
      <c r="HI19" s="186">
        <v>0</v>
      </c>
      <c r="HJ19" s="186">
        <v>0</v>
      </c>
      <c r="HK19" s="186">
        <v>0</v>
      </c>
      <c r="HL19" s="186">
        <v>0</v>
      </c>
      <c r="HM19" s="186">
        <v>0</v>
      </c>
      <c r="HN19" s="186">
        <v>0</v>
      </c>
      <c r="HP19" s="187" t="s">
        <v>150</v>
      </c>
      <c r="HQ19" s="185">
        <f>'Relative Weights'!$H$1</f>
        <v>2021</v>
      </c>
      <c r="HR19" s="186">
        <v>0</v>
      </c>
      <c r="HS19" s="186">
        <v>0</v>
      </c>
      <c r="HT19" s="186">
        <v>0</v>
      </c>
      <c r="HU19" s="186">
        <v>0</v>
      </c>
      <c r="HV19" s="186">
        <v>0</v>
      </c>
      <c r="HW19" s="186">
        <v>0</v>
      </c>
      <c r="HX19" s="186">
        <v>0</v>
      </c>
      <c r="HY19" s="186">
        <v>0</v>
      </c>
      <c r="HZ19" s="186">
        <v>0</v>
      </c>
      <c r="IA19" s="186">
        <v>0</v>
      </c>
      <c r="IB19" s="186">
        <v>0</v>
      </c>
      <c r="IC19" s="186">
        <v>0</v>
      </c>
      <c r="ID19" s="186">
        <v>0</v>
      </c>
      <c r="IE19" s="186">
        <v>0</v>
      </c>
      <c r="IF19" s="186">
        <v>0</v>
      </c>
      <c r="IG19" s="186">
        <v>0</v>
      </c>
      <c r="IH19" s="186">
        <v>0</v>
      </c>
      <c r="II19" s="186">
        <v>0</v>
      </c>
      <c r="IJ19" s="186">
        <v>0</v>
      </c>
      <c r="IK19" s="186">
        <v>0</v>
      </c>
      <c r="IL19" s="186">
        <v>0</v>
      </c>
      <c r="IM19" s="186">
        <v>0</v>
      </c>
      <c r="IN19" s="186">
        <v>36915</v>
      </c>
      <c r="IO19" s="186">
        <v>0</v>
      </c>
      <c r="IP19" s="186">
        <v>0</v>
      </c>
      <c r="IQ19" s="186">
        <v>56431</v>
      </c>
      <c r="IR19" s="186">
        <v>0</v>
      </c>
      <c r="IS19" s="186">
        <v>0</v>
      </c>
      <c r="IT19" s="186">
        <v>0</v>
      </c>
      <c r="IU19" s="186">
        <v>0</v>
      </c>
      <c r="IV19" s="186">
        <v>0</v>
      </c>
      <c r="IW19" s="186">
        <v>0</v>
      </c>
      <c r="IX19" s="186">
        <v>0</v>
      </c>
      <c r="IY19" s="186">
        <v>0</v>
      </c>
      <c r="IZ19" s="186">
        <v>0</v>
      </c>
      <c r="JA19" s="186">
        <v>0</v>
      </c>
      <c r="JB19" s="186">
        <v>0</v>
      </c>
      <c r="JC19" s="186">
        <v>0</v>
      </c>
      <c r="JD19" s="186">
        <v>0</v>
      </c>
      <c r="JE19" s="186">
        <v>0</v>
      </c>
      <c r="JF19" s="186">
        <v>0</v>
      </c>
      <c r="JG19" s="186">
        <v>0</v>
      </c>
      <c r="JH19" s="186">
        <v>0</v>
      </c>
      <c r="JI19" s="186">
        <v>0</v>
      </c>
      <c r="JJ19" s="186">
        <v>0</v>
      </c>
      <c r="JK19" s="186">
        <v>0</v>
      </c>
      <c r="JL19" s="186">
        <v>0</v>
      </c>
      <c r="JM19" s="186">
        <v>0</v>
      </c>
      <c r="JN19" s="186">
        <v>0</v>
      </c>
      <c r="JO19" s="186">
        <v>0</v>
      </c>
      <c r="JP19" s="186">
        <v>0</v>
      </c>
      <c r="JQ19" s="186">
        <v>0</v>
      </c>
      <c r="JR19" s="186">
        <v>0</v>
      </c>
      <c r="JS19" s="186">
        <v>0</v>
      </c>
      <c r="JT19" s="186">
        <v>0</v>
      </c>
      <c r="JU19" s="186">
        <v>0</v>
      </c>
      <c r="JV19" s="186">
        <v>0</v>
      </c>
      <c r="JW19" s="186">
        <v>0</v>
      </c>
      <c r="JX19" s="186">
        <v>0</v>
      </c>
      <c r="JY19" s="186">
        <v>70000</v>
      </c>
      <c r="JZ19" s="186">
        <v>0</v>
      </c>
      <c r="KA19" s="186">
        <v>0</v>
      </c>
      <c r="KB19" s="186">
        <v>0</v>
      </c>
      <c r="KC19" s="186">
        <v>0</v>
      </c>
      <c r="KD19" s="186">
        <v>0</v>
      </c>
      <c r="KE19" s="186">
        <v>0</v>
      </c>
      <c r="KF19" s="186">
        <v>0</v>
      </c>
      <c r="KG19" s="186">
        <v>0</v>
      </c>
      <c r="KH19" s="186">
        <v>0</v>
      </c>
      <c r="KI19" s="186">
        <v>0</v>
      </c>
      <c r="KJ19" s="186">
        <v>0</v>
      </c>
      <c r="KK19" s="186">
        <v>0</v>
      </c>
      <c r="KL19" s="186">
        <v>0</v>
      </c>
      <c r="KM19" s="186">
        <v>0</v>
      </c>
      <c r="KN19" s="186">
        <v>0</v>
      </c>
      <c r="KO19" s="186">
        <v>0</v>
      </c>
      <c r="KP19" s="186">
        <v>0</v>
      </c>
      <c r="KQ19" s="186">
        <v>0</v>
      </c>
      <c r="KR19" s="186">
        <v>0</v>
      </c>
      <c r="KS19" s="186">
        <v>0</v>
      </c>
      <c r="KT19" s="186">
        <v>0</v>
      </c>
      <c r="KU19" s="186">
        <v>0</v>
      </c>
      <c r="KV19" s="186">
        <v>0</v>
      </c>
      <c r="KW19" s="186">
        <v>0</v>
      </c>
      <c r="KX19" s="186">
        <v>0</v>
      </c>
      <c r="KY19" s="186">
        <v>0</v>
      </c>
      <c r="KZ19" s="186">
        <v>0</v>
      </c>
      <c r="LA19" s="186">
        <v>0</v>
      </c>
      <c r="LB19" s="186">
        <v>0</v>
      </c>
      <c r="LC19" s="186">
        <v>0</v>
      </c>
      <c r="LD19" s="186">
        <v>0</v>
      </c>
      <c r="LE19" s="186">
        <v>0</v>
      </c>
      <c r="LF19" s="186">
        <v>0</v>
      </c>
      <c r="LG19" s="186">
        <v>0</v>
      </c>
      <c r="LH19" s="186">
        <v>0</v>
      </c>
      <c r="LI19" s="186">
        <v>0</v>
      </c>
      <c r="LJ19" s="186">
        <v>0</v>
      </c>
      <c r="LK19" s="186">
        <v>0</v>
      </c>
      <c r="LL19" s="186">
        <v>0</v>
      </c>
      <c r="LM19" s="186">
        <v>0</v>
      </c>
      <c r="LN19" s="186">
        <v>0</v>
      </c>
      <c r="LO19" s="186">
        <v>0</v>
      </c>
      <c r="LP19" s="186">
        <v>0</v>
      </c>
      <c r="LQ19" s="186">
        <v>0</v>
      </c>
      <c r="LR19" s="186">
        <v>0</v>
      </c>
      <c r="LS19" s="186">
        <v>0</v>
      </c>
      <c r="LT19" s="186">
        <v>0</v>
      </c>
      <c r="LU19" s="186">
        <v>0</v>
      </c>
      <c r="LV19" s="186">
        <v>0</v>
      </c>
      <c r="LW19" s="186">
        <v>0</v>
      </c>
      <c r="LX19" s="186">
        <v>0</v>
      </c>
      <c r="LY19" s="186">
        <v>0</v>
      </c>
      <c r="LZ19" s="186">
        <v>0</v>
      </c>
      <c r="MA19" s="186">
        <v>0</v>
      </c>
      <c r="MB19" s="186">
        <v>0</v>
      </c>
      <c r="MC19" s="186">
        <v>0</v>
      </c>
      <c r="MD19" s="186">
        <v>0</v>
      </c>
      <c r="ME19" s="186">
        <v>0</v>
      </c>
      <c r="MF19" s="186">
        <v>0</v>
      </c>
      <c r="MG19" s="186">
        <v>0</v>
      </c>
      <c r="MH19" s="186">
        <v>0</v>
      </c>
      <c r="MI19" s="186">
        <v>0</v>
      </c>
      <c r="MJ19" s="186">
        <v>0</v>
      </c>
      <c r="MK19" s="186">
        <v>0</v>
      </c>
      <c r="ML19" s="186">
        <v>0</v>
      </c>
      <c r="MM19" s="186">
        <v>0</v>
      </c>
      <c r="MN19" s="186">
        <v>0</v>
      </c>
      <c r="MO19" s="186">
        <v>0</v>
      </c>
      <c r="MP19" s="186">
        <v>0</v>
      </c>
      <c r="MQ19" s="186">
        <v>0</v>
      </c>
      <c r="MR19" s="186">
        <v>0</v>
      </c>
      <c r="MS19" s="186">
        <v>0</v>
      </c>
      <c r="MT19" s="186">
        <v>0</v>
      </c>
      <c r="MU19" s="186">
        <v>0</v>
      </c>
      <c r="MV19" s="186">
        <v>0</v>
      </c>
      <c r="MW19" s="186">
        <v>0</v>
      </c>
      <c r="MX19" s="186">
        <v>0</v>
      </c>
      <c r="MY19" s="186">
        <v>0</v>
      </c>
      <c r="MZ19" s="186">
        <v>0</v>
      </c>
      <c r="NA19" s="186">
        <v>0</v>
      </c>
      <c r="NB19" s="186">
        <v>0</v>
      </c>
      <c r="NC19" s="186">
        <v>0</v>
      </c>
      <c r="ND19" s="186">
        <v>0</v>
      </c>
      <c r="NE19" s="186">
        <v>0</v>
      </c>
      <c r="NF19" s="186">
        <v>0</v>
      </c>
      <c r="NG19" s="186">
        <v>0</v>
      </c>
      <c r="NH19" s="186">
        <v>0</v>
      </c>
      <c r="NI19" s="186">
        <v>0</v>
      </c>
      <c r="NJ19" s="186">
        <v>0</v>
      </c>
      <c r="NK19" s="186">
        <v>0</v>
      </c>
      <c r="NL19" s="186">
        <v>0</v>
      </c>
      <c r="NM19" s="186">
        <v>0</v>
      </c>
      <c r="NN19" s="186">
        <v>0</v>
      </c>
      <c r="NO19" s="186">
        <v>0</v>
      </c>
      <c r="NP19" s="186">
        <v>0</v>
      </c>
      <c r="NQ19" s="186">
        <v>0</v>
      </c>
      <c r="NR19" s="186">
        <v>0</v>
      </c>
      <c r="NS19" s="186">
        <v>0</v>
      </c>
      <c r="NT19" s="186">
        <v>0</v>
      </c>
      <c r="NU19" s="186">
        <v>0</v>
      </c>
      <c r="NV19" s="186">
        <v>0</v>
      </c>
      <c r="NW19" s="186">
        <v>0</v>
      </c>
      <c r="NX19" s="186">
        <v>0</v>
      </c>
      <c r="NY19" s="186">
        <v>0</v>
      </c>
      <c r="NZ19" s="186">
        <v>0</v>
      </c>
      <c r="OA19" s="186">
        <v>0</v>
      </c>
      <c r="OB19" s="186">
        <v>0</v>
      </c>
      <c r="OC19" s="186">
        <v>0</v>
      </c>
      <c r="OD19" s="186">
        <v>0</v>
      </c>
      <c r="OE19" s="186">
        <v>0</v>
      </c>
      <c r="OF19" s="186">
        <v>0</v>
      </c>
      <c r="OG19" s="186">
        <v>0</v>
      </c>
      <c r="OH19" s="186">
        <v>0</v>
      </c>
      <c r="OI19" s="186">
        <v>0</v>
      </c>
      <c r="OJ19" s="186">
        <v>0</v>
      </c>
      <c r="OK19" s="186">
        <v>0</v>
      </c>
      <c r="OL19" s="186">
        <v>0</v>
      </c>
      <c r="OM19" s="186">
        <v>0</v>
      </c>
      <c r="ON19" s="186">
        <v>0</v>
      </c>
      <c r="OO19" s="186">
        <v>0</v>
      </c>
      <c r="OP19" s="186">
        <v>0</v>
      </c>
      <c r="OQ19" s="186">
        <v>0</v>
      </c>
      <c r="OR19" s="186">
        <v>0</v>
      </c>
      <c r="OS19" s="186">
        <v>0</v>
      </c>
      <c r="OT19" s="186">
        <v>0</v>
      </c>
      <c r="OU19" s="186">
        <v>0</v>
      </c>
      <c r="OV19" s="186">
        <v>0</v>
      </c>
      <c r="OW19" s="186">
        <v>0</v>
      </c>
      <c r="OX19" s="186">
        <v>0</v>
      </c>
      <c r="OY19" s="186">
        <v>0</v>
      </c>
      <c r="OZ19" s="186">
        <v>0</v>
      </c>
      <c r="PA19" s="186">
        <v>0</v>
      </c>
      <c r="PB19" s="186">
        <v>0</v>
      </c>
      <c r="PC19" s="186">
        <v>0</v>
      </c>
      <c r="PD19" s="186">
        <v>0</v>
      </c>
      <c r="PE19" s="186">
        <v>0</v>
      </c>
      <c r="PF19" s="186">
        <v>0</v>
      </c>
      <c r="PG19" s="186">
        <v>0</v>
      </c>
      <c r="PH19" s="186">
        <v>0</v>
      </c>
      <c r="PI19" s="186">
        <v>0</v>
      </c>
      <c r="PJ19" s="186">
        <v>5903385</v>
      </c>
      <c r="PK19" s="186">
        <v>2453273</v>
      </c>
      <c r="PL19" s="186">
        <v>2708965</v>
      </c>
      <c r="PM19" s="186">
        <v>2404507</v>
      </c>
      <c r="PN19" s="186">
        <v>1419024</v>
      </c>
      <c r="PO19" s="186">
        <v>1429537</v>
      </c>
      <c r="PP19" s="186">
        <v>0</v>
      </c>
      <c r="PQ19" s="186">
        <v>0</v>
      </c>
      <c r="PR19" s="186">
        <v>255264</v>
      </c>
      <c r="PS19" s="186">
        <v>0</v>
      </c>
      <c r="PT19" s="186">
        <v>0</v>
      </c>
      <c r="PU19" s="186">
        <v>31528</v>
      </c>
      <c r="PV19" s="186">
        <v>0</v>
      </c>
      <c r="PW19" s="186">
        <v>829442</v>
      </c>
      <c r="PX19" s="186">
        <v>0</v>
      </c>
      <c r="PY19" s="186">
        <v>4148021</v>
      </c>
      <c r="PZ19" s="186">
        <v>0</v>
      </c>
      <c r="QA19" s="186">
        <v>70213</v>
      </c>
      <c r="QB19" s="186">
        <v>571855</v>
      </c>
      <c r="QC19" s="280">
        <v>1195675</v>
      </c>
      <c r="QD19" s="280">
        <v>1</v>
      </c>
    </row>
    <row r="20" spans="1:446" x14ac:dyDescent="0.2">
      <c r="A20" s="185" t="s">
        <v>89</v>
      </c>
      <c r="B20" s="185" t="s">
        <v>89</v>
      </c>
      <c r="C20" s="186">
        <f>ROUND(TAMUC!H18,0)-ROUND(TAMUC!H288,0)</f>
        <v>0</v>
      </c>
      <c r="D20" s="292">
        <v>3565</v>
      </c>
      <c r="E20" s="185" t="s">
        <v>695</v>
      </c>
      <c r="F20" s="185">
        <v>2021</v>
      </c>
      <c r="G20" s="186">
        <v>57820430</v>
      </c>
      <c r="H20" s="186">
        <v>3082486</v>
      </c>
      <c r="I20" s="186">
        <v>16425525</v>
      </c>
      <c r="J20" s="186">
        <v>16067396</v>
      </c>
      <c r="K20" s="186">
        <v>12685083</v>
      </c>
      <c r="L20" s="185" t="s">
        <v>738</v>
      </c>
      <c r="M20" s="185" t="s">
        <v>739</v>
      </c>
      <c r="N20" s="185" t="s">
        <v>740</v>
      </c>
      <c r="O20" s="186">
        <v>2939</v>
      </c>
      <c r="P20" s="186">
        <v>5123</v>
      </c>
      <c r="Q20" s="186">
        <v>3068</v>
      </c>
      <c r="R20" s="186">
        <v>494</v>
      </c>
      <c r="S20" s="186">
        <v>0</v>
      </c>
      <c r="T20" s="188" t="s">
        <v>780</v>
      </c>
      <c r="U20" s="188" t="s">
        <v>781</v>
      </c>
      <c r="V20" s="314" t="s">
        <v>892</v>
      </c>
      <c r="W20" s="186">
        <v>47361</v>
      </c>
      <c r="X20" s="186">
        <v>20730</v>
      </c>
      <c r="Y20" s="186">
        <v>8051</v>
      </c>
      <c r="Z20" s="186">
        <v>1471</v>
      </c>
      <c r="AA20" s="186">
        <v>3409</v>
      </c>
      <c r="AB20" s="186">
        <v>4426</v>
      </c>
      <c r="AC20" s="186">
        <v>153</v>
      </c>
      <c r="AD20" s="186">
        <v>0</v>
      </c>
      <c r="AE20" s="186">
        <v>537</v>
      </c>
      <c r="AF20" s="186">
        <v>0</v>
      </c>
      <c r="AG20" s="186">
        <v>0</v>
      </c>
      <c r="AH20" s="186">
        <v>198</v>
      </c>
      <c r="AI20" s="186">
        <v>0</v>
      </c>
      <c r="AJ20" s="186">
        <v>4226</v>
      </c>
      <c r="AK20" s="186">
        <v>0</v>
      </c>
      <c r="AL20" s="186">
        <v>3927</v>
      </c>
      <c r="AM20" s="186">
        <v>0</v>
      </c>
      <c r="AN20" s="186">
        <v>0</v>
      </c>
      <c r="AO20" s="186">
        <v>491</v>
      </c>
      <c r="AP20" s="186">
        <v>26</v>
      </c>
      <c r="AQ20" s="186">
        <v>23382</v>
      </c>
      <c r="AR20" s="186">
        <v>10565</v>
      </c>
      <c r="AS20" s="186">
        <v>4957</v>
      </c>
      <c r="AT20" s="186">
        <v>12134</v>
      </c>
      <c r="AU20" s="186">
        <v>4855</v>
      </c>
      <c r="AV20" s="186">
        <v>7053</v>
      </c>
      <c r="AW20" s="186">
        <v>474</v>
      </c>
      <c r="AX20" s="186">
        <v>0</v>
      </c>
      <c r="AY20" s="186">
        <v>2160</v>
      </c>
      <c r="AZ20" s="186">
        <v>0</v>
      </c>
      <c r="BA20" s="186">
        <v>0</v>
      </c>
      <c r="BB20" s="186">
        <v>456</v>
      </c>
      <c r="BC20" s="186">
        <v>0</v>
      </c>
      <c r="BD20" s="186">
        <v>4542</v>
      </c>
      <c r="BE20" s="186">
        <v>0</v>
      </c>
      <c r="BF20" s="186">
        <v>23910</v>
      </c>
      <c r="BG20" s="186">
        <v>0</v>
      </c>
      <c r="BH20" s="186">
        <v>1596</v>
      </c>
      <c r="BI20" s="186">
        <v>2210</v>
      </c>
      <c r="BJ20" s="186">
        <v>2600</v>
      </c>
      <c r="BK20" s="186">
        <v>8533</v>
      </c>
      <c r="BL20" s="186">
        <v>5689</v>
      </c>
      <c r="BM20" s="186">
        <v>1499</v>
      </c>
      <c r="BN20" s="186">
        <v>14593</v>
      </c>
      <c r="BO20" s="186">
        <v>1092</v>
      </c>
      <c r="BP20" s="186">
        <v>3260</v>
      </c>
      <c r="BQ20" s="186">
        <v>0</v>
      </c>
      <c r="BR20" s="186">
        <v>0</v>
      </c>
      <c r="BS20" s="186">
        <v>3624</v>
      </c>
      <c r="BT20" s="186">
        <v>1077</v>
      </c>
      <c r="BU20" s="186">
        <v>0</v>
      </c>
      <c r="BV20" s="186">
        <v>0</v>
      </c>
      <c r="BW20" s="186">
        <v>0</v>
      </c>
      <c r="BX20" s="186">
        <v>1326</v>
      </c>
      <c r="BY20" s="186">
        <v>0</v>
      </c>
      <c r="BZ20" s="186">
        <v>16917</v>
      </c>
      <c r="CA20" s="186">
        <v>0</v>
      </c>
      <c r="CB20" s="186">
        <v>0</v>
      </c>
      <c r="CC20" s="186">
        <v>678</v>
      </c>
      <c r="CD20" s="186">
        <v>313</v>
      </c>
      <c r="CE20" s="186">
        <v>1220</v>
      </c>
      <c r="CF20" s="186">
        <v>0</v>
      </c>
      <c r="CG20" s="186">
        <v>0</v>
      </c>
      <c r="CH20" s="186">
        <v>4821</v>
      </c>
      <c r="CI20" s="186">
        <v>0</v>
      </c>
      <c r="CJ20" s="186">
        <v>0</v>
      </c>
      <c r="CK20" s="186">
        <v>0</v>
      </c>
      <c r="CL20" s="186">
        <v>0</v>
      </c>
      <c r="CM20" s="186">
        <v>0</v>
      </c>
      <c r="CN20" s="186">
        <v>0</v>
      </c>
      <c r="CO20" s="186">
        <v>0</v>
      </c>
      <c r="CP20" s="186">
        <v>0</v>
      </c>
      <c r="CQ20" s="186">
        <v>0</v>
      </c>
      <c r="CR20" s="186">
        <v>15</v>
      </c>
      <c r="CS20" s="186">
        <v>0</v>
      </c>
      <c r="CT20" s="186">
        <v>0</v>
      </c>
      <c r="CU20" s="186">
        <v>0</v>
      </c>
      <c r="CV20" s="186">
        <v>0</v>
      </c>
      <c r="CW20" s="186">
        <v>0</v>
      </c>
      <c r="CX20" s="186">
        <v>0</v>
      </c>
      <c r="CY20" s="186">
        <v>0</v>
      </c>
      <c r="CZ20" s="186">
        <v>0</v>
      </c>
      <c r="DA20" s="186">
        <v>0</v>
      </c>
      <c r="DB20" s="186">
        <v>0</v>
      </c>
      <c r="DC20" s="186">
        <v>0</v>
      </c>
      <c r="DD20" s="186">
        <v>0</v>
      </c>
      <c r="DE20" s="186">
        <v>0</v>
      </c>
      <c r="DF20" s="186">
        <v>0</v>
      </c>
      <c r="DG20" s="186">
        <v>0</v>
      </c>
      <c r="DH20" s="186">
        <v>0</v>
      </c>
      <c r="DI20" s="186">
        <v>0</v>
      </c>
      <c r="DJ20" s="186">
        <v>0</v>
      </c>
      <c r="DK20" s="186">
        <v>0</v>
      </c>
      <c r="DL20" s="186">
        <v>0</v>
      </c>
      <c r="DM20" s="186">
        <v>0</v>
      </c>
      <c r="DN20" s="186">
        <v>0</v>
      </c>
      <c r="DO20" s="186">
        <v>0</v>
      </c>
      <c r="DP20" s="186">
        <v>0</v>
      </c>
      <c r="DQ20" s="186">
        <v>0</v>
      </c>
      <c r="DR20" s="186">
        <v>0</v>
      </c>
      <c r="DS20" s="186">
        <v>2996399.5942927501</v>
      </c>
      <c r="DT20" s="186">
        <v>1491120.7044363299</v>
      </c>
      <c r="DU20" s="186">
        <v>690413.61307443702</v>
      </c>
      <c r="DV20" s="186">
        <v>117610.029366036</v>
      </c>
      <c r="DW20" s="186">
        <v>372645.13881236798</v>
      </c>
      <c r="DX20" s="186">
        <v>526985.33250100398</v>
      </c>
      <c r="DY20" s="186">
        <v>6954.1862745097997</v>
      </c>
      <c r="DZ20" s="186">
        <v>0</v>
      </c>
      <c r="EA20" s="186">
        <v>54005.279504706501</v>
      </c>
      <c r="EB20" s="186">
        <v>0</v>
      </c>
      <c r="EC20" s="186">
        <v>0</v>
      </c>
      <c r="ED20" s="186">
        <v>50303.213460071602</v>
      </c>
      <c r="EE20" s="186">
        <v>0</v>
      </c>
      <c r="EF20" s="186">
        <v>289820.282756306</v>
      </c>
      <c r="EG20" s="186">
        <v>0</v>
      </c>
      <c r="EH20" s="186">
        <v>301646.90678137401</v>
      </c>
      <c r="EI20" s="186">
        <v>0</v>
      </c>
      <c r="EJ20" s="186">
        <v>0</v>
      </c>
      <c r="EK20" s="186">
        <v>71086.714163162396</v>
      </c>
      <c r="EL20" s="186">
        <v>2356.40193123055</v>
      </c>
      <c r="EM20" s="186">
        <v>1862607.0991239201</v>
      </c>
      <c r="EN20" s="186">
        <v>1022036.0872785</v>
      </c>
      <c r="EO20" s="186">
        <v>826846.60036315303</v>
      </c>
      <c r="EP20" s="186">
        <v>1057994.28730063</v>
      </c>
      <c r="EQ20" s="186">
        <v>502594.73424795602</v>
      </c>
      <c r="ER20" s="186">
        <v>1000777.54414972</v>
      </c>
      <c r="ES20" s="186">
        <v>24851.623981900499</v>
      </c>
      <c r="ET20" s="186">
        <v>0</v>
      </c>
      <c r="EU20" s="186">
        <v>289264.10382862698</v>
      </c>
      <c r="EV20" s="186">
        <v>0</v>
      </c>
      <c r="EW20" s="186">
        <v>0</v>
      </c>
      <c r="EX20" s="186">
        <v>32291.453206595099</v>
      </c>
      <c r="EY20" s="186">
        <v>0</v>
      </c>
      <c r="EZ20" s="186">
        <v>334924.99743128702</v>
      </c>
      <c r="FA20" s="186">
        <v>0</v>
      </c>
      <c r="FB20" s="186">
        <v>1772999.11482379</v>
      </c>
      <c r="FC20" s="186">
        <v>0</v>
      </c>
      <c r="FD20" s="186">
        <v>0</v>
      </c>
      <c r="FE20" s="186">
        <v>341713.20107341802</v>
      </c>
      <c r="FF20" s="186">
        <v>406405.04560884699</v>
      </c>
      <c r="FG20" s="186">
        <v>1522020.0835543601</v>
      </c>
      <c r="FH20" s="186">
        <v>732724.85818779096</v>
      </c>
      <c r="FI20" s="186">
        <v>548202.89959271403</v>
      </c>
      <c r="FJ20" s="186">
        <v>1862518.9292975501</v>
      </c>
      <c r="FK20" s="186">
        <v>204422.51430303499</v>
      </c>
      <c r="FL20" s="186">
        <v>388461.88221344899</v>
      </c>
      <c r="FM20" s="186">
        <v>0</v>
      </c>
      <c r="FN20" s="186">
        <v>0</v>
      </c>
      <c r="FO20" s="186">
        <v>463228.01666666701</v>
      </c>
      <c r="FP20" s="186">
        <v>91633.35</v>
      </c>
      <c r="FQ20" s="186">
        <v>0</v>
      </c>
      <c r="FR20" s="186">
        <v>0</v>
      </c>
      <c r="FS20" s="186">
        <v>0</v>
      </c>
      <c r="FT20" s="186">
        <v>206510.052979667</v>
      </c>
      <c r="FU20" s="186">
        <v>0</v>
      </c>
      <c r="FV20" s="186">
        <v>2143872.0116443299</v>
      </c>
      <c r="FW20" s="186">
        <v>0</v>
      </c>
      <c r="FX20" s="186">
        <v>0</v>
      </c>
      <c r="FY20" s="186">
        <v>173270.22034776301</v>
      </c>
      <c r="FZ20" s="186">
        <v>195895.75245992301</v>
      </c>
      <c r="GA20" s="186">
        <v>221631.29290055999</v>
      </c>
      <c r="GB20" s="186">
        <v>0</v>
      </c>
      <c r="GC20" s="186">
        <v>0</v>
      </c>
      <c r="GD20" s="186">
        <v>680662.77798256604</v>
      </c>
      <c r="GE20" s="186">
        <v>0</v>
      </c>
      <c r="GF20" s="186">
        <v>0</v>
      </c>
      <c r="GG20" s="186">
        <v>0</v>
      </c>
      <c r="GH20" s="186">
        <v>0</v>
      </c>
      <c r="GI20" s="186">
        <v>0</v>
      </c>
      <c r="GJ20" s="186">
        <v>0</v>
      </c>
      <c r="GK20" s="186">
        <v>0</v>
      </c>
      <c r="GL20" s="186">
        <v>0</v>
      </c>
      <c r="GM20" s="186">
        <v>0</v>
      </c>
      <c r="GN20" s="186">
        <v>8713.53044375645</v>
      </c>
      <c r="GO20" s="186">
        <v>0</v>
      </c>
      <c r="GP20" s="186">
        <v>0</v>
      </c>
      <c r="GQ20" s="186">
        <v>0</v>
      </c>
      <c r="GR20" s="186">
        <v>0</v>
      </c>
      <c r="GS20" s="186">
        <v>0</v>
      </c>
      <c r="GT20" s="186">
        <v>0</v>
      </c>
      <c r="GU20" s="186">
        <v>0</v>
      </c>
      <c r="GV20" s="186">
        <v>0</v>
      </c>
      <c r="GW20" s="186">
        <v>0</v>
      </c>
      <c r="GX20" s="186">
        <v>0</v>
      </c>
      <c r="GY20" s="186">
        <v>0</v>
      </c>
      <c r="GZ20" s="186">
        <v>0</v>
      </c>
      <c r="HA20" s="186">
        <v>0</v>
      </c>
      <c r="HB20" s="186">
        <v>0</v>
      </c>
      <c r="HC20" s="186">
        <v>0</v>
      </c>
      <c r="HD20" s="186">
        <v>0</v>
      </c>
      <c r="HE20" s="186">
        <v>0</v>
      </c>
      <c r="HF20" s="186">
        <v>0</v>
      </c>
      <c r="HG20" s="186">
        <v>0</v>
      </c>
      <c r="HH20" s="186">
        <v>0</v>
      </c>
      <c r="HI20" s="186">
        <v>0</v>
      </c>
      <c r="HJ20" s="186">
        <v>0</v>
      </c>
      <c r="HK20" s="186">
        <v>0</v>
      </c>
      <c r="HL20" s="186">
        <v>0</v>
      </c>
      <c r="HM20" s="186">
        <v>0</v>
      </c>
      <c r="HN20" s="186">
        <v>0</v>
      </c>
      <c r="HP20" s="187" t="s">
        <v>151</v>
      </c>
      <c r="HQ20" s="186">
        <f>'Relative Weights'!$H$1</f>
        <v>2021</v>
      </c>
      <c r="HR20" s="186">
        <v>241580.5</v>
      </c>
      <c r="HS20" s="186">
        <v>120219.5</v>
      </c>
      <c r="HT20" s="186">
        <v>55663.74</v>
      </c>
      <c r="HU20" s="186">
        <v>9482</v>
      </c>
      <c r="HV20" s="186">
        <v>30044.05</v>
      </c>
      <c r="HW20" s="186">
        <v>42487.54</v>
      </c>
      <c r="HX20" s="186">
        <v>560.5</v>
      </c>
      <c r="HY20" s="186">
        <v>0</v>
      </c>
      <c r="HZ20" s="186">
        <v>4354.1099999999997</v>
      </c>
      <c r="IA20" s="186">
        <v>0</v>
      </c>
      <c r="IB20" s="186">
        <v>0</v>
      </c>
      <c r="IC20" s="186">
        <v>4055.63</v>
      </c>
      <c r="ID20" s="186">
        <v>0</v>
      </c>
      <c r="IE20" s="186">
        <v>23366.400000000001</v>
      </c>
      <c r="IF20" s="186">
        <v>0</v>
      </c>
      <c r="IG20" s="186">
        <v>24319.91</v>
      </c>
      <c r="IH20" s="186">
        <v>0</v>
      </c>
      <c r="II20" s="186">
        <v>0</v>
      </c>
      <c r="IJ20" s="186">
        <v>5731.28</v>
      </c>
      <c r="IK20" s="186">
        <v>189.98</v>
      </c>
      <c r="IL20" s="186">
        <v>150170.38</v>
      </c>
      <c r="IM20" s="186">
        <v>82400.39</v>
      </c>
      <c r="IN20" s="186">
        <v>66663.48</v>
      </c>
      <c r="IO20" s="186">
        <v>85299.47</v>
      </c>
      <c r="IP20" s="186">
        <v>40521.08</v>
      </c>
      <c r="IQ20" s="186">
        <v>80686.44</v>
      </c>
      <c r="IR20" s="186">
        <v>2003.63</v>
      </c>
      <c r="IS20" s="186">
        <v>0</v>
      </c>
      <c r="IT20" s="186">
        <v>23321.56</v>
      </c>
      <c r="IU20" s="186">
        <v>0</v>
      </c>
      <c r="IV20" s="186">
        <v>0</v>
      </c>
      <c r="IW20" s="186">
        <v>2603.46</v>
      </c>
      <c r="IX20" s="186">
        <v>0</v>
      </c>
      <c r="IY20" s="186">
        <v>27002.91</v>
      </c>
      <c r="IZ20" s="186">
        <v>0</v>
      </c>
      <c r="JA20" s="186">
        <v>142945.85</v>
      </c>
      <c r="JB20" s="186">
        <v>0</v>
      </c>
      <c r="JC20" s="186">
        <v>0</v>
      </c>
      <c r="JD20" s="186">
        <v>27550.2</v>
      </c>
      <c r="JE20" s="186">
        <v>32765.9</v>
      </c>
      <c r="JF20" s="186">
        <v>122710.98</v>
      </c>
      <c r="JG20" s="186">
        <v>59075.03</v>
      </c>
      <c r="JH20" s="186">
        <v>44198.18</v>
      </c>
      <c r="JI20" s="186">
        <v>150163.26999999999</v>
      </c>
      <c r="JJ20" s="186">
        <v>16481.310000000001</v>
      </c>
      <c r="JK20" s="186">
        <v>31319.26</v>
      </c>
      <c r="JL20" s="186">
        <v>0</v>
      </c>
      <c r="JM20" s="186">
        <v>0</v>
      </c>
      <c r="JN20" s="186">
        <v>37347.18</v>
      </c>
      <c r="JO20" s="186">
        <v>7387.82</v>
      </c>
      <c r="JP20" s="186">
        <v>0</v>
      </c>
      <c r="JQ20" s="186">
        <v>0</v>
      </c>
      <c r="JR20" s="186">
        <v>0</v>
      </c>
      <c r="JS20" s="186">
        <v>16649.62</v>
      </c>
      <c r="JT20" s="186">
        <v>0</v>
      </c>
      <c r="JU20" s="186">
        <v>172847.01</v>
      </c>
      <c r="JV20" s="186">
        <v>0</v>
      </c>
      <c r="JW20" s="186">
        <v>0</v>
      </c>
      <c r="JX20" s="186">
        <v>13969.7</v>
      </c>
      <c r="JY20" s="186">
        <v>15793.85</v>
      </c>
      <c r="JZ20" s="186">
        <v>17868.75</v>
      </c>
      <c r="KA20" s="186">
        <v>0</v>
      </c>
      <c r="KB20" s="186">
        <v>0</v>
      </c>
      <c r="KC20" s="186">
        <v>54877.59</v>
      </c>
      <c r="KD20" s="186">
        <v>0</v>
      </c>
      <c r="KE20" s="186">
        <v>0</v>
      </c>
      <c r="KF20" s="186">
        <v>0</v>
      </c>
      <c r="KG20" s="186">
        <v>0</v>
      </c>
      <c r="KH20" s="186">
        <v>0</v>
      </c>
      <c r="KI20" s="186">
        <v>0</v>
      </c>
      <c r="KJ20" s="186">
        <v>0</v>
      </c>
      <c r="KK20" s="186">
        <v>0</v>
      </c>
      <c r="KL20" s="186">
        <v>0</v>
      </c>
      <c r="KM20" s="186">
        <v>702.52</v>
      </c>
      <c r="KN20" s="186">
        <v>0</v>
      </c>
      <c r="KO20" s="186">
        <v>0</v>
      </c>
      <c r="KP20" s="186">
        <v>0</v>
      </c>
      <c r="KQ20" s="186">
        <v>0</v>
      </c>
      <c r="KR20" s="186">
        <v>0</v>
      </c>
      <c r="KS20" s="186">
        <v>0</v>
      </c>
      <c r="KT20" s="186">
        <v>0</v>
      </c>
      <c r="KU20" s="186">
        <v>0</v>
      </c>
      <c r="KV20" s="186">
        <v>0</v>
      </c>
      <c r="KW20" s="186">
        <v>0</v>
      </c>
      <c r="KX20" s="186">
        <v>0</v>
      </c>
      <c r="KY20" s="186">
        <v>0</v>
      </c>
      <c r="KZ20" s="186">
        <v>0</v>
      </c>
      <c r="LA20" s="186">
        <v>0</v>
      </c>
      <c r="LB20" s="186">
        <v>0</v>
      </c>
      <c r="LC20" s="186">
        <v>0</v>
      </c>
      <c r="LD20" s="186">
        <v>0</v>
      </c>
      <c r="LE20" s="186">
        <v>0</v>
      </c>
      <c r="LF20" s="186">
        <v>0</v>
      </c>
      <c r="LG20" s="186">
        <v>0</v>
      </c>
      <c r="LH20" s="186">
        <v>0</v>
      </c>
      <c r="LI20" s="186">
        <v>0</v>
      </c>
      <c r="LJ20" s="186">
        <v>0</v>
      </c>
      <c r="LK20" s="186">
        <v>0</v>
      </c>
      <c r="LL20" s="186">
        <v>0</v>
      </c>
      <c r="LM20" s="186">
        <v>0</v>
      </c>
      <c r="LN20" s="186">
        <v>0</v>
      </c>
      <c r="LO20" s="186">
        <v>0</v>
      </c>
      <c r="LP20" s="186">
        <v>0</v>
      </c>
      <c r="LQ20" s="186">
        <v>0</v>
      </c>
      <c r="LR20" s="186">
        <v>0</v>
      </c>
      <c r="LS20" s="186">
        <v>0</v>
      </c>
      <c r="LT20" s="186">
        <v>0</v>
      </c>
      <c r="LU20" s="186">
        <v>0</v>
      </c>
      <c r="LV20" s="186">
        <v>0</v>
      </c>
      <c r="LW20" s="186">
        <v>0</v>
      </c>
      <c r="LX20" s="186">
        <v>0</v>
      </c>
      <c r="LY20" s="186">
        <v>0</v>
      </c>
      <c r="LZ20" s="186">
        <v>0</v>
      </c>
      <c r="MA20" s="186">
        <v>0</v>
      </c>
      <c r="MB20" s="186">
        <v>0</v>
      </c>
      <c r="MC20" s="186">
        <v>0</v>
      </c>
      <c r="MD20" s="186">
        <v>0</v>
      </c>
      <c r="ME20" s="186">
        <v>0</v>
      </c>
      <c r="MF20" s="186">
        <v>0</v>
      </c>
      <c r="MG20" s="186">
        <v>0</v>
      </c>
      <c r="MH20" s="186">
        <v>0</v>
      </c>
      <c r="MI20" s="186">
        <v>434607</v>
      </c>
      <c r="MJ20" s="186">
        <v>12048</v>
      </c>
      <c r="MK20" s="186">
        <v>4013</v>
      </c>
      <c r="ML20" s="186">
        <v>119822</v>
      </c>
      <c r="MM20" s="186">
        <v>19881</v>
      </c>
      <c r="MN20" s="186">
        <v>0</v>
      </c>
      <c r="MO20" s="186">
        <v>0</v>
      </c>
      <c r="MP20" s="186">
        <v>0</v>
      </c>
      <c r="MQ20" s="186">
        <v>0</v>
      </c>
      <c r="MR20" s="186">
        <v>0</v>
      </c>
      <c r="MS20" s="186">
        <v>0</v>
      </c>
      <c r="MT20" s="186">
        <v>0</v>
      </c>
      <c r="MU20" s="186">
        <v>1240</v>
      </c>
      <c r="MV20" s="186">
        <v>0</v>
      </c>
      <c r="MW20" s="186">
        <v>0</v>
      </c>
      <c r="MX20" s="186">
        <v>0</v>
      </c>
      <c r="MY20" s="186">
        <v>0</v>
      </c>
      <c r="MZ20" s="186">
        <v>0</v>
      </c>
      <c r="NA20" s="186">
        <v>0</v>
      </c>
      <c r="NB20" s="186">
        <v>0</v>
      </c>
      <c r="NC20" s="186">
        <v>6249</v>
      </c>
      <c r="ND20" s="186">
        <v>0</v>
      </c>
      <c r="NE20" s="186">
        <v>0</v>
      </c>
      <c r="NF20" s="186">
        <v>0</v>
      </c>
      <c r="NG20" s="186">
        <v>0</v>
      </c>
      <c r="NH20" s="186">
        <v>0</v>
      </c>
      <c r="NI20" s="186">
        <v>0</v>
      </c>
      <c r="NJ20" s="186">
        <v>0</v>
      </c>
      <c r="NK20" s="186">
        <v>0</v>
      </c>
      <c r="NL20" s="186">
        <v>0</v>
      </c>
      <c r="NM20" s="186">
        <v>0</v>
      </c>
      <c r="NN20" s="186">
        <v>0</v>
      </c>
      <c r="NO20" s="186">
        <v>0</v>
      </c>
      <c r="NP20" s="186">
        <v>0</v>
      </c>
      <c r="NQ20" s="186">
        <v>0</v>
      </c>
      <c r="NR20" s="186">
        <v>0</v>
      </c>
      <c r="NS20" s="186">
        <v>0</v>
      </c>
      <c r="NT20" s="186">
        <v>0</v>
      </c>
      <c r="NU20" s="186">
        <v>0</v>
      </c>
      <c r="NV20" s="186">
        <v>0</v>
      </c>
      <c r="NW20" s="186">
        <v>0</v>
      </c>
      <c r="NX20" s="186">
        <v>0</v>
      </c>
      <c r="NY20" s="186">
        <v>0</v>
      </c>
      <c r="NZ20" s="186">
        <v>0</v>
      </c>
      <c r="OA20" s="186">
        <v>0</v>
      </c>
      <c r="OB20" s="186">
        <v>0</v>
      </c>
      <c r="OC20" s="186">
        <v>0</v>
      </c>
      <c r="OD20" s="186">
        <v>0</v>
      </c>
      <c r="OE20" s="186">
        <v>0</v>
      </c>
      <c r="OF20" s="186">
        <v>0</v>
      </c>
      <c r="OG20" s="186">
        <v>0</v>
      </c>
      <c r="OH20" s="186">
        <v>0</v>
      </c>
      <c r="OI20" s="186">
        <v>0</v>
      </c>
      <c r="OJ20" s="186">
        <v>0</v>
      </c>
      <c r="OK20" s="186">
        <v>0</v>
      </c>
      <c r="OL20" s="186">
        <v>0</v>
      </c>
      <c r="OM20" s="186">
        <v>0</v>
      </c>
      <c r="ON20" s="186">
        <v>0</v>
      </c>
      <c r="OO20" s="186">
        <v>0</v>
      </c>
      <c r="OP20" s="186">
        <v>0</v>
      </c>
      <c r="OQ20" s="186">
        <v>0</v>
      </c>
      <c r="OR20" s="186">
        <v>0</v>
      </c>
      <c r="OS20" s="186">
        <v>0</v>
      </c>
      <c r="OT20" s="186">
        <v>0</v>
      </c>
      <c r="OU20" s="186">
        <v>0</v>
      </c>
      <c r="OV20" s="186">
        <v>0</v>
      </c>
      <c r="OW20" s="186">
        <v>0</v>
      </c>
      <c r="OX20" s="186">
        <v>0</v>
      </c>
      <c r="OY20" s="186">
        <v>0</v>
      </c>
      <c r="OZ20" s="186">
        <v>0</v>
      </c>
      <c r="PA20" s="186">
        <v>0</v>
      </c>
      <c r="PB20" s="186">
        <v>0</v>
      </c>
      <c r="PC20" s="186">
        <v>0</v>
      </c>
      <c r="PD20" s="186">
        <v>0</v>
      </c>
      <c r="PE20" s="186">
        <v>0</v>
      </c>
      <c r="PF20" s="186">
        <v>0</v>
      </c>
      <c r="PG20" s="186">
        <v>0</v>
      </c>
      <c r="PH20" s="186">
        <v>0</v>
      </c>
      <c r="PI20" s="186">
        <v>0</v>
      </c>
      <c r="PJ20" s="186">
        <v>8396667</v>
      </c>
      <c r="PK20" s="186">
        <v>3686965</v>
      </c>
      <c r="PL20" s="186">
        <v>2614623</v>
      </c>
      <c r="PM20" s="186">
        <v>1253196</v>
      </c>
      <c r="PN20" s="186">
        <v>4725205</v>
      </c>
      <c r="PO20" s="186">
        <v>2417002</v>
      </c>
      <c r="PP20" s="186">
        <v>40448</v>
      </c>
      <c r="PQ20" s="186">
        <v>0</v>
      </c>
      <c r="PR20" s="186">
        <v>1025631</v>
      </c>
      <c r="PS20" s="186">
        <v>116531</v>
      </c>
      <c r="PT20" s="186">
        <v>0</v>
      </c>
      <c r="PU20" s="186">
        <v>105036</v>
      </c>
      <c r="PV20" s="186">
        <v>0</v>
      </c>
      <c r="PW20" s="186">
        <v>1066957</v>
      </c>
      <c r="PX20" s="186">
        <v>0</v>
      </c>
      <c r="PY20" s="186">
        <v>5364732</v>
      </c>
      <c r="PZ20" s="186">
        <v>0</v>
      </c>
      <c r="QA20" s="186">
        <v>0</v>
      </c>
      <c r="QB20" s="186">
        <v>745311</v>
      </c>
      <c r="QC20" s="280">
        <v>768949</v>
      </c>
      <c r="QD20" s="280">
        <v>1</v>
      </c>
    </row>
    <row r="21" spans="1:446" x14ac:dyDescent="0.2">
      <c r="A21" s="185" t="s">
        <v>85</v>
      </c>
      <c r="B21" s="185" t="s">
        <v>85</v>
      </c>
      <c r="C21" s="186">
        <f>ROUND(TAMUT!H18,0)-ROUND(TAMUT!H288,0)</f>
        <v>0</v>
      </c>
      <c r="D21" s="292">
        <v>29269</v>
      </c>
      <c r="E21" s="185" t="s">
        <v>699</v>
      </c>
      <c r="F21" s="185">
        <v>2021</v>
      </c>
      <c r="G21" s="186">
        <v>16145211</v>
      </c>
      <c r="H21" s="186">
        <v>36898</v>
      </c>
      <c r="I21" s="186">
        <v>4413410</v>
      </c>
      <c r="J21" s="186">
        <v>4400596</v>
      </c>
      <c r="K21" s="186">
        <v>4818785</v>
      </c>
      <c r="L21" s="185" t="s">
        <v>738</v>
      </c>
      <c r="M21" s="185" t="s">
        <v>739</v>
      </c>
      <c r="N21" s="185" t="s">
        <v>740</v>
      </c>
      <c r="O21" s="186">
        <v>601</v>
      </c>
      <c r="P21" s="186">
        <v>1192</v>
      </c>
      <c r="Q21" s="186">
        <v>331</v>
      </c>
      <c r="R21" s="186">
        <v>37</v>
      </c>
      <c r="S21" s="186">
        <v>0</v>
      </c>
      <c r="T21" s="188" t="s">
        <v>922</v>
      </c>
      <c r="U21" s="188" t="s">
        <v>782</v>
      </c>
      <c r="V21" s="188" t="s">
        <v>783</v>
      </c>
      <c r="W21" s="186">
        <v>11847</v>
      </c>
      <c r="X21" s="186">
        <v>3583</v>
      </c>
      <c r="Y21" s="186">
        <v>492</v>
      </c>
      <c r="Z21" s="186">
        <v>276</v>
      </c>
      <c r="AA21" s="186">
        <v>0</v>
      </c>
      <c r="AB21" s="186">
        <v>579</v>
      </c>
      <c r="AC21" s="186">
        <v>18</v>
      </c>
      <c r="AD21" s="186">
        <v>0</v>
      </c>
      <c r="AE21" s="186">
        <v>6</v>
      </c>
      <c r="AF21" s="186">
        <v>0</v>
      </c>
      <c r="AG21" s="186">
        <v>0</v>
      </c>
      <c r="AH21" s="186">
        <v>0</v>
      </c>
      <c r="AI21" s="186">
        <v>0</v>
      </c>
      <c r="AJ21" s="186">
        <v>536</v>
      </c>
      <c r="AK21" s="186">
        <v>0</v>
      </c>
      <c r="AL21" s="186">
        <v>1323</v>
      </c>
      <c r="AM21" s="186">
        <v>0</v>
      </c>
      <c r="AN21" s="186">
        <v>0</v>
      </c>
      <c r="AO21" s="186">
        <v>102</v>
      </c>
      <c r="AP21" s="186">
        <v>66</v>
      </c>
      <c r="AQ21" s="186">
        <v>8645</v>
      </c>
      <c r="AR21" s="186">
        <v>1735</v>
      </c>
      <c r="AS21" s="186">
        <v>174</v>
      </c>
      <c r="AT21" s="186">
        <v>2376</v>
      </c>
      <c r="AU21" s="186">
        <v>0</v>
      </c>
      <c r="AV21" s="186">
        <v>1834</v>
      </c>
      <c r="AW21" s="186">
        <v>243</v>
      </c>
      <c r="AX21" s="186">
        <v>0</v>
      </c>
      <c r="AY21" s="186">
        <v>192</v>
      </c>
      <c r="AZ21" s="186">
        <v>0</v>
      </c>
      <c r="BA21" s="186">
        <v>0</v>
      </c>
      <c r="BB21" s="186">
        <v>0</v>
      </c>
      <c r="BC21" s="186">
        <v>0</v>
      </c>
      <c r="BD21" s="186">
        <v>595</v>
      </c>
      <c r="BE21" s="186">
        <v>0</v>
      </c>
      <c r="BF21" s="186">
        <v>5829</v>
      </c>
      <c r="BG21" s="186">
        <v>0</v>
      </c>
      <c r="BH21" s="186">
        <v>111</v>
      </c>
      <c r="BI21" s="186">
        <v>186</v>
      </c>
      <c r="BJ21" s="186">
        <v>1324</v>
      </c>
      <c r="BK21" s="186">
        <v>986</v>
      </c>
      <c r="BL21" s="186">
        <v>3</v>
      </c>
      <c r="BM21" s="186">
        <v>0</v>
      </c>
      <c r="BN21" s="186">
        <v>1740</v>
      </c>
      <c r="BO21" s="186">
        <v>0</v>
      </c>
      <c r="BP21" s="186">
        <v>75</v>
      </c>
      <c r="BQ21" s="186">
        <v>51</v>
      </c>
      <c r="BR21" s="186">
        <v>0</v>
      </c>
      <c r="BS21" s="186">
        <v>518</v>
      </c>
      <c r="BT21" s="186">
        <v>0</v>
      </c>
      <c r="BU21" s="186">
        <v>0</v>
      </c>
      <c r="BV21" s="186">
        <v>0</v>
      </c>
      <c r="BW21" s="186">
        <v>0</v>
      </c>
      <c r="BX21" s="186">
        <v>0</v>
      </c>
      <c r="BY21" s="186">
        <v>0</v>
      </c>
      <c r="BZ21" s="186">
        <v>1761</v>
      </c>
      <c r="CA21" s="186">
        <v>0</v>
      </c>
      <c r="CB21" s="186">
        <v>0</v>
      </c>
      <c r="CC21" s="186">
        <v>0</v>
      </c>
      <c r="CD21" s="186">
        <v>0</v>
      </c>
      <c r="CE21" s="186">
        <v>0</v>
      </c>
      <c r="CF21" s="186">
        <v>0</v>
      </c>
      <c r="CG21" s="186">
        <v>0</v>
      </c>
      <c r="CH21" s="186">
        <v>418</v>
      </c>
      <c r="CI21" s="186">
        <v>0</v>
      </c>
      <c r="CJ21" s="186">
        <v>0</v>
      </c>
      <c r="CK21" s="186">
        <v>0</v>
      </c>
      <c r="CL21" s="186">
        <v>0</v>
      </c>
      <c r="CM21" s="186">
        <v>0</v>
      </c>
      <c r="CN21" s="186">
        <v>0</v>
      </c>
      <c r="CO21" s="186">
        <v>0</v>
      </c>
      <c r="CP21" s="186">
        <v>0</v>
      </c>
      <c r="CQ21" s="186">
        <v>0</v>
      </c>
      <c r="CR21" s="186">
        <v>0</v>
      </c>
      <c r="CS21" s="186">
        <v>0</v>
      </c>
      <c r="CT21" s="186">
        <v>0</v>
      </c>
      <c r="CU21" s="186">
        <v>0</v>
      </c>
      <c r="CV21" s="186">
        <v>0</v>
      </c>
      <c r="CW21" s="186">
        <v>0</v>
      </c>
      <c r="CX21" s="186">
        <v>0</v>
      </c>
      <c r="CY21" s="186">
        <v>0</v>
      </c>
      <c r="CZ21" s="186">
        <v>0</v>
      </c>
      <c r="DA21" s="186">
        <v>0</v>
      </c>
      <c r="DB21" s="186">
        <v>0</v>
      </c>
      <c r="DC21" s="186">
        <v>0</v>
      </c>
      <c r="DD21" s="186">
        <v>0</v>
      </c>
      <c r="DE21" s="186">
        <v>0</v>
      </c>
      <c r="DF21" s="186">
        <v>0</v>
      </c>
      <c r="DG21" s="186">
        <v>0</v>
      </c>
      <c r="DH21" s="186">
        <v>0</v>
      </c>
      <c r="DI21" s="186">
        <v>0</v>
      </c>
      <c r="DJ21" s="186">
        <v>0</v>
      </c>
      <c r="DK21" s="186">
        <v>0</v>
      </c>
      <c r="DL21" s="186">
        <v>0</v>
      </c>
      <c r="DM21" s="186">
        <v>0</v>
      </c>
      <c r="DN21" s="186">
        <v>0</v>
      </c>
      <c r="DO21" s="186">
        <v>0</v>
      </c>
      <c r="DP21" s="186">
        <v>0</v>
      </c>
      <c r="DQ21" s="186">
        <v>0</v>
      </c>
      <c r="DR21" s="186">
        <v>0</v>
      </c>
      <c r="DS21" s="186">
        <v>1191577.0214702999</v>
      </c>
      <c r="DT21" s="186">
        <v>402248.81337645702</v>
      </c>
      <c r="DU21" s="186">
        <v>45065.399197860999</v>
      </c>
      <c r="DV21" s="186">
        <v>31644.021828503501</v>
      </c>
      <c r="DW21" s="186">
        <v>0</v>
      </c>
      <c r="DX21" s="186">
        <v>163843.54316174</v>
      </c>
      <c r="DY21" s="186">
        <v>1978.92214312847</v>
      </c>
      <c r="DZ21" s="186">
        <v>0</v>
      </c>
      <c r="EA21" s="186">
        <v>779.816866728224</v>
      </c>
      <c r="EB21" s="186">
        <v>0</v>
      </c>
      <c r="EC21" s="186">
        <v>0</v>
      </c>
      <c r="ED21" s="186">
        <v>0</v>
      </c>
      <c r="EE21" s="186">
        <v>0</v>
      </c>
      <c r="EF21" s="186">
        <v>120469.55294025999</v>
      </c>
      <c r="EG21" s="186">
        <v>0</v>
      </c>
      <c r="EH21" s="186">
        <v>157583.960545037</v>
      </c>
      <c r="EI21" s="186">
        <v>0</v>
      </c>
      <c r="EJ21" s="186">
        <v>0</v>
      </c>
      <c r="EK21" s="186">
        <v>13596.866632086199</v>
      </c>
      <c r="EL21" s="186">
        <v>17220.157819569798</v>
      </c>
      <c r="EM21" s="186">
        <v>1206436.5609039699</v>
      </c>
      <c r="EN21" s="186">
        <v>335696.447565982</v>
      </c>
      <c r="EO21" s="186">
        <v>30059.550802139001</v>
      </c>
      <c r="EP21" s="186">
        <v>381281.449730639</v>
      </c>
      <c r="EQ21" s="186">
        <v>0</v>
      </c>
      <c r="ER21" s="186">
        <v>652472.75776500604</v>
      </c>
      <c r="ES21" s="186">
        <v>26246.606326022898</v>
      </c>
      <c r="ET21" s="186">
        <v>0</v>
      </c>
      <c r="EU21" s="186">
        <v>35916.522468451803</v>
      </c>
      <c r="EV21" s="186">
        <v>0</v>
      </c>
      <c r="EW21" s="186">
        <v>0</v>
      </c>
      <c r="EX21" s="186">
        <v>0</v>
      </c>
      <c r="EY21" s="186">
        <v>0</v>
      </c>
      <c r="EZ21" s="186">
        <v>136011.534766183</v>
      </c>
      <c r="FA21" s="186">
        <v>0</v>
      </c>
      <c r="FB21" s="186">
        <v>971834.14173175895</v>
      </c>
      <c r="FC21" s="186">
        <v>0</v>
      </c>
      <c r="FD21" s="186">
        <v>49849.3868025435</v>
      </c>
      <c r="FE21" s="186">
        <v>35477.821787701898</v>
      </c>
      <c r="FF21" s="186">
        <v>295063.01494974602</v>
      </c>
      <c r="FG21" s="186">
        <v>438547.27924916998</v>
      </c>
      <c r="FH21" s="186">
        <v>10691.686367218301</v>
      </c>
      <c r="FI21" s="186">
        <v>0</v>
      </c>
      <c r="FJ21" s="186">
        <v>598518.68062916398</v>
      </c>
      <c r="FK21" s="186">
        <v>0</v>
      </c>
      <c r="FL21" s="186">
        <v>17795.833333333299</v>
      </c>
      <c r="FM21" s="186">
        <v>16525</v>
      </c>
      <c r="FN21" s="186">
        <v>0</v>
      </c>
      <c r="FO21" s="186">
        <v>187564.327331487</v>
      </c>
      <c r="FP21" s="186">
        <v>0</v>
      </c>
      <c r="FQ21" s="186">
        <v>0</v>
      </c>
      <c r="FR21" s="186">
        <v>0</v>
      </c>
      <c r="FS21" s="186">
        <v>0</v>
      </c>
      <c r="FT21" s="186">
        <v>0</v>
      </c>
      <c r="FU21" s="186">
        <v>0</v>
      </c>
      <c r="FV21" s="186">
        <v>508912.84180723102</v>
      </c>
      <c r="FW21" s="186">
        <v>0</v>
      </c>
      <c r="FX21" s="186">
        <v>0</v>
      </c>
      <c r="FY21" s="186">
        <v>0</v>
      </c>
      <c r="FZ21" s="186">
        <v>0</v>
      </c>
      <c r="GA21" s="186">
        <v>0</v>
      </c>
      <c r="GB21" s="186">
        <v>0</v>
      </c>
      <c r="GC21" s="186">
        <v>0</v>
      </c>
      <c r="GD21" s="186">
        <v>261976.52522487301</v>
      </c>
      <c r="GE21" s="186">
        <v>0</v>
      </c>
      <c r="GF21" s="186">
        <v>0</v>
      </c>
      <c r="GG21" s="186">
        <v>0</v>
      </c>
      <c r="GH21" s="186">
        <v>0</v>
      </c>
      <c r="GI21" s="186">
        <v>0</v>
      </c>
      <c r="GJ21" s="186">
        <v>0</v>
      </c>
      <c r="GK21" s="186">
        <v>0</v>
      </c>
      <c r="GL21" s="186">
        <v>0</v>
      </c>
      <c r="GM21" s="186">
        <v>0</v>
      </c>
      <c r="GN21" s="186">
        <v>0</v>
      </c>
      <c r="GO21" s="186">
        <v>0</v>
      </c>
      <c r="GP21" s="186">
        <v>0</v>
      </c>
      <c r="GQ21" s="186">
        <v>0</v>
      </c>
      <c r="GR21" s="186">
        <v>0</v>
      </c>
      <c r="GS21" s="186">
        <v>0</v>
      </c>
      <c r="GT21" s="186">
        <v>0</v>
      </c>
      <c r="GU21" s="186">
        <v>0</v>
      </c>
      <c r="GV21" s="186">
        <v>0</v>
      </c>
      <c r="GW21" s="186">
        <v>0</v>
      </c>
      <c r="GX21" s="186">
        <v>0</v>
      </c>
      <c r="GY21" s="186">
        <v>0</v>
      </c>
      <c r="GZ21" s="186">
        <v>0</v>
      </c>
      <c r="HA21" s="186">
        <v>0</v>
      </c>
      <c r="HB21" s="186">
        <v>0</v>
      </c>
      <c r="HC21" s="186">
        <v>0</v>
      </c>
      <c r="HD21" s="186">
        <v>0</v>
      </c>
      <c r="HE21" s="186">
        <v>0</v>
      </c>
      <c r="HF21" s="186">
        <v>0</v>
      </c>
      <c r="HG21" s="186">
        <v>0</v>
      </c>
      <c r="HH21" s="186">
        <v>0</v>
      </c>
      <c r="HI21" s="186">
        <v>0</v>
      </c>
      <c r="HJ21" s="186">
        <v>0</v>
      </c>
      <c r="HK21" s="186">
        <v>0</v>
      </c>
      <c r="HL21" s="186">
        <v>0</v>
      </c>
      <c r="HM21" s="186">
        <v>0</v>
      </c>
      <c r="HN21" s="186">
        <v>0</v>
      </c>
      <c r="HP21" s="187" t="s">
        <v>152</v>
      </c>
      <c r="HQ21" s="185">
        <f>'Relative Weights'!$H$1</f>
        <v>2021</v>
      </c>
      <c r="HR21" s="186">
        <v>0</v>
      </c>
      <c r="HS21" s="186">
        <v>0</v>
      </c>
      <c r="HT21" s="186">
        <v>0</v>
      </c>
      <c r="HU21" s="186">
        <v>0</v>
      </c>
      <c r="HV21" s="186">
        <v>0</v>
      </c>
      <c r="HW21" s="186">
        <v>0</v>
      </c>
      <c r="HX21" s="186">
        <v>0</v>
      </c>
      <c r="HY21" s="186">
        <v>0</v>
      </c>
      <c r="HZ21" s="186">
        <v>0</v>
      </c>
      <c r="IA21" s="186">
        <v>0</v>
      </c>
      <c r="IB21" s="186">
        <v>0</v>
      </c>
      <c r="IC21" s="186">
        <v>0</v>
      </c>
      <c r="ID21" s="186">
        <v>0</v>
      </c>
      <c r="IE21" s="186">
        <v>0</v>
      </c>
      <c r="IF21" s="186">
        <v>0</v>
      </c>
      <c r="IG21" s="186">
        <v>0</v>
      </c>
      <c r="IH21" s="186">
        <v>0</v>
      </c>
      <c r="II21" s="186">
        <v>0</v>
      </c>
      <c r="IJ21" s="186">
        <v>0</v>
      </c>
      <c r="IK21" s="186">
        <v>0</v>
      </c>
      <c r="IL21" s="186">
        <v>0</v>
      </c>
      <c r="IM21" s="186">
        <v>0</v>
      </c>
      <c r="IN21" s="186">
        <v>0</v>
      </c>
      <c r="IO21" s="186">
        <v>0</v>
      </c>
      <c r="IP21" s="186">
        <v>0</v>
      </c>
      <c r="IQ21" s="186">
        <v>0</v>
      </c>
      <c r="IR21" s="186">
        <v>0</v>
      </c>
      <c r="IS21" s="186">
        <v>0</v>
      </c>
      <c r="IT21" s="186">
        <v>0</v>
      </c>
      <c r="IU21" s="186">
        <v>0</v>
      </c>
      <c r="IV21" s="186">
        <v>0</v>
      </c>
      <c r="IW21" s="186">
        <v>0</v>
      </c>
      <c r="IX21" s="186">
        <v>0</v>
      </c>
      <c r="IY21" s="186">
        <v>0</v>
      </c>
      <c r="IZ21" s="186">
        <v>0</v>
      </c>
      <c r="JA21" s="186">
        <v>0</v>
      </c>
      <c r="JB21" s="186">
        <v>0</v>
      </c>
      <c r="JC21" s="186">
        <v>0</v>
      </c>
      <c r="JD21" s="186">
        <v>0</v>
      </c>
      <c r="JE21" s="186">
        <v>0</v>
      </c>
      <c r="JF21" s="186">
        <v>0</v>
      </c>
      <c r="JG21" s="186">
        <v>0</v>
      </c>
      <c r="JH21" s="186">
        <v>0</v>
      </c>
      <c r="JI21" s="186">
        <v>0</v>
      </c>
      <c r="JJ21" s="186">
        <v>0</v>
      </c>
      <c r="JK21" s="186">
        <v>0</v>
      </c>
      <c r="JL21" s="186">
        <v>0</v>
      </c>
      <c r="JM21" s="186">
        <v>0</v>
      </c>
      <c r="JN21" s="186">
        <v>0</v>
      </c>
      <c r="JO21" s="186">
        <v>0</v>
      </c>
      <c r="JP21" s="186">
        <v>0</v>
      </c>
      <c r="JQ21" s="186">
        <v>0</v>
      </c>
      <c r="JR21" s="186">
        <v>0</v>
      </c>
      <c r="JS21" s="186">
        <v>0</v>
      </c>
      <c r="JT21" s="186">
        <v>0</v>
      </c>
      <c r="JU21" s="186">
        <v>0</v>
      </c>
      <c r="JV21" s="186">
        <v>0</v>
      </c>
      <c r="JW21" s="186">
        <v>0</v>
      </c>
      <c r="JX21" s="186">
        <v>0</v>
      </c>
      <c r="JY21" s="186">
        <v>0</v>
      </c>
      <c r="JZ21" s="186">
        <v>0</v>
      </c>
      <c r="KA21" s="186">
        <v>0</v>
      </c>
      <c r="KB21" s="186">
        <v>0</v>
      </c>
      <c r="KC21" s="186">
        <v>0</v>
      </c>
      <c r="KD21" s="186">
        <v>0</v>
      </c>
      <c r="KE21" s="186">
        <v>0</v>
      </c>
      <c r="KF21" s="186">
        <v>0</v>
      </c>
      <c r="KG21" s="186">
        <v>0</v>
      </c>
      <c r="KH21" s="186">
        <v>0</v>
      </c>
      <c r="KI21" s="186">
        <v>0</v>
      </c>
      <c r="KJ21" s="186">
        <v>0</v>
      </c>
      <c r="KK21" s="186">
        <v>0</v>
      </c>
      <c r="KL21" s="186">
        <v>0</v>
      </c>
      <c r="KM21" s="186">
        <v>0</v>
      </c>
      <c r="KN21" s="186">
        <v>0</v>
      </c>
      <c r="KO21" s="186">
        <v>0</v>
      </c>
      <c r="KP21" s="186">
        <v>0</v>
      </c>
      <c r="KQ21" s="186">
        <v>0</v>
      </c>
      <c r="KR21" s="186">
        <v>0</v>
      </c>
      <c r="KS21" s="186">
        <v>0</v>
      </c>
      <c r="KT21" s="186">
        <v>0</v>
      </c>
      <c r="KU21" s="186">
        <v>0</v>
      </c>
      <c r="KV21" s="186">
        <v>0</v>
      </c>
      <c r="KW21" s="186">
        <v>0</v>
      </c>
      <c r="KX21" s="186">
        <v>0</v>
      </c>
      <c r="KY21" s="186">
        <v>0</v>
      </c>
      <c r="KZ21" s="186">
        <v>0</v>
      </c>
      <c r="LA21" s="186">
        <v>0</v>
      </c>
      <c r="LB21" s="186">
        <v>0</v>
      </c>
      <c r="LC21" s="186">
        <v>0</v>
      </c>
      <c r="LD21" s="186">
        <v>0</v>
      </c>
      <c r="LE21" s="186">
        <v>0</v>
      </c>
      <c r="LF21" s="186">
        <v>0</v>
      </c>
      <c r="LG21" s="186">
        <v>0</v>
      </c>
      <c r="LH21" s="186">
        <v>0</v>
      </c>
      <c r="LI21" s="186">
        <v>0</v>
      </c>
      <c r="LJ21" s="186">
        <v>0</v>
      </c>
      <c r="LK21" s="186">
        <v>0</v>
      </c>
      <c r="LL21" s="186">
        <v>0</v>
      </c>
      <c r="LM21" s="186">
        <v>0</v>
      </c>
      <c r="LN21" s="186">
        <v>0</v>
      </c>
      <c r="LO21" s="186">
        <v>0</v>
      </c>
      <c r="LP21" s="186">
        <v>0</v>
      </c>
      <c r="LQ21" s="186">
        <v>0</v>
      </c>
      <c r="LR21" s="186">
        <v>0</v>
      </c>
      <c r="LS21" s="186">
        <v>0</v>
      </c>
      <c r="LT21" s="186">
        <v>0</v>
      </c>
      <c r="LU21" s="186">
        <v>0</v>
      </c>
      <c r="LV21" s="186">
        <v>0</v>
      </c>
      <c r="LW21" s="186">
        <v>0</v>
      </c>
      <c r="LX21" s="186">
        <v>0</v>
      </c>
      <c r="LY21" s="186">
        <v>0</v>
      </c>
      <c r="LZ21" s="186">
        <v>0</v>
      </c>
      <c r="MA21" s="186">
        <v>0</v>
      </c>
      <c r="MB21" s="186">
        <v>0</v>
      </c>
      <c r="MC21" s="186">
        <v>0</v>
      </c>
      <c r="MD21" s="186">
        <v>0</v>
      </c>
      <c r="ME21" s="186">
        <v>0</v>
      </c>
      <c r="MF21" s="186">
        <v>0</v>
      </c>
      <c r="MG21" s="186">
        <v>0</v>
      </c>
      <c r="MH21" s="186">
        <v>0</v>
      </c>
      <c r="MI21" s="186">
        <v>0</v>
      </c>
      <c r="MJ21" s="186">
        <v>0</v>
      </c>
      <c r="MK21" s="186">
        <v>0</v>
      </c>
      <c r="ML21" s="186">
        <v>0</v>
      </c>
      <c r="MM21" s="186">
        <v>0</v>
      </c>
      <c r="MN21" s="186">
        <v>0</v>
      </c>
      <c r="MO21" s="186">
        <v>0</v>
      </c>
      <c r="MP21" s="186">
        <v>0</v>
      </c>
      <c r="MQ21" s="186">
        <v>0</v>
      </c>
      <c r="MR21" s="186">
        <v>0</v>
      </c>
      <c r="MS21" s="186">
        <v>0</v>
      </c>
      <c r="MT21" s="186">
        <v>0</v>
      </c>
      <c r="MU21" s="186">
        <v>0</v>
      </c>
      <c r="MV21" s="186">
        <v>0</v>
      </c>
      <c r="MW21" s="186">
        <v>0</v>
      </c>
      <c r="MX21" s="186">
        <v>0</v>
      </c>
      <c r="MY21" s="186">
        <v>0</v>
      </c>
      <c r="MZ21" s="186">
        <v>0</v>
      </c>
      <c r="NA21" s="186">
        <v>0</v>
      </c>
      <c r="NB21" s="186">
        <v>0</v>
      </c>
      <c r="NC21" s="186">
        <v>0</v>
      </c>
      <c r="ND21" s="186">
        <v>0</v>
      </c>
      <c r="NE21" s="186">
        <v>0</v>
      </c>
      <c r="NF21" s="186">
        <v>0</v>
      </c>
      <c r="NG21" s="186">
        <v>0</v>
      </c>
      <c r="NH21" s="186">
        <v>0</v>
      </c>
      <c r="NI21" s="186">
        <v>0</v>
      </c>
      <c r="NJ21" s="186">
        <v>0</v>
      </c>
      <c r="NK21" s="186">
        <v>0</v>
      </c>
      <c r="NL21" s="186">
        <v>0</v>
      </c>
      <c r="NM21" s="186">
        <v>0</v>
      </c>
      <c r="NN21" s="186">
        <v>0</v>
      </c>
      <c r="NO21" s="186">
        <v>0</v>
      </c>
      <c r="NP21" s="186">
        <v>0</v>
      </c>
      <c r="NQ21" s="186">
        <v>0</v>
      </c>
      <c r="NR21" s="186">
        <v>0</v>
      </c>
      <c r="NS21" s="186">
        <v>0</v>
      </c>
      <c r="NT21" s="186">
        <v>0</v>
      </c>
      <c r="NU21" s="186">
        <v>0</v>
      </c>
      <c r="NV21" s="186">
        <v>0</v>
      </c>
      <c r="NW21" s="186">
        <v>0</v>
      </c>
      <c r="NX21" s="186">
        <v>0</v>
      </c>
      <c r="NY21" s="186">
        <v>0</v>
      </c>
      <c r="NZ21" s="186">
        <v>0</v>
      </c>
      <c r="OA21" s="186">
        <v>0</v>
      </c>
      <c r="OB21" s="186">
        <v>0</v>
      </c>
      <c r="OC21" s="186">
        <v>0</v>
      </c>
      <c r="OD21" s="186">
        <v>0</v>
      </c>
      <c r="OE21" s="186">
        <v>0</v>
      </c>
      <c r="OF21" s="186">
        <v>0</v>
      </c>
      <c r="OG21" s="186">
        <v>0</v>
      </c>
      <c r="OH21" s="186">
        <v>0</v>
      </c>
      <c r="OI21" s="186">
        <v>0</v>
      </c>
      <c r="OJ21" s="186">
        <v>0</v>
      </c>
      <c r="OK21" s="186">
        <v>0</v>
      </c>
      <c r="OL21" s="186">
        <v>0</v>
      </c>
      <c r="OM21" s="186">
        <v>0</v>
      </c>
      <c r="ON21" s="186">
        <v>0</v>
      </c>
      <c r="OO21" s="186">
        <v>0</v>
      </c>
      <c r="OP21" s="186">
        <v>0</v>
      </c>
      <c r="OQ21" s="186">
        <v>0</v>
      </c>
      <c r="OR21" s="186">
        <v>0</v>
      </c>
      <c r="OS21" s="186">
        <v>0</v>
      </c>
      <c r="OT21" s="186">
        <v>0</v>
      </c>
      <c r="OU21" s="186">
        <v>0</v>
      </c>
      <c r="OV21" s="186">
        <v>0</v>
      </c>
      <c r="OW21" s="186">
        <v>0</v>
      </c>
      <c r="OX21" s="186">
        <v>0</v>
      </c>
      <c r="OY21" s="186">
        <v>0</v>
      </c>
      <c r="OZ21" s="186">
        <v>0</v>
      </c>
      <c r="PA21" s="186">
        <v>0</v>
      </c>
      <c r="PB21" s="186">
        <v>0</v>
      </c>
      <c r="PC21" s="186">
        <v>0</v>
      </c>
      <c r="PD21" s="186">
        <v>0</v>
      </c>
      <c r="PE21" s="186">
        <v>0</v>
      </c>
      <c r="PF21" s="186">
        <v>0</v>
      </c>
      <c r="PG21" s="186">
        <v>0</v>
      </c>
      <c r="PH21" s="186">
        <v>0</v>
      </c>
      <c r="PI21" s="186">
        <v>0</v>
      </c>
      <c r="PJ21" s="186">
        <v>2665338</v>
      </c>
      <c r="PK21" s="186">
        <v>703178</v>
      </c>
      <c r="PL21" s="186">
        <v>70553</v>
      </c>
      <c r="PM21" s="186">
        <v>0</v>
      </c>
      <c r="PN21" s="186">
        <v>1196265</v>
      </c>
      <c r="PO21" s="186">
        <v>783922</v>
      </c>
      <c r="PP21" s="186">
        <v>42332</v>
      </c>
      <c r="PQ21" s="186">
        <v>0</v>
      </c>
      <c r="PR21" s="186">
        <v>210875</v>
      </c>
      <c r="PS21" s="186">
        <v>0</v>
      </c>
      <c r="PT21" s="186">
        <v>0</v>
      </c>
      <c r="PU21" s="186">
        <v>0</v>
      </c>
      <c r="PV21" s="186">
        <v>0</v>
      </c>
      <c r="PW21" s="186">
        <v>240664</v>
      </c>
      <c r="PX21" s="186">
        <v>0</v>
      </c>
      <c r="PY21" s="186">
        <v>1539623</v>
      </c>
      <c r="PZ21" s="186">
        <v>0</v>
      </c>
      <c r="QA21" s="186">
        <v>47035</v>
      </c>
      <c r="QB21" s="186">
        <v>46251</v>
      </c>
      <c r="QC21" s="280">
        <v>293187</v>
      </c>
      <c r="QD21" s="280">
        <v>1</v>
      </c>
    </row>
    <row r="22" spans="1:446" x14ac:dyDescent="0.2">
      <c r="A22" s="185" t="s">
        <v>117</v>
      </c>
      <c r="B22" s="185" t="s">
        <v>117</v>
      </c>
      <c r="C22" s="186">
        <f>ROUND(UH!H18,0)-ROUND(UH!H288,0)</f>
        <v>0</v>
      </c>
      <c r="D22" s="292">
        <v>3652</v>
      </c>
      <c r="E22" s="185" t="s">
        <v>117</v>
      </c>
      <c r="F22" s="185">
        <v>2021</v>
      </c>
      <c r="G22" s="186">
        <v>255212581</v>
      </c>
      <c r="H22" s="186">
        <v>178873584</v>
      </c>
      <c r="I22" s="186">
        <v>182532377</v>
      </c>
      <c r="J22" s="186">
        <v>37901344</v>
      </c>
      <c r="K22" s="186">
        <v>85603394</v>
      </c>
      <c r="L22" s="185" t="s">
        <v>896</v>
      </c>
      <c r="M22" s="185" t="s">
        <v>741</v>
      </c>
      <c r="N22" s="352" t="s">
        <v>895</v>
      </c>
      <c r="O22" s="186">
        <v>13133</v>
      </c>
      <c r="P22" s="186">
        <v>26157</v>
      </c>
      <c r="Q22" s="186">
        <v>4215</v>
      </c>
      <c r="R22" s="186">
        <v>1914</v>
      </c>
      <c r="S22" s="186">
        <v>1641</v>
      </c>
      <c r="T22" s="188" t="s">
        <v>784</v>
      </c>
      <c r="U22" s="188" t="s">
        <v>785</v>
      </c>
      <c r="V22" s="314" t="s">
        <v>897</v>
      </c>
      <c r="W22" s="186">
        <v>251642</v>
      </c>
      <c r="X22" s="186">
        <v>89530</v>
      </c>
      <c r="Y22" s="186">
        <v>28323</v>
      </c>
      <c r="Z22" s="186">
        <v>2972</v>
      </c>
      <c r="AA22" s="186">
        <v>0</v>
      </c>
      <c r="AB22" s="186">
        <v>44350</v>
      </c>
      <c r="AC22" s="186">
        <v>12289</v>
      </c>
      <c r="AD22" s="186">
        <v>0</v>
      </c>
      <c r="AE22" s="186">
        <v>0</v>
      </c>
      <c r="AF22" s="186">
        <v>0</v>
      </c>
      <c r="AG22" s="186">
        <v>0</v>
      </c>
      <c r="AH22" s="186">
        <v>972</v>
      </c>
      <c r="AI22" s="186">
        <v>0</v>
      </c>
      <c r="AJ22" s="186">
        <v>21561</v>
      </c>
      <c r="AK22" s="186">
        <v>0</v>
      </c>
      <c r="AL22" s="186">
        <v>52330</v>
      </c>
      <c r="AM22" s="186">
        <v>0</v>
      </c>
      <c r="AN22" s="186">
        <v>40</v>
      </c>
      <c r="AO22" s="186">
        <v>15150</v>
      </c>
      <c r="AP22" s="186">
        <v>0</v>
      </c>
      <c r="AQ22" s="186">
        <v>100181</v>
      </c>
      <c r="AR22" s="186">
        <v>54277</v>
      </c>
      <c r="AS22" s="186">
        <v>14188</v>
      </c>
      <c r="AT22" s="186">
        <v>19118</v>
      </c>
      <c r="AU22" s="186">
        <v>0</v>
      </c>
      <c r="AV22" s="186">
        <v>51479</v>
      </c>
      <c r="AW22" s="186">
        <v>14340</v>
      </c>
      <c r="AX22" s="186">
        <v>0</v>
      </c>
      <c r="AY22" s="186">
        <v>0</v>
      </c>
      <c r="AZ22" s="186">
        <v>0</v>
      </c>
      <c r="BA22" s="186">
        <v>0</v>
      </c>
      <c r="BB22" s="186">
        <v>60</v>
      </c>
      <c r="BC22" s="186">
        <v>0</v>
      </c>
      <c r="BD22" s="186">
        <v>27027</v>
      </c>
      <c r="BE22" s="186">
        <v>0</v>
      </c>
      <c r="BF22" s="186">
        <v>151259</v>
      </c>
      <c r="BG22" s="186">
        <v>0</v>
      </c>
      <c r="BH22" s="186">
        <v>4299</v>
      </c>
      <c r="BI22" s="186">
        <v>26203</v>
      </c>
      <c r="BJ22" s="186">
        <v>4811</v>
      </c>
      <c r="BK22" s="186">
        <v>10478</v>
      </c>
      <c r="BL22" s="186">
        <v>6908</v>
      </c>
      <c r="BM22" s="186">
        <v>3308</v>
      </c>
      <c r="BN22" s="186">
        <v>8000</v>
      </c>
      <c r="BO22" s="186">
        <v>0</v>
      </c>
      <c r="BP22" s="186">
        <v>14616</v>
      </c>
      <c r="BQ22" s="186">
        <v>918</v>
      </c>
      <c r="BR22" s="186">
        <v>0</v>
      </c>
      <c r="BS22" s="186">
        <v>12331</v>
      </c>
      <c r="BT22" s="186">
        <v>0</v>
      </c>
      <c r="BU22" s="186">
        <v>0</v>
      </c>
      <c r="BV22" s="186">
        <v>0</v>
      </c>
      <c r="BW22" s="186">
        <v>0</v>
      </c>
      <c r="BX22" s="186">
        <v>2560</v>
      </c>
      <c r="BY22" s="186">
        <v>588</v>
      </c>
      <c r="BZ22" s="186">
        <v>24572</v>
      </c>
      <c r="CA22" s="186">
        <v>0</v>
      </c>
      <c r="CB22" s="186">
        <v>0</v>
      </c>
      <c r="CC22" s="186">
        <v>831</v>
      </c>
      <c r="CD22" s="186">
        <v>0</v>
      </c>
      <c r="CE22" s="186">
        <v>8773</v>
      </c>
      <c r="CF22" s="186">
        <v>7201</v>
      </c>
      <c r="CG22" s="186">
        <v>652</v>
      </c>
      <c r="CH22" s="186">
        <v>4486</v>
      </c>
      <c r="CI22" s="186">
        <v>0</v>
      </c>
      <c r="CJ22" s="186">
        <v>8021</v>
      </c>
      <c r="CK22" s="186">
        <v>0</v>
      </c>
      <c r="CL22" s="186">
        <v>0</v>
      </c>
      <c r="CM22" s="186">
        <v>420</v>
      </c>
      <c r="CN22" s="186">
        <v>0</v>
      </c>
      <c r="CO22" s="186">
        <v>0</v>
      </c>
      <c r="CP22" s="186">
        <v>0</v>
      </c>
      <c r="CQ22" s="186">
        <v>0</v>
      </c>
      <c r="CR22" s="186">
        <v>255</v>
      </c>
      <c r="CS22" s="186">
        <v>917</v>
      </c>
      <c r="CT22" s="186">
        <v>765</v>
      </c>
      <c r="CU22" s="186">
        <v>0</v>
      </c>
      <c r="CV22" s="186">
        <v>0</v>
      </c>
      <c r="CW22" s="186">
        <v>30</v>
      </c>
      <c r="CX22" s="186">
        <v>0</v>
      </c>
      <c r="CY22" s="186">
        <v>0</v>
      </c>
      <c r="CZ22" s="186">
        <v>0</v>
      </c>
      <c r="DA22" s="186">
        <v>0</v>
      </c>
      <c r="DB22" s="186">
        <v>0</v>
      </c>
      <c r="DC22" s="186">
        <v>0</v>
      </c>
      <c r="DD22" s="186">
        <v>0</v>
      </c>
      <c r="DE22" s="186">
        <v>0</v>
      </c>
      <c r="DF22" s="186">
        <v>20708</v>
      </c>
      <c r="DG22" s="186">
        <v>0</v>
      </c>
      <c r="DH22" s="186">
        <v>0</v>
      </c>
      <c r="DI22" s="186">
        <v>0</v>
      </c>
      <c r="DJ22" s="186">
        <v>0</v>
      </c>
      <c r="DK22" s="186">
        <v>0</v>
      </c>
      <c r="DL22" s="186">
        <v>0</v>
      </c>
      <c r="DM22" s="186">
        <v>18081</v>
      </c>
      <c r="DN22" s="186">
        <v>0</v>
      </c>
      <c r="DO22" s="186">
        <v>15888</v>
      </c>
      <c r="DP22" s="186">
        <v>0</v>
      </c>
      <c r="DQ22" s="186">
        <v>0</v>
      </c>
      <c r="DR22" s="186">
        <v>0</v>
      </c>
      <c r="DS22" s="186">
        <v>12483030.9840337</v>
      </c>
      <c r="DT22" s="186">
        <v>5165689.7330698799</v>
      </c>
      <c r="DU22" s="186">
        <v>3026370.8018908999</v>
      </c>
      <c r="DV22" s="186">
        <v>155749.471928927</v>
      </c>
      <c r="DW22" s="186">
        <v>0</v>
      </c>
      <c r="DX22" s="186">
        <v>3889307.12914751</v>
      </c>
      <c r="DY22" s="186">
        <v>475566.16351709899</v>
      </c>
      <c r="DZ22" s="186">
        <v>0</v>
      </c>
      <c r="EA22" s="186">
        <v>0</v>
      </c>
      <c r="EB22" s="186">
        <v>0</v>
      </c>
      <c r="EC22" s="186">
        <v>0</v>
      </c>
      <c r="ED22" s="186">
        <v>73387.285714285696</v>
      </c>
      <c r="EE22" s="186">
        <v>0</v>
      </c>
      <c r="EF22" s="186">
        <v>431635.219686558</v>
      </c>
      <c r="EG22" s="186">
        <v>0</v>
      </c>
      <c r="EH22" s="186">
        <v>2498314.4225548902</v>
      </c>
      <c r="EI22" s="186">
        <v>0</v>
      </c>
      <c r="EJ22" s="186">
        <v>8369.5060411148297</v>
      </c>
      <c r="EK22" s="186">
        <v>928245.12786510005</v>
      </c>
      <c r="EL22" s="186">
        <v>0</v>
      </c>
      <c r="EM22" s="186">
        <v>13377034.9296466</v>
      </c>
      <c r="EN22" s="186">
        <v>5462372.1342251096</v>
      </c>
      <c r="EO22" s="186">
        <v>2833588.4425746002</v>
      </c>
      <c r="EP22" s="186">
        <v>1785560.9895496699</v>
      </c>
      <c r="EQ22" s="186">
        <v>0</v>
      </c>
      <c r="ER22" s="186">
        <v>8618770.55775645</v>
      </c>
      <c r="ES22" s="186">
        <v>782442.29688335699</v>
      </c>
      <c r="ET22" s="186">
        <v>0</v>
      </c>
      <c r="EU22" s="186">
        <v>0</v>
      </c>
      <c r="EV22" s="186">
        <v>0</v>
      </c>
      <c r="EW22" s="186">
        <v>0</v>
      </c>
      <c r="EX22" s="186">
        <v>4500</v>
      </c>
      <c r="EY22" s="186">
        <v>0</v>
      </c>
      <c r="EZ22" s="186">
        <v>1653845.01278377</v>
      </c>
      <c r="FA22" s="186">
        <v>0</v>
      </c>
      <c r="FB22" s="186">
        <v>12742479.3870786</v>
      </c>
      <c r="FC22" s="186">
        <v>0</v>
      </c>
      <c r="FD22" s="186">
        <v>317467.65602763102</v>
      </c>
      <c r="FE22" s="186">
        <v>2815863.0456021898</v>
      </c>
      <c r="FF22" s="186">
        <v>847456.05952132703</v>
      </c>
      <c r="FG22" s="186">
        <v>6945706.3322690101</v>
      </c>
      <c r="FH22" s="186">
        <v>5257970.8554590698</v>
      </c>
      <c r="FI22" s="186">
        <v>2687993.1004551598</v>
      </c>
      <c r="FJ22" s="186">
        <v>2243670.50159282</v>
      </c>
      <c r="FK22" s="186">
        <v>0</v>
      </c>
      <c r="FL22" s="186">
        <v>8779052.3688457608</v>
      </c>
      <c r="FM22" s="186">
        <v>324857.30791072501</v>
      </c>
      <c r="FN22" s="186">
        <v>0</v>
      </c>
      <c r="FO22" s="186">
        <v>1463173.5572085599</v>
      </c>
      <c r="FP22" s="186">
        <v>0</v>
      </c>
      <c r="FQ22" s="186">
        <v>0</v>
      </c>
      <c r="FR22" s="186">
        <v>0</v>
      </c>
      <c r="FS22" s="186">
        <v>0</v>
      </c>
      <c r="FT22" s="186">
        <v>866005.03994987404</v>
      </c>
      <c r="FU22" s="186">
        <v>1345132.0914656799</v>
      </c>
      <c r="FV22" s="186">
        <v>9594423.2169449795</v>
      </c>
      <c r="FW22" s="186">
        <v>0</v>
      </c>
      <c r="FX22" s="186">
        <v>0</v>
      </c>
      <c r="FY22" s="186">
        <v>591457.26733707194</v>
      </c>
      <c r="FZ22" s="186">
        <v>0</v>
      </c>
      <c r="GA22" s="186">
        <v>10691969.300896199</v>
      </c>
      <c r="GB22" s="186">
        <v>9752042.0231466703</v>
      </c>
      <c r="GC22" s="186">
        <v>707163.97541042697</v>
      </c>
      <c r="GD22" s="186">
        <v>2506911.2303686901</v>
      </c>
      <c r="GE22" s="186">
        <v>0</v>
      </c>
      <c r="GF22" s="186">
        <v>12500293.2982699</v>
      </c>
      <c r="GG22" s="186">
        <v>0</v>
      </c>
      <c r="GH22" s="186">
        <v>0</v>
      </c>
      <c r="GI22" s="186">
        <v>780170.95772651001</v>
      </c>
      <c r="GJ22" s="186">
        <v>0</v>
      </c>
      <c r="GK22" s="186">
        <v>0</v>
      </c>
      <c r="GL22" s="186">
        <v>0</v>
      </c>
      <c r="GM22" s="186">
        <v>0</v>
      </c>
      <c r="GN22" s="186">
        <v>434612.01742857799</v>
      </c>
      <c r="GO22" s="186">
        <v>2714849.2471535699</v>
      </c>
      <c r="GP22" s="186">
        <v>3251072.5835290998</v>
      </c>
      <c r="GQ22" s="186">
        <v>0</v>
      </c>
      <c r="GR22" s="186">
        <v>0</v>
      </c>
      <c r="GS22" s="186">
        <v>21728.567495523799</v>
      </c>
      <c r="GT22" s="186">
        <v>0</v>
      </c>
      <c r="GU22" s="186">
        <v>0</v>
      </c>
      <c r="GV22" s="186">
        <v>0</v>
      </c>
      <c r="GW22" s="186">
        <v>0</v>
      </c>
      <c r="GX22" s="186">
        <v>0</v>
      </c>
      <c r="GY22" s="186">
        <v>0</v>
      </c>
      <c r="GZ22" s="186">
        <v>0</v>
      </c>
      <c r="HA22" s="186">
        <v>0</v>
      </c>
      <c r="HB22" s="186">
        <v>8228562.6525974097</v>
      </c>
      <c r="HC22" s="186">
        <v>0</v>
      </c>
      <c r="HD22" s="186">
        <v>0</v>
      </c>
      <c r="HE22" s="186">
        <v>0</v>
      </c>
      <c r="HF22" s="186">
        <v>0</v>
      </c>
      <c r="HG22" s="186">
        <v>0</v>
      </c>
      <c r="HH22" s="186">
        <v>0</v>
      </c>
      <c r="HI22" s="186">
        <v>3848770.38502659</v>
      </c>
      <c r="HJ22" s="186">
        <v>0</v>
      </c>
      <c r="HK22" s="186">
        <v>3649940.2014748701</v>
      </c>
      <c r="HL22" s="186">
        <v>0</v>
      </c>
      <c r="HM22" s="186">
        <v>0</v>
      </c>
      <c r="HN22" s="186">
        <v>0</v>
      </c>
      <c r="HP22" s="187" t="s">
        <v>153</v>
      </c>
      <c r="HQ22" s="185">
        <f>'Relative Weights'!$H$1</f>
        <v>2021</v>
      </c>
      <c r="HR22" s="186">
        <v>4471756</v>
      </c>
      <c r="HS22" s="186">
        <v>1619094</v>
      </c>
      <c r="HT22" s="186">
        <v>734147.02</v>
      </c>
      <c r="HU22" s="186">
        <v>26564.639999999999</v>
      </c>
      <c r="HV22" s="186">
        <v>0</v>
      </c>
      <c r="HW22" s="186">
        <v>908896.18</v>
      </c>
      <c r="HX22" s="186">
        <v>131563.19</v>
      </c>
      <c r="HY22" s="186">
        <v>0</v>
      </c>
      <c r="HZ22" s="186">
        <v>0</v>
      </c>
      <c r="IA22" s="186">
        <v>0</v>
      </c>
      <c r="IB22" s="186">
        <v>0</v>
      </c>
      <c r="IC22" s="186">
        <v>3626.09</v>
      </c>
      <c r="ID22" s="186">
        <v>0</v>
      </c>
      <c r="IE22" s="186">
        <v>263236.95</v>
      </c>
      <c r="IF22" s="186">
        <v>0</v>
      </c>
      <c r="IG22" s="186">
        <v>1323718.3</v>
      </c>
      <c r="IH22" s="186">
        <v>0</v>
      </c>
      <c r="II22" s="186">
        <v>191.03</v>
      </c>
      <c r="IJ22" s="186">
        <v>235852.99</v>
      </c>
      <c r="IK22" s="186">
        <v>0</v>
      </c>
      <c r="IL22" s="186">
        <v>1791705.64</v>
      </c>
      <c r="IM22" s="186">
        <v>709047.9</v>
      </c>
      <c r="IN22" s="186">
        <v>315331.88</v>
      </c>
      <c r="IO22" s="186">
        <v>219337.04</v>
      </c>
      <c r="IP22" s="186">
        <v>0</v>
      </c>
      <c r="IQ22" s="186">
        <v>1350051.86</v>
      </c>
      <c r="IR22" s="186">
        <v>158170.04999999999</v>
      </c>
      <c r="IS22" s="186">
        <v>0</v>
      </c>
      <c r="IT22" s="186">
        <v>0</v>
      </c>
      <c r="IU22" s="186">
        <v>0</v>
      </c>
      <c r="IV22" s="186">
        <v>0</v>
      </c>
      <c r="IW22" s="186">
        <v>223.83</v>
      </c>
      <c r="IX22" s="186">
        <v>0</v>
      </c>
      <c r="IY22" s="186">
        <v>359591.73</v>
      </c>
      <c r="IZ22" s="186">
        <v>0</v>
      </c>
      <c r="JA22" s="186">
        <v>4231766.82</v>
      </c>
      <c r="JB22" s="186">
        <v>0</v>
      </c>
      <c r="JC22" s="186">
        <v>361.59</v>
      </c>
      <c r="JD22" s="186">
        <v>448926.25</v>
      </c>
      <c r="JE22" s="186">
        <v>222834.44</v>
      </c>
      <c r="JF22" s="186">
        <v>252847.52</v>
      </c>
      <c r="JG22" s="186">
        <v>268296.90999999997</v>
      </c>
      <c r="JH22" s="186">
        <v>82005.509999999995</v>
      </c>
      <c r="JI22" s="186">
        <v>88111.44</v>
      </c>
      <c r="JJ22" s="186">
        <v>0</v>
      </c>
      <c r="JK22" s="186">
        <v>339413.16</v>
      </c>
      <c r="JL22" s="186">
        <v>6963.99</v>
      </c>
      <c r="JM22" s="186">
        <v>0</v>
      </c>
      <c r="JN22" s="186">
        <v>329996.89</v>
      </c>
      <c r="JO22" s="186">
        <v>0</v>
      </c>
      <c r="JP22" s="186">
        <v>0</v>
      </c>
      <c r="JQ22" s="186">
        <v>0</v>
      </c>
      <c r="JR22" s="186">
        <v>0</v>
      </c>
      <c r="JS22" s="186">
        <v>64556.480000000003</v>
      </c>
      <c r="JT22" s="186">
        <v>1295202.24</v>
      </c>
      <c r="JU22" s="186">
        <v>897905.05</v>
      </c>
      <c r="JV22" s="186">
        <v>0</v>
      </c>
      <c r="JW22" s="186">
        <v>0</v>
      </c>
      <c r="JX22" s="186">
        <v>17973.16</v>
      </c>
      <c r="JY22" s="186">
        <v>0</v>
      </c>
      <c r="JZ22" s="186">
        <v>165683.04999999999</v>
      </c>
      <c r="KA22" s="186">
        <v>237118.91</v>
      </c>
      <c r="KB22" s="186">
        <v>17891.66</v>
      </c>
      <c r="KC22" s="186">
        <v>21122.9</v>
      </c>
      <c r="KD22" s="186">
        <v>0</v>
      </c>
      <c r="KE22" s="186">
        <v>280931.33</v>
      </c>
      <c r="KF22" s="186">
        <v>0</v>
      </c>
      <c r="KG22" s="186">
        <v>0</v>
      </c>
      <c r="KH22" s="186">
        <v>11209.86</v>
      </c>
      <c r="KI22" s="186">
        <v>0</v>
      </c>
      <c r="KJ22" s="186">
        <v>0</v>
      </c>
      <c r="KK22" s="186">
        <v>0</v>
      </c>
      <c r="KL22" s="186">
        <v>0</v>
      </c>
      <c r="KM22" s="186">
        <v>2758.37</v>
      </c>
      <c r="KN22" s="186">
        <v>1985709.66</v>
      </c>
      <c r="KO22" s="186">
        <v>31358.58</v>
      </c>
      <c r="KP22" s="186">
        <v>0</v>
      </c>
      <c r="KQ22" s="186">
        <v>0</v>
      </c>
      <c r="KR22" s="186">
        <v>947.49</v>
      </c>
      <c r="KS22" s="186">
        <v>0</v>
      </c>
      <c r="KT22" s="186">
        <v>0</v>
      </c>
      <c r="KU22" s="186">
        <v>0</v>
      </c>
      <c r="KV22" s="186">
        <v>0</v>
      </c>
      <c r="KW22" s="186">
        <v>0</v>
      </c>
      <c r="KX22" s="186">
        <v>0</v>
      </c>
      <c r="KY22" s="186">
        <v>0</v>
      </c>
      <c r="KZ22" s="186">
        <v>0</v>
      </c>
      <c r="LA22" s="186">
        <v>987424.86</v>
      </c>
      <c r="LB22" s="186">
        <v>0</v>
      </c>
      <c r="LC22" s="186">
        <v>0</v>
      </c>
      <c r="LD22" s="186">
        <v>0</v>
      </c>
      <c r="LE22" s="186">
        <v>0</v>
      </c>
      <c r="LF22" s="186">
        <v>0</v>
      </c>
      <c r="LG22" s="186">
        <v>0</v>
      </c>
      <c r="LH22" s="186">
        <v>189885.27</v>
      </c>
      <c r="LI22" s="186">
        <v>0</v>
      </c>
      <c r="LJ22" s="186">
        <v>2570636.2200000002</v>
      </c>
      <c r="LK22" s="186">
        <v>0</v>
      </c>
      <c r="LL22" s="186">
        <v>0</v>
      </c>
      <c r="LM22" s="186">
        <v>0</v>
      </c>
      <c r="LN22" s="186">
        <v>103.72</v>
      </c>
      <c r="LO22" s="186">
        <v>93993.09</v>
      </c>
      <c r="LP22" s="186">
        <v>160.4</v>
      </c>
      <c r="LQ22" s="186">
        <v>80.11</v>
      </c>
      <c r="LR22" s="186">
        <v>0</v>
      </c>
      <c r="LS22" s="186">
        <v>196541.39</v>
      </c>
      <c r="LT22" s="186">
        <v>687.87</v>
      </c>
      <c r="LU22" s="186">
        <v>0</v>
      </c>
      <c r="LV22" s="186">
        <v>0</v>
      </c>
      <c r="LW22" s="186">
        <v>0</v>
      </c>
      <c r="LX22" s="186">
        <v>0</v>
      </c>
      <c r="LY22" s="186">
        <v>1153.69</v>
      </c>
      <c r="LZ22" s="186">
        <v>0</v>
      </c>
      <c r="MA22" s="186">
        <v>164.73</v>
      </c>
      <c r="MB22" s="186">
        <v>0</v>
      </c>
      <c r="MC22" s="186">
        <v>708.85</v>
      </c>
      <c r="MD22" s="186">
        <v>0</v>
      </c>
      <c r="ME22" s="186">
        <v>0</v>
      </c>
      <c r="MF22" s="186">
        <v>6972.09</v>
      </c>
      <c r="MG22" s="186">
        <v>0</v>
      </c>
      <c r="MH22" s="186">
        <v>279</v>
      </c>
      <c r="MI22" s="186">
        <v>164487.91</v>
      </c>
      <c r="MJ22" s="186">
        <v>299.26</v>
      </c>
      <c r="MK22" s="186">
        <v>142.08000000000001</v>
      </c>
      <c r="ML22" s="186">
        <v>0</v>
      </c>
      <c r="MM22" s="186">
        <v>375316.32</v>
      </c>
      <c r="MN22" s="186">
        <v>970.07</v>
      </c>
      <c r="MO22" s="186">
        <v>0</v>
      </c>
      <c r="MP22" s="186">
        <v>0</v>
      </c>
      <c r="MQ22" s="186">
        <v>0</v>
      </c>
      <c r="MR22" s="186">
        <v>0</v>
      </c>
      <c r="MS22" s="186">
        <v>1146.0999999999999</v>
      </c>
      <c r="MT22" s="186">
        <v>0</v>
      </c>
      <c r="MU22" s="186">
        <v>506.56</v>
      </c>
      <c r="MV22" s="186">
        <v>0</v>
      </c>
      <c r="MW22" s="186">
        <v>1255.26</v>
      </c>
      <c r="MX22" s="186">
        <v>0</v>
      </c>
      <c r="MY22" s="186">
        <v>0</v>
      </c>
      <c r="MZ22" s="186">
        <v>12201.16</v>
      </c>
      <c r="NA22" s="186">
        <v>0</v>
      </c>
      <c r="NB22" s="186">
        <v>1379.44</v>
      </c>
      <c r="NC22" s="186">
        <v>1244598.1399999999</v>
      </c>
      <c r="ND22" s="186">
        <v>1217.82</v>
      </c>
      <c r="NE22" s="186">
        <v>427.75</v>
      </c>
      <c r="NF22" s="186">
        <v>0</v>
      </c>
      <c r="NG22" s="186">
        <v>1345808.82</v>
      </c>
      <c r="NH22" s="186">
        <v>6296.65</v>
      </c>
      <c r="NI22" s="186">
        <v>0</v>
      </c>
      <c r="NJ22" s="186">
        <v>0</v>
      </c>
      <c r="NK22" s="186">
        <v>0</v>
      </c>
      <c r="NL22" s="186">
        <v>0</v>
      </c>
      <c r="NM22" s="186">
        <v>0</v>
      </c>
      <c r="NN22" s="186">
        <v>0</v>
      </c>
      <c r="NO22" s="186">
        <v>2812.83</v>
      </c>
      <c r="NP22" s="186">
        <v>350491.46</v>
      </c>
      <c r="NQ22" s="186">
        <v>5692.99</v>
      </c>
      <c r="NR22" s="186">
        <v>0</v>
      </c>
      <c r="NS22" s="186">
        <v>0</v>
      </c>
      <c r="NT22" s="186">
        <v>80741.31</v>
      </c>
      <c r="NU22" s="186">
        <v>0</v>
      </c>
      <c r="NV22" s="186">
        <v>2548.34</v>
      </c>
      <c r="NW22" s="186">
        <v>2214509.58</v>
      </c>
      <c r="NX22" s="186">
        <v>1624.75</v>
      </c>
      <c r="NY22" s="186">
        <v>852.47</v>
      </c>
      <c r="NZ22" s="186">
        <v>0</v>
      </c>
      <c r="OA22" s="186">
        <v>3492218.44</v>
      </c>
      <c r="OB22" s="186">
        <v>0</v>
      </c>
      <c r="OC22" s="186">
        <v>0</v>
      </c>
      <c r="OD22" s="186">
        <v>0</v>
      </c>
      <c r="OE22" s="186">
        <v>0</v>
      </c>
      <c r="OF22" s="186">
        <v>0</v>
      </c>
      <c r="OG22" s="186">
        <v>0</v>
      </c>
      <c r="OH22" s="186">
        <v>0</v>
      </c>
      <c r="OI22" s="186">
        <v>14162.99</v>
      </c>
      <c r="OJ22" s="186">
        <v>453603.98</v>
      </c>
      <c r="OK22" s="186">
        <v>63316.94</v>
      </c>
      <c r="OL22" s="186">
        <v>0</v>
      </c>
      <c r="OM22" s="186">
        <v>0</v>
      </c>
      <c r="ON22" s="186">
        <v>82146.97</v>
      </c>
      <c r="OO22" s="186">
        <v>0</v>
      </c>
      <c r="OP22" s="186">
        <v>0</v>
      </c>
      <c r="OQ22" s="186">
        <v>0</v>
      </c>
      <c r="OR22" s="186">
        <v>0</v>
      </c>
      <c r="OS22" s="186">
        <v>0</v>
      </c>
      <c r="OT22" s="186">
        <v>0</v>
      </c>
      <c r="OU22" s="186">
        <v>0</v>
      </c>
      <c r="OV22" s="186">
        <v>0</v>
      </c>
      <c r="OW22" s="186">
        <v>0</v>
      </c>
      <c r="OX22" s="186">
        <v>0</v>
      </c>
      <c r="OY22" s="186">
        <v>0</v>
      </c>
      <c r="OZ22" s="186">
        <v>0</v>
      </c>
      <c r="PA22" s="186">
        <v>0</v>
      </c>
      <c r="PB22" s="186">
        <v>0</v>
      </c>
      <c r="PC22" s="186">
        <v>0</v>
      </c>
      <c r="PD22" s="186">
        <v>32649.77</v>
      </c>
      <c r="PE22" s="186">
        <v>0</v>
      </c>
      <c r="PF22" s="186">
        <v>63163.22</v>
      </c>
      <c r="PG22" s="186">
        <v>0</v>
      </c>
      <c r="PH22" s="186">
        <v>0</v>
      </c>
      <c r="PI22" s="186">
        <v>0</v>
      </c>
      <c r="PJ22" s="186">
        <v>28483143.75</v>
      </c>
      <c r="PK22" s="186">
        <v>44986151.689999998</v>
      </c>
      <c r="PL22" s="186">
        <v>1963868.52</v>
      </c>
      <c r="PM22" s="186">
        <v>0</v>
      </c>
      <c r="PN22" s="186">
        <v>4490209.9800000004</v>
      </c>
      <c r="PO22" s="186">
        <v>77741888.079999998</v>
      </c>
      <c r="PP22" s="186">
        <v>2088353.83</v>
      </c>
      <c r="PQ22" s="186">
        <v>234992.7</v>
      </c>
      <c r="PR22" s="186">
        <v>502157.64</v>
      </c>
      <c r="PS22" s="186">
        <v>0</v>
      </c>
      <c r="PT22" s="186">
        <v>0</v>
      </c>
      <c r="PU22" s="186">
        <v>103517.08</v>
      </c>
      <c r="PV22" s="186">
        <v>0</v>
      </c>
      <c r="PW22" s="186">
        <v>4766636.93</v>
      </c>
      <c r="PX22" s="186">
        <v>21526774.120000001</v>
      </c>
      <c r="PY22" s="186">
        <v>13598013.5</v>
      </c>
      <c r="PZ22" s="186">
        <v>6025874.9500000002</v>
      </c>
      <c r="QA22" s="186">
        <v>966355.11</v>
      </c>
      <c r="QB22" s="186">
        <v>5606930.8499999996</v>
      </c>
      <c r="QC22" s="280">
        <v>1447341.98</v>
      </c>
      <c r="QD22" s="280">
        <v>1</v>
      </c>
    </row>
    <row r="23" spans="1:446" x14ac:dyDescent="0.2">
      <c r="A23" s="185" t="s">
        <v>78</v>
      </c>
      <c r="B23" s="185" t="s">
        <v>78</v>
      </c>
      <c r="C23" s="186">
        <f>ROUND(UHCL!H18,0)-ROUND(UHCL!H288,0)</f>
        <v>0</v>
      </c>
      <c r="D23" s="292">
        <v>11711</v>
      </c>
      <c r="E23" s="185" t="s">
        <v>709</v>
      </c>
      <c r="F23" s="185">
        <v>2021</v>
      </c>
      <c r="G23" s="186">
        <v>43137652</v>
      </c>
      <c r="H23" s="186">
        <v>1740704</v>
      </c>
      <c r="I23" s="186">
        <v>32999822</v>
      </c>
      <c r="J23" s="186">
        <v>8138828</v>
      </c>
      <c r="K23" s="186">
        <v>18111378</v>
      </c>
      <c r="L23" s="185" t="s">
        <v>910</v>
      </c>
      <c r="M23" s="185" t="s">
        <v>819</v>
      </c>
      <c r="N23" s="185" t="s">
        <v>909</v>
      </c>
      <c r="O23" s="186">
        <v>874</v>
      </c>
      <c r="P23" s="186">
        <v>5933</v>
      </c>
      <c r="Q23" s="186">
        <v>2074</v>
      </c>
      <c r="R23" s="186">
        <v>172</v>
      </c>
      <c r="S23" s="186">
        <v>0</v>
      </c>
      <c r="T23" s="188" t="s">
        <v>786</v>
      </c>
      <c r="U23" s="188" t="s">
        <v>787</v>
      </c>
      <c r="V23" s="188" t="s">
        <v>788</v>
      </c>
      <c r="W23" s="186">
        <v>20777</v>
      </c>
      <c r="X23" s="186">
        <v>9894</v>
      </c>
      <c r="Y23" s="186">
        <v>3198</v>
      </c>
      <c r="Z23" s="186">
        <v>2039</v>
      </c>
      <c r="AA23" s="186">
        <v>0</v>
      </c>
      <c r="AB23" s="186">
        <v>5283</v>
      </c>
      <c r="AC23" s="186">
        <v>27</v>
      </c>
      <c r="AD23" s="186">
        <v>0</v>
      </c>
      <c r="AE23" s="186">
        <v>78</v>
      </c>
      <c r="AF23" s="186">
        <v>0</v>
      </c>
      <c r="AG23" s="186">
        <v>0</v>
      </c>
      <c r="AH23" s="186">
        <v>93</v>
      </c>
      <c r="AI23" s="186">
        <v>0</v>
      </c>
      <c r="AJ23" s="186">
        <v>393</v>
      </c>
      <c r="AK23" s="186">
        <v>0</v>
      </c>
      <c r="AL23" s="186">
        <v>2523</v>
      </c>
      <c r="AM23" s="186">
        <v>0</v>
      </c>
      <c r="AN23" s="186">
        <v>0</v>
      </c>
      <c r="AO23" s="186">
        <v>18</v>
      </c>
      <c r="AP23" s="186">
        <v>0</v>
      </c>
      <c r="AQ23" s="186">
        <v>35668</v>
      </c>
      <c r="AR23" s="186">
        <v>16297</v>
      </c>
      <c r="AS23" s="186">
        <v>3487</v>
      </c>
      <c r="AT23" s="186">
        <v>11147</v>
      </c>
      <c r="AU23" s="186">
        <v>0</v>
      </c>
      <c r="AV23" s="186">
        <v>10995</v>
      </c>
      <c r="AW23" s="186">
        <v>432</v>
      </c>
      <c r="AX23" s="186">
        <v>0</v>
      </c>
      <c r="AY23" s="186">
        <v>1368</v>
      </c>
      <c r="AZ23" s="186">
        <v>0</v>
      </c>
      <c r="BA23" s="186">
        <v>0</v>
      </c>
      <c r="BB23" s="186">
        <v>807</v>
      </c>
      <c r="BC23" s="186">
        <v>0</v>
      </c>
      <c r="BD23" s="186">
        <v>3576</v>
      </c>
      <c r="BE23" s="186">
        <v>0</v>
      </c>
      <c r="BF23" s="186">
        <v>22566</v>
      </c>
      <c r="BG23" s="186">
        <v>0</v>
      </c>
      <c r="BH23" s="186">
        <v>777</v>
      </c>
      <c r="BI23" s="186">
        <v>952</v>
      </c>
      <c r="BJ23" s="186">
        <v>249</v>
      </c>
      <c r="BK23" s="186">
        <v>7088</v>
      </c>
      <c r="BL23" s="186">
        <v>3320</v>
      </c>
      <c r="BM23" s="186">
        <v>471</v>
      </c>
      <c r="BN23" s="186">
        <v>3236</v>
      </c>
      <c r="BO23" s="186">
        <v>0</v>
      </c>
      <c r="BP23" s="186">
        <v>5601</v>
      </c>
      <c r="BQ23" s="186">
        <v>54</v>
      </c>
      <c r="BR23" s="186">
        <v>0</v>
      </c>
      <c r="BS23" s="186">
        <v>0</v>
      </c>
      <c r="BT23" s="186">
        <v>714</v>
      </c>
      <c r="BU23" s="186">
        <v>0</v>
      </c>
      <c r="BV23" s="186">
        <v>0</v>
      </c>
      <c r="BW23" s="186">
        <v>0</v>
      </c>
      <c r="BX23" s="186">
        <v>3756</v>
      </c>
      <c r="BY23" s="186">
        <v>0</v>
      </c>
      <c r="BZ23" s="186">
        <v>11291</v>
      </c>
      <c r="CA23" s="186">
        <v>0</v>
      </c>
      <c r="CB23" s="186">
        <v>0</v>
      </c>
      <c r="CC23" s="186">
        <v>517</v>
      </c>
      <c r="CD23" s="186">
        <v>0</v>
      </c>
      <c r="CE23" s="186">
        <v>663</v>
      </c>
      <c r="CF23" s="186">
        <v>0</v>
      </c>
      <c r="CG23" s="186">
        <v>0</v>
      </c>
      <c r="CH23" s="186">
        <v>2265</v>
      </c>
      <c r="CI23" s="186">
        <v>0</v>
      </c>
      <c r="CJ23" s="186">
        <v>0</v>
      </c>
      <c r="CK23" s="186">
        <v>0</v>
      </c>
      <c r="CL23" s="186">
        <v>0</v>
      </c>
      <c r="CM23" s="186">
        <v>0</v>
      </c>
      <c r="CN23" s="186">
        <v>0</v>
      </c>
      <c r="CO23" s="186">
        <v>0</v>
      </c>
      <c r="CP23" s="186">
        <v>0</v>
      </c>
      <c r="CQ23" s="186">
        <v>0</v>
      </c>
      <c r="CR23" s="186">
        <v>0</v>
      </c>
      <c r="CS23" s="186">
        <v>0</v>
      </c>
      <c r="CT23" s="186">
        <v>0</v>
      </c>
      <c r="CU23" s="186">
        <v>0</v>
      </c>
      <c r="CV23" s="186">
        <v>0</v>
      </c>
      <c r="CW23" s="186">
        <v>0</v>
      </c>
      <c r="CX23" s="186">
        <v>0</v>
      </c>
      <c r="CY23" s="186">
        <v>0</v>
      </c>
      <c r="CZ23" s="186">
        <v>0</v>
      </c>
      <c r="DA23" s="186">
        <v>0</v>
      </c>
      <c r="DB23" s="186">
        <v>0</v>
      </c>
      <c r="DC23" s="186">
        <v>0</v>
      </c>
      <c r="DD23" s="186">
        <v>0</v>
      </c>
      <c r="DE23" s="186">
        <v>0</v>
      </c>
      <c r="DF23" s="186">
        <v>0</v>
      </c>
      <c r="DG23" s="186">
        <v>0</v>
      </c>
      <c r="DH23" s="186">
        <v>0</v>
      </c>
      <c r="DI23" s="186">
        <v>0</v>
      </c>
      <c r="DJ23" s="186">
        <v>0</v>
      </c>
      <c r="DK23" s="186">
        <v>0</v>
      </c>
      <c r="DL23" s="186">
        <v>0</v>
      </c>
      <c r="DM23" s="186">
        <v>0</v>
      </c>
      <c r="DN23" s="186">
        <v>0</v>
      </c>
      <c r="DO23" s="186">
        <v>0</v>
      </c>
      <c r="DP23" s="186">
        <v>0</v>
      </c>
      <c r="DQ23" s="186">
        <v>0</v>
      </c>
      <c r="DR23" s="186">
        <v>0</v>
      </c>
      <c r="DS23" s="186">
        <v>1614057.66845853</v>
      </c>
      <c r="DT23" s="186">
        <v>962926.20164605801</v>
      </c>
      <c r="DU23" s="186">
        <v>160712.06861567899</v>
      </c>
      <c r="DV23" s="186">
        <v>261743.30410054899</v>
      </c>
      <c r="DW23" s="186">
        <v>0</v>
      </c>
      <c r="DX23" s="186">
        <v>976653.56206209504</v>
      </c>
      <c r="DY23" s="186">
        <v>2931.9970885323801</v>
      </c>
      <c r="DZ23" s="186">
        <v>0</v>
      </c>
      <c r="EA23" s="186">
        <v>3615.9910478783199</v>
      </c>
      <c r="EB23" s="186">
        <v>0</v>
      </c>
      <c r="EC23" s="186">
        <v>0</v>
      </c>
      <c r="ED23" s="186">
        <v>8698.9976961997509</v>
      </c>
      <c r="EE23" s="186">
        <v>0</v>
      </c>
      <c r="EF23" s="186">
        <v>49912.692985427202</v>
      </c>
      <c r="EG23" s="186">
        <v>0</v>
      </c>
      <c r="EH23" s="186">
        <v>275277.29380904301</v>
      </c>
      <c r="EI23" s="186">
        <v>0</v>
      </c>
      <c r="EJ23" s="186">
        <v>0</v>
      </c>
      <c r="EK23" s="186">
        <v>4247.5393362193399</v>
      </c>
      <c r="EL23" s="186">
        <v>0</v>
      </c>
      <c r="EM23" s="186">
        <v>3346372.7267905599</v>
      </c>
      <c r="EN23" s="186">
        <v>2247282.3233241099</v>
      </c>
      <c r="EO23" s="186">
        <v>481278.81175102299</v>
      </c>
      <c r="EP23" s="186">
        <v>1032906.2920546</v>
      </c>
      <c r="EQ23" s="186">
        <v>0</v>
      </c>
      <c r="ER23" s="186">
        <v>2303623.1725987</v>
      </c>
      <c r="ES23" s="186">
        <v>80025.5029114676</v>
      </c>
      <c r="ET23" s="186">
        <v>0</v>
      </c>
      <c r="EU23" s="186">
        <v>152117.901709225</v>
      </c>
      <c r="EV23" s="186">
        <v>0</v>
      </c>
      <c r="EW23" s="186">
        <v>0</v>
      </c>
      <c r="EX23" s="186">
        <v>141426.90230379999</v>
      </c>
      <c r="EY23" s="186">
        <v>0</v>
      </c>
      <c r="EZ23" s="186">
        <v>573221.97084167902</v>
      </c>
      <c r="FA23" s="186">
        <v>0</v>
      </c>
      <c r="FB23" s="186">
        <v>3345001.7950259801</v>
      </c>
      <c r="FC23" s="186">
        <v>0</v>
      </c>
      <c r="FD23" s="186">
        <v>0</v>
      </c>
      <c r="FE23" s="186">
        <v>181367.80549766001</v>
      </c>
      <c r="FF23" s="186">
        <v>167611.66666666701</v>
      </c>
      <c r="FG23" s="186">
        <v>1876507.9654492401</v>
      </c>
      <c r="FH23" s="186">
        <v>836668.26477290399</v>
      </c>
      <c r="FI23" s="186">
        <v>112974.49532304201</v>
      </c>
      <c r="FJ23" s="186">
        <v>736852.69846558303</v>
      </c>
      <c r="FK23" s="186">
        <v>0</v>
      </c>
      <c r="FL23" s="186">
        <v>1781095.2029048</v>
      </c>
      <c r="FM23" s="186">
        <v>28021.333333333299</v>
      </c>
      <c r="FN23" s="186">
        <v>0</v>
      </c>
      <c r="FO23" s="186">
        <v>0</v>
      </c>
      <c r="FP23" s="186">
        <v>133920</v>
      </c>
      <c r="FQ23" s="186">
        <v>0</v>
      </c>
      <c r="FR23" s="186">
        <v>0</v>
      </c>
      <c r="FS23" s="186">
        <v>0</v>
      </c>
      <c r="FT23" s="186">
        <v>292364.17282836197</v>
      </c>
      <c r="FU23" s="186">
        <v>0</v>
      </c>
      <c r="FV23" s="186">
        <v>1800705.03642735</v>
      </c>
      <c r="FW23" s="186">
        <v>0</v>
      </c>
      <c r="FX23" s="186">
        <v>0</v>
      </c>
      <c r="FY23" s="186">
        <v>231498.759665661</v>
      </c>
      <c r="FZ23" s="186">
        <v>0</v>
      </c>
      <c r="GA23" s="186">
        <v>318657.82520655601</v>
      </c>
      <c r="GB23" s="186">
        <v>0</v>
      </c>
      <c r="GC23" s="186">
        <v>0</v>
      </c>
      <c r="GD23" s="186">
        <v>510564.39547835698</v>
      </c>
      <c r="GE23" s="186">
        <v>0</v>
      </c>
      <c r="GF23" s="186">
        <v>0</v>
      </c>
      <c r="GG23" s="186">
        <v>0</v>
      </c>
      <c r="GH23" s="186">
        <v>0</v>
      </c>
      <c r="GI23" s="186">
        <v>0</v>
      </c>
      <c r="GJ23" s="186">
        <v>0</v>
      </c>
      <c r="GK23" s="186">
        <v>0</v>
      </c>
      <c r="GL23" s="186">
        <v>0</v>
      </c>
      <c r="GM23" s="186">
        <v>0</v>
      </c>
      <c r="GN23" s="186">
        <v>0</v>
      </c>
      <c r="GO23" s="186">
        <v>0</v>
      </c>
      <c r="GP23" s="186">
        <v>0</v>
      </c>
      <c r="GQ23" s="186">
        <v>0</v>
      </c>
      <c r="GR23" s="186">
        <v>0</v>
      </c>
      <c r="GS23" s="186">
        <v>0</v>
      </c>
      <c r="GT23" s="186">
        <v>0</v>
      </c>
      <c r="GU23" s="186">
        <v>0</v>
      </c>
      <c r="GV23" s="186">
        <v>0</v>
      </c>
      <c r="GW23" s="186">
        <v>0</v>
      </c>
      <c r="GX23" s="186">
        <v>0</v>
      </c>
      <c r="GY23" s="186">
        <v>0</v>
      </c>
      <c r="GZ23" s="186">
        <v>0</v>
      </c>
      <c r="HA23" s="186">
        <v>0</v>
      </c>
      <c r="HB23" s="186">
        <v>0</v>
      </c>
      <c r="HC23" s="186">
        <v>0</v>
      </c>
      <c r="HD23" s="186">
        <v>0</v>
      </c>
      <c r="HE23" s="186">
        <v>0</v>
      </c>
      <c r="HF23" s="186">
        <v>0</v>
      </c>
      <c r="HG23" s="186">
        <v>0</v>
      </c>
      <c r="HH23" s="186">
        <v>0</v>
      </c>
      <c r="HI23" s="186">
        <v>0</v>
      </c>
      <c r="HJ23" s="186">
        <v>0</v>
      </c>
      <c r="HK23" s="186">
        <v>0</v>
      </c>
      <c r="HL23" s="186">
        <v>0</v>
      </c>
      <c r="HM23" s="186">
        <v>0</v>
      </c>
      <c r="HN23" s="186">
        <v>0</v>
      </c>
      <c r="HP23" s="187" t="s">
        <v>69</v>
      </c>
      <c r="HQ23" s="185">
        <f>'Relative Weights'!$H$1</f>
        <v>2021</v>
      </c>
      <c r="HR23" s="186">
        <v>165941.4</v>
      </c>
      <c r="HS23" s="186">
        <v>395180</v>
      </c>
      <c r="HT23" s="186">
        <v>0</v>
      </c>
      <c r="HU23" s="186">
        <v>35156</v>
      </c>
      <c r="HV23" s="186">
        <v>0</v>
      </c>
      <c r="HW23" s="186">
        <v>9155</v>
      </c>
      <c r="HX23" s="186">
        <v>0</v>
      </c>
      <c r="HY23" s="186">
        <v>0</v>
      </c>
      <c r="HZ23" s="186">
        <v>0</v>
      </c>
      <c r="IA23" s="186">
        <v>0</v>
      </c>
      <c r="IB23" s="186">
        <v>0</v>
      </c>
      <c r="IC23" s="186">
        <v>0</v>
      </c>
      <c r="ID23" s="186">
        <v>0</v>
      </c>
      <c r="IE23" s="186">
        <v>1145</v>
      </c>
      <c r="IF23" s="186">
        <v>0</v>
      </c>
      <c r="IG23" s="186">
        <v>42586</v>
      </c>
      <c r="IH23" s="186">
        <v>0</v>
      </c>
      <c r="II23" s="186">
        <v>0</v>
      </c>
      <c r="IJ23" s="186">
        <v>0</v>
      </c>
      <c r="IK23" s="186">
        <v>0</v>
      </c>
      <c r="IL23" s="186">
        <v>284871</v>
      </c>
      <c r="IM23" s="186">
        <v>650926</v>
      </c>
      <c r="IN23" s="186">
        <v>0</v>
      </c>
      <c r="IO23" s="186">
        <v>192197</v>
      </c>
      <c r="IP23" s="186">
        <v>0</v>
      </c>
      <c r="IQ23" s="186">
        <v>19052</v>
      </c>
      <c r="IR23" s="186">
        <v>0</v>
      </c>
      <c r="IS23" s="186">
        <v>0</v>
      </c>
      <c r="IT23" s="186">
        <v>0</v>
      </c>
      <c r="IU23" s="186">
        <v>0</v>
      </c>
      <c r="IV23" s="186">
        <v>0</v>
      </c>
      <c r="IW23" s="186">
        <v>0</v>
      </c>
      <c r="IX23" s="186">
        <v>0</v>
      </c>
      <c r="IY23" s="186">
        <v>10415</v>
      </c>
      <c r="IZ23" s="186">
        <v>0</v>
      </c>
      <c r="JA23" s="186">
        <v>380893</v>
      </c>
      <c r="JB23" s="186">
        <v>0</v>
      </c>
      <c r="JC23" s="186">
        <v>0</v>
      </c>
      <c r="JD23" s="186">
        <v>0</v>
      </c>
      <c r="JE23" s="186">
        <v>0</v>
      </c>
      <c r="JF23" s="186">
        <v>56610</v>
      </c>
      <c r="JG23" s="186">
        <v>132605</v>
      </c>
      <c r="JH23" s="186">
        <v>0</v>
      </c>
      <c r="JI23" s="186">
        <v>55795</v>
      </c>
      <c r="JJ23" s="186">
        <v>0</v>
      </c>
      <c r="JK23" s="186">
        <v>9706</v>
      </c>
      <c r="JL23" s="186">
        <v>0</v>
      </c>
      <c r="JM23" s="186">
        <v>0</v>
      </c>
      <c r="JN23" s="186">
        <v>0</v>
      </c>
      <c r="JO23" s="186">
        <v>0</v>
      </c>
      <c r="JP23" s="186">
        <v>0</v>
      </c>
      <c r="JQ23" s="186">
        <v>0</v>
      </c>
      <c r="JR23" s="186">
        <v>0</v>
      </c>
      <c r="JS23" s="186">
        <v>10940</v>
      </c>
      <c r="JT23" s="186">
        <v>0</v>
      </c>
      <c r="JU23" s="186">
        <v>190581</v>
      </c>
      <c r="JV23" s="186">
        <v>0</v>
      </c>
      <c r="JW23" s="186">
        <v>0</v>
      </c>
      <c r="JX23" s="186">
        <v>0</v>
      </c>
      <c r="JY23" s="186">
        <v>0</v>
      </c>
      <c r="JZ23" s="186">
        <v>5295</v>
      </c>
      <c r="KA23" s="186">
        <v>0</v>
      </c>
      <c r="KB23" s="186">
        <v>0</v>
      </c>
      <c r="KC23" s="186">
        <v>39053</v>
      </c>
      <c r="KD23" s="186">
        <v>0</v>
      </c>
      <c r="KE23" s="186">
        <v>0</v>
      </c>
      <c r="KF23" s="186">
        <v>0</v>
      </c>
      <c r="KG23" s="186">
        <v>0</v>
      </c>
      <c r="KH23" s="186">
        <v>0</v>
      </c>
      <c r="KI23" s="186">
        <v>0</v>
      </c>
      <c r="KJ23" s="186">
        <v>0</v>
      </c>
      <c r="KK23" s="186">
        <v>0</v>
      </c>
      <c r="KL23" s="186">
        <v>0</v>
      </c>
      <c r="KM23" s="186">
        <v>0</v>
      </c>
      <c r="KN23" s="186">
        <v>0</v>
      </c>
      <c r="KO23" s="186">
        <v>0</v>
      </c>
      <c r="KP23" s="186">
        <v>0</v>
      </c>
      <c r="KQ23" s="186">
        <v>0</v>
      </c>
      <c r="KR23" s="186">
        <v>0</v>
      </c>
      <c r="KS23" s="186">
        <v>0</v>
      </c>
      <c r="KT23" s="186">
        <v>0</v>
      </c>
      <c r="KU23" s="186">
        <v>0</v>
      </c>
      <c r="KV23" s="186">
        <v>0</v>
      </c>
      <c r="KW23" s="186">
        <v>0</v>
      </c>
      <c r="KX23" s="186">
        <v>0</v>
      </c>
      <c r="KY23" s="186">
        <v>0</v>
      </c>
      <c r="KZ23" s="186">
        <v>0</v>
      </c>
      <c r="LA23" s="186">
        <v>0</v>
      </c>
      <c r="LB23" s="186">
        <v>0</v>
      </c>
      <c r="LC23" s="186">
        <v>0</v>
      </c>
      <c r="LD23" s="186">
        <v>0</v>
      </c>
      <c r="LE23" s="186">
        <v>0</v>
      </c>
      <c r="LF23" s="186">
        <v>0</v>
      </c>
      <c r="LG23" s="186">
        <v>0</v>
      </c>
      <c r="LH23" s="186">
        <v>0</v>
      </c>
      <c r="LI23" s="186">
        <v>0</v>
      </c>
      <c r="LJ23" s="186">
        <v>0</v>
      </c>
      <c r="LK23" s="186">
        <v>0</v>
      </c>
      <c r="LL23" s="186">
        <v>0</v>
      </c>
      <c r="LM23" s="186">
        <v>0</v>
      </c>
      <c r="LN23" s="186">
        <v>0</v>
      </c>
      <c r="LO23" s="186">
        <v>0</v>
      </c>
      <c r="LP23" s="186">
        <v>0</v>
      </c>
      <c r="LQ23" s="186">
        <v>0</v>
      </c>
      <c r="LR23" s="186">
        <v>0</v>
      </c>
      <c r="LS23" s="186">
        <v>0</v>
      </c>
      <c r="LT23" s="186">
        <v>0</v>
      </c>
      <c r="LU23" s="186">
        <v>0</v>
      </c>
      <c r="LV23" s="186">
        <v>0</v>
      </c>
      <c r="LW23" s="186">
        <v>0</v>
      </c>
      <c r="LX23" s="186">
        <v>0</v>
      </c>
      <c r="LY23" s="186">
        <v>0</v>
      </c>
      <c r="LZ23" s="186">
        <v>0</v>
      </c>
      <c r="MA23" s="186">
        <v>0</v>
      </c>
      <c r="MB23" s="186">
        <v>0</v>
      </c>
      <c r="MC23" s="186">
        <v>0</v>
      </c>
      <c r="MD23" s="186">
        <v>0</v>
      </c>
      <c r="ME23" s="186">
        <v>0</v>
      </c>
      <c r="MF23" s="186">
        <v>0</v>
      </c>
      <c r="MG23" s="186">
        <v>0</v>
      </c>
      <c r="MH23" s="186">
        <v>0</v>
      </c>
      <c r="MI23" s="186">
        <v>0</v>
      </c>
      <c r="MJ23" s="186">
        <v>0</v>
      </c>
      <c r="MK23" s="186">
        <v>0</v>
      </c>
      <c r="ML23" s="186">
        <v>0</v>
      </c>
      <c r="MM23" s="186">
        <v>0</v>
      </c>
      <c r="MN23" s="186">
        <v>0</v>
      </c>
      <c r="MO23" s="186">
        <v>0</v>
      </c>
      <c r="MP23" s="186">
        <v>0</v>
      </c>
      <c r="MQ23" s="186">
        <v>0</v>
      </c>
      <c r="MR23" s="186">
        <v>0</v>
      </c>
      <c r="MS23" s="186">
        <v>0</v>
      </c>
      <c r="MT23" s="186">
        <v>0</v>
      </c>
      <c r="MU23" s="186">
        <v>0</v>
      </c>
      <c r="MV23" s="186">
        <v>0</v>
      </c>
      <c r="MW23" s="186">
        <v>0</v>
      </c>
      <c r="MX23" s="186">
        <v>0</v>
      </c>
      <c r="MY23" s="186">
        <v>0</v>
      </c>
      <c r="MZ23" s="186">
        <v>0</v>
      </c>
      <c r="NA23" s="186">
        <v>0</v>
      </c>
      <c r="NB23" s="186">
        <v>0</v>
      </c>
      <c r="NC23" s="186">
        <v>0</v>
      </c>
      <c r="ND23" s="186">
        <v>0</v>
      </c>
      <c r="NE23" s="186">
        <v>0</v>
      </c>
      <c r="NF23" s="186">
        <v>0</v>
      </c>
      <c r="NG23" s="186">
        <v>0</v>
      </c>
      <c r="NH23" s="186">
        <v>0</v>
      </c>
      <c r="NI23" s="186">
        <v>0</v>
      </c>
      <c r="NJ23" s="186">
        <v>0</v>
      </c>
      <c r="NK23" s="186">
        <v>0</v>
      </c>
      <c r="NL23" s="186">
        <v>0</v>
      </c>
      <c r="NM23" s="186">
        <v>0</v>
      </c>
      <c r="NN23" s="186">
        <v>0</v>
      </c>
      <c r="NO23" s="186">
        <v>0</v>
      </c>
      <c r="NP23" s="186">
        <v>0</v>
      </c>
      <c r="NQ23" s="186">
        <v>0</v>
      </c>
      <c r="NR23" s="186">
        <v>0</v>
      </c>
      <c r="NS23" s="186">
        <v>0</v>
      </c>
      <c r="NT23" s="186">
        <v>0</v>
      </c>
      <c r="NU23" s="186">
        <v>0</v>
      </c>
      <c r="NV23" s="186">
        <v>0</v>
      </c>
      <c r="NW23" s="186">
        <v>0</v>
      </c>
      <c r="NX23" s="186">
        <v>0</v>
      </c>
      <c r="NY23" s="186">
        <v>0</v>
      </c>
      <c r="NZ23" s="186">
        <v>0</v>
      </c>
      <c r="OA23" s="186">
        <v>0</v>
      </c>
      <c r="OB23" s="186">
        <v>0</v>
      </c>
      <c r="OC23" s="186">
        <v>0</v>
      </c>
      <c r="OD23" s="186">
        <v>0</v>
      </c>
      <c r="OE23" s="186">
        <v>0</v>
      </c>
      <c r="OF23" s="186">
        <v>0</v>
      </c>
      <c r="OG23" s="186">
        <v>0</v>
      </c>
      <c r="OH23" s="186">
        <v>0</v>
      </c>
      <c r="OI23" s="186">
        <v>0</v>
      </c>
      <c r="OJ23" s="186">
        <v>0</v>
      </c>
      <c r="OK23" s="186">
        <v>0</v>
      </c>
      <c r="OL23" s="186">
        <v>0</v>
      </c>
      <c r="OM23" s="186">
        <v>0</v>
      </c>
      <c r="ON23" s="186">
        <v>0</v>
      </c>
      <c r="OO23" s="186">
        <v>0</v>
      </c>
      <c r="OP23" s="186">
        <v>0</v>
      </c>
      <c r="OQ23" s="186">
        <v>0</v>
      </c>
      <c r="OR23" s="186">
        <v>0</v>
      </c>
      <c r="OS23" s="186">
        <v>0</v>
      </c>
      <c r="OT23" s="186">
        <v>0</v>
      </c>
      <c r="OU23" s="186">
        <v>0</v>
      </c>
      <c r="OV23" s="186">
        <v>0</v>
      </c>
      <c r="OW23" s="186">
        <v>0</v>
      </c>
      <c r="OX23" s="186">
        <v>0</v>
      </c>
      <c r="OY23" s="186">
        <v>0</v>
      </c>
      <c r="OZ23" s="186">
        <v>0</v>
      </c>
      <c r="PA23" s="186">
        <v>0</v>
      </c>
      <c r="PB23" s="186">
        <v>0</v>
      </c>
      <c r="PC23" s="186">
        <v>0</v>
      </c>
      <c r="PD23" s="186">
        <v>0</v>
      </c>
      <c r="PE23" s="186">
        <v>0</v>
      </c>
      <c r="PF23" s="186">
        <v>0</v>
      </c>
      <c r="PG23" s="186">
        <v>0</v>
      </c>
      <c r="PH23" s="186">
        <v>0</v>
      </c>
      <c r="PI23" s="186">
        <v>0</v>
      </c>
      <c r="PJ23" s="186">
        <v>3910747</v>
      </c>
      <c r="PK23" s="186">
        <v>2664976</v>
      </c>
      <c r="PL23" s="186">
        <v>385027</v>
      </c>
      <c r="PM23" s="186">
        <v>0</v>
      </c>
      <c r="PN23" s="186">
        <v>1460813</v>
      </c>
      <c r="PO23" s="186">
        <v>2600534</v>
      </c>
      <c r="PP23" s="186">
        <v>56600</v>
      </c>
      <c r="PQ23" s="186">
        <v>0</v>
      </c>
      <c r="PR23" s="186">
        <v>79428</v>
      </c>
      <c r="PS23" s="186">
        <v>68293</v>
      </c>
      <c r="PT23" s="186">
        <v>0</v>
      </c>
      <c r="PU23" s="186">
        <v>76567</v>
      </c>
      <c r="PV23" s="186">
        <v>0</v>
      </c>
      <c r="PW23" s="186">
        <v>478375</v>
      </c>
      <c r="PX23" s="186">
        <v>0</v>
      </c>
      <c r="PY23" s="186">
        <v>3077842</v>
      </c>
      <c r="PZ23" s="186">
        <v>0</v>
      </c>
      <c r="QA23" s="186">
        <v>0</v>
      </c>
      <c r="QB23" s="186">
        <v>212721</v>
      </c>
      <c r="QC23" s="280">
        <v>85486</v>
      </c>
      <c r="QD23" s="280">
        <v>1</v>
      </c>
    </row>
    <row r="24" spans="1:446" x14ac:dyDescent="0.2">
      <c r="A24" s="185" t="s">
        <v>79</v>
      </c>
      <c r="B24" s="185" t="s">
        <v>79</v>
      </c>
      <c r="C24" s="186">
        <f>ROUND(UHD!H18,0)-ROUND(UHD!H288,0)</f>
        <v>0</v>
      </c>
      <c r="D24" s="292">
        <v>12826</v>
      </c>
      <c r="E24" s="185" t="s">
        <v>710</v>
      </c>
      <c r="F24" s="185">
        <v>2021</v>
      </c>
      <c r="G24" s="186">
        <v>50972152</v>
      </c>
      <c r="H24" s="186">
        <v>2040315</v>
      </c>
      <c r="I24" s="186">
        <v>37326701</v>
      </c>
      <c r="J24" s="186">
        <v>7209730</v>
      </c>
      <c r="K24" s="186">
        <v>24050108</v>
      </c>
      <c r="L24" s="185" t="s">
        <v>923</v>
      </c>
      <c r="M24" s="185" t="s">
        <v>742</v>
      </c>
      <c r="N24" s="352" t="s">
        <v>924</v>
      </c>
      <c r="O24" s="186">
        <v>3591</v>
      </c>
      <c r="P24" s="186">
        <v>10152</v>
      </c>
      <c r="Q24" s="186">
        <v>1496</v>
      </c>
      <c r="R24" s="186">
        <v>0</v>
      </c>
      <c r="S24" s="186">
        <v>0</v>
      </c>
      <c r="T24" s="188" t="s">
        <v>789</v>
      </c>
      <c r="U24" s="188" t="s">
        <v>790</v>
      </c>
      <c r="V24" s="188" t="s">
        <v>791</v>
      </c>
      <c r="W24" s="186">
        <v>86979</v>
      </c>
      <c r="X24" s="186">
        <v>21039</v>
      </c>
      <c r="Y24" s="186">
        <v>7785</v>
      </c>
      <c r="Z24" s="186">
        <v>2190</v>
      </c>
      <c r="AA24" s="186">
        <v>0</v>
      </c>
      <c r="AB24" s="186">
        <v>4606</v>
      </c>
      <c r="AC24" s="186">
        <v>300</v>
      </c>
      <c r="AD24" s="186">
        <v>0</v>
      </c>
      <c r="AE24" s="186">
        <v>1248</v>
      </c>
      <c r="AF24" s="186">
        <v>0</v>
      </c>
      <c r="AG24" s="186">
        <v>0</v>
      </c>
      <c r="AH24" s="186">
        <v>0</v>
      </c>
      <c r="AI24" s="186">
        <v>0</v>
      </c>
      <c r="AJ24" s="186">
        <v>558</v>
      </c>
      <c r="AK24" s="186">
        <v>0</v>
      </c>
      <c r="AL24" s="186">
        <v>7665</v>
      </c>
      <c r="AM24" s="186">
        <v>0</v>
      </c>
      <c r="AN24" s="186">
        <v>0</v>
      </c>
      <c r="AO24" s="186">
        <v>626</v>
      </c>
      <c r="AP24" s="186">
        <v>58</v>
      </c>
      <c r="AQ24" s="186">
        <v>51129</v>
      </c>
      <c r="AR24" s="186">
        <v>15907</v>
      </c>
      <c r="AS24" s="186">
        <v>2346</v>
      </c>
      <c r="AT24" s="186">
        <v>9678</v>
      </c>
      <c r="AU24" s="186">
        <v>0</v>
      </c>
      <c r="AV24" s="186">
        <v>4193</v>
      </c>
      <c r="AW24" s="186">
        <v>795</v>
      </c>
      <c r="AX24" s="186">
        <v>0</v>
      </c>
      <c r="AY24" s="186">
        <v>3348</v>
      </c>
      <c r="AZ24" s="186">
        <v>0</v>
      </c>
      <c r="BA24" s="186">
        <v>0</v>
      </c>
      <c r="BB24" s="186">
        <v>0</v>
      </c>
      <c r="BC24" s="186">
        <v>0</v>
      </c>
      <c r="BD24" s="186">
        <v>3315</v>
      </c>
      <c r="BE24" s="186">
        <v>0</v>
      </c>
      <c r="BF24" s="186">
        <v>72258</v>
      </c>
      <c r="BG24" s="186">
        <v>0</v>
      </c>
      <c r="BH24" s="186">
        <v>1260</v>
      </c>
      <c r="BI24" s="186">
        <v>1938</v>
      </c>
      <c r="BJ24" s="186">
        <v>923</v>
      </c>
      <c r="BK24" s="186">
        <v>2385</v>
      </c>
      <c r="BL24" s="186">
        <v>1194</v>
      </c>
      <c r="BM24" s="186">
        <v>0</v>
      </c>
      <c r="BN24" s="186">
        <v>411</v>
      </c>
      <c r="BO24" s="186">
        <v>0</v>
      </c>
      <c r="BP24" s="186">
        <v>447</v>
      </c>
      <c r="BQ24" s="186">
        <v>0</v>
      </c>
      <c r="BR24" s="186">
        <v>0</v>
      </c>
      <c r="BS24" s="186">
        <v>0</v>
      </c>
      <c r="BT24" s="186">
        <v>0</v>
      </c>
      <c r="BU24" s="186">
        <v>0</v>
      </c>
      <c r="BV24" s="186">
        <v>0</v>
      </c>
      <c r="BW24" s="186">
        <v>0</v>
      </c>
      <c r="BX24" s="186">
        <v>0</v>
      </c>
      <c r="BY24" s="186">
        <v>0</v>
      </c>
      <c r="BZ24" s="186">
        <v>21425</v>
      </c>
      <c r="CA24" s="186">
        <v>0</v>
      </c>
      <c r="CB24" s="186">
        <v>0</v>
      </c>
      <c r="CC24" s="186">
        <v>1122</v>
      </c>
      <c r="CD24" s="186">
        <v>0</v>
      </c>
      <c r="CE24" s="186">
        <v>0</v>
      </c>
      <c r="CF24" s="186">
        <v>0</v>
      </c>
      <c r="CG24" s="186">
        <v>0</v>
      </c>
      <c r="CH24" s="186">
        <v>0</v>
      </c>
      <c r="CI24" s="186">
        <v>0</v>
      </c>
      <c r="CJ24" s="186">
        <v>0</v>
      </c>
      <c r="CK24" s="186">
        <v>0</v>
      </c>
      <c r="CL24" s="186">
        <v>0</v>
      </c>
      <c r="CM24" s="186">
        <v>0</v>
      </c>
      <c r="CN24" s="186">
        <v>0</v>
      </c>
      <c r="CO24" s="186">
        <v>0</v>
      </c>
      <c r="CP24" s="186">
        <v>0</v>
      </c>
      <c r="CQ24" s="186">
        <v>0</v>
      </c>
      <c r="CR24" s="186">
        <v>0</v>
      </c>
      <c r="CS24" s="186">
        <v>0</v>
      </c>
      <c r="CT24" s="186">
        <v>0</v>
      </c>
      <c r="CU24" s="186">
        <v>0</v>
      </c>
      <c r="CV24" s="186">
        <v>0</v>
      </c>
      <c r="CW24" s="186">
        <v>0</v>
      </c>
      <c r="CX24" s="186">
        <v>0</v>
      </c>
      <c r="CY24" s="186">
        <v>0</v>
      </c>
      <c r="CZ24" s="186">
        <v>0</v>
      </c>
      <c r="DA24" s="186">
        <v>0</v>
      </c>
      <c r="DB24" s="186">
        <v>0</v>
      </c>
      <c r="DC24" s="186">
        <v>0</v>
      </c>
      <c r="DD24" s="186">
        <v>0</v>
      </c>
      <c r="DE24" s="186">
        <v>0</v>
      </c>
      <c r="DF24" s="186">
        <v>0</v>
      </c>
      <c r="DG24" s="186">
        <v>0</v>
      </c>
      <c r="DH24" s="186">
        <v>0</v>
      </c>
      <c r="DI24" s="186">
        <v>0</v>
      </c>
      <c r="DJ24" s="186">
        <v>0</v>
      </c>
      <c r="DK24" s="186">
        <v>0</v>
      </c>
      <c r="DL24" s="186">
        <v>0</v>
      </c>
      <c r="DM24" s="186">
        <v>0</v>
      </c>
      <c r="DN24" s="186">
        <v>0</v>
      </c>
      <c r="DO24" s="186">
        <v>0</v>
      </c>
      <c r="DP24" s="186">
        <v>0</v>
      </c>
      <c r="DQ24" s="186">
        <v>0</v>
      </c>
      <c r="DR24" s="186">
        <v>0</v>
      </c>
      <c r="DS24" s="186">
        <v>6851402.9346225401</v>
      </c>
      <c r="DT24" s="186">
        <v>1829246.7455132899</v>
      </c>
      <c r="DU24" s="186">
        <v>712141.24655591999</v>
      </c>
      <c r="DV24" s="186">
        <v>199235.44213387399</v>
      </c>
      <c r="DW24" s="186">
        <v>0</v>
      </c>
      <c r="DX24" s="186">
        <v>349171.96550763201</v>
      </c>
      <c r="DY24" s="186">
        <v>13336.5715635242</v>
      </c>
      <c r="DZ24" s="186">
        <v>0</v>
      </c>
      <c r="EA24" s="186">
        <v>171383.37692681799</v>
      </c>
      <c r="EB24" s="186">
        <v>0</v>
      </c>
      <c r="EC24" s="186">
        <v>0</v>
      </c>
      <c r="ED24" s="186">
        <v>0</v>
      </c>
      <c r="EE24" s="186">
        <v>0</v>
      </c>
      <c r="EF24" s="186">
        <v>40758.076490981701</v>
      </c>
      <c r="EG24" s="186">
        <v>0</v>
      </c>
      <c r="EH24" s="186">
        <v>509972.00936338003</v>
      </c>
      <c r="EI24" s="186">
        <v>0</v>
      </c>
      <c r="EJ24" s="186">
        <v>0</v>
      </c>
      <c r="EK24" s="186">
        <v>81203.4166063265</v>
      </c>
      <c r="EL24" s="186">
        <v>6960.5172399398998</v>
      </c>
      <c r="EM24" s="186">
        <v>5595404.6044907495</v>
      </c>
      <c r="EN24" s="186">
        <v>2454273.3286014302</v>
      </c>
      <c r="EO24" s="186">
        <v>366853.60629192501</v>
      </c>
      <c r="EP24" s="186">
        <v>1197080.3537519099</v>
      </c>
      <c r="EQ24" s="186">
        <v>0</v>
      </c>
      <c r="ER24" s="186">
        <v>478594.68905833701</v>
      </c>
      <c r="ES24" s="186">
        <v>89569.595103142507</v>
      </c>
      <c r="ET24" s="186">
        <v>0</v>
      </c>
      <c r="EU24" s="186">
        <v>500202.66116841999</v>
      </c>
      <c r="EV24" s="186">
        <v>0</v>
      </c>
      <c r="EW24" s="186">
        <v>0</v>
      </c>
      <c r="EX24" s="186">
        <v>0</v>
      </c>
      <c r="EY24" s="186">
        <v>0</v>
      </c>
      <c r="EZ24" s="186">
        <v>394438.27972113999</v>
      </c>
      <c r="FA24" s="186">
        <v>0</v>
      </c>
      <c r="FB24" s="186">
        <v>8325209.3591671698</v>
      </c>
      <c r="FC24" s="186">
        <v>0</v>
      </c>
      <c r="FD24" s="186">
        <v>143250.290598291</v>
      </c>
      <c r="FE24" s="186">
        <v>300650.34963008598</v>
      </c>
      <c r="FF24" s="186">
        <v>150256.65923064799</v>
      </c>
      <c r="FG24" s="186">
        <v>1010362.86063472</v>
      </c>
      <c r="FH24" s="186">
        <v>260006.73800931999</v>
      </c>
      <c r="FI24" s="186">
        <v>0</v>
      </c>
      <c r="FJ24" s="186">
        <v>256948.81657192</v>
      </c>
      <c r="FK24" s="186">
        <v>0</v>
      </c>
      <c r="FL24" s="186">
        <v>126491.23958777401</v>
      </c>
      <c r="FM24" s="186">
        <v>0</v>
      </c>
      <c r="FN24" s="186">
        <v>0</v>
      </c>
      <c r="FO24" s="186">
        <v>0</v>
      </c>
      <c r="FP24" s="186">
        <v>0</v>
      </c>
      <c r="FQ24" s="186">
        <v>0</v>
      </c>
      <c r="FR24" s="186">
        <v>0</v>
      </c>
      <c r="FS24" s="186">
        <v>0</v>
      </c>
      <c r="FT24" s="186">
        <v>0</v>
      </c>
      <c r="FU24" s="186">
        <v>0</v>
      </c>
      <c r="FV24" s="186">
        <v>3001556.6606735899</v>
      </c>
      <c r="FW24" s="186">
        <v>0</v>
      </c>
      <c r="FX24" s="186">
        <v>0</v>
      </c>
      <c r="FY24" s="186">
        <v>199828.79754351699</v>
      </c>
      <c r="FZ24" s="186">
        <v>0</v>
      </c>
      <c r="GA24" s="186">
        <v>0</v>
      </c>
      <c r="GB24" s="186">
        <v>0</v>
      </c>
      <c r="GC24" s="186">
        <v>0</v>
      </c>
      <c r="GD24" s="186">
        <v>0</v>
      </c>
      <c r="GE24" s="186">
        <v>0</v>
      </c>
      <c r="GF24" s="186">
        <v>0</v>
      </c>
      <c r="GG24" s="186">
        <v>0</v>
      </c>
      <c r="GH24" s="186">
        <v>0</v>
      </c>
      <c r="GI24" s="186">
        <v>0</v>
      </c>
      <c r="GJ24" s="186">
        <v>0</v>
      </c>
      <c r="GK24" s="186">
        <v>0</v>
      </c>
      <c r="GL24" s="186">
        <v>0</v>
      </c>
      <c r="GM24" s="186">
        <v>0</v>
      </c>
      <c r="GN24" s="186">
        <v>0</v>
      </c>
      <c r="GO24" s="186">
        <v>0</v>
      </c>
      <c r="GP24" s="186">
        <v>0</v>
      </c>
      <c r="GQ24" s="186">
        <v>0</v>
      </c>
      <c r="GR24" s="186">
        <v>0</v>
      </c>
      <c r="GS24" s="186">
        <v>0</v>
      </c>
      <c r="GT24" s="186">
        <v>0</v>
      </c>
      <c r="GU24" s="186">
        <v>0</v>
      </c>
      <c r="GV24" s="186">
        <v>0</v>
      </c>
      <c r="GW24" s="186">
        <v>0</v>
      </c>
      <c r="GX24" s="186">
        <v>0</v>
      </c>
      <c r="GY24" s="186">
        <v>0</v>
      </c>
      <c r="GZ24" s="186">
        <v>0</v>
      </c>
      <c r="HA24" s="186">
        <v>0</v>
      </c>
      <c r="HB24" s="186">
        <v>0</v>
      </c>
      <c r="HC24" s="186">
        <v>0</v>
      </c>
      <c r="HD24" s="186">
        <v>0</v>
      </c>
      <c r="HE24" s="186">
        <v>0</v>
      </c>
      <c r="HF24" s="186">
        <v>0</v>
      </c>
      <c r="HG24" s="186">
        <v>0</v>
      </c>
      <c r="HH24" s="186">
        <v>0</v>
      </c>
      <c r="HI24" s="186">
        <v>0</v>
      </c>
      <c r="HJ24" s="186">
        <v>0</v>
      </c>
      <c r="HK24" s="186">
        <v>0</v>
      </c>
      <c r="HL24" s="186">
        <v>0</v>
      </c>
      <c r="HM24" s="186">
        <v>0</v>
      </c>
      <c r="HN24" s="186">
        <v>0</v>
      </c>
      <c r="HP24" s="187" t="s">
        <v>154</v>
      </c>
      <c r="HQ24" s="185">
        <f>'Relative Weights'!$H$1</f>
        <v>2021</v>
      </c>
      <c r="HR24" s="186">
        <v>135442</v>
      </c>
      <c r="HS24" s="186">
        <v>0</v>
      </c>
      <c r="HT24" s="186">
        <v>0</v>
      </c>
      <c r="HU24" s="186">
        <v>31278</v>
      </c>
      <c r="HV24" s="186">
        <v>0</v>
      </c>
      <c r="HW24" s="186">
        <v>4905</v>
      </c>
      <c r="HX24" s="186">
        <v>0</v>
      </c>
      <c r="HY24" s="186">
        <v>0</v>
      </c>
      <c r="HZ24" s="186">
        <v>0</v>
      </c>
      <c r="IA24" s="186">
        <v>0</v>
      </c>
      <c r="IB24" s="186">
        <v>0</v>
      </c>
      <c r="IC24" s="186">
        <v>0</v>
      </c>
      <c r="ID24" s="186">
        <v>0</v>
      </c>
      <c r="IE24" s="186">
        <v>0</v>
      </c>
      <c r="IF24" s="186">
        <v>0</v>
      </c>
      <c r="IG24" s="186">
        <v>0</v>
      </c>
      <c r="IH24" s="186">
        <v>0</v>
      </c>
      <c r="II24" s="186">
        <v>0</v>
      </c>
      <c r="IJ24" s="186">
        <v>0</v>
      </c>
      <c r="IK24" s="186">
        <v>0</v>
      </c>
      <c r="IL24" s="186">
        <v>51494</v>
      </c>
      <c r="IM24" s="186">
        <v>53112</v>
      </c>
      <c r="IN24" s="186">
        <v>0</v>
      </c>
      <c r="IO24" s="186">
        <v>51400</v>
      </c>
      <c r="IP24" s="186">
        <v>0</v>
      </c>
      <c r="IQ24" s="186">
        <v>33009</v>
      </c>
      <c r="IR24" s="186">
        <v>0</v>
      </c>
      <c r="IS24" s="186">
        <v>0</v>
      </c>
      <c r="IT24" s="186">
        <v>0</v>
      </c>
      <c r="IU24" s="186">
        <v>0</v>
      </c>
      <c r="IV24" s="186">
        <v>0</v>
      </c>
      <c r="IW24" s="186">
        <v>0</v>
      </c>
      <c r="IX24" s="186">
        <v>0</v>
      </c>
      <c r="IY24" s="186">
        <v>0</v>
      </c>
      <c r="IZ24" s="186">
        <v>0</v>
      </c>
      <c r="JA24" s="186">
        <v>99688</v>
      </c>
      <c r="JB24" s="186">
        <v>0</v>
      </c>
      <c r="JC24" s="186">
        <v>0</v>
      </c>
      <c r="JD24" s="186">
        <v>0</v>
      </c>
      <c r="JE24" s="186">
        <v>2000</v>
      </c>
      <c r="JF24" s="186">
        <v>2571</v>
      </c>
      <c r="JG24" s="186">
        <v>0</v>
      </c>
      <c r="JH24" s="186">
        <v>0</v>
      </c>
      <c r="JI24" s="186">
        <v>0</v>
      </c>
      <c r="JJ24" s="186">
        <v>0</v>
      </c>
      <c r="JK24" s="186">
        <v>38500</v>
      </c>
      <c r="JL24" s="186">
        <v>0</v>
      </c>
      <c r="JM24" s="186">
        <v>0</v>
      </c>
      <c r="JN24" s="186">
        <v>0</v>
      </c>
      <c r="JO24" s="186">
        <v>0</v>
      </c>
      <c r="JP24" s="186">
        <v>0</v>
      </c>
      <c r="JQ24" s="186">
        <v>0</v>
      </c>
      <c r="JR24" s="186">
        <v>0</v>
      </c>
      <c r="JS24" s="186">
        <v>0</v>
      </c>
      <c r="JT24" s="186">
        <v>0</v>
      </c>
      <c r="JU24" s="186">
        <v>522321</v>
      </c>
      <c r="JV24" s="186">
        <v>0</v>
      </c>
      <c r="JW24" s="186">
        <v>0</v>
      </c>
      <c r="JX24" s="186">
        <v>4800</v>
      </c>
      <c r="JY24" s="186">
        <v>0</v>
      </c>
      <c r="JZ24" s="186">
        <v>0</v>
      </c>
      <c r="KA24" s="186">
        <v>0</v>
      </c>
      <c r="KB24" s="186">
        <v>0</v>
      </c>
      <c r="KC24" s="186">
        <v>0</v>
      </c>
      <c r="KD24" s="186">
        <v>0</v>
      </c>
      <c r="KE24" s="186">
        <v>0</v>
      </c>
      <c r="KF24" s="186">
        <v>0</v>
      </c>
      <c r="KG24" s="186">
        <v>0</v>
      </c>
      <c r="KH24" s="186">
        <v>0</v>
      </c>
      <c r="KI24" s="186">
        <v>0</v>
      </c>
      <c r="KJ24" s="186">
        <v>0</v>
      </c>
      <c r="KK24" s="186">
        <v>0</v>
      </c>
      <c r="KL24" s="186">
        <v>0</v>
      </c>
      <c r="KM24" s="186">
        <v>0</v>
      </c>
      <c r="KN24" s="186">
        <v>0</v>
      </c>
      <c r="KO24" s="186">
        <v>0</v>
      </c>
      <c r="KP24" s="186">
        <v>0</v>
      </c>
      <c r="KQ24" s="186">
        <v>0</v>
      </c>
      <c r="KR24" s="186">
        <v>0</v>
      </c>
      <c r="KS24" s="186">
        <v>0</v>
      </c>
      <c r="KT24" s="186">
        <v>0</v>
      </c>
      <c r="KU24" s="186">
        <v>0</v>
      </c>
      <c r="KV24" s="186">
        <v>0</v>
      </c>
      <c r="KW24" s="186">
        <v>0</v>
      </c>
      <c r="KX24" s="186">
        <v>0</v>
      </c>
      <c r="KY24" s="186">
        <v>0</v>
      </c>
      <c r="KZ24" s="186">
        <v>0</v>
      </c>
      <c r="LA24" s="186">
        <v>0</v>
      </c>
      <c r="LB24" s="186">
        <v>0</v>
      </c>
      <c r="LC24" s="186">
        <v>0</v>
      </c>
      <c r="LD24" s="186">
        <v>0</v>
      </c>
      <c r="LE24" s="186">
        <v>0</v>
      </c>
      <c r="LF24" s="186">
        <v>0</v>
      </c>
      <c r="LG24" s="186">
        <v>0</v>
      </c>
      <c r="LH24" s="186">
        <v>0</v>
      </c>
      <c r="LI24" s="186">
        <v>0</v>
      </c>
      <c r="LJ24" s="186">
        <v>0</v>
      </c>
      <c r="LK24" s="186">
        <v>0</v>
      </c>
      <c r="LL24" s="186">
        <v>0</v>
      </c>
      <c r="LM24" s="186">
        <v>0</v>
      </c>
      <c r="LN24" s="186">
        <v>0</v>
      </c>
      <c r="LO24" s="186">
        <v>0</v>
      </c>
      <c r="LP24" s="186">
        <v>0</v>
      </c>
      <c r="LQ24" s="186">
        <v>0</v>
      </c>
      <c r="LR24" s="186">
        <v>0</v>
      </c>
      <c r="LS24" s="186">
        <v>0</v>
      </c>
      <c r="LT24" s="186">
        <v>0</v>
      </c>
      <c r="LU24" s="186">
        <v>0</v>
      </c>
      <c r="LV24" s="186">
        <v>0</v>
      </c>
      <c r="LW24" s="186">
        <v>0</v>
      </c>
      <c r="LX24" s="186">
        <v>0</v>
      </c>
      <c r="LY24" s="186">
        <v>0</v>
      </c>
      <c r="LZ24" s="186">
        <v>0</v>
      </c>
      <c r="MA24" s="186">
        <v>0</v>
      </c>
      <c r="MB24" s="186">
        <v>0</v>
      </c>
      <c r="MC24" s="186">
        <v>0</v>
      </c>
      <c r="MD24" s="186">
        <v>0</v>
      </c>
      <c r="ME24" s="186">
        <v>0</v>
      </c>
      <c r="MF24" s="186">
        <v>0</v>
      </c>
      <c r="MG24" s="186">
        <v>0</v>
      </c>
      <c r="MH24" s="186">
        <v>0</v>
      </c>
      <c r="MI24" s="186">
        <v>0</v>
      </c>
      <c r="MJ24" s="186">
        <v>0</v>
      </c>
      <c r="MK24" s="186">
        <v>0</v>
      </c>
      <c r="ML24" s="186">
        <v>0</v>
      </c>
      <c r="MM24" s="186">
        <v>0</v>
      </c>
      <c r="MN24" s="186">
        <v>0</v>
      </c>
      <c r="MO24" s="186">
        <v>0</v>
      </c>
      <c r="MP24" s="186">
        <v>0</v>
      </c>
      <c r="MQ24" s="186">
        <v>0</v>
      </c>
      <c r="MR24" s="186">
        <v>0</v>
      </c>
      <c r="MS24" s="186">
        <v>0</v>
      </c>
      <c r="MT24" s="186">
        <v>0</v>
      </c>
      <c r="MU24" s="186">
        <v>0</v>
      </c>
      <c r="MV24" s="186">
        <v>0</v>
      </c>
      <c r="MW24" s="186">
        <v>0</v>
      </c>
      <c r="MX24" s="186">
        <v>0</v>
      </c>
      <c r="MY24" s="186">
        <v>0</v>
      </c>
      <c r="MZ24" s="186">
        <v>0</v>
      </c>
      <c r="NA24" s="186">
        <v>0</v>
      </c>
      <c r="NB24" s="186">
        <v>0</v>
      </c>
      <c r="NC24" s="186">
        <v>0</v>
      </c>
      <c r="ND24" s="186">
        <v>0</v>
      </c>
      <c r="NE24" s="186">
        <v>0</v>
      </c>
      <c r="NF24" s="186">
        <v>0</v>
      </c>
      <c r="NG24" s="186">
        <v>0</v>
      </c>
      <c r="NH24" s="186">
        <v>0</v>
      </c>
      <c r="NI24" s="186">
        <v>0</v>
      </c>
      <c r="NJ24" s="186">
        <v>0</v>
      </c>
      <c r="NK24" s="186">
        <v>0</v>
      </c>
      <c r="NL24" s="186">
        <v>0</v>
      </c>
      <c r="NM24" s="186">
        <v>0</v>
      </c>
      <c r="NN24" s="186">
        <v>0</v>
      </c>
      <c r="NO24" s="186">
        <v>0</v>
      </c>
      <c r="NP24" s="186">
        <v>0</v>
      </c>
      <c r="NQ24" s="186">
        <v>0</v>
      </c>
      <c r="NR24" s="186">
        <v>0</v>
      </c>
      <c r="NS24" s="186">
        <v>0</v>
      </c>
      <c r="NT24" s="186">
        <v>0</v>
      </c>
      <c r="NU24" s="186">
        <v>0</v>
      </c>
      <c r="NV24" s="186">
        <v>0</v>
      </c>
      <c r="NW24" s="186">
        <v>0</v>
      </c>
      <c r="NX24" s="186">
        <v>0</v>
      </c>
      <c r="NY24" s="186">
        <v>0</v>
      </c>
      <c r="NZ24" s="186">
        <v>0</v>
      </c>
      <c r="OA24" s="186">
        <v>0</v>
      </c>
      <c r="OB24" s="186">
        <v>0</v>
      </c>
      <c r="OC24" s="186">
        <v>0</v>
      </c>
      <c r="OD24" s="186">
        <v>0</v>
      </c>
      <c r="OE24" s="186">
        <v>0</v>
      </c>
      <c r="OF24" s="186">
        <v>0</v>
      </c>
      <c r="OG24" s="186">
        <v>0</v>
      </c>
      <c r="OH24" s="186">
        <v>0</v>
      </c>
      <c r="OI24" s="186">
        <v>0</v>
      </c>
      <c r="OJ24" s="186">
        <v>0</v>
      </c>
      <c r="OK24" s="186">
        <v>0</v>
      </c>
      <c r="OL24" s="186">
        <v>0</v>
      </c>
      <c r="OM24" s="186">
        <v>0</v>
      </c>
      <c r="ON24" s="186">
        <v>0</v>
      </c>
      <c r="OO24" s="186">
        <v>0</v>
      </c>
      <c r="OP24" s="186">
        <v>0</v>
      </c>
      <c r="OQ24" s="186">
        <v>0</v>
      </c>
      <c r="OR24" s="186">
        <v>0</v>
      </c>
      <c r="OS24" s="186">
        <v>0</v>
      </c>
      <c r="OT24" s="186">
        <v>0</v>
      </c>
      <c r="OU24" s="186">
        <v>0</v>
      </c>
      <c r="OV24" s="186">
        <v>0</v>
      </c>
      <c r="OW24" s="186">
        <v>0</v>
      </c>
      <c r="OX24" s="186">
        <v>0</v>
      </c>
      <c r="OY24" s="186">
        <v>0</v>
      </c>
      <c r="OZ24" s="186">
        <v>0</v>
      </c>
      <c r="PA24" s="186">
        <v>0</v>
      </c>
      <c r="PB24" s="186">
        <v>0</v>
      </c>
      <c r="PC24" s="186">
        <v>0</v>
      </c>
      <c r="PD24" s="186">
        <v>0</v>
      </c>
      <c r="PE24" s="186">
        <v>0</v>
      </c>
      <c r="PF24" s="186">
        <v>0</v>
      </c>
      <c r="PG24" s="186">
        <v>0</v>
      </c>
      <c r="PH24" s="186">
        <v>0</v>
      </c>
      <c r="PI24" s="186">
        <v>0</v>
      </c>
      <c r="PJ24" s="186">
        <v>5299308.5</v>
      </c>
      <c r="PK24" s="186">
        <v>2478787.09</v>
      </c>
      <c r="PL24" s="186">
        <v>407528.33</v>
      </c>
      <c r="PM24" s="186">
        <v>0</v>
      </c>
      <c r="PN24" s="186">
        <v>901317.83</v>
      </c>
      <c r="PO24" s="186">
        <v>1195474.68</v>
      </c>
      <c r="PP24" s="186">
        <v>60621.81</v>
      </c>
      <c r="PQ24" s="186">
        <v>0</v>
      </c>
      <c r="PR24" s="186">
        <v>253194.12</v>
      </c>
      <c r="PS24" s="186">
        <v>0</v>
      </c>
      <c r="PT24" s="186">
        <v>0</v>
      </c>
      <c r="PU24" s="186">
        <v>0</v>
      </c>
      <c r="PV24" s="186">
        <v>0</v>
      </c>
      <c r="PW24" s="186">
        <v>147572.16</v>
      </c>
      <c r="PX24" s="186">
        <v>0</v>
      </c>
      <c r="PY24" s="186">
        <v>4956523.43</v>
      </c>
      <c r="PZ24" s="186">
        <v>0</v>
      </c>
      <c r="QA24" s="186">
        <v>85798.47</v>
      </c>
      <c r="QB24" s="186">
        <v>501114.28</v>
      </c>
      <c r="QC24" s="280">
        <v>78915.3</v>
      </c>
      <c r="QD24" s="280">
        <v>1</v>
      </c>
    </row>
    <row r="25" spans="1:446" x14ac:dyDescent="0.2">
      <c r="A25" s="185" t="s">
        <v>81</v>
      </c>
      <c r="B25" s="185" t="s">
        <v>81</v>
      </c>
      <c r="C25" s="186">
        <f>ROUND(UHV!H18,0)-ROUND(UHV!H288,0)</f>
        <v>0</v>
      </c>
      <c r="D25" s="292">
        <v>13231</v>
      </c>
      <c r="E25" s="185" t="s">
        <v>711</v>
      </c>
      <c r="F25" s="185">
        <v>2021</v>
      </c>
      <c r="G25" s="186">
        <v>20881756</v>
      </c>
      <c r="H25" s="186">
        <v>416867</v>
      </c>
      <c r="I25" s="186">
        <v>13956764</v>
      </c>
      <c r="J25" s="186">
        <v>3604469</v>
      </c>
      <c r="K25" s="186">
        <v>6024113</v>
      </c>
      <c r="L25" s="185" t="s">
        <v>743</v>
      </c>
      <c r="M25" s="185" t="s">
        <v>744</v>
      </c>
      <c r="N25" s="185" t="s">
        <v>745</v>
      </c>
      <c r="O25" s="186">
        <v>977</v>
      </c>
      <c r="P25" s="186">
        <v>2613</v>
      </c>
      <c r="Q25" s="186">
        <v>1341</v>
      </c>
      <c r="R25" s="186">
        <v>0</v>
      </c>
      <c r="S25" s="186">
        <v>0</v>
      </c>
      <c r="T25" s="188" t="s">
        <v>792</v>
      </c>
      <c r="U25" s="188" t="s">
        <v>793</v>
      </c>
      <c r="V25" s="188" t="s">
        <v>794</v>
      </c>
      <c r="W25" s="186">
        <v>18965</v>
      </c>
      <c r="X25" s="186">
        <v>3817</v>
      </c>
      <c r="Y25" s="186">
        <v>894</v>
      </c>
      <c r="Z25" s="186">
        <v>1125</v>
      </c>
      <c r="AA25" s="186">
        <v>0</v>
      </c>
      <c r="AB25" s="186">
        <v>1980</v>
      </c>
      <c r="AC25" s="186">
        <v>180</v>
      </c>
      <c r="AD25" s="186">
        <v>0</v>
      </c>
      <c r="AE25" s="186">
        <v>0</v>
      </c>
      <c r="AF25" s="186">
        <v>0</v>
      </c>
      <c r="AG25" s="186">
        <v>0</v>
      </c>
      <c r="AH25" s="186">
        <v>0</v>
      </c>
      <c r="AI25" s="186">
        <v>0</v>
      </c>
      <c r="AJ25" s="186">
        <v>358</v>
      </c>
      <c r="AK25" s="186">
        <v>0</v>
      </c>
      <c r="AL25" s="186">
        <v>2160</v>
      </c>
      <c r="AM25" s="186">
        <v>0</v>
      </c>
      <c r="AN25" s="186">
        <v>0</v>
      </c>
      <c r="AO25" s="186">
        <v>0</v>
      </c>
      <c r="AP25" s="186">
        <v>0</v>
      </c>
      <c r="AQ25" s="186">
        <v>16396</v>
      </c>
      <c r="AR25" s="186">
        <v>2200</v>
      </c>
      <c r="AS25" s="186">
        <v>330</v>
      </c>
      <c r="AT25" s="186">
        <v>5836</v>
      </c>
      <c r="AU25" s="186">
        <v>0</v>
      </c>
      <c r="AV25" s="186">
        <v>3345</v>
      </c>
      <c r="AW25" s="186">
        <v>942</v>
      </c>
      <c r="AX25" s="186">
        <v>0</v>
      </c>
      <c r="AY25" s="186">
        <v>0</v>
      </c>
      <c r="AZ25" s="186">
        <v>0</v>
      </c>
      <c r="BA25" s="186">
        <v>0</v>
      </c>
      <c r="BB25" s="186">
        <v>0</v>
      </c>
      <c r="BC25" s="186">
        <v>0</v>
      </c>
      <c r="BD25" s="186">
        <v>1131</v>
      </c>
      <c r="BE25" s="186">
        <v>0</v>
      </c>
      <c r="BF25" s="186">
        <v>15966</v>
      </c>
      <c r="BG25" s="186">
        <v>0</v>
      </c>
      <c r="BH25" s="186">
        <v>417</v>
      </c>
      <c r="BI25" s="186">
        <v>252</v>
      </c>
      <c r="BJ25" s="186">
        <v>940</v>
      </c>
      <c r="BK25" s="186">
        <v>4194</v>
      </c>
      <c r="BL25" s="186">
        <v>375</v>
      </c>
      <c r="BM25" s="186">
        <v>0</v>
      </c>
      <c r="BN25" s="186">
        <v>5185</v>
      </c>
      <c r="BO25" s="186">
        <v>0</v>
      </c>
      <c r="BP25" s="186">
        <v>678</v>
      </c>
      <c r="BQ25" s="186">
        <v>0</v>
      </c>
      <c r="BR25" s="186">
        <v>0</v>
      </c>
      <c r="BS25" s="186">
        <v>0</v>
      </c>
      <c r="BT25" s="186">
        <v>0</v>
      </c>
      <c r="BU25" s="186">
        <v>0</v>
      </c>
      <c r="BV25" s="186">
        <v>0</v>
      </c>
      <c r="BW25" s="186">
        <v>0</v>
      </c>
      <c r="BX25" s="186">
        <v>33</v>
      </c>
      <c r="BY25" s="186">
        <v>0</v>
      </c>
      <c r="BZ25" s="186">
        <v>13839</v>
      </c>
      <c r="CA25" s="186">
        <v>0</v>
      </c>
      <c r="CB25" s="186">
        <v>0</v>
      </c>
      <c r="CC25" s="186">
        <v>120</v>
      </c>
      <c r="CD25" s="186">
        <v>0</v>
      </c>
      <c r="CE25" s="186">
        <v>0</v>
      </c>
      <c r="CF25" s="186">
        <v>0</v>
      </c>
      <c r="CG25" s="186">
        <v>0</v>
      </c>
      <c r="CH25" s="186">
        <v>0</v>
      </c>
      <c r="CI25" s="186">
        <v>0</v>
      </c>
      <c r="CJ25" s="186">
        <v>0</v>
      </c>
      <c r="CK25" s="186">
        <v>0</v>
      </c>
      <c r="CL25" s="186">
        <v>0</v>
      </c>
      <c r="CM25" s="186">
        <v>0</v>
      </c>
      <c r="CN25" s="186">
        <v>0</v>
      </c>
      <c r="CO25" s="186">
        <v>0</v>
      </c>
      <c r="CP25" s="186">
        <v>0</v>
      </c>
      <c r="CQ25" s="186">
        <v>0</v>
      </c>
      <c r="CR25" s="186">
        <v>0</v>
      </c>
      <c r="CS25" s="186">
        <v>0</v>
      </c>
      <c r="CT25" s="186">
        <v>0</v>
      </c>
      <c r="CU25" s="186">
        <v>0</v>
      </c>
      <c r="CV25" s="186">
        <v>0</v>
      </c>
      <c r="CW25" s="186">
        <v>0</v>
      </c>
      <c r="CX25" s="186">
        <v>0</v>
      </c>
      <c r="CY25" s="186">
        <v>0</v>
      </c>
      <c r="CZ25" s="186">
        <v>0</v>
      </c>
      <c r="DA25" s="186">
        <v>0</v>
      </c>
      <c r="DB25" s="186">
        <v>0</v>
      </c>
      <c r="DC25" s="186">
        <v>0</v>
      </c>
      <c r="DD25" s="186">
        <v>0</v>
      </c>
      <c r="DE25" s="186">
        <v>0</v>
      </c>
      <c r="DF25" s="186">
        <v>0</v>
      </c>
      <c r="DG25" s="186">
        <v>0</v>
      </c>
      <c r="DH25" s="186">
        <v>0</v>
      </c>
      <c r="DI25" s="186">
        <v>0</v>
      </c>
      <c r="DJ25" s="186">
        <v>0</v>
      </c>
      <c r="DK25" s="186">
        <v>0</v>
      </c>
      <c r="DL25" s="186">
        <v>0</v>
      </c>
      <c r="DM25" s="186">
        <v>0</v>
      </c>
      <c r="DN25" s="186">
        <v>0</v>
      </c>
      <c r="DO25" s="186">
        <v>0</v>
      </c>
      <c r="DP25" s="186">
        <v>0</v>
      </c>
      <c r="DQ25" s="186">
        <v>0</v>
      </c>
      <c r="DR25" s="186">
        <v>0</v>
      </c>
      <c r="DS25" s="186">
        <v>1320841.0509661899</v>
      </c>
      <c r="DT25" s="186">
        <v>386685.02981769497</v>
      </c>
      <c r="DU25" s="186">
        <v>91585.6528112862</v>
      </c>
      <c r="DV25" s="186">
        <v>59849.1393627816</v>
      </c>
      <c r="DW25" s="186">
        <v>0</v>
      </c>
      <c r="DX25" s="186">
        <v>90885.804615745496</v>
      </c>
      <c r="DY25" s="186">
        <v>6487.16301550552</v>
      </c>
      <c r="DZ25" s="186">
        <v>0</v>
      </c>
      <c r="EA25" s="186">
        <v>0</v>
      </c>
      <c r="EB25" s="186">
        <v>0</v>
      </c>
      <c r="EC25" s="186">
        <v>0</v>
      </c>
      <c r="ED25" s="186">
        <v>0</v>
      </c>
      <c r="EE25" s="186">
        <v>0</v>
      </c>
      <c r="EF25" s="186">
        <v>49759.826825133299</v>
      </c>
      <c r="EG25" s="186">
        <v>0</v>
      </c>
      <c r="EH25" s="186">
        <v>257532.97493189</v>
      </c>
      <c r="EI25" s="186">
        <v>0</v>
      </c>
      <c r="EJ25" s="186">
        <v>0</v>
      </c>
      <c r="EK25" s="186">
        <v>0</v>
      </c>
      <c r="EL25" s="186">
        <v>0</v>
      </c>
      <c r="EM25" s="186">
        <v>1503490.6367792999</v>
      </c>
      <c r="EN25" s="186">
        <v>252320.65133038501</v>
      </c>
      <c r="EO25" s="186">
        <v>83892.922569854403</v>
      </c>
      <c r="EP25" s="186">
        <v>624272.44095927395</v>
      </c>
      <c r="EQ25" s="186">
        <v>0</v>
      </c>
      <c r="ER25" s="186">
        <v>402405.24577120802</v>
      </c>
      <c r="ES25" s="186">
        <v>52916.391828605098</v>
      </c>
      <c r="ET25" s="186">
        <v>0</v>
      </c>
      <c r="EU25" s="186">
        <v>0</v>
      </c>
      <c r="EV25" s="186">
        <v>0</v>
      </c>
      <c r="EW25" s="186">
        <v>0</v>
      </c>
      <c r="EX25" s="186">
        <v>0</v>
      </c>
      <c r="EY25" s="186">
        <v>0</v>
      </c>
      <c r="EZ25" s="186">
        <v>166699.15121918</v>
      </c>
      <c r="FA25" s="186">
        <v>0</v>
      </c>
      <c r="FB25" s="186">
        <v>1715113.1960811999</v>
      </c>
      <c r="FC25" s="186">
        <v>0</v>
      </c>
      <c r="FD25" s="186">
        <v>78888.272654620494</v>
      </c>
      <c r="FE25" s="186">
        <v>48619.412561772697</v>
      </c>
      <c r="FF25" s="186">
        <v>90721.843726896303</v>
      </c>
      <c r="FG25" s="186">
        <v>1011554.71752425</v>
      </c>
      <c r="FH25" s="186">
        <v>176385.763182458</v>
      </c>
      <c r="FI25" s="186">
        <v>0</v>
      </c>
      <c r="FJ25" s="186">
        <v>1204521.6580789101</v>
      </c>
      <c r="FK25" s="186">
        <v>0</v>
      </c>
      <c r="FL25" s="186">
        <v>272926.80583411601</v>
      </c>
      <c r="FM25" s="186">
        <v>0</v>
      </c>
      <c r="FN25" s="186">
        <v>0</v>
      </c>
      <c r="FO25" s="186">
        <v>0</v>
      </c>
      <c r="FP25" s="186">
        <v>0</v>
      </c>
      <c r="FQ25" s="186">
        <v>0</v>
      </c>
      <c r="FR25" s="186">
        <v>0</v>
      </c>
      <c r="FS25" s="186">
        <v>0</v>
      </c>
      <c r="FT25" s="186">
        <v>8100</v>
      </c>
      <c r="FU25" s="186">
        <v>0</v>
      </c>
      <c r="FV25" s="186">
        <v>2942756.2427123999</v>
      </c>
      <c r="FW25" s="186">
        <v>0</v>
      </c>
      <c r="FX25" s="186">
        <v>0</v>
      </c>
      <c r="FY25" s="186">
        <v>47191.968253968298</v>
      </c>
      <c r="FZ25" s="186">
        <v>0</v>
      </c>
      <c r="GA25" s="186">
        <v>0</v>
      </c>
      <c r="GB25" s="186">
        <v>0</v>
      </c>
      <c r="GC25" s="186">
        <v>0</v>
      </c>
      <c r="GD25" s="186">
        <v>0</v>
      </c>
      <c r="GE25" s="186">
        <v>0</v>
      </c>
      <c r="GF25" s="186">
        <v>0</v>
      </c>
      <c r="GG25" s="186">
        <v>0</v>
      </c>
      <c r="GH25" s="186">
        <v>0</v>
      </c>
      <c r="GI25" s="186">
        <v>0</v>
      </c>
      <c r="GJ25" s="186">
        <v>0</v>
      </c>
      <c r="GK25" s="186">
        <v>0</v>
      </c>
      <c r="GL25" s="186">
        <v>0</v>
      </c>
      <c r="GM25" s="186">
        <v>0</v>
      </c>
      <c r="GN25" s="186">
        <v>0</v>
      </c>
      <c r="GO25" s="186">
        <v>0</v>
      </c>
      <c r="GP25" s="186">
        <v>0</v>
      </c>
      <c r="GQ25" s="186">
        <v>0</v>
      </c>
      <c r="GR25" s="186">
        <v>0</v>
      </c>
      <c r="GS25" s="186">
        <v>0</v>
      </c>
      <c r="GT25" s="186">
        <v>0</v>
      </c>
      <c r="GU25" s="186">
        <v>0</v>
      </c>
      <c r="GV25" s="186">
        <v>0</v>
      </c>
      <c r="GW25" s="186">
        <v>0</v>
      </c>
      <c r="GX25" s="186">
        <v>0</v>
      </c>
      <c r="GY25" s="186">
        <v>0</v>
      </c>
      <c r="GZ25" s="186">
        <v>0</v>
      </c>
      <c r="HA25" s="186">
        <v>0</v>
      </c>
      <c r="HB25" s="186">
        <v>0</v>
      </c>
      <c r="HC25" s="186">
        <v>0</v>
      </c>
      <c r="HD25" s="186">
        <v>0</v>
      </c>
      <c r="HE25" s="186">
        <v>0</v>
      </c>
      <c r="HF25" s="186">
        <v>0</v>
      </c>
      <c r="HG25" s="186">
        <v>0</v>
      </c>
      <c r="HH25" s="186">
        <v>0</v>
      </c>
      <c r="HI25" s="186">
        <v>0</v>
      </c>
      <c r="HJ25" s="186">
        <v>0</v>
      </c>
      <c r="HK25" s="186">
        <v>0</v>
      </c>
      <c r="HL25" s="186">
        <v>0</v>
      </c>
      <c r="HM25" s="186">
        <v>0</v>
      </c>
      <c r="HN25" s="186">
        <v>0</v>
      </c>
      <c r="HP25" s="187" t="s">
        <v>155</v>
      </c>
      <c r="HQ25" s="185">
        <f>'Relative Weights'!$H$1</f>
        <v>2021</v>
      </c>
      <c r="HR25" s="186">
        <v>0</v>
      </c>
      <c r="HS25" s="186">
        <v>0</v>
      </c>
      <c r="HT25" s="186">
        <v>0</v>
      </c>
      <c r="HU25" s="186">
        <v>0</v>
      </c>
      <c r="HV25" s="186">
        <v>0</v>
      </c>
      <c r="HW25" s="186">
        <v>0</v>
      </c>
      <c r="HX25" s="186">
        <v>0</v>
      </c>
      <c r="HY25" s="186">
        <v>0</v>
      </c>
      <c r="HZ25" s="186">
        <v>0</v>
      </c>
      <c r="IA25" s="186">
        <v>0</v>
      </c>
      <c r="IB25" s="186">
        <v>0</v>
      </c>
      <c r="IC25" s="186">
        <v>0</v>
      </c>
      <c r="ID25" s="186">
        <v>0</v>
      </c>
      <c r="IE25" s="186">
        <v>0</v>
      </c>
      <c r="IF25" s="186">
        <v>0</v>
      </c>
      <c r="IG25" s="186">
        <v>0</v>
      </c>
      <c r="IH25" s="186">
        <v>0</v>
      </c>
      <c r="II25" s="186">
        <v>0</v>
      </c>
      <c r="IJ25" s="186">
        <v>0</v>
      </c>
      <c r="IK25" s="186">
        <v>0</v>
      </c>
      <c r="IL25" s="186">
        <v>0</v>
      </c>
      <c r="IM25" s="186">
        <v>0</v>
      </c>
      <c r="IN25" s="186">
        <v>0</v>
      </c>
      <c r="IO25" s="186">
        <v>0</v>
      </c>
      <c r="IP25" s="186">
        <v>0</v>
      </c>
      <c r="IQ25" s="186">
        <v>0</v>
      </c>
      <c r="IR25" s="186">
        <v>0</v>
      </c>
      <c r="IS25" s="186">
        <v>0</v>
      </c>
      <c r="IT25" s="186">
        <v>0</v>
      </c>
      <c r="IU25" s="186">
        <v>0</v>
      </c>
      <c r="IV25" s="186">
        <v>0</v>
      </c>
      <c r="IW25" s="186">
        <v>0</v>
      </c>
      <c r="IX25" s="186">
        <v>0</v>
      </c>
      <c r="IY25" s="186">
        <v>0</v>
      </c>
      <c r="IZ25" s="186">
        <v>0</v>
      </c>
      <c r="JA25" s="186">
        <v>0</v>
      </c>
      <c r="JB25" s="186">
        <v>0</v>
      </c>
      <c r="JC25" s="186">
        <v>0</v>
      </c>
      <c r="JD25" s="186">
        <v>0</v>
      </c>
      <c r="JE25" s="186">
        <v>0</v>
      </c>
      <c r="JF25" s="186">
        <v>0</v>
      </c>
      <c r="JG25" s="186">
        <v>0</v>
      </c>
      <c r="JH25" s="186">
        <v>0</v>
      </c>
      <c r="JI25" s="186">
        <v>0</v>
      </c>
      <c r="JJ25" s="186">
        <v>0</v>
      </c>
      <c r="JK25" s="186">
        <v>0</v>
      </c>
      <c r="JL25" s="186">
        <v>0</v>
      </c>
      <c r="JM25" s="186">
        <v>0</v>
      </c>
      <c r="JN25" s="186">
        <v>0</v>
      </c>
      <c r="JO25" s="186">
        <v>0</v>
      </c>
      <c r="JP25" s="186">
        <v>0</v>
      </c>
      <c r="JQ25" s="186">
        <v>0</v>
      </c>
      <c r="JR25" s="186">
        <v>0</v>
      </c>
      <c r="JS25" s="186">
        <v>0</v>
      </c>
      <c r="JT25" s="186">
        <v>0</v>
      </c>
      <c r="JU25" s="186">
        <v>0</v>
      </c>
      <c r="JV25" s="186">
        <v>0</v>
      </c>
      <c r="JW25" s="186">
        <v>0</v>
      </c>
      <c r="JX25" s="186">
        <v>0</v>
      </c>
      <c r="JY25" s="186">
        <v>0</v>
      </c>
      <c r="JZ25" s="186">
        <v>0</v>
      </c>
      <c r="KA25" s="186">
        <v>0</v>
      </c>
      <c r="KB25" s="186">
        <v>0</v>
      </c>
      <c r="KC25" s="186">
        <v>0</v>
      </c>
      <c r="KD25" s="186">
        <v>0</v>
      </c>
      <c r="KE25" s="186">
        <v>0</v>
      </c>
      <c r="KF25" s="186">
        <v>0</v>
      </c>
      <c r="KG25" s="186">
        <v>0</v>
      </c>
      <c r="KH25" s="186">
        <v>0</v>
      </c>
      <c r="KI25" s="186">
        <v>0</v>
      </c>
      <c r="KJ25" s="186">
        <v>0</v>
      </c>
      <c r="KK25" s="186">
        <v>0</v>
      </c>
      <c r="KL25" s="186">
        <v>0</v>
      </c>
      <c r="KM25" s="186">
        <v>0</v>
      </c>
      <c r="KN25" s="186">
        <v>0</v>
      </c>
      <c r="KO25" s="186">
        <v>0</v>
      </c>
      <c r="KP25" s="186">
        <v>0</v>
      </c>
      <c r="KQ25" s="186">
        <v>0</v>
      </c>
      <c r="KR25" s="186">
        <v>0</v>
      </c>
      <c r="KS25" s="186">
        <v>0</v>
      </c>
      <c r="KT25" s="186">
        <v>0</v>
      </c>
      <c r="KU25" s="186">
        <v>0</v>
      </c>
      <c r="KV25" s="186">
        <v>0</v>
      </c>
      <c r="KW25" s="186">
        <v>0</v>
      </c>
      <c r="KX25" s="186">
        <v>0</v>
      </c>
      <c r="KY25" s="186">
        <v>0</v>
      </c>
      <c r="KZ25" s="186">
        <v>0</v>
      </c>
      <c r="LA25" s="186">
        <v>0</v>
      </c>
      <c r="LB25" s="186">
        <v>0</v>
      </c>
      <c r="LC25" s="186">
        <v>0</v>
      </c>
      <c r="LD25" s="186">
        <v>0</v>
      </c>
      <c r="LE25" s="186">
        <v>0</v>
      </c>
      <c r="LF25" s="186">
        <v>0</v>
      </c>
      <c r="LG25" s="186">
        <v>0</v>
      </c>
      <c r="LH25" s="186">
        <v>0</v>
      </c>
      <c r="LI25" s="186">
        <v>0</v>
      </c>
      <c r="LJ25" s="186">
        <v>0</v>
      </c>
      <c r="LK25" s="186">
        <v>0</v>
      </c>
      <c r="LL25" s="186">
        <v>0</v>
      </c>
      <c r="LM25" s="186">
        <v>0</v>
      </c>
      <c r="LN25" s="186">
        <v>0</v>
      </c>
      <c r="LO25" s="186">
        <v>0</v>
      </c>
      <c r="LP25" s="186">
        <v>0</v>
      </c>
      <c r="LQ25" s="186">
        <v>0</v>
      </c>
      <c r="LR25" s="186">
        <v>0</v>
      </c>
      <c r="LS25" s="186">
        <v>0</v>
      </c>
      <c r="LT25" s="186">
        <v>0</v>
      </c>
      <c r="LU25" s="186">
        <v>0</v>
      </c>
      <c r="LV25" s="186">
        <v>0</v>
      </c>
      <c r="LW25" s="186">
        <v>0</v>
      </c>
      <c r="LX25" s="186">
        <v>0</v>
      </c>
      <c r="LY25" s="186">
        <v>0</v>
      </c>
      <c r="LZ25" s="186">
        <v>0</v>
      </c>
      <c r="MA25" s="186">
        <v>0</v>
      </c>
      <c r="MB25" s="186">
        <v>0</v>
      </c>
      <c r="MC25" s="186">
        <v>0</v>
      </c>
      <c r="MD25" s="186">
        <v>0</v>
      </c>
      <c r="ME25" s="186">
        <v>0</v>
      </c>
      <c r="MF25" s="186">
        <v>0</v>
      </c>
      <c r="MG25" s="186">
        <v>0</v>
      </c>
      <c r="MH25" s="186">
        <v>0</v>
      </c>
      <c r="MI25" s="186">
        <v>0</v>
      </c>
      <c r="MJ25" s="186">
        <v>0</v>
      </c>
      <c r="MK25" s="186">
        <v>0</v>
      </c>
      <c r="ML25" s="186">
        <v>0</v>
      </c>
      <c r="MM25" s="186">
        <v>0</v>
      </c>
      <c r="MN25" s="186">
        <v>0</v>
      </c>
      <c r="MO25" s="186">
        <v>0</v>
      </c>
      <c r="MP25" s="186">
        <v>0</v>
      </c>
      <c r="MQ25" s="186">
        <v>0</v>
      </c>
      <c r="MR25" s="186">
        <v>0</v>
      </c>
      <c r="MS25" s="186">
        <v>0</v>
      </c>
      <c r="MT25" s="186">
        <v>0</v>
      </c>
      <c r="MU25" s="186">
        <v>0</v>
      </c>
      <c r="MV25" s="186">
        <v>0</v>
      </c>
      <c r="MW25" s="186">
        <v>0</v>
      </c>
      <c r="MX25" s="186">
        <v>0</v>
      </c>
      <c r="MY25" s="186">
        <v>0</v>
      </c>
      <c r="MZ25" s="186">
        <v>0</v>
      </c>
      <c r="NA25" s="186">
        <v>0</v>
      </c>
      <c r="NB25" s="186">
        <v>0</v>
      </c>
      <c r="NC25" s="186">
        <v>0</v>
      </c>
      <c r="ND25" s="186">
        <v>0</v>
      </c>
      <c r="NE25" s="186">
        <v>0</v>
      </c>
      <c r="NF25" s="186">
        <v>0</v>
      </c>
      <c r="NG25" s="186">
        <v>0</v>
      </c>
      <c r="NH25" s="186">
        <v>0</v>
      </c>
      <c r="NI25" s="186">
        <v>0</v>
      </c>
      <c r="NJ25" s="186">
        <v>0</v>
      </c>
      <c r="NK25" s="186">
        <v>0</v>
      </c>
      <c r="NL25" s="186">
        <v>0</v>
      </c>
      <c r="NM25" s="186">
        <v>0</v>
      </c>
      <c r="NN25" s="186">
        <v>0</v>
      </c>
      <c r="NO25" s="186">
        <v>0</v>
      </c>
      <c r="NP25" s="186">
        <v>0</v>
      </c>
      <c r="NQ25" s="186">
        <v>0</v>
      </c>
      <c r="NR25" s="186">
        <v>0</v>
      </c>
      <c r="NS25" s="186">
        <v>0</v>
      </c>
      <c r="NT25" s="186">
        <v>0</v>
      </c>
      <c r="NU25" s="186">
        <v>0</v>
      </c>
      <c r="NV25" s="186">
        <v>0</v>
      </c>
      <c r="NW25" s="186">
        <v>0</v>
      </c>
      <c r="NX25" s="186">
        <v>0</v>
      </c>
      <c r="NY25" s="186">
        <v>0</v>
      </c>
      <c r="NZ25" s="186">
        <v>0</v>
      </c>
      <c r="OA25" s="186">
        <v>0</v>
      </c>
      <c r="OB25" s="186">
        <v>0</v>
      </c>
      <c r="OC25" s="186">
        <v>0</v>
      </c>
      <c r="OD25" s="186">
        <v>0</v>
      </c>
      <c r="OE25" s="186">
        <v>0</v>
      </c>
      <c r="OF25" s="186">
        <v>0</v>
      </c>
      <c r="OG25" s="186">
        <v>0</v>
      </c>
      <c r="OH25" s="186">
        <v>0</v>
      </c>
      <c r="OI25" s="186">
        <v>0</v>
      </c>
      <c r="OJ25" s="186">
        <v>0</v>
      </c>
      <c r="OK25" s="186">
        <v>0</v>
      </c>
      <c r="OL25" s="186">
        <v>0</v>
      </c>
      <c r="OM25" s="186">
        <v>0</v>
      </c>
      <c r="ON25" s="186">
        <v>0</v>
      </c>
      <c r="OO25" s="186">
        <v>0</v>
      </c>
      <c r="OP25" s="186">
        <v>0</v>
      </c>
      <c r="OQ25" s="186">
        <v>0</v>
      </c>
      <c r="OR25" s="186">
        <v>0</v>
      </c>
      <c r="OS25" s="186">
        <v>0</v>
      </c>
      <c r="OT25" s="186">
        <v>0</v>
      </c>
      <c r="OU25" s="186">
        <v>0</v>
      </c>
      <c r="OV25" s="186">
        <v>0</v>
      </c>
      <c r="OW25" s="186">
        <v>0</v>
      </c>
      <c r="OX25" s="186">
        <v>0</v>
      </c>
      <c r="OY25" s="186">
        <v>0</v>
      </c>
      <c r="OZ25" s="186">
        <v>0</v>
      </c>
      <c r="PA25" s="186">
        <v>0</v>
      </c>
      <c r="PB25" s="186">
        <v>0</v>
      </c>
      <c r="PC25" s="186">
        <v>0</v>
      </c>
      <c r="PD25" s="186">
        <v>0</v>
      </c>
      <c r="PE25" s="186">
        <v>0</v>
      </c>
      <c r="PF25" s="186">
        <v>0</v>
      </c>
      <c r="PG25" s="186">
        <v>0</v>
      </c>
      <c r="PH25" s="186">
        <v>0</v>
      </c>
      <c r="PI25" s="186">
        <v>0</v>
      </c>
      <c r="PJ25" s="186">
        <v>2474677</v>
      </c>
      <c r="PK25" s="186">
        <v>526040</v>
      </c>
      <c r="PL25" s="186">
        <v>113208</v>
      </c>
      <c r="PM25" s="186">
        <v>0</v>
      </c>
      <c r="PN25" s="186">
        <v>1218436</v>
      </c>
      <c r="PO25" s="186">
        <v>494316</v>
      </c>
      <c r="PP25" s="186">
        <v>38323</v>
      </c>
      <c r="PQ25" s="186">
        <v>0</v>
      </c>
      <c r="PR25" s="186">
        <v>0</v>
      </c>
      <c r="PS25" s="186">
        <v>0</v>
      </c>
      <c r="PT25" s="186">
        <v>0</v>
      </c>
      <c r="PU25" s="186">
        <v>0</v>
      </c>
      <c r="PV25" s="186">
        <v>0</v>
      </c>
      <c r="PW25" s="186">
        <v>144872</v>
      </c>
      <c r="PX25" s="186">
        <v>0</v>
      </c>
      <c r="PY25" s="186">
        <v>3171114</v>
      </c>
      <c r="PZ25" s="186">
        <v>0</v>
      </c>
      <c r="QA25" s="186">
        <v>50894</v>
      </c>
      <c r="QB25" s="186">
        <v>61812</v>
      </c>
      <c r="QC25" s="280">
        <v>58527</v>
      </c>
      <c r="QD25" s="280">
        <v>1</v>
      </c>
    </row>
    <row r="26" spans="1:446" x14ac:dyDescent="0.2">
      <c r="A26" s="185" t="s">
        <v>176</v>
      </c>
      <c r="B26" s="185" t="s">
        <v>93</v>
      </c>
      <c r="C26" s="186">
        <f>ROUND(MID!H18,0)-ROUND(MID!H288,0)</f>
        <v>0</v>
      </c>
      <c r="D26" s="292">
        <v>3592</v>
      </c>
      <c r="E26" s="185" t="s">
        <v>689</v>
      </c>
      <c r="F26" s="185">
        <v>2021</v>
      </c>
      <c r="G26" s="186">
        <v>38016597</v>
      </c>
      <c r="H26" s="186">
        <v>909672</v>
      </c>
      <c r="I26" s="186">
        <v>15184574</v>
      </c>
      <c r="J26" s="186">
        <v>13184641</v>
      </c>
      <c r="K26" s="186">
        <v>8720070</v>
      </c>
      <c r="L26" s="185" t="s">
        <v>746</v>
      </c>
      <c r="M26" s="185" t="s">
        <v>747</v>
      </c>
      <c r="N26" s="185" t="s">
        <v>748</v>
      </c>
      <c r="O26" s="186">
        <v>2091</v>
      </c>
      <c r="P26" s="186">
        <v>2718</v>
      </c>
      <c r="Q26" s="186">
        <v>578</v>
      </c>
      <c r="R26" s="186">
        <v>0</v>
      </c>
      <c r="S26" s="186">
        <v>0</v>
      </c>
      <c r="T26" s="188" t="s">
        <v>931</v>
      </c>
      <c r="U26" s="188" t="s">
        <v>932</v>
      </c>
      <c r="V26" s="188" t="s">
        <v>933</v>
      </c>
      <c r="W26" s="186">
        <v>36589</v>
      </c>
      <c r="X26" s="186">
        <v>12733</v>
      </c>
      <c r="Y26" s="186">
        <v>4482</v>
      </c>
      <c r="Z26" s="186">
        <v>1755</v>
      </c>
      <c r="AA26" s="186">
        <v>9</v>
      </c>
      <c r="AB26" s="186">
        <v>1825</v>
      </c>
      <c r="AC26" s="186">
        <v>369</v>
      </c>
      <c r="AD26" s="186">
        <v>0</v>
      </c>
      <c r="AE26" s="186">
        <v>146</v>
      </c>
      <c r="AF26" s="186">
        <v>0</v>
      </c>
      <c r="AG26" s="186">
        <v>0</v>
      </c>
      <c r="AH26" s="186">
        <v>177</v>
      </c>
      <c r="AI26" s="186">
        <v>0</v>
      </c>
      <c r="AJ26" s="186">
        <v>3115</v>
      </c>
      <c r="AK26" s="186">
        <v>0</v>
      </c>
      <c r="AL26" s="186">
        <v>3296</v>
      </c>
      <c r="AM26" s="186">
        <v>0</v>
      </c>
      <c r="AN26" s="186">
        <v>0</v>
      </c>
      <c r="AO26" s="186">
        <v>370</v>
      </c>
      <c r="AP26" s="186">
        <v>848</v>
      </c>
      <c r="AQ26" s="186">
        <v>10336</v>
      </c>
      <c r="AR26" s="186">
        <v>4616</v>
      </c>
      <c r="AS26" s="186">
        <v>1594</v>
      </c>
      <c r="AT26" s="186">
        <v>3174</v>
      </c>
      <c r="AU26" s="186">
        <v>273</v>
      </c>
      <c r="AV26" s="186">
        <v>1618</v>
      </c>
      <c r="AW26" s="186">
        <v>120</v>
      </c>
      <c r="AX26" s="186">
        <v>0</v>
      </c>
      <c r="AY26" s="186">
        <v>1401</v>
      </c>
      <c r="AZ26" s="186">
        <v>0</v>
      </c>
      <c r="BA26" s="186">
        <v>0</v>
      </c>
      <c r="BB26" s="186">
        <v>0</v>
      </c>
      <c r="BC26" s="186">
        <v>0</v>
      </c>
      <c r="BD26" s="186">
        <v>8574</v>
      </c>
      <c r="BE26" s="186">
        <v>0</v>
      </c>
      <c r="BF26" s="186">
        <v>8011</v>
      </c>
      <c r="BG26" s="186">
        <v>0</v>
      </c>
      <c r="BH26" s="186">
        <v>372</v>
      </c>
      <c r="BI26" s="186">
        <v>1000</v>
      </c>
      <c r="BJ26" s="186">
        <v>10043</v>
      </c>
      <c r="BK26" s="186">
        <v>2229</v>
      </c>
      <c r="BL26" s="186">
        <v>540</v>
      </c>
      <c r="BM26" s="186">
        <v>9</v>
      </c>
      <c r="BN26" s="186">
        <v>2744</v>
      </c>
      <c r="BO26" s="186">
        <v>0</v>
      </c>
      <c r="BP26" s="186">
        <v>274</v>
      </c>
      <c r="BQ26" s="186">
        <v>0</v>
      </c>
      <c r="BR26" s="186">
        <v>0</v>
      </c>
      <c r="BS26" s="186">
        <v>0</v>
      </c>
      <c r="BT26" s="186">
        <v>0</v>
      </c>
      <c r="BU26" s="186">
        <v>0</v>
      </c>
      <c r="BV26" s="186">
        <v>0</v>
      </c>
      <c r="BW26" s="186">
        <v>0</v>
      </c>
      <c r="BX26" s="186">
        <v>1176</v>
      </c>
      <c r="BY26" s="186">
        <v>0</v>
      </c>
      <c r="BZ26" s="186">
        <v>1689</v>
      </c>
      <c r="CA26" s="186">
        <v>0</v>
      </c>
      <c r="CB26" s="186">
        <v>0</v>
      </c>
      <c r="CC26" s="186">
        <v>36</v>
      </c>
      <c r="CD26" s="186">
        <v>1314</v>
      </c>
      <c r="CE26" s="186">
        <v>0</v>
      </c>
      <c r="CF26" s="186">
        <v>0</v>
      </c>
      <c r="CG26" s="186">
        <v>0</v>
      </c>
      <c r="CH26" s="186">
        <v>186</v>
      </c>
      <c r="CI26" s="186">
        <v>0</v>
      </c>
      <c r="CJ26" s="186">
        <v>0</v>
      </c>
      <c r="CK26" s="186">
        <v>0</v>
      </c>
      <c r="CL26" s="186">
        <v>0</v>
      </c>
      <c r="CM26" s="186">
        <v>0</v>
      </c>
      <c r="CN26" s="186">
        <v>0</v>
      </c>
      <c r="CO26" s="186">
        <v>0</v>
      </c>
      <c r="CP26" s="186">
        <v>0</v>
      </c>
      <c r="CQ26" s="186">
        <v>0</v>
      </c>
      <c r="CR26" s="186">
        <v>0</v>
      </c>
      <c r="CS26" s="186">
        <v>0</v>
      </c>
      <c r="CT26" s="186">
        <v>0</v>
      </c>
      <c r="CU26" s="186">
        <v>0</v>
      </c>
      <c r="CV26" s="186">
        <v>0</v>
      </c>
      <c r="CW26" s="186">
        <v>0</v>
      </c>
      <c r="CX26" s="186">
        <v>0</v>
      </c>
      <c r="CY26" s="186">
        <v>0</v>
      </c>
      <c r="CZ26" s="186">
        <v>0</v>
      </c>
      <c r="DA26" s="186">
        <v>0</v>
      </c>
      <c r="DB26" s="186">
        <v>0</v>
      </c>
      <c r="DC26" s="186">
        <v>0</v>
      </c>
      <c r="DD26" s="186">
        <v>0</v>
      </c>
      <c r="DE26" s="186">
        <v>0</v>
      </c>
      <c r="DF26" s="186">
        <v>0</v>
      </c>
      <c r="DG26" s="186">
        <v>0</v>
      </c>
      <c r="DH26" s="186">
        <v>0</v>
      </c>
      <c r="DI26" s="186">
        <v>0</v>
      </c>
      <c r="DJ26" s="186">
        <v>0</v>
      </c>
      <c r="DK26" s="186">
        <v>0</v>
      </c>
      <c r="DL26" s="186">
        <v>0</v>
      </c>
      <c r="DM26" s="186">
        <v>0</v>
      </c>
      <c r="DN26" s="186">
        <v>0</v>
      </c>
      <c r="DO26" s="186">
        <v>0</v>
      </c>
      <c r="DP26" s="186">
        <v>0</v>
      </c>
      <c r="DQ26" s="186">
        <v>0</v>
      </c>
      <c r="DR26" s="186">
        <v>0</v>
      </c>
      <c r="DS26" s="186">
        <v>3710771.9723247602</v>
      </c>
      <c r="DT26" s="186">
        <v>1120699.94823878</v>
      </c>
      <c r="DU26" s="186">
        <v>699113.59037665999</v>
      </c>
      <c r="DV26" s="186">
        <v>118274.166828003</v>
      </c>
      <c r="DW26" s="186">
        <v>1773.9597701149401</v>
      </c>
      <c r="DX26" s="186">
        <v>453638.20356178901</v>
      </c>
      <c r="DY26" s="186">
        <v>24890.7130617113</v>
      </c>
      <c r="DZ26" s="186">
        <v>0</v>
      </c>
      <c r="EA26" s="186">
        <v>10167.516019869099</v>
      </c>
      <c r="EB26" s="186">
        <v>0</v>
      </c>
      <c r="EC26" s="186">
        <v>0</v>
      </c>
      <c r="ED26" s="186">
        <v>23688.827331486598</v>
      </c>
      <c r="EE26" s="186">
        <v>0</v>
      </c>
      <c r="EF26" s="186">
        <v>308608.71847691498</v>
      </c>
      <c r="EG26" s="186">
        <v>0</v>
      </c>
      <c r="EH26" s="186">
        <v>572688.15162718901</v>
      </c>
      <c r="EI26" s="186">
        <v>0</v>
      </c>
      <c r="EJ26" s="186">
        <v>0</v>
      </c>
      <c r="EK26" s="186">
        <v>81091.1214407808</v>
      </c>
      <c r="EL26" s="186">
        <v>80047.1811351449</v>
      </c>
      <c r="EM26" s="186">
        <v>1693687.3868670601</v>
      </c>
      <c r="EN26" s="186">
        <v>1007848.5610932</v>
      </c>
      <c r="EO26" s="186">
        <v>736853.21382965997</v>
      </c>
      <c r="EP26" s="186">
        <v>396208.61549563002</v>
      </c>
      <c r="EQ26" s="186">
        <v>72071.206896551696</v>
      </c>
      <c r="ER26" s="186">
        <v>572388.912611468</v>
      </c>
      <c r="ES26" s="186">
        <v>28840.383752693098</v>
      </c>
      <c r="ET26" s="186">
        <v>0</v>
      </c>
      <c r="EU26" s="186">
        <v>219890.92049906001</v>
      </c>
      <c r="EV26" s="186">
        <v>0</v>
      </c>
      <c r="EW26" s="186">
        <v>0</v>
      </c>
      <c r="EX26" s="186">
        <v>0</v>
      </c>
      <c r="EY26" s="186">
        <v>0</v>
      </c>
      <c r="EZ26" s="186">
        <v>1197987.0996699899</v>
      </c>
      <c r="FA26" s="186">
        <v>0</v>
      </c>
      <c r="FB26" s="186">
        <v>1867978.00129192</v>
      </c>
      <c r="FC26" s="186">
        <v>0</v>
      </c>
      <c r="FD26" s="186">
        <v>132262.11156475599</v>
      </c>
      <c r="FE26" s="186">
        <v>195123.793123654</v>
      </c>
      <c r="FF26" s="186">
        <v>1280895.1025022001</v>
      </c>
      <c r="FG26" s="186">
        <v>663663.80359591404</v>
      </c>
      <c r="FH26" s="186">
        <v>383175.44941494497</v>
      </c>
      <c r="FI26" s="186">
        <v>0</v>
      </c>
      <c r="FJ26" s="186">
        <v>558118.64790348196</v>
      </c>
      <c r="FK26" s="186">
        <v>0</v>
      </c>
      <c r="FL26" s="186">
        <v>127971.520967328</v>
      </c>
      <c r="FM26" s="186">
        <v>0</v>
      </c>
      <c r="FN26" s="186">
        <v>0</v>
      </c>
      <c r="FO26" s="186">
        <v>0</v>
      </c>
      <c r="FP26" s="186">
        <v>0</v>
      </c>
      <c r="FQ26" s="186">
        <v>0</v>
      </c>
      <c r="FR26" s="186">
        <v>0</v>
      </c>
      <c r="FS26" s="186">
        <v>0</v>
      </c>
      <c r="FT26" s="186">
        <v>392985.66391844797</v>
      </c>
      <c r="FU26" s="186">
        <v>0</v>
      </c>
      <c r="FV26" s="186">
        <v>507294.65470283199</v>
      </c>
      <c r="FW26" s="186">
        <v>0</v>
      </c>
      <c r="FX26" s="186">
        <v>0</v>
      </c>
      <c r="FY26" s="186">
        <v>12362.75</v>
      </c>
      <c r="FZ26" s="186">
        <v>504151.14285714302</v>
      </c>
      <c r="GA26" s="186">
        <v>0</v>
      </c>
      <c r="GB26" s="186">
        <v>0</v>
      </c>
      <c r="GC26" s="186">
        <v>0</v>
      </c>
      <c r="GD26" s="186">
        <v>18700.912</v>
      </c>
      <c r="GE26" s="186">
        <v>0</v>
      </c>
      <c r="GF26" s="186">
        <v>0</v>
      </c>
      <c r="GG26" s="186">
        <v>0</v>
      </c>
      <c r="GH26" s="186">
        <v>0</v>
      </c>
      <c r="GI26" s="186">
        <v>0</v>
      </c>
      <c r="GJ26" s="186">
        <v>0</v>
      </c>
      <c r="GK26" s="186">
        <v>0</v>
      </c>
      <c r="GL26" s="186">
        <v>0</v>
      </c>
      <c r="GM26" s="186">
        <v>0</v>
      </c>
      <c r="GN26" s="186">
        <v>0</v>
      </c>
      <c r="GO26" s="186">
        <v>0</v>
      </c>
      <c r="GP26" s="186">
        <v>0</v>
      </c>
      <c r="GQ26" s="186">
        <v>0</v>
      </c>
      <c r="GR26" s="186">
        <v>0</v>
      </c>
      <c r="GS26" s="186">
        <v>0</v>
      </c>
      <c r="GT26" s="186">
        <v>0</v>
      </c>
      <c r="GU26" s="186">
        <v>0</v>
      </c>
      <c r="GV26" s="186">
        <v>0</v>
      </c>
      <c r="GW26" s="186">
        <v>0</v>
      </c>
      <c r="GX26" s="186">
        <v>0</v>
      </c>
      <c r="GY26" s="186">
        <v>0</v>
      </c>
      <c r="GZ26" s="186">
        <v>0</v>
      </c>
      <c r="HA26" s="186">
        <v>0</v>
      </c>
      <c r="HB26" s="186">
        <v>0</v>
      </c>
      <c r="HC26" s="186">
        <v>0</v>
      </c>
      <c r="HD26" s="186">
        <v>0</v>
      </c>
      <c r="HE26" s="186">
        <v>0</v>
      </c>
      <c r="HF26" s="186">
        <v>0</v>
      </c>
      <c r="HG26" s="186">
        <v>0</v>
      </c>
      <c r="HH26" s="186">
        <v>0</v>
      </c>
      <c r="HI26" s="186">
        <v>0</v>
      </c>
      <c r="HJ26" s="186">
        <v>0</v>
      </c>
      <c r="HK26" s="186">
        <v>0</v>
      </c>
      <c r="HL26" s="186">
        <v>0</v>
      </c>
      <c r="HM26" s="186">
        <v>0</v>
      </c>
      <c r="HN26" s="186">
        <v>0</v>
      </c>
      <c r="HP26" s="187" t="s">
        <v>156</v>
      </c>
      <c r="HQ26" s="185">
        <f>'Relative Weights'!$H$1</f>
        <v>2021</v>
      </c>
      <c r="HR26" s="186">
        <v>19372</v>
      </c>
      <c r="HS26" s="186">
        <v>0</v>
      </c>
      <c r="HT26" s="186">
        <v>0</v>
      </c>
      <c r="HU26" s="186">
        <v>0</v>
      </c>
      <c r="HV26" s="186">
        <v>0</v>
      </c>
      <c r="HW26" s="186">
        <v>0</v>
      </c>
      <c r="HX26" s="186">
        <v>0</v>
      </c>
      <c r="HY26" s="186">
        <v>0</v>
      </c>
      <c r="HZ26" s="186">
        <v>0</v>
      </c>
      <c r="IA26" s="186">
        <v>0</v>
      </c>
      <c r="IB26" s="186">
        <v>0</v>
      </c>
      <c r="IC26" s="186">
        <v>0</v>
      </c>
      <c r="ID26" s="186">
        <v>0</v>
      </c>
      <c r="IE26" s="186">
        <v>0</v>
      </c>
      <c r="IF26" s="186">
        <v>0</v>
      </c>
      <c r="IG26" s="186">
        <v>0</v>
      </c>
      <c r="IH26" s="186">
        <v>0</v>
      </c>
      <c r="II26" s="186">
        <v>0</v>
      </c>
      <c r="IJ26" s="186">
        <v>0</v>
      </c>
      <c r="IK26" s="186">
        <v>0</v>
      </c>
      <c r="IL26" s="186">
        <v>0</v>
      </c>
      <c r="IM26" s="186">
        <v>0</v>
      </c>
      <c r="IN26" s="186">
        <v>0</v>
      </c>
      <c r="IO26" s="186">
        <v>0</v>
      </c>
      <c r="IP26" s="186">
        <v>0</v>
      </c>
      <c r="IQ26" s="186">
        <v>0</v>
      </c>
      <c r="IR26" s="186">
        <v>0</v>
      </c>
      <c r="IS26" s="186">
        <v>0</v>
      </c>
      <c r="IT26" s="186">
        <v>0</v>
      </c>
      <c r="IU26" s="186">
        <v>0</v>
      </c>
      <c r="IV26" s="186">
        <v>0</v>
      </c>
      <c r="IW26" s="186">
        <v>0</v>
      </c>
      <c r="IX26" s="186">
        <v>0</v>
      </c>
      <c r="IY26" s="186">
        <v>0</v>
      </c>
      <c r="IZ26" s="186">
        <v>0</v>
      </c>
      <c r="JA26" s="186">
        <v>0</v>
      </c>
      <c r="JB26" s="186">
        <v>0</v>
      </c>
      <c r="JC26" s="186">
        <v>0</v>
      </c>
      <c r="JD26" s="186">
        <v>0</v>
      </c>
      <c r="JE26" s="186">
        <v>0</v>
      </c>
      <c r="JF26" s="186">
        <v>0</v>
      </c>
      <c r="JG26" s="186">
        <v>0</v>
      </c>
      <c r="JH26" s="186">
        <v>0</v>
      </c>
      <c r="JI26" s="186">
        <v>0</v>
      </c>
      <c r="JJ26" s="186">
        <v>0</v>
      </c>
      <c r="JK26" s="186">
        <v>0</v>
      </c>
      <c r="JL26" s="186">
        <v>0</v>
      </c>
      <c r="JM26" s="186">
        <v>0</v>
      </c>
      <c r="JN26" s="186">
        <v>0</v>
      </c>
      <c r="JO26" s="186">
        <v>0</v>
      </c>
      <c r="JP26" s="186">
        <v>0</v>
      </c>
      <c r="JQ26" s="186">
        <v>0</v>
      </c>
      <c r="JR26" s="186">
        <v>0</v>
      </c>
      <c r="JS26" s="186">
        <v>0</v>
      </c>
      <c r="JT26" s="186">
        <v>0</v>
      </c>
      <c r="JU26" s="186">
        <v>0</v>
      </c>
      <c r="JV26" s="186">
        <v>0</v>
      </c>
      <c r="JW26" s="186">
        <v>0</v>
      </c>
      <c r="JX26" s="186">
        <v>0</v>
      </c>
      <c r="JY26" s="186">
        <v>0</v>
      </c>
      <c r="JZ26" s="186">
        <v>0</v>
      </c>
      <c r="KA26" s="186">
        <v>0</v>
      </c>
      <c r="KB26" s="186">
        <v>0</v>
      </c>
      <c r="KC26" s="186">
        <v>0</v>
      </c>
      <c r="KD26" s="186">
        <v>0</v>
      </c>
      <c r="KE26" s="186">
        <v>0</v>
      </c>
      <c r="KF26" s="186">
        <v>0</v>
      </c>
      <c r="KG26" s="186">
        <v>0</v>
      </c>
      <c r="KH26" s="186">
        <v>0</v>
      </c>
      <c r="KI26" s="186">
        <v>0</v>
      </c>
      <c r="KJ26" s="186">
        <v>0</v>
      </c>
      <c r="KK26" s="186">
        <v>0</v>
      </c>
      <c r="KL26" s="186">
        <v>0</v>
      </c>
      <c r="KM26" s="186">
        <v>0</v>
      </c>
      <c r="KN26" s="186">
        <v>0</v>
      </c>
      <c r="KO26" s="186">
        <v>0</v>
      </c>
      <c r="KP26" s="186">
        <v>0</v>
      </c>
      <c r="KQ26" s="186">
        <v>0</v>
      </c>
      <c r="KR26" s="186">
        <v>0</v>
      </c>
      <c r="KS26" s="186">
        <v>0</v>
      </c>
      <c r="KT26" s="186">
        <v>0</v>
      </c>
      <c r="KU26" s="186">
        <v>0</v>
      </c>
      <c r="KV26" s="186">
        <v>0</v>
      </c>
      <c r="KW26" s="186">
        <v>0</v>
      </c>
      <c r="KX26" s="186">
        <v>0</v>
      </c>
      <c r="KY26" s="186">
        <v>0</v>
      </c>
      <c r="KZ26" s="186">
        <v>0</v>
      </c>
      <c r="LA26" s="186">
        <v>0</v>
      </c>
      <c r="LB26" s="186">
        <v>0</v>
      </c>
      <c r="LC26" s="186">
        <v>0</v>
      </c>
      <c r="LD26" s="186">
        <v>0</v>
      </c>
      <c r="LE26" s="186">
        <v>0</v>
      </c>
      <c r="LF26" s="186">
        <v>0</v>
      </c>
      <c r="LG26" s="186">
        <v>0</v>
      </c>
      <c r="LH26" s="186">
        <v>0</v>
      </c>
      <c r="LI26" s="186">
        <v>0</v>
      </c>
      <c r="LJ26" s="186">
        <v>0</v>
      </c>
      <c r="LK26" s="186">
        <v>0</v>
      </c>
      <c r="LL26" s="186">
        <v>0</v>
      </c>
      <c r="LM26" s="186">
        <v>0</v>
      </c>
      <c r="LN26" s="186">
        <v>0</v>
      </c>
      <c r="LO26" s="186">
        <v>0</v>
      </c>
      <c r="LP26" s="186">
        <v>0</v>
      </c>
      <c r="LQ26" s="186">
        <v>0</v>
      </c>
      <c r="LR26" s="186">
        <v>0</v>
      </c>
      <c r="LS26" s="186">
        <v>0</v>
      </c>
      <c r="LT26" s="186">
        <v>0</v>
      </c>
      <c r="LU26" s="186">
        <v>0</v>
      </c>
      <c r="LV26" s="186">
        <v>0</v>
      </c>
      <c r="LW26" s="186">
        <v>0</v>
      </c>
      <c r="LX26" s="186">
        <v>0</v>
      </c>
      <c r="LY26" s="186">
        <v>0</v>
      </c>
      <c r="LZ26" s="186">
        <v>0</v>
      </c>
      <c r="MA26" s="186">
        <v>0</v>
      </c>
      <c r="MB26" s="186">
        <v>0</v>
      </c>
      <c r="MC26" s="186">
        <v>0</v>
      </c>
      <c r="MD26" s="186">
        <v>0</v>
      </c>
      <c r="ME26" s="186">
        <v>0</v>
      </c>
      <c r="MF26" s="186">
        <v>0</v>
      </c>
      <c r="MG26" s="186">
        <v>0</v>
      </c>
      <c r="MH26" s="186">
        <v>0</v>
      </c>
      <c r="MI26" s="186">
        <v>0</v>
      </c>
      <c r="MJ26" s="186">
        <v>0</v>
      </c>
      <c r="MK26" s="186">
        <v>0</v>
      </c>
      <c r="ML26" s="186">
        <v>0</v>
      </c>
      <c r="MM26" s="186">
        <v>0</v>
      </c>
      <c r="MN26" s="186">
        <v>0</v>
      </c>
      <c r="MO26" s="186">
        <v>0</v>
      </c>
      <c r="MP26" s="186">
        <v>0</v>
      </c>
      <c r="MQ26" s="186">
        <v>0</v>
      </c>
      <c r="MR26" s="186">
        <v>0</v>
      </c>
      <c r="MS26" s="186">
        <v>0</v>
      </c>
      <c r="MT26" s="186">
        <v>0</v>
      </c>
      <c r="MU26" s="186">
        <v>0</v>
      </c>
      <c r="MV26" s="186">
        <v>0</v>
      </c>
      <c r="MW26" s="186">
        <v>0</v>
      </c>
      <c r="MX26" s="186">
        <v>0</v>
      </c>
      <c r="MY26" s="186">
        <v>0</v>
      </c>
      <c r="MZ26" s="186">
        <v>0</v>
      </c>
      <c r="NA26" s="186">
        <v>0</v>
      </c>
      <c r="NB26" s="186">
        <v>0</v>
      </c>
      <c r="NC26" s="186">
        <v>0</v>
      </c>
      <c r="ND26" s="186">
        <v>0</v>
      </c>
      <c r="NE26" s="186">
        <v>0</v>
      </c>
      <c r="NF26" s="186">
        <v>0</v>
      </c>
      <c r="NG26" s="186">
        <v>0</v>
      </c>
      <c r="NH26" s="186">
        <v>0</v>
      </c>
      <c r="NI26" s="186">
        <v>0</v>
      </c>
      <c r="NJ26" s="186">
        <v>0</v>
      </c>
      <c r="NK26" s="186">
        <v>0</v>
      </c>
      <c r="NL26" s="186">
        <v>0</v>
      </c>
      <c r="NM26" s="186">
        <v>0</v>
      </c>
      <c r="NN26" s="186">
        <v>0</v>
      </c>
      <c r="NO26" s="186">
        <v>0</v>
      </c>
      <c r="NP26" s="186">
        <v>0</v>
      </c>
      <c r="NQ26" s="186">
        <v>0</v>
      </c>
      <c r="NR26" s="186">
        <v>0</v>
      </c>
      <c r="NS26" s="186">
        <v>0</v>
      </c>
      <c r="NT26" s="186">
        <v>0</v>
      </c>
      <c r="NU26" s="186">
        <v>0</v>
      </c>
      <c r="NV26" s="186">
        <v>0</v>
      </c>
      <c r="NW26" s="186">
        <v>0</v>
      </c>
      <c r="NX26" s="186">
        <v>0</v>
      </c>
      <c r="NY26" s="186">
        <v>0</v>
      </c>
      <c r="NZ26" s="186">
        <v>0</v>
      </c>
      <c r="OA26" s="186">
        <v>0</v>
      </c>
      <c r="OB26" s="186">
        <v>0</v>
      </c>
      <c r="OC26" s="186">
        <v>0</v>
      </c>
      <c r="OD26" s="186">
        <v>0</v>
      </c>
      <c r="OE26" s="186">
        <v>0</v>
      </c>
      <c r="OF26" s="186">
        <v>0</v>
      </c>
      <c r="OG26" s="186">
        <v>0</v>
      </c>
      <c r="OH26" s="186">
        <v>0</v>
      </c>
      <c r="OI26" s="186">
        <v>0</v>
      </c>
      <c r="OJ26" s="186">
        <v>0</v>
      </c>
      <c r="OK26" s="186">
        <v>0</v>
      </c>
      <c r="OL26" s="186">
        <v>0</v>
      </c>
      <c r="OM26" s="186">
        <v>0</v>
      </c>
      <c r="ON26" s="186">
        <v>0</v>
      </c>
      <c r="OO26" s="186">
        <v>0</v>
      </c>
      <c r="OP26" s="186">
        <v>0</v>
      </c>
      <c r="OQ26" s="186">
        <v>0</v>
      </c>
      <c r="OR26" s="186">
        <v>0</v>
      </c>
      <c r="OS26" s="186">
        <v>0</v>
      </c>
      <c r="OT26" s="186">
        <v>0</v>
      </c>
      <c r="OU26" s="186">
        <v>0</v>
      </c>
      <c r="OV26" s="186">
        <v>0</v>
      </c>
      <c r="OW26" s="186">
        <v>0</v>
      </c>
      <c r="OX26" s="186">
        <v>0</v>
      </c>
      <c r="OY26" s="186">
        <v>0</v>
      </c>
      <c r="OZ26" s="186">
        <v>0</v>
      </c>
      <c r="PA26" s="186">
        <v>0</v>
      </c>
      <c r="PB26" s="186">
        <v>0</v>
      </c>
      <c r="PC26" s="186">
        <v>0</v>
      </c>
      <c r="PD26" s="186">
        <v>0</v>
      </c>
      <c r="PE26" s="186">
        <v>0</v>
      </c>
      <c r="PF26" s="186">
        <v>0</v>
      </c>
      <c r="PG26" s="186">
        <v>0</v>
      </c>
      <c r="PH26" s="186">
        <v>0</v>
      </c>
      <c r="PI26" s="186">
        <v>0</v>
      </c>
      <c r="PJ26" s="186">
        <v>5870230</v>
      </c>
      <c r="PK26" s="186">
        <v>2429812</v>
      </c>
      <c r="PL26" s="186">
        <v>1389137</v>
      </c>
      <c r="PM26" s="186">
        <v>71437</v>
      </c>
      <c r="PN26" s="186">
        <v>1055713</v>
      </c>
      <c r="PO26" s="186">
        <v>1116365</v>
      </c>
      <c r="PP26" s="186">
        <v>51979</v>
      </c>
      <c r="PQ26" s="186">
        <v>0</v>
      </c>
      <c r="PR26" s="186">
        <v>222555</v>
      </c>
      <c r="PS26" s="186">
        <v>0</v>
      </c>
      <c r="PT26" s="186">
        <v>0</v>
      </c>
      <c r="PU26" s="186">
        <v>22916</v>
      </c>
      <c r="PV26" s="186">
        <v>0</v>
      </c>
      <c r="PW26" s="186">
        <v>1837632</v>
      </c>
      <c r="PX26" s="186">
        <v>0</v>
      </c>
      <c r="PY26" s="186">
        <v>2851822</v>
      </c>
      <c r="PZ26" s="186">
        <v>0</v>
      </c>
      <c r="QA26" s="186">
        <v>127949</v>
      </c>
      <c r="QB26" s="186">
        <v>279167</v>
      </c>
      <c r="QC26" s="280">
        <v>1804269</v>
      </c>
      <c r="QD26" s="280">
        <v>1</v>
      </c>
    </row>
    <row r="27" spans="1:446" s="178" customFormat="1" x14ac:dyDescent="0.2">
      <c r="A27" s="185" t="s">
        <v>95</v>
      </c>
      <c r="B27" s="185" t="s">
        <v>95</v>
      </c>
      <c r="C27" s="190">
        <f>ROUND(UNT!H18,0)-ROUND(UNT!H288,0)</f>
        <v>0</v>
      </c>
      <c r="D27" s="292">
        <v>3594</v>
      </c>
      <c r="E27" s="185" t="s">
        <v>95</v>
      </c>
      <c r="F27" s="185">
        <v>2021</v>
      </c>
      <c r="G27" s="190">
        <v>181006202</v>
      </c>
      <c r="H27" s="190">
        <v>75098700</v>
      </c>
      <c r="I27" s="190">
        <v>61846362</v>
      </c>
      <c r="J27" s="190">
        <v>53836942</v>
      </c>
      <c r="K27" s="190">
        <v>52617359</v>
      </c>
      <c r="L27" s="185" t="s">
        <v>868</v>
      </c>
      <c r="M27" s="185" t="s">
        <v>820</v>
      </c>
      <c r="N27" s="353" t="s">
        <v>869</v>
      </c>
      <c r="O27" s="186">
        <v>12747</v>
      </c>
      <c r="P27" s="186">
        <v>20767</v>
      </c>
      <c r="Q27" s="186">
        <v>5208</v>
      </c>
      <c r="R27" s="186">
        <v>1886</v>
      </c>
      <c r="S27" s="186">
        <v>45</v>
      </c>
      <c r="T27" s="188" t="s">
        <v>916</v>
      </c>
      <c r="U27" s="188" t="s">
        <v>917</v>
      </c>
      <c r="V27" s="314" t="s">
        <v>918</v>
      </c>
      <c r="W27" s="190">
        <v>240155</v>
      </c>
      <c r="X27" s="190">
        <v>80939</v>
      </c>
      <c r="Y27" s="190">
        <v>54697</v>
      </c>
      <c r="Z27" s="190">
        <v>3026</v>
      </c>
      <c r="AA27" s="190">
        <v>0</v>
      </c>
      <c r="AB27" s="190">
        <v>19508</v>
      </c>
      <c r="AC27" s="190">
        <v>2874</v>
      </c>
      <c r="AD27" s="190">
        <v>0</v>
      </c>
      <c r="AE27" s="190">
        <v>1971</v>
      </c>
      <c r="AF27" s="190">
        <v>18</v>
      </c>
      <c r="AG27" s="190">
        <v>0</v>
      </c>
      <c r="AH27" s="190">
        <v>1</v>
      </c>
      <c r="AI27" s="190">
        <v>0</v>
      </c>
      <c r="AJ27" s="190">
        <v>14224</v>
      </c>
      <c r="AK27" s="190">
        <v>0</v>
      </c>
      <c r="AL27" s="190">
        <v>39422</v>
      </c>
      <c r="AM27" s="190">
        <v>0</v>
      </c>
      <c r="AN27" s="190">
        <v>0</v>
      </c>
      <c r="AO27" s="190">
        <v>2265</v>
      </c>
      <c r="AP27" s="190">
        <v>0</v>
      </c>
      <c r="AQ27" s="190">
        <v>135377</v>
      </c>
      <c r="AR27" s="190">
        <v>30635</v>
      </c>
      <c r="AS27" s="190">
        <v>31275</v>
      </c>
      <c r="AT27" s="190">
        <v>18503</v>
      </c>
      <c r="AU27" s="190">
        <v>0</v>
      </c>
      <c r="AV27" s="190">
        <v>29004</v>
      </c>
      <c r="AW27" s="190">
        <v>1785</v>
      </c>
      <c r="AX27" s="190">
        <v>0</v>
      </c>
      <c r="AY27" s="190">
        <v>4686</v>
      </c>
      <c r="AZ27" s="190">
        <v>288</v>
      </c>
      <c r="BA27" s="190">
        <v>0</v>
      </c>
      <c r="BB27" s="190">
        <v>13</v>
      </c>
      <c r="BC27" s="190">
        <v>0</v>
      </c>
      <c r="BD27" s="190">
        <v>23339</v>
      </c>
      <c r="BE27" s="190">
        <v>0</v>
      </c>
      <c r="BF27" s="190">
        <v>113779</v>
      </c>
      <c r="BG27" s="190">
        <v>0</v>
      </c>
      <c r="BH27" s="190">
        <v>2490</v>
      </c>
      <c r="BI27" s="190">
        <v>9178</v>
      </c>
      <c r="BJ27" s="190">
        <v>0</v>
      </c>
      <c r="BK27" s="190">
        <v>27669</v>
      </c>
      <c r="BL27" s="190">
        <v>13540</v>
      </c>
      <c r="BM27" s="190">
        <v>6340</v>
      </c>
      <c r="BN27" s="190">
        <v>10267</v>
      </c>
      <c r="BO27" s="190">
        <v>0</v>
      </c>
      <c r="BP27" s="190">
        <v>8922</v>
      </c>
      <c r="BQ27" s="190">
        <v>66</v>
      </c>
      <c r="BR27" s="190">
        <v>0</v>
      </c>
      <c r="BS27" s="190">
        <v>834</v>
      </c>
      <c r="BT27" s="190">
        <v>5503</v>
      </c>
      <c r="BU27" s="190">
        <v>0</v>
      </c>
      <c r="BV27" s="190">
        <v>0</v>
      </c>
      <c r="BW27" s="190">
        <v>0</v>
      </c>
      <c r="BX27" s="190">
        <v>5876</v>
      </c>
      <c r="BY27" s="190">
        <v>0</v>
      </c>
      <c r="BZ27" s="190">
        <v>28937</v>
      </c>
      <c r="CA27" s="190">
        <v>0</v>
      </c>
      <c r="CB27" s="190">
        <v>0</v>
      </c>
      <c r="CC27" s="190">
        <v>1290</v>
      </c>
      <c r="CD27" s="190">
        <v>0</v>
      </c>
      <c r="CE27" s="190">
        <v>7794</v>
      </c>
      <c r="CF27" s="190">
        <v>5576</v>
      </c>
      <c r="CG27" s="190">
        <v>3850</v>
      </c>
      <c r="CH27" s="190">
        <v>2543</v>
      </c>
      <c r="CI27" s="190">
        <v>0</v>
      </c>
      <c r="CJ27" s="190">
        <v>2765</v>
      </c>
      <c r="CK27" s="190">
        <v>0</v>
      </c>
      <c r="CL27" s="190">
        <v>0</v>
      </c>
      <c r="CM27" s="190">
        <v>0</v>
      </c>
      <c r="CN27" s="190">
        <v>21</v>
      </c>
      <c r="CO27" s="190">
        <v>0</v>
      </c>
      <c r="CP27" s="190">
        <v>0</v>
      </c>
      <c r="CQ27" s="190">
        <v>0</v>
      </c>
      <c r="CR27" s="190">
        <v>156</v>
      </c>
      <c r="CS27" s="190">
        <v>0</v>
      </c>
      <c r="CT27" s="190">
        <v>1473</v>
      </c>
      <c r="CU27" s="190">
        <v>0</v>
      </c>
      <c r="CV27" s="190">
        <v>0</v>
      </c>
      <c r="CW27" s="190">
        <v>6</v>
      </c>
      <c r="CX27" s="190">
        <v>0</v>
      </c>
      <c r="CY27" s="190">
        <v>0</v>
      </c>
      <c r="CZ27" s="190">
        <v>0</v>
      </c>
      <c r="DA27" s="190">
        <v>0</v>
      </c>
      <c r="DB27" s="190">
        <v>0</v>
      </c>
      <c r="DC27" s="190">
        <v>0</v>
      </c>
      <c r="DD27" s="190">
        <v>0</v>
      </c>
      <c r="DE27" s="190">
        <v>0</v>
      </c>
      <c r="DF27" s="190">
        <v>0</v>
      </c>
      <c r="DG27" s="190">
        <v>0</v>
      </c>
      <c r="DH27" s="190">
        <v>0</v>
      </c>
      <c r="DI27" s="190">
        <v>0</v>
      </c>
      <c r="DJ27" s="190">
        <v>0</v>
      </c>
      <c r="DK27" s="190">
        <v>0</v>
      </c>
      <c r="DL27" s="190">
        <v>1040</v>
      </c>
      <c r="DM27" s="190">
        <v>0</v>
      </c>
      <c r="DN27" s="190">
        <v>0</v>
      </c>
      <c r="DO27" s="190">
        <v>0</v>
      </c>
      <c r="DP27" s="190">
        <v>0</v>
      </c>
      <c r="DQ27" s="190">
        <v>0</v>
      </c>
      <c r="DR27" s="190">
        <v>0</v>
      </c>
      <c r="DS27" s="190">
        <v>9514792.3888137806</v>
      </c>
      <c r="DT27" s="190">
        <v>3427034.19210445</v>
      </c>
      <c r="DU27" s="190">
        <v>2975890.90349461</v>
      </c>
      <c r="DV27" s="190">
        <v>356501.626295864</v>
      </c>
      <c r="DW27" s="190">
        <v>0</v>
      </c>
      <c r="DX27" s="190">
        <v>1481317.7242433401</v>
      </c>
      <c r="DY27" s="190">
        <v>103455.513463888</v>
      </c>
      <c r="DZ27" s="190">
        <v>0</v>
      </c>
      <c r="EA27" s="190">
        <v>58825.114842059003</v>
      </c>
      <c r="EB27" s="190">
        <v>789.48205283323296</v>
      </c>
      <c r="EC27" s="190">
        <v>0</v>
      </c>
      <c r="ED27" s="190">
        <v>400</v>
      </c>
      <c r="EE27" s="190">
        <v>0</v>
      </c>
      <c r="EF27" s="190">
        <v>431027.30165098503</v>
      </c>
      <c r="EG27" s="190">
        <v>0</v>
      </c>
      <c r="EH27" s="190">
        <v>2872503.0078897001</v>
      </c>
      <c r="EI27" s="190">
        <v>0</v>
      </c>
      <c r="EJ27" s="190">
        <v>0</v>
      </c>
      <c r="EK27" s="190">
        <v>240594.24694606301</v>
      </c>
      <c r="EL27" s="190">
        <v>0</v>
      </c>
      <c r="EM27" s="190">
        <v>9120967.3495034892</v>
      </c>
      <c r="EN27" s="190">
        <v>2760418.8214298901</v>
      </c>
      <c r="EO27" s="190">
        <v>3769256.4583358699</v>
      </c>
      <c r="EP27" s="190">
        <v>1973699.8838203701</v>
      </c>
      <c r="EQ27" s="190">
        <v>0</v>
      </c>
      <c r="ER27" s="190">
        <v>3690678.26473623</v>
      </c>
      <c r="ES27" s="190">
        <v>86478.134840090599</v>
      </c>
      <c r="ET27" s="190">
        <v>0</v>
      </c>
      <c r="EU27" s="190">
        <v>409328.88515794103</v>
      </c>
      <c r="EV27" s="190">
        <v>15767.0179471668</v>
      </c>
      <c r="EW27" s="190">
        <v>0</v>
      </c>
      <c r="EX27" s="190">
        <v>3600</v>
      </c>
      <c r="EY27" s="190">
        <v>0</v>
      </c>
      <c r="EZ27" s="190">
        <v>1206212.52582213</v>
      </c>
      <c r="FA27" s="190">
        <v>0</v>
      </c>
      <c r="FB27" s="190">
        <v>11949388.3925552</v>
      </c>
      <c r="FC27" s="190">
        <v>0</v>
      </c>
      <c r="FD27" s="190">
        <v>476082.00948885101</v>
      </c>
      <c r="FE27" s="190">
        <v>1520892.3022665801</v>
      </c>
      <c r="FF27" s="190">
        <v>0</v>
      </c>
      <c r="FG27" s="190">
        <v>7040549.7925353898</v>
      </c>
      <c r="FH27" s="190">
        <v>2651332.16623809</v>
      </c>
      <c r="FI27" s="190">
        <v>3452327.8099062098</v>
      </c>
      <c r="FJ27" s="190">
        <v>1582531.4085784</v>
      </c>
      <c r="FK27" s="190">
        <v>0</v>
      </c>
      <c r="FL27" s="190">
        <v>3407556.3355049901</v>
      </c>
      <c r="FM27" s="190">
        <v>67606.5</v>
      </c>
      <c r="FN27" s="190">
        <v>0</v>
      </c>
      <c r="FO27" s="190">
        <v>23040</v>
      </c>
      <c r="FP27" s="190">
        <v>903975.777226837</v>
      </c>
      <c r="FQ27" s="190">
        <v>0</v>
      </c>
      <c r="FR27" s="190">
        <v>0</v>
      </c>
      <c r="FS27" s="190">
        <v>0</v>
      </c>
      <c r="FT27" s="190">
        <v>1031279.98183931</v>
      </c>
      <c r="FU27" s="190">
        <v>0</v>
      </c>
      <c r="FV27" s="190">
        <v>4444913.5696778102</v>
      </c>
      <c r="FW27" s="190">
        <v>0</v>
      </c>
      <c r="FX27" s="190">
        <v>0</v>
      </c>
      <c r="FY27" s="190">
        <v>563519.82777074794</v>
      </c>
      <c r="FZ27" s="190">
        <v>0</v>
      </c>
      <c r="GA27" s="190">
        <v>5521194.2774938503</v>
      </c>
      <c r="GB27" s="190">
        <v>5769864.8594699297</v>
      </c>
      <c r="GC27" s="190">
        <v>2556563.9352543298</v>
      </c>
      <c r="GD27" s="190">
        <v>1072697.2677767701</v>
      </c>
      <c r="GE27" s="190">
        <v>0</v>
      </c>
      <c r="GF27" s="190">
        <v>3855639.1415813598</v>
      </c>
      <c r="GG27" s="190">
        <v>0</v>
      </c>
      <c r="GH27" s="190">
        <v>0</v>
      </c>
      <c r="GI27" s="190">
        <v>0</v>
      </c>
      <c r="GJ27" s="190">
        <v>18973.247713291501</v>
      </c>
      <c r="GK27" s="190">
        <v>0</v>
      </c>
      <c r="GL27" s="190">
        <v>0</v>
      </c>
      <c r="GM27" s="190">
        <v>0</v>
      </c>
      <c r="GN27" s="190">
        <v>0</v>
      </c>
      <c r="GO27" s="190">
        <v>0</v>
      </c>
      <c r="GP27" s="190">
        <v>2425223.4829526199</v>
      </c>
      <c r="GQ27" s="190">
        <v>0</v>
      </c>
      <c r="GR27" s="190">
        <v>0</v>
      </c>
      <c r="GS27" s="190">
        <v>2678.35586445954</v>
      </c>
      <c r="GT27" s="190">
        <v>0</v>
      </c>
      <c r="GU27" s="190">
        <v>0</v>
      </c>
      <c r="GV27" s="190">
        <v>0</v>
      </c>
      <c r="GW27" s="190">
        <v>0</v>
      </c>
      <c r="GX27" s="190">
        <v>0</v>
      </c>
      <c r="GY27" s="190">
        <v>0</v>
      </c>
      <c r="GZ27" s="190">
        <v>0</v>
      </c>
      <c r="HA27" s="190">
        <v>0</v>
      </c>
      <c r="HB27" s="190">
        <v>0</v>
      </c>
      <c r="HC27" s="190">
        <v>0</v>
      </c>
      <c r="HD27" s="190">
        <v>0</v>
      </c>
      <c r="HE27" s="190">
        <v>0</v>
      </c>
      <c r="HF27" s="190">
        <v>0</v>
      </c>
      <c r="HG27" s="190">
        <v>0</v>
      </c>
      <c r="HH27" s="190">
        <v>385564.42499999999</v>
      </c>
      <c r="HI27" s="190">
        <v>0</v>
      </c>
      <c r="HJ27" s="190">
        <v>0</v>
      </c>
      <c r="HK27" s="190">
        <v>0</v>
      </c>
      <c r="HL27" s="190">
        <v>0</v>
      </c>
      <c r="HM27" s="190">
        <v>0</v>
      </c>
      <c r="HN27" s="190">
        <v>0</v>
      </c>
      <c r="HP27" s="187" t="s">
        <v>157</v>
      </c>
      <c r="HQ27" s="185">
        <f>'Relative Weights'!$H$1</f>
        <v>2021</v>
      </c>
      <c r="HR27" s="351">
        <v>3462479.2297091652</v>
      </c>
      <c r="HS27" s="351">
        <v>3965610.7338249916</v>
      </c>
      <c r="HT27" s="351">
        <v>1114576.9707259925</v>
      </c>
      <c r="HU27" s="351">
        <v>35097.173114893172</v>
      </c>
      <c r="HV27" s="351">
        <v>0</v>
      </c>
      <c r="HW27" s="351">
        <v>985048.03775366175</v>
      </c>
      <c r="HX27" s="351">
        <v>12090.907371229443</v>
      </c>
      <c r="HY27" s="351">
        <v>0</v>
      </c>
      <c r="HZ27" s="351">
        <v>0</v>
      </c>
      <c r="IA27" s="351">
        <v>346.17410468940051</v>
      </c>
      <c r="IB27" s="351">
        <v>0</v>
      </c>
      <c r="IC27" s="351">
        <v>0</v>
      </c>
      <c r="ID27" s="351">
        <v>0</v>
      </c>
      <c r="IE27" s="351">
        <v>209459.30423609275</v>
      </c>
      <c r="IF27" s="351">
        <v>0</v>
      </c>
      <c r="IG27" s="351">
        <v>280193.87725695834</v>
      </c>
      <c r="IH27" s="351">
        <v>0</v>
      </c>
      <c r="II27" s="351">
        <v>0</v>
      </c>
      <c r="IJ27" s="351">
        <v>78354.725648271939</v>
      </c>
      <c r="IK27" s="351">
        <v>0</v>
      </c>
      <c r="IL27" s="351">
        <v>1951822.9921523086</v>
      </c>
      <c r="IM27" s="351">
        <v>1500963.5012877428</v>
      </c>
      <c r="IN27" s="351">
        <v>637299.93892636546</v>
      </c>
      <c r="IO27" s="351">
        <v>214607.73104589171</v>
      </c>
      <c r="IP27" s="351">
        <v>0</v>
      </c>
      <c r="IQ27" s="351">
        <v>1464544.458017593</v>
      </c>
      <c r="IR27" s="351">
        <v>7509.4883986237146</v>
      </c>
      <c r="IS27" s="351">
        <v>0</v>
      </c>
      <c r="IT27" s="351">
        <v>0</v>
      </c>
      <c r="IU27" s="351">
        <v>5538.7856750304081</v>
      </c>
      <c r="IV27" s="351">
        <v>0</v>
      </c>
      <c r="IW27" s="351">
        <v>0</v>
      </c>
      <c r="IX27" s="351">
        <v>0</v>
      </c>
      <c r="IY27" s="351">
        <v>343684.66687051242</v>
      </c>
      <c r="IZ27" s="351">
        <v>0</v>
      </c>
      <c r="JA27" s="351">
        <v>808690.05023640255</v>
      </c>
      <c r="JB27" s="351">
        <v>0</v>
      </c>
      <c r="JC27" s="351">
        <v>100293.69988556375</v>
      </c>
      <c r="JD27" s="351">
        <v>317500.9589403267</v>
      </c>
      <c r="JE27" s="351">
        <v>0</v>
      </c>
      <c r="JF27" s="351">
        <v>398922.93646529486</v>
      </c>
      <c r="JG27" s="351">
        <v>663393.04088252119</v>
      </c>
      <c r="JH27" s="351">
        <v>129192.05796301061</v>
      </c>
      <c r="JI27" s="351">
        <v>119082.17989775552</v>
      </c>
      <c r="JJ27" s="351">
        <v>0</v>
      </c>
      <c r="JK27" s="351">
        <v>450512.53807864309</v>
      </c>
      <c r="JL27" s="351">
        <v>277.66175591549865</v>
      </c>
      <c r="JM27" s="351">
        <v>0</v>
      </c>
      <c r="JN27" s="351">
        <v>0</v>
      </c>
      <c r="JO27" s="351">
        <v>105833.11656143173</v>
      </c>
      <c r="JP27" s="351">
        <v>0</v>
      </c>
      <c r="JQ27" s="351">
        <v>0</v>
      </c>
      <c r="JR27" s="351">
        <v>0</v>
      </c>
      <c r="JS27" s="351">
        <v>86528.604590219431</v>
      </c>
      <c r="JT27" s="351">
        <v>0</v>
      </c>
      <c r="JU27" s="351">
        <v>205671.20456051451</v>
      </c>
      <c r="JV27" s="351">
        <v>0</v>
      </c>
      <c r="JW27" s="351">
        <v>0</v>
      </c>
      <c r="JX27" s="351">
        <v>44625.870236764153</v>
      </c>
      <c r="JY27" s="351">
        <v>0</v>
      </c>
      <c r="JZ27" s="351">
        <v>112371.43976329135</v>
      </c>
      <c r="KA27" s="351">
        <v>273196.42510789796</v>
      </c>
      <c r="KB27" s="351">
        <v>78452.590403405498</v>
      </c>
      <c r="KC27" s="351">
        <v>29495.079719488873</v>
      </c>
      <c r="KD27" s="351">
        <v>0</v>
      </c>
      <c r="KE27" s="351">
        <v>139617.48125840037</v>
      </c>
      <c r="KF27" s="351">
        <v>0</v>
      </c>
      <c r="KG27" s="351">
        <v>0</v>
      </c>
      <c r="KH27" s="351">
        <v>0</v>
      </c>
      <c r="KI27" s="351">
        <v>403.86978880430064</v>
      </c>
      <c r="KJ27" s="351">
        <v>0</v>
      </c>
      <c r="KK27" s="351">
        <v>0</v>
      </c>
      <c r="KL27" s="351">
        <v>0</v>
      </c>
      <c r="KM27" s="351">
        <v>2297.2195908907811</v>
      </c>
      <c r="KN27" s="351">
        <v>0</v>
      </c>
      <c r="KO27" s="351">
        <v>10469.422687826584</v>
      </c>
      <c r="KP27" s="351">
        <v>0</v>
      </c>
      <c r="KQ27" s="351">
        <v>0</v>
      </c>
      <c r="KR27" s="351">
        <v>207.56218714774025</v>
      </c>
      <c r="KS27" s="351">
        <v>0</v>
      </c>
      <c r="KT27" s="351">
        <v>0</v>
      </c>
      <c r="KU27" s="351">
        <v>0</v>
      </c>
      <c r="KV27" s="351">
        <v>0</v>
      </c>
      <c r="KW27" s="351">
        <v>0</v>
      </c>
      <c r="KX27" s="351">
        <v>0</v>
      </c>
      <c r="KY27" s="351">
        <v>0</v>
      </c>
      <c r="KZ27" s="351">
        <v>0</v>
      </c>
      <c r="LA27" s="351">
        <v>0</v>
      </c>
      <c r="LB27" s="351">
        <v>0</v>
      </c>
      <c r="LC27" s="351">
        <v>0</v>
      </c>
      <c r="LD27" s="351">
        <v>0</v>
      </c>
      <c r="LE27" s="351">
        <v>0</v>
      </c>
      <c r="LF27" s="351">
        <v>0</v>
      </c>
      <c r="LG27" s="351">
        <v>15314.797272605207</v>
      </c>
      <c r="LH27" s="351">
        <v>0</v>
      </c>
      <c r="LI27" s="351">
        <v>0</v>
      </c>
      <c r="LJ27" s="351">
        <v>0</v>
      </c>
      <c r="LK27" s="351">
        <v>0</v>
      </c>
      <c r="LL27" s="351">
        <v>0</v>
      </c>
      <c r="LM27" s="351">
        <v>0</v>
      </c>
      <c r="LN27" s="351">
        <v>0</v>
      </c>
      <c r="LO27" s="351">
        <v>0</v>
      </c>
      <c r="LP27" s="351">
        <v>0</v>
      </c>
      <c r="LQ27" s="351">
        <v>0</v>
      </c>
      <c r="LR27" s="351">
        <v>0</v>
      </c>
      <c r="LS27" s="351">
        <v>0</v>
      </c>
      <c r="LT27" s="351">
        <v>0</v>
      </c>
      <c r="LU27" s="351">
        <v>0</v>
      </c>
      <c r="LV27" s="351">
        <v>0</v>
      </c>
      <c r="LW27" s="351">
        <v>0</v>
      </c>
      <c r="LX27" s="351">
        <v>0</v>
      </c>
      <c r="LY27" s="351">
        <v>0</v>
      </c>
      <c r="LZ27" s="351">
        <v>0</v>
      </c>
      <c r="MA27" s="351">
        <v>0</v>
      </c>
      <c r="MB27" s="351">
        <v>0</v>
      </c>
      <c r="MC27" s="351">
        <v>0</v>
      </c>
      <c r="MD27" s="351">
        <v>0</v>
      </c>
      <c r="ME27" s="351">
        <v>0</v>
      </c>
      <c r="MF27" s="351">
        <v>0</v>
      </c>
      <c r="MG27" s="351">
        <v>0</v>
      </c>
      <c r="MH27" s="351">
        <v>0</v>
      </c>
      <c r="MI27" s="351">
        <v>0</v>
      </c>
      <c r="MJ27" s="351">
        <v>0</v>
      </c>
      <c r="MK27" s="351">
        <v>0</v>
      </c>
      <c r="ML27" s="351">
        <v>0</v>
      </c>
      <c r="MM27" s="351">
        <v>0</v>
      </c>
      <c r="MN27" s="351">
        <v>0</v>
      </c>
      <c r="MO27" s="351">
        <v>0</v>
      </c>
      <c r="MP27" s="351">
        <v>0</v>
      </c>
      <c r="MQ27" s="351">
        <v>0</v>
      </c>
      <c r="MR27" s="351">
        <v>0</v>
      </c>
      <c r="MS27" s="351">
        <v>0</v>
      </c>
      <c r="MT27" s="351">
        <v>0</v>
      </c>
      <c r="MU27" s="351">
        <v>0</v>
      </c>
      <c r="MV27" s="351">
        <v>0</v>
      </c>
      <c r="MW27" s="351">
        <v>0</v>
      </c>
      <c r="MX27" s="351">
        <v>0</v>
      </c>
      <c r="MY27" s="351">
        <v>0</v>
      </c>
      <c r="MZ27" s="351">
        <v>0</v>
      </c>
      <c r="NA27" s="351">
        <v>0</v>
      </c>
      <c r="NB27" s="351">
        <v>0</v>
      </c>
      <c r="NC27" s="351">
        <v>0</v>
      </c>
      <c r="ND27" s="351">
        <v>0</v>
      </c>
      <c r="NE27" s="351">
        <v>0</v>
      </c>
      <c r="NF27" s="351">
        <v>0</v>
      </c>
      <c r="NG27" s="351">
        <v>0</v>
      </c>
      <c r="NH27" s="351">
        <v>0</v>
      </c>
      <c r="NI27" s="351">
        <v>0</v>
      </c>
      <c r="NJ27" s="351">
        <v>0</v>
      </c>
      <c r="NK27" s="351">
        <v>0</v>
      </c>
      <c r="NL27" s="351">
        <v>0</v>
      </c>
      <c r="NM27" s="351">
        <v>0</v>
      </c>
      <c r="NN27" s="351">
        <v>0</v>
      </c>
      <c r="NO27" s="351">
        <v>0</v>
      </c>
      <c r="NP27" s="351">
        <v>0</v>
      </c>
      <c r="NQ27" s="351">
        <v>0</v>
      </c>
      <c r="NR27" s="351">
        <v>0</v>
      </c>
      <c r="NS27" s="351">
        <v>0</v>
      </c>
      <c r="NT27" s="351">
        <v>0</v>
      </c>
      <c r="NU27" s="351">
        <v>0</v>
      </c>
      <c r="NV27" s="351">
        <v>0</v>
      </c>
      <c r="NW27" s="351">
        <v>0</v>
      </c>
      <c r="NX27" s="351">
        <v>0</v>
      </c>
      <c r="NY27" s="351">
        <v>0</v>
      </c>
      <c r="NZ27" s="351">
        <v>0</v>
      </c>
      <c r="OA27" s="351">
        <v>0</v>
      </c>
      <c r="OB27" s="351">
        <v>0</v>
      </c>
      <c r="OC27" s="351">
        <v>0</v>
      </c>
      <c r="OD27" s="351">
        <v>0</v>
      </c>
      <c r="OE27" s="351">
        <v>0</v>
      </c>
      <c r="OF27" s="351">
        <v>0</v>
      </c>
      <c r="OG27" s="351">
        <v>0</v>
      </c>
      <c r="OH27" s="351">
        <v>0</v>
      </c>
      <c r="OI27" s="351">
        <v>0</v>
      </c>
      <c r="OJ27" s="351">
        <v>0</v>
      </c>
      <c r="OK27" s="351">
        <v>0</v>
      </c>
      <c r="OL27" s="351">
        <v>0</v>
      </c>
      <c r="OM27" s="351">
        <v>0</v>
      </c>
      <c r="ON27" s="351">
        <v>0</v>
      </c>
      <c r="OO27" s="351">
        <v>0</v>
      </c>
      <c r="OP27" s="351">
        <v>0</v>
      </c>
      <c r="OQ27" s="351">
        <v>0</v>
      </c>
      <c r="OR27" s="351">
        <v>0</v>
      </c>
      <c r="OS27" s="351">
        <v>0</v>
      </c>
      <c r="OT27" s="351">
        <v>0</v>
      </c>
      <c r="OU27" s="351">
        <v>0</v>
      </c>
      <c r="OV27" s="351">
        <v>0</v>
      </c>
      <c r="OW27" s="351">
        <v>0</v>
      </c>
      <c r="OX27" s="351">
        <v>0</v>
      </c>
      <c r="OY27" s="351">
        <v>0</v>
      </c>
      <c r="OZ27" s="351">
        <v>0</v>
      </c>
      <c r="PA27" s="351">
        <v>0</v>
      </c>
      <c r="PB27" s="351">
        <v>0</v>
      </c>
      <c r="PC27" s="351">
        <v>0</v>
      </c>
      <c r="PD27" s="351">
        <v>0</v>
      </c>
      <c r="PE27" s="351">
        <v>0</v>
      </c>
      <c r="PF27" s="351">
        <v>0</v>
      </c>
      <c r="PG27" s="351">
        <v>0</v>
      </c>
      <c r="PH27" s="351">
        <v>0</v>
      </c>
      <c r="PI27" s="351">
        <v>0</v>
      </c>
      <c r="PJ27" s="351">
        <v>42045400.351471253</v>
      </c>
      <c r="PK27" s="351">
        <v>24170627.585394923</v>
      </c>
      <c r="PL27" s="351">
        <v>17608185.195111059</v>
      </c>
      <c r="PM27" s="351">
        <v>0</v>
      </c>
      <c r="PN27" s="351">
        <v>5128413.5703164693</v>
      </c>
      <c r="PO27" s="351">
        <v>19495842.060200855</v>
      </c>
      <c r="PP27" s="351">
        <v>154116.04020181796</v>
      </c>
      <c r="PQ27" s="351">
        <v>0</v>
      </c>
      <c r="PR27" s="351">
        <v>0</v>
      </c>
      <c r="PS27" s="351">
        <v>476838.22822674166</v>
      </c>
      <c r="PT27" s="351">
        <v>0</v>
      </c>
      <c r="PU27" s="351">
        <v>0</v>
      </c>
      <c r="PV27" s="351">
        <v>0</v>
      </c>
      <c r="PW27" s="351">
        <v>4130848.8616992109</v>
      </c>
      <c r="PX27" s="351">
        <v>0</v>
      </c>
      <c r="PY27" s="351">
        <v>15705223.916703748</v>
      </c>
      <c r="PZ27" s="351">
        <v>0</v>
      </c>
      <c r="QA27" s="351">
        <v>114773.91220723995</v>
      </c>
      <c r="QB27" s="351">
        <v>1490119.7244267026</v>
      </c>
      <c r="QC27" s="351">
        <v>0</v>
      </c>
      <c r="QD27" s="186">
        <v>1</v>
      </c>
    </row>
    <row r="28" spans="1:446" x14ac:dyDescent="0.2">
      <c r="A28" s="185" t="s">
        <v>679</v>
      </c>
      <c r="B28" s="185" t="s">
        <v>679</v>
      </c>
      <c r="C28" s="186">
        <f>ROUND(UNTD!H18,0)-ROUND(UNTD!H288,0)</f>
        <v>0</v>
      </c>
      <c r="D28" s="293">
        <v>42421</v>
      </c>
      <c r="E28" s="185" t="s">
        <v>712</v>
      </c>
      <c r="F28" s="185">
        <v>2021</v>
      </c>
      <c r="G28" s="186">
        <v>18068894</v>
      </c>
      <c r="H28" s="186">
        <v>113533</v>
      </c>
      <c r="I28" s="186">
        <v>4583084</v>
      </c>
      <c r="J28" s="186">
        <v>8869650</v>
      </c>
      <c r="K28" s="186">
        <v>7774946</v>
      </c>
      <c r="L28" s="185" t="s">
        <v>919</v>
      </c>
      <c r="M28" s="185" t="s">
        <v>870</v>
      </c>
      <c r="N28" s="352" t="s">
        <v>920</v>
      </c>
      <c r="O28" s="186">
        <v>827</v>
      </c>
      <c r="P28" s="186">
        <v>2577</v>
      </c>
      <c r="Q28" s="186">
        <v>369</v>
      </c>
      <c r="R28" s="186">
        <v>0</v>
      </c>
      <c r="S28" s="186">
        <v>391</v>
      </c>
      <c r="T28" s="188" t="s">
        <v>904</v>
      </c>
      <c r="U28" s="188" t="s">
        <v>898</v>
      </c>
      <c r="V28" s="314" t="s">
        <v>905</v>
      </c>
      <c r="W28" s="186">
        <v>19537</v>
      </c>
      <c r="X28" s="186">
        <v>5107</v>
      </c>
      <c r="Y28" s="186">
        <v>1448</v>
      </c>
      <c r="Z28" s="186">
        <v>558</v>
      </c>
      <c r="AA28" s="186">
        <v>84</v>
      </c>
      <c r="AB28" s="186">
        <v>498</v>
      </c>
      <c r="AC28" s="186">
        <v>762</v>
      </c>
      <c r="AD28" s="186">
        <v>0</v>
      </c>
      <c r="AE28" s="186">
        <v>90</v>
      </c>
      <c r="AF28" s="186">
        <v>0</v>
      </c>
      <c r="AG28" s="186">
        <v>0</v>
      </c>
      <c r="AH28" s="186">
        <v>0</v>
      </c>
      <c r="AI28" s="186">
        <v>0</v>
      </c>
      <c r="AJ28" s="186">
        <v>564</v>
      </c>
      <c r="AK28" s="186">
        <v>0</v>
      </c>
      <c r="AL28" s="186">
        <v>4578</v>
      </c>
      <c r="AM28" s="186">
        <v>0</v>
      </c>
      <c r="AN28" s="186">
        <v>0</v>
      </c>
      <c r="AO28" s="186">
        <v>63</v>
      </c>
      <c r="AP28" s="186">
        <v>0</v>
      </c>
      <c r="AQ28" s="186">
        <v>18107</v>
      </c>
      <c r="AR28" s="186">
        <v>2400</v>
      </c>
      <c r="AS28" s="186">
        <v>0</v>
      </c>
      <c r="AT28" s="186">
        <v>4374</v>
      </c>
      <c r="AU28" s="186">
        <v>633</v>
      </c>
      <c r="AV28" s="186">
        <v>1725</v>
      </c>
      <c r="AW28" s="186">
        <v>1368</v>
      </c>
      <c r="AX28" s="186">
        <v>0</v>
      </c>
      <c r="AY28" s="186">
        <v>0</v>
      </c>
      <c r="AZ28" s="186">
        <v>0</v>
      </c>
      <c r="BA28" s="186">
        <v>0</v>
      </c>
      <c r="BB28" s="186">
        <v>0</v>
      </c>
      <c r="BC28" s="186">
        <v>0</v>
      </c>
      <c r="BD28" s="186">
        <v>1014</v>
      </c>
      <c r="BE28" s="186">
        <v>0</v>
      </c>
      <c r="BF28" s="186">
        <v>16344</v>
      </c>
      <c r="BG28" s="186">
        <v>0</v>
      </c>
      <c r="BH28" s="186">
        <v>444</v>
      </c>
      <c r="BI28" s="186">
        <v>1350</v>
      </c>
      <c r="BJ28" s="186">
        <v>0</v>
      </c>
      <c r="BK28" s="186">
        <v>2586</v>
      </c>
      <c r="BL28" s="186">
        <v>0</v>
      </c>
      <c r="BM28" s="186">
        <v>0</v>
      </c>
      <c r="BN28" s="186">
        <v>1872</v>
      </c>
      <c r="BO28" s="186">
        <v>0</v>
      </c>
      <c r="BP28" s="186">
        <v>0</v>
      </c>
      <c r="BQ28" s="186">
        <v>0</v>
      </c>
      <c r="BR28" s="186">
        <v>0</v>
      </c>
      <c r="BS28" s="186">
        <v>0</v>
      </c>
      <c r="BT28" s="186">
        <v>0</v>
      </c>
      <c r="BU28" s="186">
        <v>0</v>
      </c>
      <c r="BV28" s="186">
        <v>0</v>
      </c>
      <c r="BW28" s="186">
        <v>0</v>
      </c>
      <c r="BX28" s="186">
        <v>9</v>
      </c>
      <c r="BY28" s="186">
        <v>0</v>
      </c>
      <c r="BZ28" s="186">
        <v>2052</v>
      </c>
      <c r="CA28" s="186">
        <v>0</v>
      </c>
      <c r="CB28" s="186">
        <v>0</v>
      </c>
      <c r="CC28" s="186">
        <v>75</v>
      </c>
      <c r="CD28" s="186">
        <v>0</v>
      </c>
      <c r="CE28" s="186">
        <v>0</v>
      </c>
      <c r="CF28" s="186">
        <v>0</v>
      </c>
      <c r="CG28" s="186">
        <v>0</v>
      </c>
      <c r="CH28" s="186">
        <v>0</v>
      </c>
      <c r="CI28" s="186">
        <v>0</v>
      </c>
      <c r="CJ28" s="186">
        <v>0</v>
      </c>
      <c r="CK28" s="186">
        <v>0</v>
      </c>
      <c r="CL28" s="186">
        <v>0</v>
      </c>
      <c r="CM28" s="186">
        <v>0</v>
      </c>
      <c r="CN28" s="186">
        <v>0</v>
      </c>
      <c r="CO28" s="186">
        <v>0</v>
      </c>
      <c r="CP28" s="186">
        <v>0</v>
      </c>
      <c r="CQ28" s="186">
        <v>0</v>
      </c>
      <c r="CR28" s="186">
        <v>0</v>
      </c>
      <c r="CS28" s="186">
        <v>0</v>
      </c>
      <c r="CT28" s="186">
        <v>0</v>
      </c>
      <c r="CU28" s="186">
        <v>0</v>
      </c>
      <c r="CV28" s="186">
        <v>0</v>
      </c>
      <c r="CW28" s="186">
        <v>0</v>
      </c>
      <c r="CX28" s="186">
        <v>0</v>
      </c>
      <c r="CY28" s="186">
        <v>0</v>
      </c>
      <c r="CZ28" s="186">
        <v>0</v>
      </c>
      <c r="DA28" s="186">
        <v>0</v>
      </c>
      <c r="DB28" s="186">
        <v>0</v>
      </c>
      <c r="DC28" s="186">
        <v>0</v>
      </c>
      <c r="DD28" s="186">
        <v>0</v>
      </c>
      <c r="DE28" s="186">
        <v>0</v>
      </c>
      <c r="DF28" s="186">
        <v>9691</v>
      </c>
      <c r="DG28" s="186">
        <v>0</v>
      </c>
      <c r="DH28" s="186">
        <v>0</v>
      </c>
      <c r="DI28" s="186">
        <v>0</v>
      </c>
      <c r="DJ28" s="186">
        <v>0</v>
      </c>
      <c r="DK28" s="186">
        <v>0</v>
      </c>
      <c r="DL28" s="186">
        <v>0</v>
      </c>
      <c r="DM28" s="186">
        <v>0</v>
      </c>
      <c r="DN28" s="186">
        <v>0</v>
      </c>
      <c r="DO28" s="186">
        <v>0</v>
      </c>
      <c r="DP28" s="186">
        <v>0</v>
      </c>
      <c r="DQ28" s="186">
        <v>0</v>
      </c>
      <c r="DR28" s="186">
        <v>0</v>
      </c>
      <c r="DS28" s="186">
        <v>1332871.5677579599</v>
      </c>
      <c r="DT28" s="186">
        <v>520199.18627450999</v>
      </c>
      <c r="DU28" s="186">
        <v>38108</v>
      </c>
      <c r="DV28" s="186">
        <v>4478.9938729227797</v>
      </c>
      <c r="DW28" s="186">
        <v>0</v>
      </c>
      <c r="DX28" s="186">
        <v>12941.048127534201</v>
      </c>
      <c r="DY28" s="186">
        <v>25810.786764705899</v>
      </c>
      <c r="DZ28" s="186">
        <v>0</v>
      </c>
      <c r="EA28" s="186">
        <v>0</v>
      </c>
      <c r="EB28" s="186">
        <v>0</v>
      </c>
      <c r="EC28" s="186">
        <v>0</v>
      </c>
      <c r="ED28" s="186">
        <v>0</v>
      </c>
      <c r="EE28" s="186">
        <v>0</v>
      </c>
      <c r="EF28" s="186">
        <v>52898.75</v>
      </c>
      <c r="EG28" s="186">
        <v>0</v>
      </c>
      <c r="EH28" s="186">
        <v>188123.371644753</v>
      </c>
      <c r="EI28" s="186">
        <v>0</v>
      </c>
      <c r="EJ28" s="186">
        <v>0</v>
      </c>
      <c r="EK28" s="186">
        <v>0</v>
      </c>
      <c r="EL28" s="186">
        <v>0</v>
      </c>
      <c r="EM28" s="186">
        <v>980172.21150733496</v>
      </c>
      <c r="EN28" s="186">
        <v>66743.1079545455</v>
      </c>
      <c r="EO28" s="186">
        <v>0</v>
      </c>
      <c r="EP28" s="186">
        <v>286015.13357805798</v>
      </c>
      <c r="EQ28" s="186">
        <v>0</v>
      </c>
      <c r="ER28" s="186">
        <v>210593.49145030201</v>
      </c>
      <c r="ES28" s="186">
        <v>36803.713235294097</v>
      </c>
      <c r="ET28" s="186">
        <v>0</v>
      </c>
      <c r="EU28" s="186">
        <v>0</v>
      </c>
      <c r="EV28" s="186">
        <v>0</v>
      </c>
      <c r="EW28" s="186">
        <v>0</v>
      </c>
      <c r="EX28" s="186">
        <v>0</v>
      </c>
      <c r="EY28" s="186">
        <v>0</v>
      </c>
      <c r="EZ28" s="186">
        <v>0</v>
      </c>
      <c r="FA28" s="186">
        <v>0</v>
      </c>
      <c r="FB28" s="186">
        <v>1330569.0897200899</v>
      </c>
      <c r="FC28" s="186">
        <v>0</v>
      </c>
      <c r="FD28" s="186">
        <v>0</v>
      </c>
      <c r="FE28" s="186">
        <v>0</v>
      </c>
      <c r="FF28" s="186">
        <v>0</v>
      </c>
      <c r="FG28" s="186">
        <v>348616.68555628299</v>
      </c>
      <c r="FH28" s="186">
        <v>0</v>
      </c>
      <c r="FI28" s="186">
        <v>0</v>
      </c>
      <c r="FJ28" s="186">
        <v>166370.92413101601</v>
      </c>
      <c r="FK28" s="186">
        <v>0</v>
      </c>
      <c r="FL28" s="186">
        <v>0</v>
      </c>
      <c r="FM28" s="186">
        <v>0</v>
      </c>
      <c r="FN28" s="186">
        <v>0</v>
      </c>
      <c r="FO28" s="186">
        <v>0</v>
      </c>
      <c r="FP28" s="186">
        <v>0</v>
      </c>
      <c r="FQ28" s="186">
        <v>0</v>
      </c>
      <c r="FR28" s="186">
        <v>0</v>
      </c>
      <c r="FS28" s="186">
        <v>0</v>
      </c>
      <c r="FT28" s="186">
        <v>0</v>
      </c>
      <c r="FU28" s="186">
        <v>0</v>
      </c>
      <c r="FV28" s="186">
        <v>119865.59807692299</v>
      </c>
      <c r="FW28" s="186">
        <v>0</v>
      </c>
      <c r="FX28" s="186">
        <v>0</v>
      </c>
      <c r="FY28" s="186">
        <v>0</v>
      </c>
      <c r="FZ28" s="186">
        <v>0</v>
      </c>
      <c r="GA28" s="186">
        <v>0</v>
      </c>
      <c r="GB28" s="186">
        <v>0</v>
      </c>
      <c r="GC28" s="186">
        <v>0</v>
      </c>
      <c r="GD28" s="186">
        <v>0</v>
      </c>
      <c r="GE28" s="186">
        <v>0</v>
      </c>
      <c r="GF28" s="186">
        <v>0</v>
      </c>
      <c r="GG28" s="186">
        <v>0</v>
      </c>
      <c r="GH28" s="186">
        <v>0</v>
      </c>
      <c r="GI28" s="186">
        <v>0</v>
      </c>
      <c r="GJ28" s="186">
        <v>0</v>
      </c>
      <c r="GK28" s="186">
        <v>0</v>
      </c>
      <c r="GL28" s="186">
        <v>0</v>
      </c>
      <c r="GM28" s="186">
        <v>0</v>
      </c>
      <c r="GN28" s="186">
        <v>0</v>
      </c>
      <c r="GO28" s="186">
        <v>0</v>
      </c>
      <c r="GP28" s="186">
        <v>0</v>
      </c>
      <c r="GQ28" s="186">
        <v>0</v>
      </c>
      <c r="GR28" s="186">
        <v>0</v>
      </c>
      <c r="GS28" s="186">
        <v>0</v>
      </c>
      <c r="GT28" s="186">
        <v>0</v>
      </c>
      <c r="GU28" s="186">
        <v>0</v>
      </c>
      <c r="GV28" s="186">
        <v>0</v>
      </c>
      <c r="GW28" s="186">
        <v>0</v>
      </c>
      <c r="GX28" s="186">
        <v>0</v>
      </c>
      <c r="GY28" s="186">
        <v>0</v>
      </c>
      <c r="GZ28" s="186">
        <v>0</v>
      </c>
      <c r="HA28" s="186">
        <v>0</v>
      </c>
      <c r="HB28" s="186">
        <v>888643.5</v>
      </c>
      <c r="HC28" s="186">
        <v>0</v>
      </c>
      <c r="HD28" s="186">
        <v>0</v>
      </c>
      <c r="HE28" s="186">
        <v>0</v>
      </c>
      <c r="HF28" s="186">
        <v>0</v>
      </c>
      <c r="HG28" s="186">
        <v>0</v>
      </c>
      <c r="HH28" s="186">
        <v>0</v>
      </c>
      <c r="HI28" s="186">
        <v>0</v>
      </c>
      <c r="HJ28" s="186">
        <v>0</v>
      </c>
      <c r="HK28" s="186">
        <v>0</v>
      </c>
      <c r="HL28" s="186">
        <v>0</v>
      </c>
      <c r="HM28" s="186">
        <v>0</v>
      </c>
      <c r="HN28" s="186">
        <v>0</v>
      </c>
      <c r="HP28" s="189" t="s">
        <v>812</v>
      </c>
      <c r="HQ28" s="185">
        <f>'Relative Weights'!$H$1</f>
        <v>2021</v>
      </c>
      <c r="HR28" s="186">
        <v>0</v>
      </c>
      <c r="HS28" s="186">
        <v>0</v>
      </c>
      <c r="HT28" s="186">
        <v>0</v>
      </c>
      <c r="HU28" s="186">
        <v>0</v>
      </c>
      <c r="HV28" s="186">
        <v>0</v>
      </c>
      <c r="HW28" s="186">
        <v>0</v>
      </c>
      <c r="HX28" s="186">
        <v>0</v>
      </c>
      <c r="HY28" s="186">
        <v>0</v>
      </c>
      <c r="HZ28" s="186">
        <v>0</v>
      </c>
      <c r="IA28" s="186">
        <v>0</v>
      </c>
      <c r="IB28" s="186">
        <v>0</v>
      </c>
      <c r="IC28" s="186">
        <v>0</v>
      </c>
      <c r="ID28" s="186">
        <v>0</v>
      </c>
      <c r="IE28" s="186">
        <v>0</v>
      </c>
      <c r="IF28" s="186">
        <v>0</v>
      </c>
      <c r="IG28" s="186">
        <v>0</v>
      </c>
      <c r="IH28" s="186">
        <v>0</v>
      </c>
      <c r="II28" s="186">
        <v>0</v>
      </c>
      <c r="IJ28" s="186">
        <v>0</v>
      </c>
      <c r="IK28" s="186">
        <v>0</v>
      </c>
      <c r="IL28" s="186">
        <v>0</v>
      </c>
      <c r="IM28" s="186">
        <v>0</v>
      </c>
      <c r="IN28" s="186">
        <v>0</v>
      </c>
      <c r="IO28" s="186">
        <v>0</v>
      </c>
      <c r="IP28" s="186">
        <v>0</v>
      </c>
      <c r="IQ28" s="186">
        <v>0</v>
      </c>
      <c r="IR28" s="186">
        <v>0</v>
      </c>
      <c r="IS28" s="186">
        <v>0</v>
      </c>
      <c r="IT28" s="186">
        <v>0</v>
      </c>
      <c r="IU28" s="186">
        <v>0</v>
      </c>
      <c r="IV28" s="186">
        <v>0</v>
      </c>
      <c r="IW28" s="186">
        <v>0</v>
      </c>
      <c r="IX28" s="186">
        <v>0</v>
      </c>
      <c r="IY28" s="186">
        <v>0</v>
      </c>
      <c r="IZ28" s="186">
        <v>0</v>
      </c>
      <c r="JA28" s="186">
        <v>0</v>
      </c>
      <c r="JB28" s="186">
        <v>0</v>
      </c>
      <c r="JC28" s="186">
        <v>0</v>
      </c>
      <c r="JD28" s="186">
        <v>0</v>
      </c>
      <c r="JE28" s="186">
        <v>0</v>
      </c>
      <c r="JF28" s="186">
        <v>0</v>
      </c>
      <c r="JG28" s="186">
        <v>0</v>
      </c>
      <c r="JH28" s="186">
        <v>0</v>
      </c>
      <c r="JI28" s="186">
        <v>0</v>
      </c>
      <c r="JJ28" s="186">
        <v>0</v>
      </c>
      <c r="JK28" s="186">
        <v>0</v>
      </c>
      <c r="JL28" s="186">
        <v>0</v>
      </c>
      <c r="JM28" s="186">
        <v>0</v>
      </c>
      <c r="JN28" s="186">
        <v>0</v>
      </c>
      <c r="JO28" s="186">
        <v>0</v>
      </c>
      <c r="JP28" s="186">
        <v>0</v>
      </c>
      <c r="JQ28" s="186">
        <v>0</v>
      </c>
      <c r="JR28" s="186">
        <v>0</v>
      </c>
      <c r="JS28" s="186">
        <v>0</v>
      </c>
      <c r="JT28" s="186">
        <v>0</v>
      </c>
      <c r="JU28" s="186">
        <v>0</v>
      </c>
      <c r="JV28" s="186">
        <v>0</v>
      </c>
      <c r="JW28" s="186">
        <v>0</v>
      </c>
      <c r="JX28" s="186">
        <v>0</v>
      </c>
      <c r="JY28" s="186">
        <v>0</v>
      </c>
      <c r="JZ28" s="186">
        <v>0</v>
      </c>
      <c r="KA28" s="186">
        <v>0</v>
      </c>
      <c r="KB28" s="186">
        <v>0</v>
      </c>
      <c r="KC28" s="186">
        <v>0</v>
      </c>
      <c r="KD28" s="186">
        <v>0</v>
      </c>
      <c r="KE28" s="186">
        <v>0</v>
      </c>
      <c r="KF28" s="186">
        <v>0</v>
      </c>
      <c r="KG28" s="186">
        <v>0</v>
      </c>
      <c r="KH28" s="186">
        <v>0</v>
      </c>
      <c r="KI28" s="186">
        <v>0</v>
      </c>
      <c r="KJ28" s="186">
        <v>0</v>
      </c>
      <c r="KK28" s="186">
        <v>0</v>
      </c>
      <c r="KL28" s="186">
        <v>0</v>
      </c>
      <c r="KM28" s="186">
        <v>0</v>
      </c>
      <c r="KN28" s="186">
        <v>0</v>
      </c>
      <c r="KO28" s="186">
        <v>0</v>
      </c>
      <c r="KP28" s="186">
        <v>0</v>
      </c>
      <c r="KQ28" s="186">
        <v>0</v>
      </c>
      <c r="KR28" s="186">
        <v>0</v>
      </c>
      <c r="KS28" s="186">
        <v>0</v>
      </c>
      <c r="KT28" s="186">
        <v>0</v>
      </c>
      <c r="KU28" s="186">
        <v>0</v>
      </c>
      <c r="KV28" s="186">
        <v>0</v>
      </c>
      <c r="KW28" s="186">
        <v>0</v>
      </c>
      <c r="KX28" s="186">
        <v>0</v>
      </c>
      <c r="KY28" s="186">
        <v>0</v>
      </c>
      <c r="KZ28" s="186">
        <v>0</v>
      </c>
      <c r="LA28" s="186">
        <v>8999.91</v>
      </c>
      <c r="LB28" s="186">
        <v>0</v>
      </c>
      <c r="LC28" s="186">
        <v>0</v>
      </c>
      <c r="LD28" s="186">
        <v>0</v>
      </c>
      <c r="LE28" s="186">
        <v>0</v>
      </c>
      <c r="LF28" s="186">
        <v>0</v>
      </c>
      <c r="LG28" s="186">
        <v>0</v>
      </c>
      <c r="LH28" s="186">
        <v>0</v>
      </c>
      <c r="LI28" s="186">
        <v>0</v>
      </c>
      <c r="LJ28" s="186">
        <v>0</v>
      </c>
      <c r="LK28" s="186">
        <v>0</v>
      </c>
      <c r="LL28" s="186">
        <v>0</v>
      </c>
      <c r="LM28" s="186">
        <v>0</v>
      </c>
      <c r="LN28" s="186">
        <v>0</v>
      </c>
      <c r="LO28" s="186">
        <v>0</v>
      </c>
      <c r="LP28" s="186">
        <v>0</v>
      </c>
      <c r="LQ28" s="186">
        <v>0</v>
      </c>
      <c r="LR28" s="186">
        <v>0</v>
      </c>
      <c r="LS28" s="186">
        <v>0</v>
      </c>
      <c r="LT28" s="186">
        <v>0</v>
      </c>
      <c r="LU28" s="186">
        <v>0</v>
      </c>
      <c r="LV28" s="186">
        <v>0</v>
      </c>
      <c r="LW28" s="186">
        <v>0</v>
      </c>
      <c r="LX28" s="186">
        <v>0</v>
      </c>
      <c r="LY28" s="186">
        <v>0</v>
      </c>
      <c r="LZ28" s="186">
        <v>0</v>
      </c>
      <c r="MA28" s="186">
        <v>0</v>
      </c>
      <c r="MB28" s="186">
        <v>0</v>
      </c>
      <c r="MC28" s="186">
        <v>0</v>
      </c>
      <c r="MD28" s="186">
        <v>0</v>
      </c>
      <c r="ME28" s="186">
        <v>0</v>
      </c>
      <c r="MF28" s="186">
        <v>0</v>
      </c>
      <c r="MG28" s="186">
        <v>0</v>
      </c>
      <c r="MH28" s="186">
        <v>0</v>
      </c>
      <c r="MI28" s="186">
        <v>0</v>
      </c>
      <c r="MJ28" s="186">
        <v>0</v>
      </c>
      <c r="MK28" s="186">
        <v>0</v>
      </c>
      <c r="ML28" s="186">
        <v>0</v>
      </c>
      <c r="MM28" s="186">
        <v>0</v>
      </c>
      <c r="MN28" s="186">
        <v>0</v>
      </c>
      <c r="MO28" s="186">
        <v>0</v>
      </c>
      <c r="MP28" s="186">
        <v>0</v>
      </c>
      <c r="MQ28" s="186">
        <v>0</v>
      </c>
      <c r="MR28" s="186">
        <v>0</v>
      </c>
      <c r="MS28" s="186">
        <v>0</v>
      </c>
      <c r="MT28" s="186">
        <v>0</v>
      </c>
      <c r="MU28" s="186">
        <v>0</v>
      </c>
      <c r="MV28" s="186">
        <v>0</v>
      </c>
      <c r="MW28" s="186">
        <v>0</v>
      </c>
      <c r="MX28" s="186">
        <v>0</v>
      </c>
      <c r="MY28" s="186">
        <v>0</v>
      </c>
      <c r="MZ28" s="186">
        <v>0</v>
      </c>
      <c r="NA28" s="186">
        <v>0</v>
      </c>
      <c r="NB28" s="186">
        <v>0</v>
      </c>
      <c r="NC28" s="186">
        <v>0</v>
      </c>
      <c r="ND28" s="186">
        <v>0</v>
      </c>
      <c r="NE28" s="186">
        <v>0</v>
      </c>
      <c r="NF28" s="186">
        <v>0</v>
      </c>
      <c r="NG28" s="186">
        <v>0</v>
      </c>
      <c r="NH28" s="186">
        <v>0</v>
      </c>
      <c r="NI28" s="186">
        <v>0</v>
      </c>
      <c r="NJ28" s="186">
        <v>0</v>
      </c>
      <c r="NK28" s="186">
        <v>0</v>
      </c>
      <c r="NL28" s="186">
        <v>0</v>
      </c>
      <c r="NM28" s="186">
        <v>0</v>
      </c>
      <c r="NN28" s="186">
        <v>0</v>
      </c>
      <c r="NO28" s="186">
        <v>0</v>
      </c>
      <c r="NP28" s="186">
        <v>0</v>
      </c>
      <c r="NQ28" s="186">
        <v>0</v>
      </c>
      <c r="NR28" s="186">
        <v>0</v>
      </c>
      <c r="NS28" s="186">
        <v>0</v>
      </c>
      <c r="NT28" s="186">
        <v>0</v>
      </c>
      <c r="NU28" s="186">
        <v>0</v>
      </c>
      <c r="NV28" s="186">
        <v>0</v>
      </c>
      <c r="NW28" s="186">
        <v>0</v>
      </c>
      <c r="NX28" s="186">
        <v>0</v>
      </c>
      <c r="NY28" s="186">
        <v>0</v>
      </c>
      <c r="NZ28" s="186">
        <v>0</v>
      </c>
      <c r="OA28" s="186">
        <v>0</v>
      </c>
      <c r="OB28" s="186">
        <v>0</v>
      </c>
      <c r="OC28" s="186">
        <v>0</v>
      </c>
      <c r="OD28" s="186">
        <v>0</v>
      </c>
      <c r="OE28" s="186">
        <v>0</v>
      </c>
      <c r="OF28" s="186">
        <v>0</v>
      </c>
      <c r="OG28" s="186">
        <v>0</v>
      </c>
      <c r="OH28" s="186">
        <v>0</v>
      </c>
      <c r="OI28" s="186">
        <v>0</v>
      </c>
      <c r="OJ28" s="186">
        <v>0</v>
      </c>
      <c r="OK28" s="186">
        <v>0</v>
      </c>
      <c r="OL28" s="186">
        <v>0</v>
      </c>
      <c r="OM28" s="186">
        <v>0</v>
      </c>
      <c r="ON28" s="186">
        <v>0</v>
      </c>
      <c r="OO28" s="186">
        <v>0</v>
      </c>
      <c r="OP28" s="186">
        <v>0</v>
      </c>
      <c r="OQ28" s="186">
        <v>0</v>
      </c>
      <c r="OR28" s="186">
        <v>0</v>
      </c>
      <c r="OS28" s="186">
        <v>0</v>
      </c>
      <c r="OT28" s="186">
        <v>0</v>
      </c>
      <c r="OU28" s="186">
        <v>0</v>
      </c>
      <c r="OV28" s="186">
        <v>0</v>
      </c>
      <c r="OW28" s="186">
        <v>0</v>
      </c>
      <c r="OX28" s="186">
        <v>0</v>
      </c>
      <c r="OY28" s="186">
        <v>0</v>
      </c>
      <c r="OZ28" s="186">
        <v>0</v>
      </c>
      <c r="PA28" s="186">
        <v>0</v>
      </c>
      <c r="PB28" s="186">
        <v>0</v>
      </c>
      <c r="PC28" s="186">
        <v>0</v>
      </c>
      <c r="PD28" s="186">
        <v>0</v>
      </c>
      <c r="PE28" s="186">
        <v>0</v>
      </c>
      <c r="PF28" s="186">
        <v>0</v>
      </c>
      <c r="PG28" s="186">
        <v>0</v>
      </c>
      <c r="PH28" s="186">
        <v>0</v>
      </c>
      <c r="PI28" s="186">
        <v>0</v>
      </c>
      <c r="PJ28" s="186">
        <v>4656459.3382619061</v>
      </c>
      <c r="PK28" s="186">
        <v>1026830.0420380487</v>
      </c>
      <c r="PL28" s="186">
        <v>66668.290267586708</v>
      </c>
      <c r="PM28" s="186">
        <v>0</v>
      </c>
      <c r="PN28" s="186">
        <v>799265.55767777213</v>
      </c>
      <c r="PO28" s="186">
        <v>391063.96476872399</v>
      </c>
      <c r="PP28" s="186">
        <v>109541.34724886659</v>
      </c>
      <c r="PQ28" s="186">
        <v>1554643.1930934237</v>
      </c>
      <c r="PR28" s="186">
        <v>0</v>
      </c>
      <c r="PS28" s="186">
        <v>0</v>
      </c>
      <c r="PT28" s="186">
        <v>0</v>
      </c>
      <c r="PU28" s="186">
        <v>0</v>
      </c>
      <c r="PV28" s="186">
        <v>0</v>
      </c>
      <c r="PW28" s="186">
        <v>92544.06475785932</v>
      </c>
      <c r="PX28" s="186">
        <v>0</v>
      </c>
      <c r="PY28" s="186">
        <v>2866586.1322335796</v>
      </c>
      <c r="PZ28" s="186">
        <v>0</v>
      </c>
      <c r="QA28" s="186">
        <v>0</v>
      </c>
      <c r="QB28" s="186">
        <v>0</v>
      </c>
      <c r="QC28" s="280">
        <v>0</v>
      </c>
      <c r="QD28" s="280">
        <v>1</v>
      </c>
    </row>
    <row r="29" spans="1:446" x14ac:dyDescent="0.2">
      <c r="A29" s="185" t="s">
        <v>177</v>
      </c>
      <c r="B29" s="185" t="s">
        <v>101</v>
      </c>
      <c r="C29" s="186">
        <f>ROUND(SFASU!H18,0)-ROUND(SFASU!H288,0)</f>
        <v>0</v>
      </c>
      <c r="D29" s="292">
        <v>3624</v>
      </c>
      <c r="E29" s="185" t="s">
        <v>101</v>
      </c>
      <c r="F29" s="185">
        <v>2021</v>
      </c>
      <c r="G29" s="186">
        <v>76487115</v>
      </c>
      <c r="H29" s="186">
        <v>3835542</v>
      </c>
      <c r="I29" s="186">
        <v>16563612</v>
      </c>
      <c r="J29" s="186">
        <v>10386471</v>
      </c>
      <c r="K29" s="186">
        <v>35013930</v>
      </c>
      <c r="L29" s="185" t="s">
        <v>953</v>
      </c>
      <c r="M29" s="185" t="s">
        <v>951</v>
      </c>
      <c r="N29" s="287" t="s">
        <v>952</v>
      </c>
      <c r="O29" s="186">
        <v>5193</v>
      </c>
      <c r="P29" s="186">
        <v>5821</v>
      </c>
      <c r="Q29" s="186">
        <v>1400</v>
      </c>
      <c r="R29" s="186">
        <v>74</v>
      </c>
      <c r="S29" s="186">
        <v>0</v>
      </c>
      <c r="T29" s="188" t="s">
        <v>795</v>
      </c>
      <c r="U29" s="188" t="s">
        <v>796</v>
      </c>
      <c r="V29" s="188" t="s">
        <v>797</v>
      </c>
      <c r="W29" s="186">
        <v>82252</v>
      </c>
      <c r="X29" s="186">
        <v>24511</v>
      </c>
      <c r="Y29" s="186">
        <v>16319</v>
      </c>
      <c r="Z29" s="186">
        <v>6250</v>
      </c>
      <c r="AA29" s="186">
        <v>5225</v>
      </c>
      <c r="AB29" s="186">
        <v>4656</v>
      </c>
      <c r="AC29" s="186">
        <v>7515</v>
      </c>
      <c r="AD29" s="186">
        <v>0</v>
      </c>
      <c r="AE29" s="186">
        <v>1137</v>
      </c>
      <c r="AF29" s="186">
        <v>0</v>
      </c>
      <c r="AG29" s="186">
        <v>0</v>
      </c>
      <c r="AH29" s="186">
        <v>63</v>
      </c>
      <c r="AI29" s="186">
        <v>0</v>
      </c>
      <c r="AJ29" s="186">
        <v>4104</v>
      </c>
      <c r="AK29" s="186">
        <v>0</v>
      </c>
      <c r="AL29" s="186">
        <v>12485</v>
      </c>
      <c r="AM29" s="186">
        <v>0</v>
      </c>
      <c r="AN29" s="186">
        <v>0</v>
      </c>
      <c r="AO29" s="186">
        <v>715</v>
      </c>
      <c r="AP29" s="186">
        <v>468</v>
      </c>
      <c r="AQ29" s="186">
        <v>16606</v>
      </c>
      <c r="AR29" s="186">
        <v>7969</v>
      </c>
      <c r="AS29" s="186">
        <v>8580</v>
      </c>
      <c r="AT29" s="186">
        <v>14915</v>
      </c>
      <c r="AU29" s="186">
        <v>5165</v>
      </c>
      <c r="AV29" s="186">
        <v>2895</v>
      </c>
      <c r="AW29" s="186">
        <v>6354</v>
      </c>
      <c r="AX29" s="186">
        <v>0</v>
      </c>
      <c r="AY29" s="186">
        <v>3601</v>
      </c>
      <c r="AZ29" s="186">
        <v>0</v>
      </c>
      <c r="BA29" s="186">
        <v>0</v>
      </c>
      <c r="BB29" s="186">
        <v>0</v>
      </c>
      <c r="BC29" s="186">
        <v>0</v>
      </c>
      <c r="BD29" s="186">
        <v>7259</v>
      </c>
      <c r="BE29" s="186">
        <v>0</v>
      </c>
      <c r="BF29" s="186">
        <v>22892</v>
      </c>
      <c r="BG29" s="186">
        <v>0</v>
      </c>
      <c r="BH29" s="186">
        <v>2955</v>
      </c>
      <c r="BI29" s="186">
        <v>734</v>
      </c>
      <c r="BJ29" s="186">
        <v>8782</v>
      </c>
      <c r="BK29" s="186">
        <v>3189</v>
      </c>
      <c r="BL29" s="186">
        <v>1877</v>
      </c>
      <c r="BM29" s="186">
        <v>1270</v>
      </c>
      <c r="BN29" s="186">
        <v>9154</v>
      </c>
      <c r="BO29" s="186">
        <v>562</v>
      </c>
      <c r="BP29" s="186">
        <v>54</v>
      </c>
      <c r="BQ29" s="186">
        <v>734</v>
      </c>
      <c r="BR29" s="186">
        <v>0</v>
      </c>
      <c r="BS29" s="186">
        <v>3479</v>
      </c>
      <c r="BT29" s="186">
        <v>0</v>
      </c>
      <c r="BU29" s="186">
        <v>0</v>
      </c>
      <c r="BV29" s="186">
        <v>0</v>
      </c>
      <c r="BW29" s="186">
        <v>0</v>
      </c>
      <c r="BX29" s="186">
        <v>3580</v>
      </c>
      <c r="BY29" s="186">
        <v>0</v>
      </c>
      <c r="BZ29" s="186">
        <v>2841</v>
      </c>
      <c r="CA29" s="186">
        <v>0</v>
      </c>
      <c r="CB29" s="186">
        <v>0</v>
      </c>
      <c r="CC29" s="186">
        <v>0</v>
      </c>
      <c r="CD29" s="186">
        <v>520</v>
      </c>
      <c r="CE29" s="186">
        <v>654</v>
      </c>
      <c r="CF29" s="186">
        <v>0</v>
      </c>
      <c r="CG29" s="186">
        <v>0</v>
      </c>
      <c r="CH29" s="186">
        <v>446</v>
      </c>
      <c r="CI29" s="186">
        <v>142</v>
      </c>
      <c r="CJ29" s="186">
        <v>0</v>
      </c>
      <c r="CK29" s="186">
        <v>0</v>
      </c>
      <c r="CL29" s="186">
        <v>0</v>
      </c>
      <c r="CM29" s="186">
        <v>0</v>
      </c>
      <c r="CN29" s="186">
        <v>0</v>
      </c>
      <c r="CO29" s="186">
        <v>0</v>
      </c>
      <c r="CP29" s="186">
        <v>0</v>
      </c>
      <c r="CQ29" s="186">
        <v>0</v>
      </c>
      <c r="CR29" s="186">
        <v>0</v>
      </c>
      <c r="CS29" s="186">
        <v>0</v>
      </c>
      <c r="CT29" s="186">
        <v>0</v>
      </c>
      <c r="CU29" s="186">
        <v>0</v>
      </c>
      <c r="CV29" s="186">
        <v>0</v>
      </c>
      <c r="CW29" s="186">
        <v>0</v>
      </c>
      <c r="CX29" s="186">
        <v>0</v>
      </c>
      <c r="CY29" s="186">
        <v>0</v>
      </c>
      <c r="CZ29" s="186">
        <v>0</v>
      </c>
      <c r="DA29" s="186">
        <v>0</v>
      </c>
      <c r="DB29" s="186">
        <v>0</v>
      </c>
      <c r="DC29" s="186">
        <v>0</v>
      </c>
      <c r="DD29" s="186">
        <v>0</v>
      </c>
      <c r="DE29" s="186">
        <v>0</v>
      </c>
      <c r="DF29" s="186">
        <v>0</v>
      </c>
      <c r="DG29" s="186">
        <v>0</v>
      </c>
      <c r="DH29" s="186">
        <v>0</v>
      </c>
      <c r="DI29" s="186">
        <v>0</v>
      </c>
      <c r="DJ29" s="186">
        <v>0</v>
      </c>
      <c r="DK29" s="186">
        <v>0</v>
      </c>
      <c r="DL29" s="186">
        <v>0</v>
      </c>
      <c r="DM29" s="186">
        <v>0</v>
      </c>
      <c r="DN29" s="186">
        <v>0</v>
      </c>
      <c r="DO29" s="186">
        <v>0</v>
      </c>
      <c r="DP29" s="186">
        <v>0</v>
      </c>
      <c r="DQ29" s="186">
        <v>0</v>
      </c>
      <c r="DR29" s="186">
        <v>0</v>
      </c>
      <c r="DS29" s="186">
        <v>7727209.5512737799</v>
      </c>
      <c r="DT29" s="186">
        <v>2467002.8038257398</v>
      </c>
      <c r="DU29" s="186">
        <v>2576679.0877677598</v>
      </c>
      <c r="DV29" s="186">
        <v>433812.513894898</v>
      </c>
      <c r="DW29" s="186">
        <v>623679.19457535003</v>
      </c>
      <c r="DX29" s="186">
        <v>697299.03657305799</v>
      </c>
      <c r="DY29" s="186">
        <v>432880.49809035799</v>
      </c>
      <c r="DZ29" s="186">
        <v>0</v>
      </c>
      <c r="EA29" s="186">
        <v>89625.390775026593</v>
      </c>
      <c r="EB29" s="186">
        <v>0</v>
      </c>
      <c r="EC29" s="186">
        <v>0</v>
      </c>
      <c r="ED29" s="186">
        <v>9641.76</v>
      </c>
      <c r="EE29" s="186">
        <v>0</v>
      </c>
      <c r="EF29" s="186">
        <v>281026.68582431698</v>
      </c>
      <c r="EG29" s="186">
        <v>0</v>
      </c>
      <c r="EH29" s="186">
        <v>1076641.3226573099</v>
      </c>
      <c r="EI29" s="186">
        <v>0</v>
      </c>
      <c r="EJ29" s="186">
        <v>0</v>
      </c>
      <c r="EK29" s="186">
        <v>74746.542678875194</v>
      </c>
      <c r="EL29" s="186">
        <v>38128.431528465102</v>
      </c>
      <c r="EM29" s="186">
        <v>2759446.6385862501</v>
      </c>
      <c r="EN29" s="186">
        <v>1652148.63641034</v>
      </c>
      <c r="EO29" s="186">
        <v>1911278.9427683901</v>
      </c>
      <c r="EP29" s="186">
        <v>1672246.9763692</v>
      </c>
      <c r="EQ29" s="186">
        <v>815823.72426734795</v>
      </c>
      <c r="ER29" s="186">
        <v>513827.74751848402</v>
      </c>
      <c r="ES29" s="186">
        <v>368848.930935629</v>
      </c>
      <c r="ET29" s="186">
        <v>0</v>
      </c>
      <c r="EU29" s="186">
        <v>464970.98779127101</v>
      </c>
      <c r="EV29" s="186">
        <v>0</v>
      </c>
      <c r="EW29" s="186">
        <v>0</v>
      </c>
      <c r="EX29" s="186">
        <v>0</v>
      </c>
      <c r="EY29" s="186">
        <v>0</v>
      </c>
      <c r="EZ29" s="186">
        <v>640705.75872174802</v>
      </c>
      <c r="FA29" s="186">
        <v>0</v>
      </c>
      <c r="FB29" s="186">
        <v>3544879.2047123602</v>
      </c>
      <c r="FC29" s="186">
        <v>0</v>
      </c>
      <c r="FD29" s="186">
        <v>202530.76487533501</v>
      </c>
      <c r="FE29" s="186">
        <v>102255.44390003099</v>
      </c>
      <c r="FF29" s="186">
        <v>2199090.0363020301</v>
      </c>
      <c r="FG29" s="186">
        <v>1329150.75415725</v>
      </c>
      <c r="FH29" s="186">
        <v>968739.99793382199</v>
      </c>
      <c r="FI29" s="186">
        <v>803918.14917369699</v>
      </c>
      <c r="FJ29" s="186">
        <v>1820071.4349084699</v>
      </c>
      <c r="FK29" s="186">
        <v>298093.72499304003</v>
      </c>
      <c r="FL29" s="186">
        <v>66481.743832707405</v>
      </c>
      <c r="FM29" s="186">
        <v>180784.44649546201</v>
      </c>
      <c r="FN29" s="186">
        <v>0</v>
      </c>
      <c r="FO29" s="186">
        <v>635614.08568388002</v>
      </c>
      <c r="FP29" s="186">
        <v>0</v>
      </c>
      <c r="FQ29" s="186">
        <v>0</v>
      </c>
      <c r="FR29" s="186">
        <v>0</v>
      </c>
      <c r="FS29" s="186">
        <v>0</v>
      </c>
      <c r="FT29" s="186">
        <v>756407.94044397399</v>
      </c>
      <c r="FU29" s="186">
        <v>0</v>
      </c>
      <c r="FV29" s="186">
        <v>888382.06012346898</v>
      </c>
      <c r="FW29" s="186">
        <v>0</v>
      </c>
      <c r="FX29" s="186">
        <v>0</v>
      </c>
      <c r="FY29" s="186">
        <v>0</v>
      </c>
      <c r="FZ29" s="186">
        <v>381983.282169507</v>
      </c>
      <c r="GA29" s="186">
        <v>305917.35621138703</v>
      </c>
      <c r="GB29" s="186">
        <v>0</v>
      </c>
      <c r="GC29" s="186">
        <v>0</v>
      </c>
      <c r="GD29" s="186">
        <v>165747.14645635299</v>
      </c>
      <c r="GE29" s="186">
        <v>70021.657864661101</v>
      </c>
      <c r="GF29" s="186">
        <v>0</v>
      </c>
      <c r="GG29" s="186">
        <v>0</v>
      </c>
      <c r="GH29" s="186">
        <v>0</v>
      </c>
      <c r="GI29" s="186">
        <v>0</v>
      </c>
      <c r="GJ29" s="186">
        <v>0</v>
      </c>
      <c r="GK29" s="186">
        <v>0</v>
      </c>
      <c r="GL29" s="186">
        <v>0</v>
      </c>
      <c r="GM29" s="186">
        <v>0</v>
      </c>
      <c r="GN29" s="186">
        <v>0</v>
      </c>
      <c r="GO29" s="186">
        <v>0</v>
      </c>
      <c r="GP29" s="186">
        <v>0</v>
      </c>
      <c r="GQ29" s="186">
        <v>0</v>
      </c>
      <c r="GR29" s="186">
        <v>0</v>
      </c>
      <c r="GS29" s="186">
        <v>0</v>
      </c>
      <c r="GT29" s="186">
        <v>0</v>
      </c>
      <c r="GU29" s="186">
        <v>0</v>
      </c>
      <c r="GV29" s="186">
        <v>0</v>
      </c>
      <c r="GW29" s="186">
        <v>0</v>
      </c>
      <c r="GX29" s="186">
        <v>0</v>
      </c>
      <c r="GY29" s="186">
        <v>0</v>
      </c>
      <c r="GZ29" s="186">
        <v>0</v>
      </c>
      <c r="HA29" s="186">
        <v>0</v>
      </c>
      <c r="HB29" s="186">
        <v>0</v>
      </c>
      <c r="HC29" s="186">
        <v>0</v>
      </c>
      <c r="HD29" s="186">
        <v>0</v>
      </c>
      <c r="HE29" s="186">
        <v>0</v>
      </c>
      <c r="HF29" s="186">
        <v>0</v>
      </c>
      <c r="HG29" s="186">
        <v>0</v>
      </c>
      <c r="HH29" s="186">
        <v>0</v>
      </c>
      <c r="HI29" s="186">
        <v>0</v>
      </c>
      <c r="HJ29" s="186">
        <v>0</v>
      </c>
      <c r="HK29" s="186">
        <v>0</v>
      </c>
      <c r="HL29" s="186">
        <v>0</v>
      </c>
      <c r="HM29" s="186">
        <v>0</v>
      </c>
      <c r="HN29" s="186">
        <v>0</v>
      </c>
      <c r="HP29" s="187" t="s">
        <v>158</v>
      </c>
      <c r="HQ29" s="185">
        <f>'Relative Weights'!$H$1</f>
        <v>2021</v>
      </c>
      <c r="HR29" s="186">
        <v>518547</v>
      </c>
      <c r="HS29" s="186">
        <v>459610.29444985895</v>
      </c>
      <c r="HT29" s="186">
        <v>87437.331362950441</v>
      </c>
      <c r="HU29" s="186">
        <v>29959.015296700352</v>
      </c>
      <c r="HV29" s="186">
        <v>18962.702877815602</v>
      </c>
      <c r="HW29" s="186">
        <v>26718.984329446779</v>
      </c>
      <c r="HX29" s="186">
        <v>43498.80628208565</v>
      </c>
      <c r="HY29" s="186">
        <v>0</v>
      </c>
      <c r="HZ29" s="186">
        <v>2431.9975738861931</v>
      </c>
      <c r="IA29" s="186">
        <v>0</v>
      </c>
      <c r="IB29" s="186">
        <v>0</v>
      </c>
      <c r="IC29" s="186">
        <v>339.41917262003653</v>
      </c>
      <c r="ID29" s="186">
        <v>0</v>
      </c>
      <c r="IE29" s="186">
        <v>37816.447467876736</v>
      </c>
      <c r="IF29" s="186">
        <v>0</v>
      </c>
      <c r="IG29" s="186">
        <v>50666.310697016728</v>
      </c>
      <c r="IH29" s="186">
        <v>0</v>
      </c>
      <c r="II29" s="186">
        <v>0</v>
      </c>
      <c r="IJ29" s="186">
        <v>4141.4330936369124</v>
      </c>
      <c r="IK29" s="186">
        <v>0</v>
      </c>
      <c r="IL29" s="186">
        <v>93038.02392565948</v>
      </c>
      <c r="IM29" s="186">
        <v>95090.342891716587</v>
      </c>
      <c r="IN29" s="186">
        <v>44453.716298313804</v>
      </c>
      <c r="IO29" s="186">
        <v>114808.8772706181</v>
      </c>
      <c r="IP29" s="186">
        <v>21872.181841313854</v>
      </c>
      <c r="IQ29" s="186">
        <v>25934.880217217531</v>
      </c>
      <c r="IR29" s="186">
        <v>44438.47446017115</v>
      </c>
      <c r="IS29" s="186">
        <v>0</v>
      </c>
      <c r="IT29" s="186">
        <v>10093.978424284895</v>
      </c>
      <c r="IU29" s="186">
        <v>0</v>
      </c>
      <c r="IV29" s="186">
        <v>0</v>
      </c>
      <c r="IW29" s="186">
        <v>0</v>
      </c>
      <c r="IX29" s="186">
        <v>0</v>
      </c>
      <c r="IY29" s="186">
        <v>89637.245485652878</v>
      </c>
      <c r="IZ29" s="186">
        <v>0</v>
      </c>
      <c r="JA29" s="186">
        <v>115917.10118351417</v>
      </c>
      <c r="JB29" s="186">
        <v>0</v>
      </c>
      <c r="JC29" s="186">
        <v>19188.66216782734</v>
      </c>
      <c r="JD29" s="186">
        <v>2746.0694161395863</v>
      </c>
      <c r="JE29" s="186">
        <v>0</v>
      </c>
      <c r="JF29" s="186">
        <v>7565.9159780261452</v>
      </c>
      <c r="JG29" s="186">
        <v>23602.473932407567</v>
      </c>
      <c r="JH29" s="186">
        <v>3049.9935740949877</v>
      </c>
      <c r="JI29" s="186">
        <v>30682.140180743674</v>
      </c>
      <c r="JJ29" s="186">
        <v>1793.5535437970962</v>
      </c>
      <c r="JK29" s="186">
        <v>560.85065303804652</v>
      </c>
      <c r="JL29" s="186">
        <v>4965.2634944521442</v>
      </c>
      <c r="JM29" s="186">
        <v>0</v>
      </c>
      <c r="JN29" s="186">
        <v>8995.0240405822678</v>
      </c>
      <c r="JO29" s="186">
        <v>0</v>
      </c>
      <c r="JP29" s="186">
        <v>0</v>
      </c>
      <c r="JQ29" s="186">
        <v>0</v>
      </c>
      <c r="JR29" s="186">
        <v>0</v>
      </c>
      <c r="JS29" s="186">
        <v>11122.36017037533</v>
      </c>
      <c r="JT29" s="186">
        <v>0</v>
      </c>
      <c r="JU29" s="186">
        <v>10163.660554224642</v>
      </c>
      <c r="JV29" s="186">
        <v>0</v>
      </c>
      <c r="JW29" s="186">
        <v>0</v>
      </c>
      <c r="JX29" s="186">
        <v>0</v>
      </c>
      <c r="JY29" s="186">
        <v>0</v>
      </c>
      <c r="JZ29" s="186">
        <v>1455.6185236888236</v>
      </c>
      <c r="KA29" s="186">
        <v>0</v>
      </c>
      <c r="KB29" s="186">
        <v>0</v>
      </c>
      <c r="KC29" s="186">
        <v>1174.9092176823317</v>
      </c>
      <c r="KD29" s="186">
        <v>313.13516693631419</v>
      </c>
      <c r="KE29" s="186">
        <v>0</v>
      </c>
      <c r="KF29" s="186">
        <v>0</v>
      </c>
      <c r="KG29" s="186">
        <v>0</v>
      </c>
      <c r="KH29" s="186">
        <v>0</v>
      </c>
      <c r="KI29" s="186">
        <v>0</v>
      </c>
      <c r="KJ29" s="186">
        <v>0</v>
      </c>
      <c r="KK29" s="186">
        <v>0</v>
      </c>
      <c r="KL29" s="186">
        <v>0</v>
      </c>
      <c r="KM29" s="186">
        <v>0</v>
      </c>
      <c r="KN29" s="186">
        <v>0</v>
      </c>
      <c r="KO29" s="186">
        <v>0</v>
      </c>
      <c r="KP29" s="186">
        <v>0</v>
      </c>
      <c r="KQ29" s="186">
        <v>0</v>
      </c>
      <c r="KR29" s="186">
        <v>0</v>
      </c>
      <c r="KS29" s="186">
        <v>0</v>
      </c>
      <c r="KT29" s="186">
        <v>0</v>
      </c>
      <c r="KU29" s="186">
        <v>0</v>
      </c>
      <c r="KV29" s="186">
        <v>0</v>
      </c>
      <c r="KW29" s="186">
        <v>0</v>
      </c>
      <c r="KX29" s="186">
        <v>0</v>
      </c>
      <c r="KY29" s="186">
        <v>0</v>
      </c>
      <c r="KZ29" s="186">
        <v>0</v>
      </c>
      <c r="LA29" s="186">
        <v>0</v>
      </c>
      <c r="LB29" s="186">
        <v>0</v>
      </c>
      <c r="LC29" s="186">
        <v>0</v>
      </c>
      <c r="LD29" s="186">
        <v>0</v>
      </c>
      <c r="LE29" s="186">
        <v>0</v>
      </c>
      <c r="LF29" s="186">
        <v>0</v>
      </c>
      <c r="LG29" s="186">
        <v>0</v>
      </c>
      <c r="LH29" s="186">
        <v>0</v>
      </c>
      <c r="LI29" s="186">
        <v>0</v>
      </c>
      <c r="LJ29" s="186">
        <v>0</v>
      </c>
      <c r="LK29" s="186">
        <v>0</v>
      </c>
      <c r="LL29" s="186">
        <v>0</v>
      </c>
      <c r="LM29" s="186">
        <v>0</v>
      </c>
      <c r="LN29" s="186">
        <v>87862.850426044926</v>
      </c>
      <c r="LO29" s="186">
        <v>77876.586993114353</v>
      </c>
      <c r="LP29" s="186">
        <v>14815.42303242609</v>
      </c>
      <c r="LQ29" s="186">
        <v>5076.2698076077522</v>
      </c>
      <c r="LR29" s="186">
        <v>3213.0493988530357</v>
      </c>
      <c r="LS29" s="186">
        <v>4527.2774187759696</v>
      </c>
      <c r="LT29" s="186">
        <v>7370.4584349623019</v>
      </c>
      <c r="LU29" s="186">
        <v>0</v>
      </c>
      <c r="LV29" s="186">
        <v>412.07882616400707</v>
      </c>
      <c r="LW29" s="186">
        <v>0</v>
      </c>
      <c r="LX29" s="186">
        <v>0</v>
      </c>
      <c r="LY29" s="186">
        <v>57.51134611837724</v>
      </c>
      <c r="LZ29" s="186">
        <v>0</v>
      </c>
      <c r="MA29" s="186">
        <v>6407.6368535821102</v>
      </c>
      <c r="MB29" s="186">
        <v>0</v>
      </c>
      <c r="MC29" s="186">
        <v>8584.9237936223708</v>
      </c>
      <c r="MD29" s="186">
        <v>0</v>
      </c>
      <c r="ME29" s="186">
        <v>0</v>
      </c>
      <c r="MF29" s="186">
        <v>701.72639405047642</v>
      </c>
      <c r="MG29" s="186">
        <v>0</v>
      </c>
      <c r="MH29" s="186">
        <v>15764.407045291957</v>
      </c>
      <c r="MI29" s="186">
        <v>16112.152947478684</v>
      </c>
      <c r="MJ29" s="186">
        <v>7532.2588424975693</v>
      </c>
      <c r="MK29" s="186">
        <v>19453.270795531505</v>
      </c>
      <c r="ML29" s="186">
        <v>3706.032898878243</v>
      </c>
      <c r="MM29" s="186">
        <v>4394.4184448907763</v>
      </c>
      <c r="MN29" s="186">
        <v>7529.6762581899757</v>
      </c>
      <c r="MO29" s="186">
        <v>0</v>
      </c>
      <c r="MP29" s="186">
        <v>1710.3285073419979</v>
      </c>
      <c r="MQ29" s="186">
        <v>0</v>
      </c>
      <c r="MR29" s="186">
        <v>0</v>
      </c>
      <c r="MS29" s="186">
        <v>0</v>
      </c>
      <c r="MT29" s="186">
        <v>0</v>
      </c>
      <c r="MU29" s="186">
        <v>15188.177528186639</v>
      </c>
      <c r="MV29" s="186">
        <v>0</v>
      </c>
      <c r="MW29" s="186">
        <v>19641.048782671231</v>
      </c>
      <c r="MX29" s="186">
        <v>0</v>
      </c>
      <c r="MY29" s="186">
        <v>3251.3360484733712</v>
      </c>
      <c r="MZ29" s="186">
        <v>465.29530856375391</v>
      </c>
      <c r="NA29" s="186">
        <v>0</v>
      </c>
      <c r="NB29" s="186">
        <v>1281.9724034915535</v>
      </c>
      <c r="NC29" s="186">
        <v>3999.2144141374893</v>
      </c>
      <c r="ND29" s="186">
        <v>516.79236250736471</v>
      </c>
      <c r="NE29" s="186">
        <v>5198.7964320526908</v>
      </c>
      <c r="NF29" s="186">
        <v>303.90056590771366</v>
      </c>
      <c r="NG29" s="186">
        <v>95.030801526634107</v>
      </c>
      <c r="NH29" s="186">
        <v>841.3166091770853</v>
      </c>
      <c r="NI29" s="186">
        <v>0</v>
      </c>
      <c r="NJ29" s="186">
        <v>1524.1211536396131</v>
      </c>
      <c r="NK29" s="186">
        <v>0</v>
      </c>
      <c r="NL29" s="186">
        <v>0</v>
      </c>
      <c r="NM29" s="186">
        <v>0</v>
      </c>
      <c r="NN29" s="186">
        <v>0</v>
      </c>
      <c r="NO29" s="186">
        <v>1884.5779997459981</v>
      </c>
      <c r="NP29" s="186">
        <v>0</v>
      </c>
      <c r="NQ29" s="186">
        <v>1722.1354805966139</v>
      </c>
      <c r="NR29" s="186">
        <v>0</v>
      </c>
      <c r="NS29" s="186">
        <v>0</v>
      </c>
      <c r="NT29" s="186">
        <v>0</v>
      </c>
      <c r="NU29" s="186">
        <v>0</v>
      </c>
      <c r="NV29" s="186">
        <v>246.64069529715039</v>
      </c>
      <c r="NW29" s="186">
        <v>0</v>
      </c>
      <c r="NX29" s="186">
        <v>0</v>
      </c>
      <c r="NY29" s="186">
        <v>199.07717691434769</v>
      </c>
      <c r="NZ29" s="186">
        <v>53.0577716883137</v>
      </c>
      <c r="OA29" s="186">
        <v>0</v>
      </c>
      <c r="OB29" s="186">
        <v>0</v>
      </c>
      <c r="OC29" s="186">
        <v>0</v>
      </c>
      <c r="OD29" s="186">
        <v>0</v>
      </c>
      <c r="OE29" s="186">
        <v>0</v>
      </c>
      <c r="OF29" s="186">
        <v>0</v>
      </c>
      <c r="OG29" s="186">
        <v>0</v>
      </c>
      <c r="OH29" s="186">
        <v>0</v>
      </c>
      <c r="OI29" s="186">
        <v>0</v>
      </c>
      <c r="OJ29" s="186">
        <v>0</v>
      </c>
      <c r="OK29" s="186">
        <v>0</v>
      </c>
      <c r="OL29" s="186">
        <v>0</v>
      </c>
      <c r="OM29" s="186">
        <v>0</v>
      </c>
      <c r="ON29" s="186">
        <v>0</v>
      </c>
      <c r="OO29" s="186">
        <v>0</v>
      </c>
      <c r="OP29" s="186">
        <v>0</v>
      </c>
      <c r="OQ29" s="186">
        <v>0</v>
      </c>
      <c r="OR29" s="186">
        <v>0</v>
      </c>
      <c r="OS29" s="186">
        <v>0</v>
      </c>
      <c r="OT29" s="186">
        <v>0</v>
      </c>
      <c r="OU29" s="186">
        <v>0</v>
      </c>
      <c r="OV29" s="186">
        <v>0</v>
      </c>
      <c r="OW29" s="186">
        <v>0</v>
      </c>
      <c r="OX29" s="186">
        <v>0</v>
      </c>
      <c r="OY29" s="186">
        <v>0</v>
      </c>
      <c r="OZ29" s="186">
        <v>0</v>
      </c>
      <c r="PA29" s="186">
        <v>0</v>
      </c>
      <c r="PB29" s="186">
        <v>0</v>
      </c>
      <c r="PC29" s="186">
        <v>0</v>
      </c>
      <c r="PD29" s="186">
        <v>0</v>
      </c>
      <c r="PE29" s="186">
        <v>0</v>
      </c>
      <c r="PF29" s="186">
        <v>0</v>
      </c>
      <c r="PG29" s="186">
        <v>0</v>
      </c>
      <c r="PH29" s="186">
        <v>0</v>
      </c>
      <c r="PI29" s="186">
        <v>0</v>
      </c>
      <c r="PJ29" s="186">
        <v>8971149.9566292204</v>
      </c>
      <c r="PK29" s="186">
        <v>6304172.4430820672</v>
      </c>
      <c r="PL29" s="186">
        <v>3597369.9770327522</v>
      </c>
      <c r="PM29" s="186">
        <v>2576136.7013420467</v>
      </c>
      <c r="PN29" s="186">
        <v>4637870.4333975939</v>
      </c>
      <c r="PO29" s="186">
        <v>830129.05035694991</v>
      </c>
      <c r="PP29" s="186">
        <v>1300150.2955984809</v>
      </c>
      <c r="PQ29" s="186">
        <v>0</v>
      </c>
      <c r="PR29" s="186">
        <v>958735.54600062803</v>
      </c>
      <c r="PS29" s="186">
        <v>0</v>
      </c>
      <c r="PT29" s="186">
        <v>0</v>
      </c>
      <c r="PU29" s="186">
        <v>9209.0460896057411</v>
      </c>
      <c r="PV29" s="186">
        <v>0</v>
      </c>
      <c r="PW29" s="186">
        <v>1484875.5478541793</v>
      </c>
      <c r="PX29" s="186">
        <v>0</v>
      </c>
      <c r="PY29" s="186">
        <v>2709604.4180700653</v>
      </c>
      <c r="PZ29" s="186">
        <v>0</v>
      </c>
      <c r="QA29" s="186">
        <v>587662.25085866137</v>
      </c>
      <c r="QB29" s="186">
        <v>178628.80046532466</v>
      </c>
      <c r="QC29" s="280">
        <v>1716907.0541550242</v>
      </c>
      <c r="QD29" s="280">
        <v>1</v>
      </c>
    </row>
    <row r="30" spans="1:446" x14ac:dyDescent="0.2">
      <c r="A30" s="185" t="s">
        <v>111</v>
      </c>
      <c r="B30" s="185" t="s">
        <v>111</v>
      </c>
      <c r="C30" s="186">
        <f>ROUND(TSU!H18,0)-ROUND(TSU!H288,0)</f>
        <v>0</v>
      </c>
      <c r="D30" s="292">
        <v>3642</v>
      </c>
      <c r="E30" s="185" t="s">
        <v>111</v>
      </c>
      <c r="F30" s="185">
        <v>2021</v>
      </c>
      <c r="G30" s="186">
        <v>78968378</v>
      </c>
      <c r="H30" s="186">
        <v>5270462</v>
      </c>
      <c r="I30" s="186">
        <v>16720842</v>
      </c>
      <c r="J30" s="186">
        <v>15490084</v>
      </c>
      <c r="K30" s="186">
        <v>58132006</v>
      </c>
      <c r="L30" s="185" t="s">
        <v>947</v>
      </c>
      <c r="M30" s="185" t="s">
        <v>945</v>
      </c>
      <c r="N30" s="185" t="s">
        <v>946</v>
      </c>
      <c r="O30" s="186">
        <v>2593</v>
      </c>
      <c r="P30" s="186">
        <v>2742</v>
      </c>
      <c r="Q30" s="186">
        <v>700</v>
      </c>
      <c r="R30" s="186">
        <v>159</v>
      </c>
      <c r="S30" s="186">
        <v>821</v>
      </c>
      <c r="T30" s="188" t="s">
        <v>950</v>
      </c>
      <c r="U30" s="256" t="s">
        <v>948</v>
      </c>
      <c r="V30" s="314" t="s">
        <v>949</v>
      </c>
      <c r="W30" s="186">
        <v>54465</v>
      </c>
      <c r="X30" s="186">
        <v>16530</v>
      </c>
      <c r="Y30" s="186">
        <v>5918</v>
      </c>
      <c r="Z30" s="186">
        <v>1412</v>
      </c>
      <c r="AA30" s="186">
        <v>0</v>
      </c>
      <c r="AB30" s="186">
        <v>4806</v>
      </c>
      <c r="AC30" s="186">
        <v>690</v>
      </c>
      <c r="AD30" s="186">
        <v>0</v>
      </c>
      <c r="AE30" s="186">
        <v>729</v>
      </c>
      <c r="AF30" s="186">
        <v>0</v>
      </c>
      <c r="AG30" s="186">
        <v>0</v>
      </c>
      <c r="AH30" s="186">
        <v>75</v>
      </c>
      <c r="AI30" s="186">
        <v>0</v>
      </c>
      <c r="AJ30" s="186">
        <v>1701</v>
      </c>
      <c r="AK30" s="186">
        <v>7</v>
      </c>
      <c r="AL30" s="186">
        <v>6520</v>
      </c>
      <c r="AM30" s="186">
        <v>0</v>
      </c>
      <c r="AN30" s="186">
        <v>0</v>
      </c>
      <c r="AO30" s="186">
        <v>820</v>
      </c>
      <c r="AP30" s="186">
        <v>0</v>
      </c>
      <c r="AQ30" s="186">
        <v>14537</v>
      </c>
      <c r="AR30" s="186">
        <v>5118</v>
      </c>
      <c r="AS30" s="186">
        <v>1062</v>
      </c>
      <c r="AT30" s="186">
        <v>3117</v>
      </c>
      <c r="AU30" s="186">
        <v>0</v>
      </c>
      <c r="AV30" s="186">
        <v>3194</v>
      </c>
      <c r="AW30" s="186">
        <v>714</v>
      </c>
      <c r="AX30" s="186">
        <v>0</v>
      </c>
      <c r="AY30" s="186">
        <v>1708</v>
      </c>
      <c r="AZ30" s="186">
        <v>0</v>
      </c>
      <c r="BA30" s="186">
        <v>0</v>
      </c>
      <c r="BB30" s="186">
        <v>21</v>
      </c>
      <c r="BC30" s="186">
        <v>0</v>
      </c>
      <c r="BD30" s="186">
        <v>5794</v>
      </c>
      <c r="BE30" s="186">
        <v>523</v>
      </c>
      <c r="BF30" s="186">
        <v>10394</v>
      </c>
      <c r="BG30" s="186">
        <v>0</v>
      </c>
      <c r="BH30" s="186">
        <v>78</v>
      </c>
      <c r="BI30" s="186">
        <v>1008</v>
      </c>
      <c r="BJ30" s="186">
        <v>0</v>
      </c>
      <c r="BK30" s="186">
        <v>5613</v>
      </c>
      <c r="BL30" s="186">
        <v>459</v>
      </c>
      <c r="BM30" s="186">
        <v>0</v>
      </c>
      <c r="BN30" s="186">
        <v>1719</v>
      </c>
      <c r="BO30" s="186">
        <v>0</v>
      </c>
      <c r="BP30" s="186">
        <v>361</v>
      </c>
      <c r="BQ30" s="186">
        <v>111</v>
      </c>
      <c r="BR30" s="186">
        <v>0</v>
      </c>
      <c r="BS30" s="186">
        <v>0</v>
      </c>
      <c r="BT30" s="186">
        <v>0</v>
      </c>
      <c r="BU30" s="186">
        <v>0</v>
      </c>
      <c r="BV30" s="186">
        <v>0</v>
      </c>
      <c r="BW30" s="186">
        <v>0</v>
      </c>
      <c r="BX30" s="186">
        <v>651</v>
      </c>
      <c r="BY30" s="186">
        <v>88</v>
      </c>
      <c r="BZ30" s="186">
        <v>3156</v>
      </c>
      <c r="CA30" s="186">
        <v>0</v>
      </c>
      <c r="CB30" s="186">
        <v>0</v>
      </c>
      <c r="CC30" s="186">
        <v>42</v>
      </c>
      <c r="CD30" s="186">
        <v>0</v>
      </c>
      <c r="CE30" s="186">
        <v>414</v>
      </c>
      <c r="CF30" s="186">
        <v>348</v>
      </c>
      <c r="CG30" s="186">
        <v>0</v>
      </c>
      <c r="CH30" s="186">
        <v>1089</v>
      </c>
      <c r="CI30" s="186">
        <v>0</v>
      </c>
      <c r="CJ30" s="186">
        <v>201</v>
      </c>
      <c r="CK30" s="186">
        <v>12</v>
      </c>
      <c r="CL30" s="186">
        <v>0</v>
      </c>
      <c r="CM30" s="186">
        <v>0</v>
      </c>
      <c r="CN30" s="186">
        <v>0</v>
      </c>
      <c r="CO30" s="186">
        <v>0</v>
      </c>
      <c r="CP30" s="186">
        <v>0</v>
      </c>
      <c r="CQ30" s="186">
        <v>0</v>
      </c>
      <c r="CR30" s="186">
        <v>0</v>
      </c>
      <c r="CS30" s="186">
        <v>131</v>
      </c>
      <c r="CT30" s="186">
        <v>0</v>
      </c>
      <c r="CU30" s="186">
        <v>0</v>
      </c>
      <c r="CV30" s="186">
        <v>0</v>
      </c>
      <c r="CW30" s="186">
        <v>0</v>
      </c>
      <c r="CX30" s="186">
        <v>0</v>
      </c>
      <c r="CY30" s="186">
        <v>0</v>
      </c>
      <c r="CZ30" s="186">
        <v>0</v>
      </c>
      <c r="DA30" s="186">
        <v>0</v>
      </c>
      <c r="DB30" s="186">
        <v>0</v>
      </c>
      <c r="DC30" s="186">
        <v>0</v>
      </c>
      <c r="DD30" s="186">
        <v>0</v>
      </c>
      <c r="DE30" s="186">
        <v>0</v>
      </c>
      <c r="DF30" s="186">
        <v>16799</v>
      </c>
      <c r="DG30" s="186">
        <v>0</v>
      </c>
      <c r="DH30" s="186">
        <v>0</v>
      </c>
      <c r="DI30" s="186">
        <v>0</v>
      </c>
      <c r="DJ30" s="186">
        <v>0</v>
      </c>
      <c r="DK30" s="186">
        <v>0</v>
      </c>
      <c r="DL30" s="186">
        <v>0</v>
      </c>
      <c r="DM30" s="186">
        <v>10017</v>
      </c>
      <c r="DN30" s="186">
        <v>0</v>
      </c>
      <c r="DO30" s="186">
        <v>0</v>
      </c>
      <c r="DP30" s="186">
        <v>0</v>
      </c>
      <c r="DQ30" s="186">
        <v>0</v>
      </c>
      <c r="DR30" s="186">
        <v>0</v>
      </c>
      <c r="DS30" s="186">
        <v>4535753.9102548501</v>
      </c>
      <c r="DT30" s="186">
        <v>1261005.8974689399</v>
      </c>
      <c r="DU30" s="186">
        <v>912404.87691859796</v>
      </c>
      <c r="DV30" s="186">
        <v>137294.25368015</v>
      </c>
      <c r="DW30" s="186">
        <v>0</v>
      </c>
      <c r="DX30" s="186">
        <v>679063.71474698</v>
      </c>
      <c r="DY30" s="186">
        <v>65753.244254101199</v>
      </c>
      <c r="DZ30" s="186">
        <v>0</v>
      </c>
      <c r="EA30" s="186">
        <v>49670.308489755902</v>
      </c>
      <c r="EB30" s="186">
        <v>0</v>
      </c>
      <c r="EC30" s="186">
        <v>0</v>
      </c>
      <c r="ED30" s="186">
        <v>24931</v>
      </c>
      <c r="EE30" s="186">
        <v>0</v>
      </c>
      <c r="EF30" s="186">
        <v>295355.82524292701</v>
      </c>
      <c r="EG30" s="186">
        <v>52704.428571428602</v>
      </c>
      <c r="EH30" s="186">
        <v>771810.25430030504</v>
      </c>
      <c r="EI30" s="186">
        <v>0</v>
      </c>
      <c r="EJ30" s="186">
        <v>0</v>
      </c>
      <c r="EK30" s="186">
        <v>228538.06541020799</v>
      </c>
      <c r="EL30" s="186">
        <v>0</v>
      </c>
      <c r="EM30" s="186">
        <v>2001397.4701566999</v>
      </c>
      <c r="EN30" s="186">
        <v>896571.69460076001</v>
      </c>
      <c r="EO30" s="186">
        <v>609609.07571298105</v>
      </c>
      <c r="EP30" s="186">
        <v>419778.46934695001</v>
      </c>
      <c r="EQ30" s="186">
        <v>0</v>
      </c>
      <c r="ER30" s="186">
        <v>736912.28612571699</v>
      </c>
      <c r="ES30" s="186">
        <v>84824.422412565502</v>
      </c>
      <c r="ET30" s="186">
        <v>0</v>
      </c>
      <c r="EU30" s="186">
        <v>335324.69151024398</v>
      </c>
      <c r="EV30" s="186">
        <v>0</v>
      </c>
      <c r="EW30" s="186">
        <v>0</v>
      </c>
      <c r="EX30" s="186">
        <v>7217.25</v>
      </c>
      <c r="EY30" s="186">
        <v>0</v>
      </c>
      <c r="EZ30" s="186">
        <v>746595.64765432896</v>
      </c>
      <c r="FA30" s="186">
        <v>94656.666666666701</v>
      </c>
      <c r="FB30" s="186">
        <v>1890934.3614449999</v>
      </c>
      <c r="FC30" s="186">
        <v>0</v>
      </c>
      <c r="FD30" s="186">
        <v>58393.214999999997</v>
      </c>
      <c r="FE30" s="186">
        <v>494956.63484263601</v>
      </c>
      <c r="FF30" s="186">
        <v>0</v>
      </c>
      <c r="FG30" s="186">
        <v>2155450.1645797598</v>
      </c>
      <c r="FH30" s="186">
        <v>522932.26291648601</v>
      </c>
      <c r="FI30" s="186">
        <v>0</v>
      </c>
      <c r="FJ30" s="186">
        <v>586756.33934794005</v>
      </c>
      <c r="FK30" s="186">
        <v>0</v>
      </c>
      <c r="FL30" s="186">
        <v>518772.78464922798</v>
      </c>
      <c r="FM30" s="186">
        <v>137702.33333333299</v>
      </c>
      <c r="FN30" s="186">
        <v>0</v>
      </c>
      <c r="FO30" s="186">
        <v>0</v>
      </c>
      <c r="FP30" s="186">
        <v>0</v>
      </c>
      <c r="FQ30" s="186">
        <v>0</v>
      </c>
      <c r="FR30" s="186">
        <v>0</v>
      </c>
      <c r="FS30" s="186">
        <v>0</v>
      </c>
      <c r="FT30" s="186">
        <v>195940.645535624</v>
      </c>
      <c r="FU30" s="186">
        <v>252690.63095238101</v>
      </c>
      <c r="FV30" s="186">
        <v>1246898.83268001</v>
      </c>
      <c r="FW30" s="186">
        <v>0</v>
      </c>
      <c r="FX30" s="186">
        <v>0</v>
      </c>
      <c r="FY30" s="186">
        <v>22760.833333333299</v>
      </c>
      <c r="FZ30" s="186">
        <v>0</v>
      </c>
      <c r="GA30" s="186">
        <v>77594.547619047604</v>
      </c>
      <c r="GB30" s="186">
        <v>354144.54264961201</v>
      </c>
      <c r="GC30" s="186">
        <v>0</v>
      </c>
      <c r="GD30" s="186">
        <v>907931.52585448895</v>
      </c>
      <c r="GE30" s="186">
        <v>0</v>
      </c>
      <c r="GF30" s="186">
        <v>272072.57272256701</v>
      </c>
      <c r="GG30" s="186">
        <v>13530.333333333299</v>
      </c>
      <c r="GH30" s="186">
        <v>0</v>
      </c>
      <c r="GI30" s="186">
        <v>0</v>
      </c>
      <c r="GJ30" s="186">
        <v>0</v>
      </c>
      <c r="GK30" s="186">
        <v>0</v>
      </c>
      <c r="GL30" s="186">
        <v>0</v>
      </c>
      <c r="GM30" s="186">
        <v>0</v>
      </c>
      <c r="GN30" s="186">
        <v>0</v>
      </c>
      <c r="GO30" s="186">
        <v>326534.054112554</v>
      </c>
      <c r="GP30" s="186">
        <v>0</v>
      </c>
      <c r="GQ30" s="186">
        <v>0</v>
      </c>
      <c r="GR30" s="186">
        <v>0</v>
      </c>
      <c r="GS30" s="186">
        <v>0</v>
      </c>
      <c r="GT30" s="186">
        <v>0</v>
      </c>
      <c r="GU30" s="186">
        <v>0</v>
      </c>
      <c r="GV30" s="186">
        <v>0</v>
      </c>
      <c r="GW30" s="186">
        <v>0</v>
      </c>
      <c r="GX30" s="186">
        <v>0</v>
      </c>
      <c r="GY30" s="186">
        <v>0</v>
      </c>
      <c r="GZ30" s="186">
        <v>0</v>
      </c>
      <c r="HA30" s="186">
        <v>0</v>
      </c>
      <c r="HB30" s="186">
        <v>4602084.75</v>
      </c>
      <c r="HC30" s="186">
        <v>0</v>
      </c>
      <c r="HD30" s="186">
        <v>0</v>
      </c>
      <c r="HE30" s="186">
        <v>0</v>
      </c>
      <c r="HF30" s="186">
        <v>0</v>
      </c>
      <c r="HG30" s="186">
        <v>0</v>
      </c>
      <c r="HH30" s="186">
        <v>0</v>
      </c>
      <c r="HI30" s="186">
        <v>1975495.8191919201</v>
      </c>
      <c r="HJ30" s="186">
        <v>0</v>
      </c>
      <c r="HK30" s="186">
        <v>0</v>
      </c>
      <c r="HL30" s="186">
        <v>0</v>
      </c>
      <c r="HM30" s="186">
        <v>0</v>
      </c>
      <c r="HN30" s="186">
        <v>0</v>
      </c>
      <c r="HP30" s="187" t="s">
        <v>159</v>
      </c>
      <c r="HQ30" s="185">
        <f>'Relative Weights'!$H$1</f>
        <v>2021</v>
      </c>
      <c r="HR30" s="186">
        <v>50921.290698330624</v>
      </c>
      <c r="HS30" s="186">
        <v>76758.113701345341</v>
      </c>
      <c r="HT30" s="186">
        <v>0</v>
      </c>
      <c r="HU30" s="186">
        <v>6245.9915115319991</v>
      </c>
      <c r="HV30" s="186">
        <v>0</v>
      </c>
      <c r="HW30" s="186">
        <v>0</v>
      </c>
      <c r="HX30" s="186">
        <v>0</v>
      </c>
      <c r="HY30" s="186">
        <v>0</v>
      </c>
      <c r="HZ30" s="186">
        <v>5580.6595937575376</v>
      </c>
      <c r="IA30" s="186">
        <v>0</v>
      </c>
      <c r="IB30" s="186">
        <v>0</v>
      </c>
      <c r="IC30" s="186">
        <v>0</v>
      </c>
      <c r="ID30" s="186">
        <v>0</v>
      </c>
      <c r="IE30" s="186">
        <v>0</v>
      </c>
      <c r="IF30" s="186">
        <v>2259.2040299738592</v>
      </c>
      <c r="IG30" s="186">
        <v>20409.22368816398</v>
      </c>
      <c r="IH30" s="186">
        <v>0</v>
      </c>
      <c r="II30" s="186">
        <v>0</v>
      </c>
      <c r="IJ30" s="186">
        <v>61699.797323694824</v>
      </c>
      <c r="IK30" s="186">
        <v>0</v>
      </c>
      <c r="IL30" s="186">
        <v>22468.975256866743</v>
      </c>
      <c r="IM30" s="186">
        <v>54574.805886082788</v>
      </c>
      <c r="IN30" s="186">
        <v>0</v>
      </c>
      <c r="IO30" s="186">
        <v>19097.177674844115</v>
      </c>
      <c r="IP30" s="186">
        <v>0</v>
      </c>
      <c r="IQ30" s="186">
        <v>0</v>
      </c>
      <c r="IR30" s="186">
        <v>0</v>
      </c>
      <c r="IS30" s="186">
        <v>0</v>
      </c>
      <c r="IT30" s="186">
        <v>37675.082229182786</v>
      </c>
      <c r="IU30" s="186">
        <v>0</v>
      </c>
      <c r="IV30" s="186">
        <v>0</v>
      </c>
      <c r="IW30" s="186">
        <v>0</v>
      </c>
      <c r="IX30" s="186">
        <v>0</v>
      </c>
      <c r="IY30" s="186">
        <v>0</v>
      </c>
      <c r="IZ30" s="186">
        <v>4057.5095602716465</v>
      </c>
      <c r="JA30" s="186">
        <v>50002.577897015733</v>
      </c>
      <c r="JB30" s="186">
        <v>0</v>
      </c>
      <c r="JC30" s="186">
        <v>0</v>
      </c>
      <c r="JD30" s="186">
        <v>133626.42235985523</v>
      </c>
      <c r="JE30" s="186">
        <v>0</v>
      </c>
      <c r="JF30" s="186">
        <v>24198.4698879229</v>
      </c>
      <c r="JG30" s="186">
        <v>31831.170794373011</v>
      </c>
      <c r="JH30" s="186">
        <v>0</v>
      </c>
      <c r="JI30" s="186">
        <v>26693.579786979029</v>
      </c>
      <c r="JJ30" s="186">
        <v>0</v>
      </c>
      <c r="JK30" s="186">
        <v>0</v>
      </c>
      <c r="JL30" s="186">
        <v>0</v>
      </c>
      <c r="JM30" s="186">
        <v>0</v>
      </c>
      <c r="JN30" s="186">
        <v>0</v>
      </c>
      <c r="JO30" s="186">
        <v>0</v>
      </c>
      <c r="JP30" s="186">
        <v>0</v>
      </c>
      <c r="JQ30" s="186">
        <v>0</v>
      </c>
      <c r="JR30" s="186">
        <v>0</v>
      </c>
      <c r="JS30" s="186">
        <v>0</v>
      </c>
      <c r="JT30" s="186">
        <v>10831.721493964431</v>
      </c>
      <c r="JU30" s="186">
        <v>32972.141858554751</v>
      </c>
      <c r="JV30" s="186">
        <v>0</v>
      </c>
      <c r="JW30" s="186">
        <v>0</v>
      </c>
      <c r="JX30" s="186">
        <v>6144.8791957890408</v>
      </c>
      <c r="JY30" s="186">
        <v>0</v>
      </c>
      <c r="JZ30" s="186">
        <v>871.12629875745949</v>
      </c>
      <c r="KA30" s="186">
        <v>21556.970610503766</v>
      </c>
      <c r="KB30" s="186">
        <v>0</v>
      </c>
      <c r="KC30" s="186">
        <v>41304.952330713146</v>
      </c>
      <c r="KD30" s="186">
        <v>0</v>
      </c>
      <c r="KE30" s="186">
        <v>0</v>
      </c>
      <c r="KF30" s="186">
        <v>0</v>
      </c>
      <c r="KG30" s="186">
        <v>0</v>
      </c>
      <c r="KH30" s="186">
        <v>0</v>
      </c>
      <c r="KI30" s="186">
        <v>0</v>
      </c>
      <c r="KJ30" s="186">
        <v>0</v>
      </c>
      <c r="KK30" s="186">
        <v>0</v>
      </c>
      <c r="KL30" s="186">
        <v>0</v>
      </c>
      <c r="KM30" s="186">
        <v>0</v>
      </c>
      <c r="KN30" s="186">
        <v>13997.060037848503</v>
      </c>
      <c r="KO30" s="186">
        <v>0</v>
      </c>
      <c r="KP30" s="186">
        <v>0</v>
      </c>
      <c r="KQ30" s="186">
        <v>0</v>
      </c>
      <c r="KR30" s="186">
        <v>0</v>
      </c>
      <c r="KS30" s="186">
        <v>0</v>
      </c>
      <c r="KT30" s="186">
        <v>0</v>
      </c>
      <c r="KU30" s="186">
        <v>0</v>
      </c>
      <c r="KV30" s="186">
        <v>0</v>
      </c>
      <c r="KW30" s="186">
        <v>0</v>
      </c>
      <c r="KX30" s="186">
        <v>0</v>
      </c>
      <c r="KY30" s="186">
        <v>0</v>
      </c>
      <c r="KZ30" s="186">
        <v>0</v>
      </c>
      <c r="LA30" s="186">
        <v>168245.79228288814</v>
      </c>
      <c r="LB30" s="186">
        <v>0</v>
      </c>
      <c r="LC30" s="186">
        <v>0</v>
      </c>
      <c r="LD30" s="186">
        <v>0</v>
      </c>
      <c r="LE30" s="186">
        <v>0</v>
      </c>
      <c r="LF30" s="186">
        <v>0</v>
      </c>
      <c r="LG30" s="186">
        <v>0</v>
      </c>
      <c r="LH30" s="186">
        <v>84680.704010788613</v>
      </c>
      <c r="LI30" s="186">
        <v>0</v>
      </c>
      <c r="LJ30" s="186">
        <v>0</v>
      </c>
      <c r="LK30" s="186">
        <v>0</v>
      </c>
      <c r="LL30" s="186">
        <v>0</v>
      </c>
      <c r="LM30" s="186">
        <v>0</v>
      </c>
      <c r="LN30" s="186">
        <v>0</v>
      </c>
      <c r="LO30" s="186">
        <v>0</v>
      </c>
      <c r="LP30" s="186">
        <v>0</v>
      </c>
      <c r="LQ30" s="186">
        <v>0</v>
      </c>
      <c r="LR30" s="186">
        <v>0</v>
      </c>
      <c r="LS30" s="186">
        <v>0</v>
      </c>
      <c r="LT30" s="186">
        <v>0</v>
      </c>
      <c r="LU30" s="186">
        <v>0</v>
      </c>
      <c r="LV30" s="186">
        <v>0</v>
      </c>
      <c r="LW30" s="186">
        <v>0</v>
      </c>
      <c r="LX30" s="186">
        <v>0</v>
      </c>
      <c r="LY30" s="186">
        <v>0</v>
      </c>
      <c r="LZ30" s="186">
        <v>0</v>
      </c>
      <c r="MA30" s="186">
        <v>0</v>
      </c>
      <c r="MB30" s="186">
        <v>0</v>
      </c>
      <c r="MC30" s="186">
        <v>0</v>
      </c>
      <c r="MD30" s="186">
        <v>0</v>
      </c>
      <c r="ME30" s="186">
        <v>0</v>
      </c>
      <c r="MF30" s="186">
        <v>0</v>
      </c>
      <c r="MG30" s="186">
        <v>0</v>
      </c>
      <c r="MH30" s="186">
        <v>0</v>
      </c>
      <c r="MI30" s="186">
        <v>0</v>
      </c>
      <c r="MJ30" s="186">
        <v>0</v>
      </c>
      <c r="MK30" s="186">
        <v>0</v>
      </c>
      <c r="ML30" s="186">
        <v>0</v>
      </c>
      <c r="MM30" s="186">
        <v>0</v>
      </c>
      <c r="MN30" s="186">
        <v>0</v>
      </c>
      <c r="MO30" s="186">
        <v>0</v>
      </c>
      <c r="MP30" s="186">
        <v>0</v>
      </c>
      <c r="MQ30" s="186">
        <v>0</v>
      </c>
      <c r="MR30" s="186">
        <v>0</v>
      </c>
      <c r="MS30" s="186">
        <v>0</v>
      </c>
      <c r="MT30" s="186">
        <v>0</v>
      </c>
      <c r="MU30" s="186">
        <v>0</v>
      </c>
      <c r="MV30" s="186">
        <v>0</v>
      </c>
      <c r="MW30" s="186">
        <v>0</v>
      </c>
      <c r="MX30" s="186">
        <v>0</v>
      </c>
      <c r="MY30" s="186">
        <v>0</v>
      </c>
      <c r="MZ30" s="186">
        <v>0</v>
      </c>
      <c r="NA30" s="186">
        <v>0</v>
      </c>
      <c r="NB30" s="186">
        <v>0</v>
      </c>
      <c r="NC30" s="186">
        <v>0</v>
      </c>
      <c r="ND30" s="186">
        <v>0</v>
      </c>
      <c r="NE30" s="186">
        <v>0</v>
      </c>
      <c r="NF30" s="186">
        <v>0</v>
      </c>
      <c r="NG30" s="186">
        <v>0</v>
      </c>
      <c r="NH30" s="186">
        <v>0</v>
      </c>
      <c r="NI30" s="186">
        <v>0</v>
      </c>
      <c r="NJ30" s="186">
        <v>0</v>
      </c>
      <c r="NK30" s="186">
        <v>0</v>
      </c>
      <c r="NL30" s="186">
        <v>0</v>
      </c>
      <c r="NM30" s="186">
        <v>0</v>
      </c>
      <c r="NN30" s="186">
        <v>0</v>
      </c>
      <c r="NO30" s="186">
        <v>0</v>
      </c>
      <c r="NP30" s="186">
        <v>0</v>
      </c>
      <c r="NQ30" s="186">
        <v>0</v>
      </c>
      <c r="NR30" s="186">
        <v>0</v>
      </c>
      <c r="NS30" s="186">
        <v>0</v>
      </c>
      <c r="NT30" s="186">
        <v>0</v>
      </c>
      <c r="NU30" s="186">
        <v>0</v>
      </c>
      <c r="NV30" s="186">
        <v>0</v>
      </c>
      <c r="NW30" s="186">
        <v>0</v>
      </c>
      <c r="NX30" s="186">
        <v>0</v>
      </c>
      <c r="NY30" s="186">
        <v>0</v>
      </c>
      <c r="NZ30" s="186">
        <v>0</v>
      </c>
      <c r="OA30" s="186">
        <v>0</v>
      </c>
      <c r="OB30" s="186">
        <v>0</v>
      </c>
      <c r="OC30" s="186">
        <v>0</v>
      </c>
      <c r="OD30" s="186">
        <v>0</v>
      </c>
      <c r="OE30" s="186">
        <v>0</v>
      </c>
      <c r="OF30" s="186">
        <v>0</v>
      </c>
      <c r="OG30" s="186">
        <v>0</v>
      </c>
      <c r="OH30" s="186">
        <v>0</v>
      </c>
      <c r="OI30" s="186">
        <v>0</v>
      </c>
      <c r="OJ30" s="186">
        <v>0</v>
      </c>
      <c r="OK30" s="186">
        <v>0</v>
      </c>
      <c r="OL30" s="186">
        <v>0</v>
      </c>
      <c r="OM30" s="186">
        <v>0</v>
      </c>
      <c r="ON30" s="186">
        <v>0</v>
      </c>
      <c r="OO30" s="186">
        <v>0</v>
      </c>
      <c r="OP30" s="186">
        <v>0</v>
      </c>
      <c r="OQ30" s="186">
        <v>0</v>
      </c>
      <c r="OR30" s="186">
        <v>0</v>
      </c>
      <c r="OS30" s="186">
        <v>0</v>
      </c>
      <c r="OT30" s="186">
        <v>0</v>
      </c>
      <c r="OU30" s="186">
        <v>0</v>
      </c>
      <c r="OV30" s="186">
        <v>0</v>
      </c>
      <c r="OW30" s="186">
        <v>0</v>
      </c>
      <c r="OX30" s="186">
        <v>0</v>
      </c>
      <c r="OY30" s="186">
        <v>0</v>
      </c>
      <c r="OZ30" s="186">
        <v>0</v>
      </c>
      <c r="PA30" s="186">
        <v>0</v>
      </c>
      <c r="PB30" s="186">
        <v>0</v>
      </c>
      <c r="PC30" s="186">
        <v>0</v>
      </c>
      <c r="PD30" s="186">
        <v>0</v>
      </c>
      <c r="PE30" s="186">
        <v>0</v>
      </c>
      <c r="PF30" s="186">
        <v>0</v>
      </c>
      <c r="PG30" s="186">
        <v>0</v>
      </c>
      <c r="PH30" s="186">
        <v>0</v>
      </c>
      <c r="PI30" s="186">
        <v>0</v>
      </c>
      <c r="PJ30" s="186">
        <v>9548794.2651958726</v>
      </c>
      <c r="PK30" s="186">
        <v>5141418.0421254076</v>
      </c>
      <c r="PL30" s="186">
        <v>470036.80197632517</v>
      </c>
      <c r="PM30" s="186">
        <v>0</v>
      </c>
      <c r="PN30" s="186">
        <v>5472522.7894425131</v>
      </c>
      <c r="PO30" s="186">
        <v>0</v>
      </c>
      <c r="PP30" s="186">
        <v>462630.26809761429</v>
      </c>
      <c r="PQ30" s="186">
        <v>9670856.4072742499</v>
      </c>
      <c r="PR30" s="186">
        <v>245848.67437734472</v>
      </c>
      <c r="PS30" s="186">
        <v>0</v>
      </c>
      <c r="PT30" s="186">
        <v>0</v>
      </c>
      <c r="PU30" s="186">
        <v>0</v>
      </c>
      <c r="PV30" s="186">
        <v>0</v>
      </c>
      <c r="PW30" s="186">
        <v>672117.67962912563</v>
      </c>
      <c r="PX30" s="186">
        <v>8595278.5980687495</v>
      </c>
      <c r="PY30" s="186">
        <v>2731067.9035132043</v>
      </c>
      <c r="PZ30" s="186">
        <v>0</v>
      </c>
      <c r="QA30" s="186">
        <v>0</v>
      </c>
      <c r="QB30" s="186">
        <v>8658812.5302995909</v>
      </c>
      <c r="QC30" s="280">
        <v>0</v>
      </c>
      <c r="QD30" s="280">
        <v>1</v>
      </c>
    </row>
    <row r="31" spans="1:446" x14ac:dyDescent="0.2">
      <c r="A31" s="185" t="s">
        <v>113</v>
      </c>
      <c r="B31" s="185" t="s">
        <v>113</v>
      </c>
      <c r="C31" s="186">
        <f>ROUND(TTU!H18,0)-ROUND(TTU!H288,0)</f>
        <v>2846013</v>
      </c>
      <c r="D31" s="292">
        <v>3644</v>
      </c>
      <c r="E31" s="185" t="s">
        <v>113</v>
      </c>
      <c r="F31" s="185">
        <v>2021</v>
      </c>
      <c r="G31" s="186">
        <v>207997533</v>
      </c>
      <c r="H31" s="186">
        <v>181762815</v>
      </c>
      <c r="I31" s="186">
        <v>89324474</v>
      </c>
      <c r="J31" s="186">
        <v>50841156</v>
      </c>
      <c r="K31" s="186">
        <v>48722908</v>
      </c>
      <c r="L31" s="185" t="s">
        <v>900</v>
      </c>
      <c r="M31" s="185" t="s">
        <v>821</v>
      </c>
      <c r="N31" s="352" t="s">
        <v>899</v>
      </c>
      <c r="O31" s="186">
        <v>15046</v>
      </c>
      <c r="P31" s="186">
        <v>17957</v>
      </c>
      <c r="Q31" s="186">
        <v>3594</v>
      </c>
      <c r="R31" s="186">
        <v>2557</v>
      </c>
      <c r="S31" s="186">
        <v>420</v>
      </c>
      <c r="T31" s="188" t="s">
        <v>914</v>
      </c>
      <c r="U31" s="188" t="s">
        <v>798</v>
      </c>
      <c r="V31" s="314" t="s">
        <v>915</v>
      </c>
      <c r="W31" s="186">
        <v>285154</v>
      </c>
      <c r="X31" s="186">
        <v>117009</v>
      </c>
      <c r="Y31" s="186">
        <v>31269</v>
      </c>
      <c r="Z31" s="186">
        <v>2736</v>
      </c>
      <c r="AA31" s="186">
        <v>19301</v>
      </c>
      <c r="AB31" s="186">
        <v>43254</v>
      </c>
      <c r="AC31" s="186">
        <v>7959</v>
      </c>
      <c r="AD31" s="186">
        <v>0</v>
      </c>
      <c r="AE31" s="186">
        <v>756</v>
      </c>
      <c r="AF31" s="186">
        <v>128</v>
      </c>
      <c r="AG31" s="186">
        <v>0</v>
      </c>
      <c r="AH31" s="186">
        <v>0</v>
      </c>
      <c r="AI31" s="186">
        <v>0</v>
      </c>
      <c r="AJ31" s="186">
        <v>10805</v>
      </c>
      <c r="AK31" s="186">
        <v>0</v>
      </c>
      <c r="AL31" s="186">
        <v>34845</v>
      </c>
      <c r="AM31" s="186">
        <v>0</v>
      </c>
      <c r="AN31" s="186">
        <v>1</v>
      </c>
      <c r="AO31" s="186">
        <v>2173</v>
      </c>
      <c r="AP31" s="186">
        <v>0</v>
      </c>
      <c r="AQ31" s="186">
        <v>88659</v>
      </c>
      <c r="AR31" s="186">
        <v>56708</v>
      </c>
      <c r="AS31" s="186">
        <v>8552</v>
      </c>
      <c r="AT31" s="186">
        <v>9252</v>
      </c>
      <c r="AU31" s="186">
        <v>14398</v>
      </c>
      <c r="AV31" s="186">
        <v>58608</v>
      </c>
      <c r="AW31" s="186">
        <v>2286</v>
      </c>
      <c r="AX31" s="186">
        <v>0</v>
      </c>
      <c r="AY31" s="186">
        <v>627</v>
      </c>
      <c r="AZ31" s="186">
        <v>0</v>
      </c>
      <c r="BA31" s="186">
        <v>0</v>
      </c>
      <c r="BB31" s="186">
        <v>0</v>
      </c>
      <c r="BC31" s="186">
        <v>0</v>
      </c>
      <c r="BD31" s="186">
        <v>5725</v>
      </c>
      <c r="BE31" s="186">
        <v>0</v>
      </c>
      <c r="BF31" s="186">
        <v>89699</v>
      </c>
      <c r="BG31" s="186">
        <v>0</v>
      </c>
      <c r="BH31" s="186">
        <v>2995</v>
      </c>
      <c r="BI31" s="186">
        <v>925</v>
      </c>
      <c r="BJ31" s="186">
        <v>0</v>
      </c>
      <c r="BK31" s="186">
        <v>13360</v>
      </c>
      <c r="BL31" s="186">
        <v>8746</v>
      </c>
      <c r="BM31" s="186">
        <v>3501</v>
      </c>
      <c r="BN31" s="186">
        <v>10300</v>
      </c>
      <c r="BO31" s="186">
        <v>2629</v>
      </c>
      <c r="BP31" s="186">
        <v>10891</v>
      </c>
      <c r="BQ31" s="186">
        <v>181</v>
      </c>
      <c r="BR31" s="186">
        <v>0</v>
      </c>
      <c r="BS31" s="186">
        <v>442</v>
      </c>
      <c r="BT31" s="186">
        <v>636</v>
      </c>
      <c r="BU31" s="186">
        <v>0</v>
      </c>
      <c r="BV31" s="186">
        <v>0</v>
      </c>
      <c r="BW31" s="186">
        <v>0</v>
      </c>
      <c r="BX31" s="186">
        <v>1125</v>
      </c>
      <c r="BY31" s="186">
        <v>0</v>
      </c>
      <c r="BZ31" s="186">
        <v>22606</v>
      </c>
      <c r="CA31" s="186">
        <v>0</v>
      </c>
      <c r="CB31" s="186">
        <v>0</v>
      </c>
      <c r="CC31" s="186">
        <v>344</v>
      </c>
      <c r="CD31" s="186">
        <v>0</v>
      </c>
      <c r="CE31" s="186">
        <v>9683</v>
      </c>
      <c r="CF31" s="186">
        <v>11434</v>
      </c>
      <c r="CG31" s="186">
        <v>2421</v>
      </c>
      <c r="CH31" s="186">
        <v>7140</v>
      </c>
      <c r="CI31" s="186">
        <v>1583</v>
      </c>
      <c r="CJ31" s="186">
        <v>10822</v>
      </c>
      <c r="CK31" s="186">
        <v>263</v>
      </c>
      <c r="CL31" s="186">
        <v>0</v>
      </c>
      <c r="CM31" s="186">
        <v>6</v>
      </c>
      <c r="CN31" s="186">
        <v>3</v>
      </c>
      <c r="CO31" s="186">
        <v>0</v>
      </c>
      <c r="CP31" s="186">
        <v>0</v>
      </c>
      <c r="CQ31" s="186">
        <v>0</v>
      </c>
      <c r="CR31" s="186">
        <v>969</v>
      </c>
      <c r="CS31" s="186">
        <v>0</v>
      </c>
      <c r="CT31" s="186">
        <v>2519</v>
      </c>
      <c r="CU31" s="186">
        <v>0</v>
      </c>
      <c r="CV31" s="186">
        <v>0</v>
      </c>
      <c r="CW31" s="186">
        <v>6</v>
      </c>
      <c r="CX31" s="186">
        <v>0</v>
      </c>
      <c r="CY31" s="186">
        <v>0</v>
      </c>
      <c r="CZ31" s="186">
        <v>0</v>
      </c>
      <c r="DA31" s="186">
        <v>0</v>
      </c>
      <c r="DB31" s="186">
        <v>0</v>
      </c>
      <c r="DC31" s="186">
        <v>0</v>
      </c>
      <c r="DD31" s="186">
        <v>0</v>
      </c>
      <c r="DE31" s="186">
        <v>0</v>
      </c>
      <c r="DF31" s="186">
        <v>12562</v>
      </c>
      <c r="DG31" s="186">
        <v>0</v>
      </c>
      <c r="DH31" s="186">
        <v>0</v>
      </c>
      <c r="DI31" s="186">
        <v>0</v>
      </c>
      <c r="DJ31" s="186">
        <v>0</v>
      </c>
      <c r="DK31" s="186">
        <v>0</v>
      </c>
      <c r="DL31" s="186">
        <v>0</v>
      </c>
      <c r="DM31" s="186">
        <v>0</v>
      </c>
      <c r="DN31" s="186">
        <v>0</v>
      </c>
      <c r="DO31" s="186">
        <v>0</v>
      </c>
      <c r="DP31" s="186">
        <v>0</v>
      </c>
      <c r="DQ31" s="186">
        <v>0</v>
      </c>
      <c r="DR31" s="186">
        <v>0</v>
      </c>
      <c r="DS31" s="186">
        <v>10988143.637499999</v>
      </c>
      <c r="DT31" s="186">
        <v>5779107.6691972502</v>
      </c>
      <c r="DU31" s="186">
        <v>2833003.4673266499</v>
      </c>
      <c r="DV31" s="186">
        <v>223321.98703700499</v>
      </c>
      <c r="DW31" s="186">
        <v>1093058.5460500999</v>
      </c>
      <c r="DX31" s="186">
        <v>3122158.1599962902</v>
      </c>
      <c r="DY31" s="186">
        <v>359992.708764988</v>
      </c>
      <c r="DZ31" s="186">
        <v>0</v>
      </c>
      <c r="EA31" s="186">
        <v>78316.151667046404</v>
      </c>
      <c r="EB31" s="186">
        <v>305647.5</v>
      </c>
      <c r="EC31" s="186">
        <v>0</v>
      </c>
      <c r="ED31" s="186">
        <v>0</v>
      </c>
      <c r="EE31" s="186">
        <v>0</v>
      </c>
      <c r="EF31" s="186">
        <v>482559.01627787901</v>
      </c>
      <c r="EG31" s="186">
        <v>0</v>
      </c>
      <c r="EH31" s="186">
        <v>1644725.3334381401</v>
      </c>
      <c r="EI31" s="186">
        <v>0</v>
      </c>
      <c r="EJ31" s="186">
        <v>2460.9375</v>
      </c>
      <c r="EK31" s="186">
        <v>197595.62870207799</v>
      </c>
      <c r="EL31" s="186">
        <v>0</v>
      </c>
      <c r="EM31" s="186">
        <v>8859607.7437011693</v>
      </c>
      <c r="EN31" s="186">
        <v>5881997.8125530602</v>
      </c>
      <c r="EO31" s="186">
        <v>2668950.86431708</v>
      </c>
      <c r="EP31" s="186">
        <v>880988.85487110598</v>
      </c>
      <c r="EQ31" s="186">
        <v>1829911.9755486499</v>
      </c>
      <c r="ER31" s="186">
        <v>7382550.2998947604</v>
      </c>
      <c r="ES31" s="186">
        <v>162044.48582346801</v>
      </c>
      <c r="ET31" s="186">
        <v>0</v>
      </c>
      <c r="EU31" s="186">
        <v>103977.57560568101</v>
      </c>
      <c r="EV31" s="186">
        <v>0</v>
      </c>
      <c r="EW31" s="186">
        <v>0</v>
      </c>
      <c r="EX31" s="186">
        <v>0</v>
      </c>
      <c r="EY31" s="186">
        <v>0</v>
      </c>
      <c r="EZ31" s="186">
        <v>487197.37055465102</v>
      </c>
      <c r="FA31" s="186">
        <v>0</v>
      </c>
      <c r="FB31" s="186">
        <v>10356237.5351726</v>
      </c>
      <c r="FC31" s="186">
        <v>0</v>
      </c>
      <c r="FD31" s="186">
        <v>1504536.69806273</v>
      </c>
      <c r="FE31" s="186">
        <v>225532.65645510799</v>
      </c>
      <c r="FF31" s="186">
        <v>0</v>
      </c>
      <c r="FG31" s="186">
        <v>7384824.3144174796</v>
      </c>
      <c r="FH31" s="186">
        <v>6262400.2379800202</v>
      </c>
      <c r="FI31" s="186">
        <v>2192653.37290688</v>
      </c>
      <c r="FJ31" s="186">
        <v>1437773.59418534</v>
      </c>
      <c r="FK31" s="186">
        <v>1936969.0458490599</v>
      </c>
      <c r="FL31" s="186">
        <v>5519814.7018969003</v>
      </c>
      <c r="FM31" s="186">
        <v>75626.048467828907</v>
      </c>
      <c r="FN31" s="186">
        <v>0</v>
      </c>
      <c r="FO31" s="186">
        <v>280410.272727273</v>
      </c>
      <c r="FP31" s="186">
        <v>330286.02069870901</v>
      </c>
      <c r="FQ31" s="186">
        <v>0</v>
      </c>
      <c r="FR31" s="186">
        <v>0</v>
      </c>
      <c r="FS31" s="186">
        <v>0</v>
      </c>
      <c r="FT31" s="186">
        <v>320560.02071875799</v>
      </c>
      <c r="FU31" s="186">
        <v>0</v>
      </c>
      <c r="FV31" s="186">
        <v>6686020.3675052002</v>
      </c>
      <c r="FW31" s="186">
        <v>0</v>
      </c>
      <c r="FX31" s="186">
        <v>0</v>
      </c>
      <c r="FY31" s="186">
        <v>270483.32143472502</v>
      </c>
      <c r="FZ31" s="186">
        <v>0</v>
      </c>
      <c r="GA31" s="186">
        <v>10849977.069130201</v>
      </c>
      <c r="GB31" s="186">
        <v>12969319.0276668</v>
      </c>
      <c r="GC31" s="186">
        <v>1956265.8843112399</v>
      </c>
      <c r="GD31" s="186">
        <v>4389031.38403387</v>
      </c>
      <c r="GE31" s="186">
        <v>1585640.8280412301</v>
      </c>
      <c r="GF31" s="186">
        <v>14508587.0046714</v>
      </c>
      <c r="GG31" s="186">
        <v>151417.232988031</v>
      </c>
      <c r="GH31" s="186">
        <v>0</v>
      </c>
      <c r="GI31" s="186">
        <v>4078</v>
      </c>
      <c r="GJ31" s="186">
        <v>200</v>
      </c>
      <c r="GK31" s="186">
        <v>0</v>
      </c>
      <c r="GL31" s="186">
        <v>0</v>
      </c>
      <c r="GM31" s="186">
        <v>0</v>
      </c>
      <c r="GN31" s="186">
        <v>861261.58347748895</v>
      </c>
      <c r="GO31" s="186">
        <v>0</v>
      </c>
      <c r="GP31" s="186">
        <v>5886912.9770166101</v>
      </c>
      <c r="GQ31" s="186">
        <v>0</v>
      </c>
      <c r="GR31" s="186">
        <v>0</v>
      </c>
      <c r="GS31" s="186">
        <v>7339.2066210045696</v>
      </c>
      <c r="GT31" s="186">
        <v>0</v>
      </c>
      <c r="GU31" s="186">
        <v>0</v>
      </c>
      <c r="GV31" s="186">
        <v>0</v>
      </c>
      <c r="GW31" s="186">
        <v>0</v>
      </c>
      <c r="GX31" s="186">
        <v>0</v>
      </c>
      <c r="GY31" s="186">
        <v>0</v>
      </c>
      <c r="GZ31" s="186">
        <v>0</v>
      </c>
      <c r="HA31" s="186">
        <v>0</v>
      </c>
      <c r="HB31" s="186">
        <v>5167717.5865384601</v>
      </c>
      <c r="HC31" s="186">
        <v>0</v>
      </c>
      <c r="HD31" s="186">
        <v>0</v>
      </c>
      <c r="HE31" s="186">
        <v>0</v>
      </c>
      <c r="HF31" s="186">
        <v>0</v>
      </c>
      <c r="HG31" s="186">
        <v>0</v>
      </c>
      <c r="HH31" s="186">
        <v>0</v>
      </c>
      <c r="HI31" s="186">
        <v>0</v>
      </c>
      <c r="HJ31" s="186">
        <v>0</v>
      </c>
      <c r="HK31" s="186">
        <v>0</v>
      </c>
      <c r="HL31" s="186">
        <v>0</v>
      </c>
      <c r="HM31" s="186">
        <v>0</v>
      </c>
      <c r="HN31" s="186">
        <v>0</v>
      </c>
      <c r="HP31" s="187" t="s">
        <v>160</v>
      </c>
      <c r="HQ31" s="185">
        <f>'Relative Weights'!$H$1</f>
        <v>2021</v>
      </c>
      <c r="HR31" s="186">
        <v>2378065.77</v>
      </c>
      <c r="HS31" s="186">
        <v>291276</v>
      </c>
      <c r="HT31" s="186">
        <v>150947</v>
      </c>
      <c r="HU31" s="186">
        <v>3646</v>
      </c>
      <c r="HV31" s="186">
        <v>404707</v>
      </c>
      <c r="HW31" s="186">
        <v>313907</v>
      </c>
      <c r="HX31" s="186">
        <v>80221</v>
      </c>
      <c r="HY31" s="186">
        <v>0</v>
      </c>
      <c r="HZ31" s="186">
        <v>0</v>
      </c>
      <c r="IA31" s="186">
        <v>0</v>
      </c>
      <c r="IB31" s="186">
        <v>0</v>
      </c>
      <c r="IC31" s="186">
        <v>0</v>
      </c>
      <c r="ID31" s="186">
        <v>0</v>
      </c>
      <c r="IE31" s="186">
        <v>0</v>
      </c>
      <c r="IF31" s="186">
        <v>0</v>
      </c>
      <c r="IG31" s="186">
        <v>45922</v>
      </c>
      <c r="IH31" s="186">
        <v>0</v>
      </c>
      <c r="II31" s="186">
        <v>0</v>
      </c>
      <c r="IJ31" s="186">
        <v>1134222</v>
      </c>
      <c r="IK31" s="186">
        <v>0</v>
      </c>
      <c r="IL31" s="186">
        <v>739379.19</v>
      </c>
      <c r="IM31" s="186">
        <v>141166</v>
      </c>
      <c r="IN31" s="186">
        <v>41284</v>
      </c>
      <c r="IO31" s="186">
        <v>12328</v>
      </c>
      <c r="IP31" s="186">
        <v>301900</v>
      </c>
      <c r="IQ31" s="186">
        <v>425336</v>
      </c>
      <c r="IR31" s="186">
        <v>23041</v>
      </c>
      <c r="IS31" s="186">
        <v>0</v>
      </c>
      <c r="IT31" s="186">
        <v>0</v>
      </c>
      <c r="IU31" s="186">
        <v>0</v>
      </c>
      <c r="IV31" s="186">
        <v>0</v>
      </c>
      <c r="IW31" s="186">
        <v>0</v>
      </c>
      <c r="IX31" s="186">
        <v>0</v>
      </c>
      <c r="IY31" s="186">
        <v>0</v>
      </c>
      <c r="IZ31" s="186">
        <v>0</v>
      </c>
      <c r="JA31" s="186">
        <v>118214</v>
      </c>
      <c r="JB31" s="186">
        <v>0</v>
      </c>
      <c r="JC31" s="186">
        <v>0</v>
      </c>
      <c r="JD31" s="186">
        <v>482814</v>
      </c>
      <c r="JE31" s="186">
        <v>0</v>
      </c>
      <c r="JF31" s="186">
        <v>111416.84</v>
      </c>
      <c r="JG31" s="186">
        <v>21772</v>
      </c>
      <c r="JH31" s="186">
        <v>16901</v>
      </c>
      <c r="JI31" s="186">
        <v>13724</v>
      </c>
      <c r="JJ31" s="186">
        <v>55125</v>
      </c>
      <c r="JK31" s="186">
        <v>79039</v>
      </c>
      <c r="JL31" s="186">
        <v>1824</v>
      </c>
      <c r="JM31" s="186">
        <v>0</v>
      </c>
      <c r="JN31" s="186">
        <v>0</v>
      </c>
      <c r="JO31" s="186">
        <v>0</v>
      </c>
      <c r="JP31" s="186">
        <v>0</v>
      </c>
      <c r="JQ31" s="186">
        <v>0</v>
      </c>
      <c r="JR31" s="186">
        <v>0</v>
      </c>
      <c r="JS31" s="186">
        <v>0</v>
      </c>
      <c r="JT31" s="186">
        <v>0</v>
      </c>
      <c r="JU31" s="186">
        <v>29792</v>
      </c>
      <c r="JV31" s="186">
        <v>0</v>
      </c>
      <c r="JW31" s="186">
        <v>0</v>
      </c>
      <c r="JX31" s="186">
        <v>179555</v>
      </c>
      <c r="JY31" s="186">
        <v>0</v>
      </c>
      <c r="JZ31" s="186">
        <v>80752</v>
      </c>
      <c r="KA31" s="186">
        <v>28463</v>
      </c>
      <c r="KB31" s="186">
        <v>11687</v>
      </c>
      <c r="KC31" s="186">
        <v>9514</v>
      </c>
      <c r="KD31" s="186">
        <v>33193</v>
      </c>
      <c r="KE31" s="186">
        <v>78539</v>
      </c>
      <c r="KF31" s="186">
        <v>2651</v>
      </c>
      <c r="KG31" s="186">
        <v>0</v>
      </c>
      <c r="KH31" s="186">
        <v>0</v>
      </c>
      <c r="KI31" s="186">
        <v>0</v>
      </c>
      <c r="KJ31" s="186">
        <v>0</v>
      </c>
      <c r="KK31" s="186">
        <v>0</v>
      </c>
      <c r="KL31" s="186">
        <v>0</v>
      </c>
      <c r="KM31" s="186">
        <v>0</v>
      </c>
      <c r="KN31" s="186">
        <v>0</v>
      </c>
      <c r="KO31" s="186">
        <v>3320</v>
      </c>
      <c r="KP31" s="186">
        <v>0</v>
      </c>
      <c r="KQ31" s="186">
        <v>0</v>
      </c>
      <c r="KR31" s="186">
        <v>3132</v>
      </c>
      <c r="KS31" s="186">
        <v>0</v>
      </c>
      <c r="KT31" s="186">
        <v>0</v>
      </c>
      <c r="KU31" s="186">
        <v>0</v>
      </c>
      <c r="KV31" s="186">
        <v>0</v>
      </c>
      <c r="KW31" s="186">
        <v>0</v>
      </c>
      <c r="KX31" s="186">
        <v>0</v>
      </c>
      <c r="KY31" s="186">
        <v>0</v>
      </c>
      <c r="KZ31" s="186">
        <v>0</v>
      </c>
      <c r="LA31" s="186">
        <v>383224</v>
      </c>
      <c r="LB31" s="186">
        <v>0</v>
      </c>
      <c r="LC31" s="186">
        <v>0</v>
      </c>
      <c r="LD31" s="186">
        <v>0</v>
      </c>
      <c r="LE31" s="186">
        <v>0</v>
      </c>
      <c r="LF31" s="186">
        <v>0</v>
      </c>
      <c r="LG31" s="186">
        <v>0</v>
      </c>
      <c r="LH31" s="186">
        <v>0</v>
      </c>
      <c r="LI31" s="186">
        <v>0</v>
      </c>
      <c r="LJ31" s="186">
        <v>0</v>
      </c>
      <c r="LK31" s="186">
        <v>0</v>
      </c>
      <c r="LL31" s="186">
        <v>0</v>
      </c>
      <c r="LM31" s="186">
        <v>0</v>
      </c>
      <c r="LN31" s="186">
        <v>6857414.7800000003</v>
      </c>
      <c r="LO31" s="186">
        <v>2833255.23</v>
      </c>
      <c r="LP31" s="186">
        <v>1875113.71</v>
      </c>
      <c r="LQ31" s="186">
        <v>161715.91</v>
      </c>
      <c r="LR31" s="186">
        <v>748943.02</v>
      </c>
      <c r="LS31" s="186">
        <v>4425094.91</v>
      </c>
      <c r="LT31" s="186">
        <v>188062.79</v>
      </c>
      <c r="LU31" s="186">
        <v>0</v>
      </c>
      <c r="LV31" s="186">
        <v>21103.56</v>
      </c>
      <c r="LW31" s="186">
        <v>369804.45</v>
      </c>
      <c r="LX31" s="186">
        <v>0</v>
      </c>
      <c r="LY31" s="186">
        <v>0</v>
      </c>
      <c r="LZ31" s="186">
        <v>0</v>
      </c>
      <c r="MA31" s="186">
        <v>218554.09</v>
      </c>
      <c r="MB31" s="186">
        <v>0</v>
      </c>
      <c r="MC31" s="186">
        <v>976858.25</v>
      </c>
      <c r="MD31" s="186">
        <v>0</v>
      </c>
      <c r="ME31" s="186">
        <v>2483.88</v>
      </c>
      <c r="MF31" s="186">
        <v>106288.87</v>
      </c>
      <c r="MG31" s="186">
        <v>0</v>
      </c>
      <c r="MH31" s="186">
        <v>12012661.199999999</v>
      </c>
      <c r="MI31" s="186">
        <v>7071380.7699999996</v>
      </c>
      <c r="MJ31" s="186">
        <v>3211625.2</v>
      </c>
      <c r="MK31" s="186">
        <v>949587.73</v>
      </c>
      <c r="ML31" s="186">
        <v>2463112.7000000002</v>
      </c>
      <c r="MM31" s="186">
        <v>8765395.1899999995</v>
      </c>
      <c r="MN31" s="186">
        <v>365233.13</v>
      </c>
      <c r="MO31" s="186">
        <v>0</v>
      </c>
      <c r="MP31" s="186">
        <v>127465.88</v>
      </c>
      <c r="MQ31" s="186">
        <v>0</v>
      </c>
      <c r="MR31" s="186">
        <v>0</v>
      </c>
      <c r="MS31" s="186">
        <v>0</v>
      </c>
      <c r="MT31" s="186">
        <v>0</v>
      </c>
      <c r="MU31" s="186">
        <v>700237.04</v>
      </c>
      <c r="MV31" s="186">
        <v>0</v>
      </c>
      <c r="MW31" s="186">
        <v>10749661.460000001</v>
      </c>
      <c r="MX31" s="186">
        <v>0</v>
      </c>
      <c r="MY31" s="186">
        <v>1625740.04</v>
      </c>
      <c r="MZ31" s="186">
        <v>420106.87</v>
      </c>
      <c r="NA31" s="186">
        <v>0</v>
      </c>
      <c r="NB31" s="186">
        <v>7413632.8700000001</v>
      </c>
      <c r="NC31" s="186">
        <v>7783730.1200000001</v>
      </c>
      <c r="ND31" s="186">
        <v>1977689.5</v>
      </c>
      <c r="NE31" s="186">
        <v>1460930.62</v>
      </c>
      <c r="NF31" s="186">
        <v>6204704.5</v>
      </c>
      <c r="NG31" s="186">
        <v>6868306.79</v>
      </c>
      <c r="NH31" s="186">
        <v>95009.76</v>
      </c>
      <c r="NI31" s="186">
        <v>0</v>
      </c>
      <c r="NJ31" s="186">
        <v>234161.19</v>
      </c>
      <c r="NK31" s="186">
        <v>479503.86</v>
      </c>
      <c r="NL31" s="186">
        <v>0</v>
      </c>
      <c r="NM31" s="186">
        <v>0</v>
      </c>
      <c r="NN31" s="186">
        <v>0</v>
      </c>
      <c r="NO31" s="186">
        <v>294324.73</v>
      </c>
      <c r="NP31" s="186">
        <v>0</v>
      </c>
      <c r="NQ31" s="186">
        <v>6692957.6500000004</v>
      </c>
      <c r="NR31" s="186">
        <v>0</v>
      </c>
      <c r="NS31" s="186">
        <v>0</v>
      </c>
      <c r="NT31" s="186">
        <v>614369.66</v>
      </c>
      <c r="NU31" s="186">
        <v>0</v>
      </c>
      <c r="NV31" s="186">
        <v>8929871.2699999996</v>
      </c>
      <c r="NW31" s="186">
        <v>15571972.470000001</v>
      </c>
      <c r="NX31" s="186">
        <v>2090552.03</v>
      </c>
      <c r="NY31" s="186">
        <v>4410831.92</v>
      </c>
      <c r="NZ31" s="186">
        <v>1933230.49</v>
      </c>
      <c r="OA31" s="186">
        <v>15747641.83</v>
      </c>
      <c r="OB31" s="186">
        <v>186052.32</v>
      </c>
      <c r="OC31" s="186">
        <v>0</v>
      </c>
      <c r="OD31" s="186">
        <v>4451.7299999999996</v>
      </c>
      <c r="OE31" s="186">
        <v>2067.9</v>
      </c>
      <c r="OF31" s="186">
        <v>0</v>
      </c>
      <c r="OG31" s="186">
        <v>0</v>
      </c>
      <c r="OH31" s="186">
        <v>0</v>
      </c>
      <c r="OI31" s="186">
        <v>734015.43</v>
      </c>
      <c r="OJ31" s="186">
        <v>0</v>
      </c>
      <c r="OK31" s="186">
        <v>5879602.96</v>
      </c>
      <c r="OL31" s="186">
        <v>0</v>
      </c>
      <c r="OM31" s="186">
        <v>0</v>
      </c>
      <c r="ON31" s="186">
        <v>58142.1</v>
      </c>
      <c r="OO31" s="186">
        <v>0</v>
      </c>
      <c r="OP31" s="186">
        <v>0</v>
      </c>
      <c r="OQ31" s="186">
        <v>0</v>
      </c>
      <c r="OR31" s="186">
        <v>0</v>
      </c>
      <c r="OS31" s="186">
        <v>0</v>
      </c>
      <c r="OT31" s="186">
        <v>0</v>
      </c>
      <c r="OU31" s="186">
        <v>0</v>
      </c>
      <c r="OV31" s="186">
        <v>0</v>
      </c>
      <c r="OW31" s="186">
        <v>5370968.7800000003</v>
      </c>
      <c r="OX31" s="186">
        <v>0</v>
      </c>
      <c r="OY31" s="186">
        <v>0</v>
      </c>
      <c r="OZ31" s="186">
        <v>0</v>
      </c>
      <c r="PA31" s="186">
        <v>0</v>
      </c>
      <c r="PB31" s="186">
        <v>0</v>
      </c>
      <c r="PC31" s="186">
        <v>0</v>
      </c>
      <c r="PD31" s="186">
        <v>0</v>
      </c>
      <c r="PE31" s="186">
        <v>0</v>
      </c>
      <c r="PF31" s="186">
        <v>0</v>
      </c>
      <c r="PG31" s="186">
        <v>0</v>
      </c>
      <c r="PH31" s="186">
        <v>0</v>
      </c>
      <c r="PI31" s="186">
        <v>0</v>
      </c>
      <c r="PJ31" s="186">
        <v>10861590.65</v>
      </c>
      <c r="PK31" s="186">
        <v>10259115.41</v>
      </c>
      <c r="PL31" s="186">
        <v>2823843.8</v>
      </c>
      <c r="PM31" s="186">
        <v>3500892.34</v>
      </c>
      <c r="PN31" s="186">
        <v>2153919.2000000002</v>
      </c>
      <c r="PO31" s="186">
        <v>11044456.93</v>
      </c>
      <c r="PP31" s="186">
        <v>257356.82</v>
      </c>
      <c r="PQ31" s="186">
        <v>1656669.5</v>
      </c>
      <c r="PR31" s="186">
        <v>119425.98</v>
      </c>
      <c r="PS31" s="186">
        <v>262606.07</v>
      </c>
      <c r="PT31" s="186">
        <v>2846013</v>
      </c>
      <c r="PU31" s="186">
        <v>0</v>
      </c>
      <c r="PV31" s="186">
        <v>0</v>
      </c>
      <c r="PW31" s="186">
        <v>600590.54</v>
      </c>
      <c r="PX31" s="186">
        <v>0</v>
      </c>
      <c r="PY31" s="186">
        <v>7495025</v>
      </c>
      <c r="PZ31" s="186">
        <v>0</v>
      </c>
      <c r="QA31" s="186">
        <v>502223.9</v>
      </c>
      <c r="QB31" s="186">
        <v>369801.72</v>
      </c>
      <c r="QC31" s="280">
        <v>0</v>
      </c>
      <c r="QD31" s="280">
        <v>1</v>
      </c>
    </row>
    <row r="32" spans="1:446" x14ac:dyDescent="0.2">
      <c r="A32" s="185" t="s">
        <v>87</v>
      </c>
      <c r="B32" s="185" t="s">
        <v>87</v>
      </c>
      <c r="C32" s="186">
        <f>ROUND(ASU!H18,0)-ROUND(ASU!H288,0)</f>
        <v>0</v>
      </c>
      <c r="D32" s="292">
        <v>3541</v>
      </c>
      <c r="E32" s="185" t="s">
        <v>687</v>
      </c>
      <c r="F32" s="185">
        <v>2021</v>
      </c>
      <c r="G32" s="186">
        <v>45288632</v>
      </c>
      <c r="H32" s="186">
        <v>902658</v>
      </c>
      <c r="I32" s="186">
        <v>7057091</v>
      </c>
      <c r="J32" s="186">
        <v>9051053</v>
      </c>
      <c r="K32" s="186">
        <v>18085384</v>
      </c>
      <c r="L32" s="185" t="s">
        <v>749</v>
      </c>
      <c r="M32" s="185" t="s">
        <v>750</v>
      </c>
      <c r="N32" s="352" t="s">
        <v>751</v>
      </c>
      <c r="O32" s="186">
        <v>6381</v>
      </c>
      <c r="P32" s="186">
        <v>2740</v>
      </c>
      <c r="Q32" s="186">
        <v>1287</v>
      </c>
      <c r="R32" s="186">
        <v>0</v>
      </c>
      <c r="S32" s="186">
        <v>81</v>
      </c>
      <c r="T32" s="188" t="s">
        <v>901</v>
      </c>
      <c r="U32" s="188" t="s">
        <v>902</v>
      </c>
      <c r="V32" s="188" t="s">
        <v>903</v>
      </c>
      <c r="W32" s="186">
        <v>81869</v>
      </c>
      <c r="X32" s="186">
        <v>20716</v>
      </c>
      <c r="Y32" s="186">
        <v>7634</v>
      </c>
      <c r="Z32" s="186">
        <v>970</v>
      </c>
      <c r="AA32" s="186">
        <v>2486</v>
      </c>
      <c r="AB32" s="186">
        <v>3006</v>
      </c>
      <c r="AC32" s="186">
        <v>330</v>
      </c>
      <c r="AD32" s="186">
        <v>0</v>
      </c>
      <c r="AE32" s="186">
        <v>1578</v>
      </c>
      <c r="AF32" s="186">
        <v>0</v>
      </c>
      <c r="AG32" s="186">
        <v>0</v>
      </c>
      <c r="AH32" s="186">
        <v>0</v>
      </c>
      <c r="AI32" s="186">
        <v>0</v>
      </c>
      <c r="AJ32" s="186">
        <v>5396</v>
      </c>
      <c r="AK32" s="186">
        <v>0</v>
      </c>
      <c r="AL32" s="186">
        <v>5937</v>
      </c>
      <c r="AM32" s="186">
        <v>0</v>
      </c>
      <c r="AN32" s="186">
        <v>0</v>
      </c>
      <c r="AO32" s="186">
        <v>1776</v>
      </c>
      <c r="AP32" s="186">
        <v>694</v>
      </c>
      <c r="AQ32" s="186">
        <v>14360</v>
      </c>
      <c r="AR32" s="186">
        <v>8535</v>
      </c>
      <c r="AS32" s="186">
        <v>1158</v>
      </c>
      <c r="AT32" s="186">
        <v>2408</v>
      </c>
      <c r="AU32" s="186">
        <v>3086</v>
      </c>
      <c r="AV32" s="186">
        <v>2101</v>
      </c>
      <c r="AW32" s="186">
        <v>372</v>
      </c>
      <c r="AX32" s="186">
        <v>0</v>
      </c>
      <c r="AY32" s="186">
        <v>3411</v>
      </c>
      <c r="AZ32" s="186">
        <v>0</v>
      </c>
      <c r="BA32" s="186">
        <v>0</v>
      </c>
      <c r="BB32" s="186">
        <v>0</v>
      </c>
      <c r="BC32" s="186">
        <v>0</v>
      </c>
      <c r="BD32" s="186">
        <v>4495</v>
      </c>
      <c r="BE32" s="186">
        <v>0</v>
      </c>
      <c r="BF32" s="186">
        <v>9627</v>
      </c>
      <c r="BG32" s="186">
        <v>0</v>
      </c>
      <c r="BH32" s="186">
        <v>891</v>
      </c>
      <c r="BI32" s="186">
        <v>1167</v>
      </c>
      <c r="BJ32" s="186">
        <v>4218</v>
      </c>
      <c r="BK32" s="186">
        <v>5310</v>
      </c>
      <c r="BL32" s="186">
        <v>526</v>
      </c>
      <c r="BM32" s="186">
        <v>0</v>
      </c>
      <c r="BN32" s="186">
        <v>10620</v>
      </c>
      <c r="BO32" s="186">
        <v>367</v>
      </c>
      <c r="BP32" s="186">
        <v>0</v>
      </c>
      <c r="BQ32" s="186">
        <v>168</v>
      </c>
      <c r="BR32" s="186">
        <v>0</v>
      </c>
      <c r="BS32" s="186">
        <v>1734</v>
      </c>
      <c r="BT32" s="186">
        <v>0</v>
      </c>
      <c r="BU32" s="186">
        <v>0</v>
      </c>
      <c r="BV32" s="186">
        <v>0</v>
      </c>
      <c r="BW32" s="186">
        <v>0</v>
      </c>
      <c r="BX32" s="186">
        <v>275</v>
      </c>
      <c r="BY32" s="186">
        <v>0</v>
      </c>
      <c r="BZ32" s="186">
        <v>5823</v>
      </c>
      <c r="CA32" s="186">
        <v>0</v>
      </c>
      <c r="CB32" s="186">
        <v>0</v>
      </c>
      <c r="CC32" s="186">
        <v>570</v>
      </c>
      <c r="CD32" s="186">
        <v>1262</v>
      </c>
      <c r="CE32" s="186">
        <v>0</v>
      </c>
      <c r="CF32" s="186">
        <v>0</v>
      </c>
      <c r="CG32" s="186">
        <v>0</v>
      </c>
      <c r="CH32" s="186">
        <v>0</v>
      </c>
      <c r="CI32" s="186">
        <v>0</v>
      </c>
      <c r="CJ32" s="186">
        <v>0</v>
      </c>
      <c r="CK32" s="186">
        <v>0</v>
      </c>
      <c r="CL32" s="186">
        <v>0</v>
      </c>
      <c r="CM32" s="186">
        <v>0</v>
      </c>
      <c r="CN32" s="186">
        <v>0</v>
      </c>
      <c r="CO32" s="186">
        <v>0</v>
      </c>
      <c r="CP32" s="186">
        <v>0</v>
      </c>
      <c r="CQ32" s="186">
        <v>0</v>
      </c>
      <c r="CR32" s="186">
        <v>0</v>
      </c>
      <c r="CS32" s="186">
        <v>0</v>
      </c>
      <c r="CT32" s="186">
        <v>0</v>
      </c>
      <c r="CU32" s="186">
        <v>0</v>
      </c>
      <c r="CV32" s="186">
        <v>0</v>
      </c>
      <c r="CW32" s="186">
        <v>0</v>
      </c>
      <c r="CX32" s="186">
        <v>0</v>
      </c>
      <c r="CY32" s="186">
        <v>0</v>
      </c>
      <c r="CZ32" s="186">
        <v>0</v>
      </c>
      <c r="DA32" s="186">
        <v>0</v>
      </c>
      <c r="DB32" s="186">
        <v>0</v>
      </c>
      <c r="DC32" s="186">
        <v>0</v>
      </c>
      <c r="DD32" s="186">
        <v>0</v>
      </c>
      <c r="DE32" s="186">
        <v>0</v>
      </c>
      <c r="DF32" s="186">
        <v>0</v>
      </c>
      <c r="DG32" s="186">
        <v>0</v>
      </c>
      <c r="DH32" s="186">
        <v>0</v>
      </c>
      <c r="DI32" s="186">
        <v>0</v>
      </c>
      <c r="DJ32" s="186">
        <v>0</v>
      </c>
      <c r="DK32" s="186">
        <v>0</v>
      </c>
      <c r="DL32" s="186">
        <v>2733</v>
      </c>
      <c r="DM32" s="186">
        <v>0</v>
      </c>
      <c r="DN32" s="186">
        <v>0</v>
      </c>
      <c r="DO32" s="186">
        <v>0</v>
      </c>
      <c r="DP32" s="186">
        <v>0</v>
      </c>
      <c r="DQ32" s="186">
        <v>0</v>
      </c>
      <c r="DR32" s="186">
        <v>0</v>
      </c>
      <c r="DS32" s="186">
        <v>4786569.4864942096</v>
      </c>
      <c r="DT32" s="186">
        <v>2137240.6459757299</v>
      </c>
      <c r="DU32" s="186">
        <v>1262524.64800947</v>
      </c>
      <c r="DV32" s="186">
        <v>96717.618768256303</v>
      </c>
      <c r="DW32" s="186">
        <v>174334.71474654501</v>
      </c>
      <c r="DX32" s="186">
        <v>652331.42594404402</v>
      </c>
      <c r="DY32" s="186">
        <v>21829.157386638999</v>
      </c>
      <c r="DZ32" s="186">
        <v>0</v>
      </c>
      <c r="EA32" s="186">
        <v>156832.521479858</v>
      </c>
      <c r="EB32" s="186">
        <v>0</v>
      </c>
      <c r="EC32" s="186">
        <v>0</v>
      </c>
      <c r="ED32" s="186">
        <v>0</v>
      </c>
      <c r="EE32" s="186">
        <v>0</v>
      </c>
      <c r="EF32" s="186">
        <v>322899.78983549</v>
      </c>
      <c r="EG32" s="186">
        <v>0</v>
      </c>
      <c r="EH32" s="186">
        <v>518114.150627191</v>
      </c>
      <c r="EI32" s="186">
        <v>0</v>
      </c>
      <c r="EJ32" s="186">
        <v>0</v>
      </c>
      <c r="EK32" s="186">
        <v>135080.43781045199</v>
      </c>
      <c r="EL32" s="186">
        <v>85558.912041650401</v>
      </c>
      <c r="EM32" s="186">
        <v>1604496.2914354999</v>
      </c>
      <c r="EN32" s="186">
        <v>1280382.3867166601</v>
      </c>
      <c r="EO32" s="186">
        <v>266266.18591131299</v>
      </c>
      <c r="EP32" s="186">
        <v>408349.37935770903</v>
      </c>
      <c r="EQ32" s="186">
        <v>242222.248105001</v>
      </c>
      <c r="ER32" s="186">
        <v>773020.93544122495</v>
      </c>
      <c r="ES32" s="186">
        <v>37925.577239399798</v>
      </c>
      <c r="ET32" s="186">
        <v>0</v>
      </c>
      <c r="EU32" s="186">
        <v>320485.63048964401</v>
      </c>
      <c r="EV32" s="186">
        <v>0</v>
      </c>
      <c r="EW32" s="186">
        <v>0</v>
      </c>
      <c r="EX32" s="186">
        <v>0</v>
      </c>
      <c r="EY32" s="186">
        <v>0</v>
      </c>
      <c r="EZ32" s="186">
        <v>421301.34673081699</v>
      </c>
      <c r="FA32" s="186">
        <v>0</v>
      </c>
      <c r="FB32" s="186">
        <v>1201735.2835234699</v>
      </c>
      <c r="FC32" s="186">
        <v>0</v>
      </c>
      <c r="FD32" s="186">
        <v>0</v>
      </c>
      <c r="FE32" s="186">
        <v>98431.6515468445</v>
      </c>
      <c r="FF32" s="186">
        <v>1071557.33892533</v>
      </c>
      <c r="FG32" s="186">
        <v>1259704.3068957899</v>
      </c>
      <c r="FH32" s="186">
        <v>158910.65147581801</v>
      </c>
      <c r="FI32" s="186">
        <v>0</v>
      </c>
      <c r="FJ32" s="186">
        <v>715396.571847399</v>
      </c>
      <c r="FK32" s="186">
        <v>66611.779489577704</v>
      </c>
      <c r="FL32" s="186">
        <v>0</v>
      </c>
      <c r="FM32" s="186">
        <v>13517.4544879899</v>
      </c>
      <c r="FN32" s="186">
        <v>0</v>
      </c>
      <c r="FO32" s="186">
        <v>308314.84803049802</v>
      </c>
      <c r="FP32" s="186">
        <v>0</v>
      </c>
      <c r="FQ32" s="186">
        <v>0</v>
      </c>
      <c r="FR32" s="186">
        <v>0</v>
      </c>
      <c r="FS32" s="186">
        <v>0</v>
      </c>
      <c r="FT32" s="186">
        <v>119292.78270121101</v>
      </c>
      <c r="FU32" s="186">
        <v>0</v>
      </c>
      <c r="FV32" s="186">
        <v>905696.67139660299</v>
      </c>
      <c r="FW32" s="186">
        <v>0</v>
      </c>
      <c r="FX32" s="186">
        <v>0</v>
      </c>
      <c r="FY32" s="186">
        <v>140477.152631579</v>
      </c>
      <c r="FZ32" s="186">
        <v>698813.80050296895</v>
      </c>
      <c r="GA32" s="186">
        <v>0</v>
      </c>
      <c r="GB32" s="186">
        <v>0</v>
      </c>
      <c r="GC32" s="186">
        <v>0</v>
      </c>
      <c r="GD32" s="186">
        <v>0</v>
      </c>
      <c r="GE32" s="186">
        <v>0</v>
      </c>
      <c r="GF32" s="186">
        <v>0</v>
      </c>
      <c r="GG32" s="186">
        <v>0</v>
      </c>
      <c r="GH32" s="186">
        <v>0</v>
      </c>
      <c r="GI32" s="186">
        <v>0</v>
      </c>
      <c r="GJ32" s="186">
        <v>0</v>
      </c>
      <c r="GK32" s="186">
        <v>0</v>
      </c>
      <c r="GL32" s="186">
        <v>0</v>
      </c>
      <c r="GM32" s="186">
        <v>0</v>
      </c>
      <c r="GN32" s="186">
        <v>0</v>
      </c>
      <c r="GO32" s="186">
        <v>0</v>
      </c>
      <c r="GP32" s="186">
        <v>0</v>
      </c>
      <c r="GQ32" s="186">
        <v>0</v>
      </c>
      <c r="GR32" s="186">
        <v>0</v>
      </c>
      <c r="GS32" s="186">
        <v>0</v>
      </c>
      <c r="GT32" s="186">
        <v>0</v>
      </c>
      <c r="GU32" s="186">
        <v>0</v>
      </c>
      <c r="GV32" s="186">
        <v>0</v>
      </c>
      <c r="GW32" s="186">
        <v>0</v>
      </c>
      <c r="GX32" s="186">
        <v>0</v>
      </c>
      <c r="GY32" s="186">
        <v>0</v>
      </c>
      <c r="GZ32" s="186">
        <v>0</v>
      </c>
      <c r="HA32" s="186">
        <v>0</v>
      </c>
      <c r="HB32" s="186">
        <v>0</v>
      </c>
      <c r="HC32" s="186">
        <v>0</v>
      </c>
      <c r="HD32" s="186">
        <v>0</v>
      </c>
      <c r="HE32" s="186">
        <v>0</v>
      </c>
      <c r="HF32" s="186">
        <v>0</v>
      </c>
      <c r="HG32" s="186">
        <v>0</v>
      </c>
      <c r="HH32" s="186">
        <v>935470.64500781102</v>
      </c>
      <c r="HI32" s="186">
        <v>0</v>
      </c>
      <c r="HJ32" s="186">
        <v>0</v>
      </c>
      <c r="HK32" s="186">
        <v>0</v>
      </c>
      <c r="HL32" s="186">
        <v>0</v>
      </c>
      <c r="HM32" s="186">
        <v>0</v>
      </c>
      <c r="HN32" s="186">
        <v>0</v>
      </c>
      <c r="HP32" s="187" t="s">
        <v>161</v>
      </c>
      <c r="HQ32" s="185">
        <f>'Relative Weights'!$H$1</f>
        <v>2021</v>
      </c>
      <c r="HR32" s="186">
        <v>0</v>
      </c>
      <c r="HS32" s="186">
        <v>33285</v>
      </c>
      <c r="HT32" s="186">
        <v>11095</v>
      </c>
      <c r="HU32" s="186">
        <v>0</v>
      </c>
      <c r="HV32" s="186">
        <v>0</v>
      </c>
      <c r="HW32" s="186">
        <v>0</v>
      </c>
      <c r="HX32" s="186">
        <v>0</v>
      </c>
      <c r="HY32" s="186">
        <v>0</v>
      </c>
      <c r="HZ32" s="186">
        <v>44380</v>
      </c>
      <c r="IA32" s="186">
        <v>0</v>
      </c>
      <c r="IB32" s="186">
        <v>0</v>
      </c>
      <c r="IC32" s="186">
        <v>0</v>
      </c>
      <c r="ID32" s="186">
        <v>0</v>
      </c>
      <c r="IE32" s="186">
        <v>0</v>
      </c>
      <c r="IF32" s="186">
        <v>0</v>
      </c>
      <c r="IG32" s="186">
        <v>0</v>
      </c>
      <c r="IH32" s="186">
        <v>0</v>
      </c>
      <c r="II32" s="186">
        <v>0</v>
      </c>
      <c r="IJ32" s="186">
        <v>0</v>
      </c>
      <c r="IK32" s="186">
        <v>0</v>
      </c>
      <c r="IL32" s="186">
        <v>0</v>
      </c>
      <c r="IM32" s="186">
        <v>0</v>
      </c>
      <c r="IN32" s="186">
        <v>0</v>
      </c>
      <c r="IO32" s="186">
        <v>0</v>
      </c>
      <c r="IP32" s="186">
        <v>0</v>
      </c>
      <c r="IQ32" s="186">
        <v>0</v>
      </c>
      <c r="IR32" s="186">
        <v>0</v>
      </c>
      <c r="IS32" s="186">
        <v>0</v>
      </c>
      <c r="IT32" s="186">
        <v>0</v>
      </c>
      <c r="IU32" s="186">
        <v>0</v>
      </c>
      <c r="IV32" s="186">
        <v>0</v>
      </c>
      <c r="IW32" s="186">
        <v>0</v>
      </c>
      <c r="IX32" s="186">
        <v>0</v>
      </c>
      <c r="IY32" s="186">
        <v>0</v>
      </c>
      <c r="IZ32" s="186">
        <v>0</v>
      </c>
      <c r="JA32" s="186">
        <v>0</v>
      </c>
      <c r="JB32" s="186">
        <v>0</v>
      </c>
      <c r="JC32" s="186">
        <v>0</v>
      </c>
      <c r="JD32" s="186">
        <v>0</v>
      </c>
      <c r="JE32" s="186">
        <v>0</v>
      </c>
      <c r="JF32" s="186">
        <v>0</v>
      </c>
      <c r="JG32" s="186">
        <v>0</v>
      </c>
      <c r="JH32" s="186">
        <v>0</v>
      </c>
      <c r="JI32" s="186">
        <v>0</v>
      </c>
      <c r="JJ32" s="186">
        <v>0</v>
      </c>
      <c r="JK32" s="186">
        <v>0</v>
      </c>
      <c r="JL32" s="186">
        <v>0</v>
      </c>
      <c r="JM32" s="186">
        <v>0</v>
      </c>
      <c r="JN32" s="186">
        <v>0</v>
      </c>
      <c r="JO32" s="186">
        <v>0</v>
      </c>
      <c r="JP32" s="186">
        <v>0</v>
      </c>
      <c r="JQ32" s="186">
        <v>0</v>
      </c>
      <c r="JR32" s="186">
        <v>0</v>
      </c>
      <c r="JS32" s="186">
        <v>0</v>
      </c>
      <c r="JT32" s="186">
        <v>0</v>
      </c>
      <c r="JU32" s="186">
        <v>0</v>
      </c>
      <c r="JV32" s="186">
        <v>0</v>
      </c>
      <c r="JW32" s="186">
        <v>0</v>
      </c>
      <c r="JX32" s="186">
        <v>0</v>
      </c>
      <c r="JY32" s="186">
        <v>0</v>
      </c>
      <c r="JZ32" s="186">
        <v>0</v>
      </c>
      <c r="KA32" s="186">
        <v>0</v>
      </c>
      <c r="KB32" s="186">
        <v>0</v>
      </c>
      <c r="KC32" s="186">
        <v>0</v>
      </c>
      <c r="KD32" s="186">
        <v>0</v>
      </c>
      <c r="KE32" s="186">
        <v>0</v>
      </c>
      <c r="KF32" s="186">
        <v>0</v>
      </c>
      <c r="KG32" s="186">
        <v>0</v>
      </c>
      <c r="KH32" s="186">
        <v>0</v>
      </c>
      <c r="KI32" s="186">
        <v>0</v>
      </c>
      <c r="KJ32" s="186">
        <v>0</v>
      </c>
      <c r="KK32" s="186">
        <v>0</v>
      </c>
      <c r="KL32" s="186">
        <v>0</v>
      </c>
      <c r="KM32" s="186">
        <v>0</v>
      </c>
      <c r="KN32" s="186">
        <v>0</v>
      </c>
      <c r="KO32" s="186">
        <v>0</v>
      </c>
      <c r="KP32" s="186">
        <v>0</v>
      </c>
      <c r="KQ32" s="186">
        <v>0</v>
      </c>
      <c r="KR32" s="186">
        <v>0</v>
      </c>
      <c r="KS32" s="186">
        <v>0</v>
      </c>
      <c r="KT32" s="186">
        <v>0</v>
      </c>
      <c r="KU32" s="186">
        <v>0</v>
      </c>
      <c r="KV32" s="186">
        <v>0</v>
      </c>
      <c r="KW32" s="186">
        <v>0</v>
      </c>
      <c r="KX32" s="186">
        <v>0</v>
      </c>
      <c r="KY32" s="186">
        <v>0</v>
      </c>
      <c r="KZ32" s="186">
        <v>0</v>
      </c>
      <c r="LA32" s="186">
        <v>0</v>
      </c>
      <c r="LB32" s="186">
        <v>0</v>
      </c>
      <c r="LC32" s="186">
        <v>0</v>
      </c>
      <c r="LD32" s="186">
        <v>0</v>
      </c>
      <c r="LE32" s="186">
        <v>0</v>
      </c>
      <c r="LF32" s="186">
        <v>0</v>
      </c>
      <c r="LG32" s="186">
        <v>0</v>
      </c>
      <c r="LH32" s="186">
        <v>0</v>
      </c>
      <c r="LI32" s="186">
        <v>0</v>
      </c>
      <c r="LJ32" s="186">
        <v>0</v>
      </c>
      <c r="LK32" s="186">
        <v>0</v>
      </c>
      <c r="LL32" s="186">
        <v>0</v>
      </c>
      <c r="LM32" s="186">
        <v>0</v>
      </c>
      <c r="LN32" s="186">
        <v>0</v>
      </c>
      <c r="LO32" s="186">
        <v>0</v>
      </c>
      <c r="LP32" s="186">
        <v>0</v>
      </c>
      <c r="LQ32" s="186">
        <v>0</v>
      </c>
      <c r="LR32" s="186">
        <v>0</v>
      </c>
      <c r="LS32" s="186">
        <v>0</v>
      </c>
      <c r="LT32" s="186">
        <v>0</v>
      </c>
      <c r="LU32" s="186">
        <v>0</v>
      </c>
      <c r="LV32" s="186">
        <v>0</v>
      </c>
      <c r="LW32" s="186">
        <v>0</v>
      </c>
      <c r="LX32" s="186">
        <v>0</v>
      </c>
      <c r="LY32" s="186">
        <v>0</v>
      </c>
      <c r="LZ32" s="186">
        <v>0</v>
      </c>
      <c r="MA32" s="186">
        <v>0</v>
      </c>
      <c r="MB32" s="186">
        <v>0</v>
      </c>
      <c r="MC32" s="186">
        <v>0</v>
      </c>
      <c r="MD32" s="186">
        <v>0</v>
      </c>
      <c r="ME32" s="186">
        <v>0</v>
      </c>
      <c r="MF32" s="186">
        <v>0</v>
      </c>
      <c r="MG32" s="186">
        <v>0</v>
      </c>
      <c r="MH32" s="186">
        <v>0</v>
      </c>
      <c r="MI32" s="186">
        <v>0</v>
      </c>
      <c r="MJ32" s="186">
        <v>0</v>
      </c>
      <c r="MK32" s="186">
        <v>0</v>
      </c>
      <c r="ML32" s="186">
        <v>0</v>
      </c>
      <c r="MM32" s="186">
        <v>0</v>
      </c>
      <c r="MN32" s="186">
        <v>0</v>
      </c>
      <c r="MO32" s="186">
        <v>0</v>
      </c>
      <c r="MP32" s="186">
        <v>0</v>
      </c>
      <c r="MQ32" s="186">
        <v>0</v>
      </c>
      <c r="MR32" s="186">
        <v>0</v>
      </c>
      <c r="MS32" s="186">
        <v>0</v>
      </c>
      <c r="MT32" s="186">
        <v>0</v>
      </c>
      <c r="MU32" s="186">
        <v>0</v>
      </c>
      <c r="MV32" s="186">
        <v>0</v>
      </c>
      <c r="MW32" s="186">
        <v>0</v>
      </c>
      <c r="MX32" s="186">
        <v>0</v>
      </c>
      <c r="MY32" s="186">
        <v>0</v>
      </c>
      <c r="MZ32" s="186">
        <v>0</v>
      </c>
      <c r="NA32" s="186">
        <v>0</v>
      </c>
      <c r="NB32" s="186">
        <v>0</v>
      </c>
      <c r="NC32" s="186">
        <v>0</v>
      </c>
      <c r="ND32" s="186">
        <v>0</v>
      </c>
      <c r="NE32" s="186">
        <v>0</v>
      </c>
      <c r="NF32" s="186">
        <v>0</v>
      </c>
      <c r="NG32" s="186">
        <v>0</v>
      </c>
      <c r="NH32" s="186">
        <v>0</v>
      </c>
      <c r="NI32" s="186">
        <v>0</v>
      </c>
      <c r="NJ32" s="186">
        <v>0</v>
      </c>
      <c r="NK32" s="186">
        <v>0</v>
      </c>
      <c r="NL32" s="186">
        <v>0</v>
      </c>
      <c r="NM32" s="186">
        <v>0</v>
      </c>
      <c r="NN32" s="186">
        <v>0</v>
      </c>
      <c r="NO32" s="186">
        <v>0</v>
      </c>
      <c r="NP32" s="186">
        <v>0</v>
      </c>
      <c r="NQ32" s="186">
        <v>0</v>
      </c>
      <c r="NR32" s="186">
        <v>0</v>
      </c>
      <c r="NS32" s="186">
        <v>0</v>
      </c>
      <c r="NT32" s="186">
        <v>0</v>
      </c>
      <c r="NU32" s="186">
        <v>0</v>
      </c>
      <c r="NV32" s="186">
        <v>0</v>
      </c>
      <c r="NW32" s="186">
        <v>0</v>
      </c>
      <c r="NX32" s="186">
        <v>0</v>
      </c>
      <c r="NY32" s="186">
        <v>0</v>
      </c>
      <c r="NZ32" s="186">
        <v>0</v>
      </c>
      <c r="OA32" s="186">
        <v>0</v>
      </c>
      <c r="OB32" s="186">
        <v>0</v>
      </c>
      <c r="OC32" s="186">
        <v>0</v>
      </c>
      <c r="OD32" s="186">
        <v>0</v>
      </c>
      <c r="OE32" s="186">
        <v>0</v>
      </c>
      <c r="OF32" s="186">
        <v>0</v>
      </c>
      <c r="OG32" s="186">
        <v>0</v>
      </c>
      <c r="OH32" s="186">
        <v>0</v>
      </c>
      <c r="OI32" s="186">
        <v>0</v>
      </c>
      <c r="OJ32" s="186">
        <v>0</v>
      </c>
      <c r="OK32" s="186">
        <v>0</v>
      </c>
      <c r="OL32" s="186">
        <v>0</v>
      </c>
      <c r="OM32" s="186">
        <v>0</v>
      </c>
      <c r="ON32" s="186">
        <v>0</v>
      </c>
      <c r="OO32" s="186">
        <v>0</v>
      </c>
      <c r="OP32" s="186">
        <v>0</v>
      </c>
      <c r="OQ32" s="186">
        <v>0</v>
      </c>
      <c r="OR32" s="186">
        <v>0</v>
      </c>
      <c r="OS32" s="186">
        <v>0</v>
      </c>
      <c r="OT32" s="186">
        <v>0</v>
      </c>
      <c r="OU32" s="186">
        <v>0</v>
      </c>
      <c r="OV32" s="186">
        <v>0</v>
      </c>
      <c r="OW32" s="186">
        <v>0</v>
      </c>
      <c r="OX32" s="186">
        <v>0</v>
      </c>
      <c r="OY32" s="186">
        <v>0</v>
      </c>
      <c r="OZ32" s="186">
        <v>0</v>
      </c>
      <c r="PA32" s="186">
        <v>0</v>
      </c>
      <c r="PB32" s="186">
        <v>0</v>
      </c>
      <c r="PC32" s="186">
        <v>0</v>
      </c>
      <c r="PD32" s="186">
        <v>0</v>
      </c>
      <c r="PE32" s="186">
        <v>0</v>
      </c>
      <c r="PF32" s="186">
        <v>0</v>
      </c>
      <c r="PG32" s="186">
        <v>0</v>
      </c>
      <c r="PH32" s="186">
        <v>0</v>
      </c>
      <c r="PI32" s="186">
        <v>0</v>
      </c>
      <c r="PJ32" s="186">
        <v>7452771</v>
      </c>
      <c r="PK32" s="186">
        <v>3450690</v>
      </c>
      <c r="PL32" s="186">
        <v>1478132</v>
      </c>
      <c r="PM32" s="186">
        <v>470665</v>
      </c>
      <c r="PN32" s="186">
        <v>1188879</v>
      </c>
      <c r="PO32" s="186">
        <v>1388465</v>
      </c>
      <c r="PP32" s="186">
        <v>71376</v>
      </c>
      <c r="PQ32" s="186">
        <v>0</v>
      </c>
      <c r="PR32" s="186">
        <v>720921</v>
      </c>
      <c r="PS32" s="186">
        <v>0</v>
      </c>
      <c r="PT32" s="186">
        <v>0</v>
      </c>
      <c r="PU32" s="186">
        <v>0</v>
      </c>
      <c r="PV32" s="186">
        <v>0</v>
      </c>
      <c r="PW32" s="186">
        <v>1752409</v>
      </c>
      <c r="PX32" s="186">
        <v>0</v>
      </c>
      <c r="PY32" s="186">
        <v>2557598</v>
      </c>
      <c r="PZ32" s="186">
        <v>0</v>
      </c>
      <c r="QA32" s="186">
        <v>0</v>
      </c>
      <c r="QB32" s="186">
        <v>364310</v>
      </c>
      <c r="QC32" s="280">
        <v>1807900</v>
      </c>
      <c r="QD32" s="280">
        <v>1</v>
      </c>
    </row>
    <row r="33" spans="1:446" s="178" customFormat="1" x14ac:dyDescent="0.2">
      <c r="A33" s="185" t="s">
        <v>115</v>
      </c>
      <c r="B33" s="185" t="s">
        <v>115</v>
      </c>
      <c r="C33" s="190">
        <f>ROUND(TWU!H18,0)-ROUND(TWU!H288,0)</f>
        <v>0</v>
      </c>
      <c r="D33" s="292">
        <v>3646</v>
      </c>
      <c r="E33" s="185" t="s">
        <v>115</v>
      </c>
      <c r="F33" s="185">
        <v>2021</v>
      </c>
      <c r="G33" s="190">
        <v>85470934</v>
      </c>
      <c r="H33" s="190">
        <v>4458898</v>
      </c>
      <c r="I33" s="190">
        <v>29770430</v>
      </c>
      <c r="J33" s="190">
        <v>12424731</v>
      </c>
      <c r="K33" s="190">
        <v>31495960</v>
      </c>
      <c r="L33" s="185" t="s">
        <v>822</v>
      </c>
      <c r="M33" s="185" t="s">
        <v>752</v>
      </c>
      <c r="N33" s="185" t="s">
        <v>823</v>
      </c>
      <c r="O33" s="186">
        <v>4328</v>
      </c>
      <c r="P33" s="186">
        <v>6322</v>
      </c>
      <c r="Q33" s="186">
        <v>4280</v>
      </c>
      <c r="R33" s="186">
        <v>797</v>
      </c>
      <c r="S33" s="186">
        <v>305</v>
      </c>
      <c r="T33" s="188" t="s">
        <v>799</v>
      </c>
      <c r="U33" s="188" t="s">
        <v>800</v>
      </c>
      <c r="V33" s="188" t="s">
        <v>801</v>
      </c>
      <c r="W33" s="190">
        <v>66148</v>
      </c>
      <c r="X33" s="190">
        <v>31755</v>
      </c>
      <c r="Y33" s="190">
        <v>8572</v>
      </c>
      <c r="Z33" s="190">
        <v>2249</v>
      </c>
      <c r="AA33" s="190">
        <v>628</v>
      </c>
      <c r="AB33" s="190">
        <v>1451</v>
      </c>
      <c r="AC33" s="190">
        <v>3610</v>
      </c>
      <c r="AD33" s="190">
        <v>0</v>
      </c>
      <c r="AE33" s="190">
        <v>518</v>
      </c>
      <c r="AF33" s="190">
        <v>129</v>
      </c>
      <c r="AG33" s="190">
        <v>0</v>
      </c>
      <c r="AH33" s="190">
        <v>0</v>
      </c>
      <c r="AI33" s="190">
        <v>0</v>
      </c>
      <c r="AJ33" s="190">
        <v>3960</v>
      </c>
      <c r="AK33" s="190">
        <v>0</v>
      </c>
      <c r="AL33" s="190">
        <v>4152</v>
      </c>
      <c r="AM33" s="190">
        <v>0</v>
      </c>
      <c r="AN33" s="190">
        <v>0</v>
      </c>
      <c r="AO33" s="190">
        <v>27</v>
      </c>
      <c r="AP33" s="190">
        <v>97</v>
      </c>
      <c r="AQ33" s="190">
        <v>22028</v>
      </c>
      <c r="AR33" s="190">
        <v>16682</v>
      </c>
      <c r="AS33" s="190">
        <v>5217</v>
      </c>
      <c r="AT33" s="190">
        <v>9006</v>
      </c>
      <c r="AU33" s="190">
        <v>524</v>
      </c>
      <c r="AV33" s="190">
        <v>2360</v>
      </c>
      <c r="AW33" s="190">
        <v>5065</v>
      </c>
      <c r="AX33" s="190">
        <v>0</v>
      </c>
      <c r="AY33" s="190">
        <v>2447</v>
      </c>
      <c r="AZ33" s="190">
        <v>441</v>
      </c>
      <c r="BA33" s="190">
        <v>0</v>
      </c>
      <c r="BB33" s="190">
        <v>0</v>
      </c>
      <c r="BC33" s="190">
        <v>0</v>
      </c>
      <c r="BD33" s="190">
        <v>12666</v>
      </c>
      <c r="BE33" s="190">
        <v>0</v>
      </c>
      <c r="BF33" s="190">
        <v>18063</v>
      </c>
      <c r="BG33" s="190">
        <v>0</v>
      </c>
      <c r="BH33" s="190">
        <v>618</v>
      </c>
      <c r="BI33" s="190">
        <v>426</v>
      </c>
      <c r="BJ33" s="190">
        <v>28289</v>
      </c>
      <c r="BK33" s="190">
        <v>6155</v>
      </c>
      <c r="BL33" s="190">
        <v>9113</v>
      </c>
      <c r="BM33" s="190">
        <v>1842</v>
      </c>
      <c r="BN33" s="190">
        <v>5607</v>
      </c>
      <c r="BO33" s="190">
        <v>171</v>
      </c>
      <c r="BP33" s="190">
        <v>907</v>
      </c>
      <c r="BQ33" s="190">
        <v>2911</v>
      </c>
      <c r="BR33" s="190">
        <v>0</v>
      </c>
      <c r="BS33" s="190">
        <v>885</v>
      </c>
      <c r="BT33" s="190">
        <v>5382</v>
      </c>
      <c r="BU33" s="190">
        <v>0</v>
      </c>
      <c r="BV33" s="190">
        <v>0</v>
      </c>
      <c r="BW33" s="190">
        <v>0</v>
      </c>
      <c r="BX33" s="190">
        <v>16352</v>
      </c>
      <c r="BY33" s="190">
        <v>0</v>
      </c>
      <c r="BZ33" s="190">
        <v>22384</v>
      </c>
      <c r="CA33" s="190">
        <v>0</v>
      </c>
      <c r="CB33" s="190">
        <v>0</v>
      </c>
      <c r="CC33" s="190">
        <v>228</v>
      </c>
      <c r="CD33" s="190">
        <v>11837</v>
      </c>
      <c r="CE33" s="190">
        <v>2513</v>
      </c>
      <c r="CF33" s="190">
        <v>3764</v>
      </c>
      <c r="CG33" s="190">
        <v>300</v>
      </c>
      <c r="CH33" s="190">
        <v>928</v>
      </c>
      <c r="CI33" s="190">
        <v>3</v>
      </c>
      <c r="CJ33" s="190">
        <v>15</v>
      </c>
      <c r="CK33" s="190">
        <v>809</v>
      </c>
      <c r="CL33" s="190">
        <v>0</v>
      </c>
      <c r="CM33" s="190">
        <v>0</v>
      </c>
      <c r="CN33" s="190">
        <v>18</v>
      </c>
      <c r="CO33" s="190">
        <v>0</v>
      </c>
      <c r="CP33" s="190">
        <v>0</v>
      </c>
      <c r="CQ33" s="190">
        <v>0</v>
      </c>
      <c r="CR33" s="190">
        <v>5051</v>
      </c>
      <c r="CS33" s="190">
        <v>0</v>
      </c>
      <c r="CT33" s="190">
        <v>60</v>
      </c>
      <c r="CU33" s="190">
        <v>0</v>
      </c>
      <c r="CV33" s="190">
        <v>0</v>
      </c>
      <c r="CW33" s="190">
        <v>0</v>
      </c>
      <c r="CX33" s="190">
        <v>1881</v>
      </c>
      <c r="CY33" s="190">
        <v>0</v>
      </c>
      <c r="CZ33" s="190">
        <v>0</v>
      </c>
      <c r="DA33" s="190">
        <v>0</v>
      </c>
      <c r="DB33" s="190">
        <v>0</v>
      </c>
      <c r="DC33" s="190">
        <v>0</v>
      </c>
      <c r="DD33" s="190">
        <v>0</v>
      </c>
      <c r="DE33" s="190">
        <v>0</v>
      </c>
      <c r="DF33" s="190">
        <v>0</v>
      </c>
      <c r="DG33" s="190">
        <v>0</v>
      </c>
      <c r="DH33" s="190">
        <v>0</v>
      </c>
      <c r="DI33" s="190">
        <v>0</v>
      </c>
      <c r="DJ33" s="190">
        <v>0</v>
      </c>
      <c r="DK33" s="190">
        <v>0</v>
      </c>
      <c r="DL33" s="190">
        <f>9346+555</f>
        <v>9901</v>
      </c>
      <c r="DM33" s="190">
        <v>0</v>
      </c>
      <c r="DN33" s="190">
        <v>0</v>
      </c>
      <c r="DO33" s="190">
        <v>0</v>
      </c>
      <c r="DP33" s="190">
        <v>0</v>
      </c>
      <c r="DQ33" s="190">
        <v>0</v>
      </c>
      <c r="DR33" s="190">
        <v>0</v>
      </c>
      <c r="DS33" s="190">
        <v>3035131.41866558</v>
      </c>
      <c r="DT33" s="190">
        <v>1954969.14390193</v>
      </c>
      <c r="DU33" s="190">
        <v>800473.34299432405</v>
      </c>
      <c r="DV33" s="190">
        <v>221207.760444335</v>
      </c>
      <c r="DW33" s="190">
        <v>68675.076205072706</v>
      </c>
      <c r="DX33" s="190">
        <v>137098.449894783</v>
      </c>
      <c r="DY33" s="190">
        <v>167939.90119928299</v>
      </c>
      <c r="DZ33" s="190">
        <v>0</v>
      </c>
      <c r="EA33" s="190">
        <v>64098.921257419403</v>
      </c>
      <c r="EB33" s="190">
        <v>5235.2536747179402</v>
      </c>
      <c r="EC33" s="190">
        <v>0</v>
      </c>
      <c r="ED33" s="190">
        <v>0</v>
      </c>
      <c r="EE33" s="190">
        <v>0</v>
      </c>
      <c r="EF33" s="190">
        <v>234430.45521326899</v>
      </c>
      <c r="EG33" s="190">
        <v>0</v>
      </c>
      <c r="EH33" s="190">
        <v>332655.84312917799</v>
      </c>
      <c r="EI33" s="190">
        <v>0</v>
      </c>
      <c r="EJ33" s="190">
        <v>0</v>
      </c>
      <c r="EK33" s="190">
        <v>3778.3527896233099</v>
      </c>
      <c r="EL33" s="190">
        <v>12258.117256092501</v>
      </c>
      <c r="EM33" s="190">
        <v>1634410.3244753501</v>
      </c>
      <c r="EN33" s="190">
        <v>1641690.4175041099</v>
      </c>
      <c r="EO33" s="190">
        <v>987131.52485909802</v>
      </c>
      <c r="EP33" s="190">
        <v>912743.625463904</v>
      </c>
      <c r="EQ33" s="190">
        <v>52304.652518331503</v>
      </c>
      <c r="ER33" s="190">
        <v>301907.36437857902</v>
      </c>
      <c r="ES33" s="190">
        <v>452238.635399536</v>
      </c>
      <c r="ET33" s="190">
        <v>0</v>
      </c>
      <c r="EU33" s="190">
        <v>336466.84210783697</v>
      </c>
      <c r="EV33" s="190">
        <v>16247.6495510885</v>
      </c>
      <c r="EW33" s="190">
        <v>0</v>
      </c>
      <c r="EX33" s="190">
        <v>0</v>
      </c>
      <c r="EY33" s="190">
        <v>0</v>
      </c>
      <c r="EZ33" s="190">
        <v>1307899.23066741</v>
      </c>
      <c r="FA33" s="190">
        <v>0</v>
      </c>
      <c r="FB33" s="190">
        <v>1884391.1654171301</v>
      </c>
      <c r="FC33" s="190">
        <v>0</v>
      </c>
      <c r="FD33" s="190">
        <v>143181.196525187</v>
      </c>
      <c r="FE33" s="190">
        <v>50523.617210376702</v>
      </c>
      <c r="FF33" s="190">
        <v>5245839.3332992997</v>
      </c>
      <c r="FG33" s="190">
        <v>1719019.4145585001</v>
      </c>
      <c r="FH33" s="190">
        <v>1726801.1010332</v>
      </c>
      <c r="FI33" s="190">
        <v>659986.85974739096</v>
      </c>
      <c r="FJ33" s="190">
        <v>996312.12262628705</v>
      </c>
      <c r="FK33" s="190">
        <v>42054.463333502601</v>
      </c>
      <c r="FL33" s="190">
        <v>222383.33717203801</v>
      </c>
      <c r="FM33" s="190">
        <v>560162.25658032706</v>
      </c>
      <c r="FN33" s="190">
        <v>0</v>
      </c>
      <c r="FO33" s="190">
        <v>210367.31849315099</v>
      </c>
      <c r="FP33" s="190">
        <v>806544.28203168197</v>
      </c>
      <c r="FQ33" s="190">
        <v>0</v>
      </c>
      <c r="FR33" s="190">
        <v>0</v>
      </c>
      <c r="FS33" s="190">
        <v>0</v>
      </c>
      <c r="FT33" s="190">
        <v>2349020.3418272999</v>
      </c>
      <c r="FU33" s="190">
        <v>0</v>
      </c>
      <c r="FV33" s="190">
        <v>2101163.9780577002</v>
      </c>
      <c r="FW33" s="190">
        <v>0</v>
      </c>
      <c r="FX33" s="190">
        <v>0</v>
      </c>
      <c r="FY33" s="190">
        <v>44106.386554621902</v>
      </c>
      <c r="FZ33" s="190">
        <v>2691539.5408372902</v>
      </c>
      <c r="GA33" s="190">
        <v>1451916.45177837</v>
      </c>
      <c r="GB33" s="190">
        <v>1122827.6000628399</v>
      </c>
      <c r="GC33" s="190">
        <v>74051.309492767396</v>
      </c>
      <c r="GD33" s="190">
        <v>298795.00022249098</v>
      </c>
      <c r="GE33" s="190">
        <v>1831.08620689655</v>
      </c>
      <c r="GF33" s="190">
        <v>11282.1265210399</v>
      </c>
      <c r="GG33" s="190">
        <v>375849.49590020097</v>
      </c>
      <c r="GH33" s="190">
        <v>0</v>
      </c>
      <c r="GI33" s="190">
        <v>0</v>
      </c>
      <c r="GJ33" s="190">
        <v>2046.5622701454699</v>
      </c>
      <c r="GK33" s="190">
        <v>0</v>
      </c>
      <c r="GL33" s="190">
        <v>0</v>
      </c>
      <c r="GM33" s="190">
        <v>0</v>
      </c>
      <c r="GN33" s="190">
        <v>1708939.53869372</v>
      </c>
      <c r="GO33" s="190">
        <v>0</v>
      </c>
      <c r="GP33" s="190">
        <v>34573.087767379802</v>
      </c>
      <c r="GQ33" s="190">
        <v>0</v>
      </c>
      <c r="GR33" s="190">
        <v>0</v>
      </c>
      <c r="GS33" s="190">
        <v>0</v>
      </c>
      <c r="GT33" s="190">
        <v>1829689.98218774</v>
      </c>
      <c r="GU33" s="190">
        <v>0</v>
      </c>
      <c r="GV33" s="190">
        <v>0</v>
      </c>
      <c r="GW33" s="190">
        <v>0</v>
      </c>
      <c r="GX33" s="190">
        <v>0</v>
      </c>
      <c r="GY33" s="190">
        <v>0</v>
      </c>
      <c r="GZ33" s="190">
        <v>0</v>
      </c>
      <c r="HA33" s="190">
        <v>0</v>
      </c>
      <c r="HB33" s="190">
        <v>0</v>
      </c>
      <c r="HC33" s="190">
        <v>0</v>
      </c>
      <c r="HD33" s="190">
        <v>0</v>
      </c>
      <c r="HE33" s="190">
        <v>0</v>
      </c>
      <c r="HF33" s="190">
        <v>0</v>
      </c>
      <c r="HG33" s="190">
        <v>0</v>
      </c>
      <c r="HH33" s="190">
        <v>1958470.38548405</v>
      </c>
      <c r="HI33" s="190">
        <v>0</v>
      </c>
      <c r="HJ33" s="190">
        <v>0</v>
      </c>
      <c r="HK33" s="190">
        <v>0</v>
      </c>
      <c r="HL33" s="190">
        <v>0</v>
      </c>
      <c r="HM33" s="190">
        <v>0</v>
      </c>
      <c r="HN33" s="190">
        <v>0</v>
      </c>
      <c r="HP33" s="187" t="s">
        <v>162</v>
      </c>
      <c r="HQ33" s="185">
        <f>'Relative Weights'!$H$1</f>
        <v>2021</v>
      </c>
      <c r="HR33" s="186">
        <v>77009</v>
      </c>
      <c r="HS33" s="186">
        <v>142044</v>
      </c>
      <c r="HT33" s="186">
        <v>0</v>
      </c>
      <c r="HU33" s="186">
        <v>0</v>
      </c>
      <c r="HV33" s="186">
        <v>0</v>
      </c>
      <c r="HW33" s="186">
        <v>0</v>
      </c>
      <c r="HX33" s="186">
        <v>11100</v>
      </c>
      <c r="HY33" s="186">
        <v>0</v>
      </c>
      <c r="HZ33" s="186">
        <v>0</v>
      </c>
      <c r="IA33" s="186">
        <v>0</v>
      </c>
      <c r="IB33" s="186">
        <v>0</v>
      </c>
      <c r="IC33" s="186">
        <v>0</v>
      </c>
      <c r="ID33" s="186">
        <v>0</v>
      </c>
      <c r="IE33" s="186">
        <v>0</v>
      </c>
      <c r="IF33" s="186">
        <v>0</v>
      </c>
      <c r="IG33" s="186">
        <v>0</v>
      </c>
      <c r="IH33" s="186">
        <v>0</v>
      </c>
      <c r="II33" s="186">
        <v>0</v>
      </c>
      <c r="IJ33" s="186">
        <v>0</v>
      </c>
      <c r="IK33" s="186">
        <v>0</v>
      </c>
      <c r="IL33" s="186">
        <v>74145</v>
      </c>
      <c r="IM33" s="186">
        <v>149302</v>
      </c>
      <c r="IN33" s="186">
        <v>7179</v>
      </c>
      <c r="IO33" s="186">
        <v>9120</v>
      </c>
      <c r="IP33" s="186">
        <v>0</v>
      </c>
      <c r="IQ33" s="186">
        <v>0</v>
      </c>
      <c r="IR33" s="186">
        <v>7400</v>
      </c>
      <c r="IS33" s="186">
        <v>0</v>
      </c>
      <c r="IT33" s="186">
        <v>0</v>
      </c>
      <c r="IU33" s="186">
        <v>0</v>
      </c>
      <c r="IV33" s="186">
        <v>0</v>
      </c>
      <c r="IW33" s="186">
        <v>0</v>
      </c>
      <c r="IX33" s="186">
        <v>0</v>
      </c>
      <c r="IY33" s="186">
        <v>8057</v>
      </c>
      <c r="IZ33" s="186">
        <v>0</v>
      </c>
      <c r="JA33" s="186">
        <v>0</v>
      </c>
      <c r="JB33" s="186">
        <v>0</v>
      </c>
      <c r="JC33" s="186">
        <v>0</v>
      </c>
      <c r="JD33" s="186">
        <v>0</v>
      </c>
      <c r="JE33" s="186">
        <v>123911</v>
      </c>
      <c r="JF33" s="186">
        <v>50144</v>
      </c>
      <c r="JG33" s="186">
        <v>40550</v>
      </c>
      <c r="JH33" s="186">
        <v>30427</v>
      </c>
      <c r="JI33" s="186">
        <v>101286</v>
      </c>
      <c r="JJ33" s="186">
        <v>0</v>
      </c>
      <c r="JK33" s="186">
        <v>0</v>
      </c>
      <c r="JL33" s="186">
        <v>0</v>
      </c>
      <c r="JM33" s="186">
        <v>0</v>
      </c>
      <c r="JN33" s="186">
        <v>57157</v>
      </c>
      <c r="JO33" s="186">
        <v>0</v>
      </c>
      <c r="JP33" s="186">
        <v>0</v>
      </c>
      <c r="JQ33" s="186">
        <v>0</v>
      </c>
      <c r="JR33" s="186">
        <v>0</v>
      </c>
      <c r="JS33" s="186">
        <v>72795</v>
      </c>
      <c r="JT33" s="186">
        <v>0</v>
      </c>
      <c r="JU33" s="186">
        <v>0</v>
      </c>
      <c r="JV33" s="186">
        <v>0</v>
      </c>
      <c r="JW33" s="186">
        <v>0</v>
      </c>
      <c r="JX33" s="186">
        <v>0</v>
      </c>
      <c r="JY33" s="186">
        <v>51124</v>
      </c>
      <c r="JZ33" s="186">
        <v>161755</v>
      </c>
      <c r="KA33" s="186">
        <v>23182</v>
      </c>
      <c r="KB33" s="186">
        <v>31540</v>
      </c>
      <c r="KC33" s="186">
        <v>243157</v>
      </c>
      <c r="KD33" s="186">
        <v>0</v>
      </c>
      <c r="KE33" s="186">
        <v>0</v>
      </c>
      <c r="KF33" s="186">
        <v>0</v>
      </c>
      <c r="KG33" s="186">
        <v>0</v>
      </c>
      <c r="KH33" s="186">
        <v>0</v>
      </c>
      <c r="KI33" s="186">
        <v>86235</v>
      </c>
      <c r="KJ33" s="186">
        <v>0</v>
      </c>
      <c r="KK33" s="186">
        <v>0</v>
      </c>
      <c r="KL33" s="186">
        <v>0</v>
      </c>
      <c r="KM33" s="186">
        <v>238249</v>
      </c>
      <c r="KN33" s="186">
        <v>0</v>
      </c>
      <c r="KO33" s="186">
        <v>0</v>
      </c>
      <c r="KP33" s="186">
        <v>0</v>
      </c>
      <c r="KQ33" s="186">
        <v>0</v>
      </c>
      <c r="KR33" s="186">
        <v>0</v>
      </c>
      <c r="KS33" s="186">
        <v>104985</v>
      </c>
      <c r="KT33" s="186">
        <v>0</v>
      </c>
      <c r="KU33" s="186">
        <v>0</v>
      </c>
      <c r="KV33" s="186">
        <v>0</v>
      </c>
      <c r="KW33" s="186">
        <v>0</v>
      </c>
      <c r="KX33" s="186">
        <v>0</v>
      </c>
      <c r="KY33" s="186">
        <v>0</v>
      </c>
      <c r="KZ33" s="186">
        <v>0</v>
      </c>
      <c r="LA33" s="186">
        <v>0</v>
      </c>
      <c r="LB33" s="186">
        <v>0</v>
      </c>
      <c r="LC33" s="186">
        <v>0</v>
      </c>
      <c r="LD33" s="186">
        <v>0</v>
      </c>
      <c r="LE33" s="186">
        <v>0</v>
      </c>
      <c r="LF33" s="186">
        <v>0</v>
      </c>
      <c r="LG33" s="186">
        <v>0</v>
      </c>
      <c r="LH33" s="186">
        <v>0</v>
      </c>
      <c r="LI33" s="186">
        <v>0</v>
      </c>
      <c r="LJ33" s="186">
        <v>0</v>
      </c>
      <c r="LK33" s="186">
        <v>0</v>
      </c>
      <c r="LL33" s="186">
        <v>0</v>
      </c>
      <c r="LM33" s="186">
        <v>0</v>
      </c>
      <c r="LN33" s="186">
        <v>0</v>
      </c>
      <c r="LO33" s="186">
        <v>0</v>
      </c>
      <c r="LP33" s="186">
        <v>0</v>
      </c>
      <c r="LQ33" s="186">
        <v>0</v>
      </c>
      <c r="LR33" s="186">
        <v>0</v>
      </c>
      <c r="LS33" s="186">
        <v>0</v>
      </c>
      <c r="LT33" s="186">
        <v>0</v>
      </c>
      <c r="LU33" s="186">
        <v>0</v>
      </c>
      <c r="LV33" s="186">
        <v>0</v>
      </c>
      <c r="LW33" s="186">
        <v>0</v>
      </c>
      <c r="LX33" s="186">
        <v>0</v>
      </c>
      <c r="LY33" s="186">
        <v>0</v>
      </c>
      <c r="LZ33" s="186">
        <v>0</v>
      </c>
      <c r="MA33" s="186">
        <v>0</v>
      </c>
      <c r="MB33" s="186">
        <v>0</v>
      </c>
      <c r="MC33" s="186">
        <v>0</v>
      </c>
      <c r="MD33" s="186">
        <v>0</v>
      </c>
      <c r="ME33" s="186">
        <v>0</v>
      </c>
      <c r="MF33" s="186">
        <v>0</v>
      </c>
      <c r="MG33" s="186">
        <v>0</v>
      </c>
      <c r="MH33" s="186">
        <v>0</v>
      </c>
      <c r="MI33" s="186">
        <v>0</v>
      </c>
      <c r="MJ33" s="186">
        <v>0</v>
      </c>
      <c r="MK33" s="186">
        <v>0</v>
      </c>
      <c r="ML33" s="186">
        <v>0</v>
      </c>
      <c r="MM33" s="186">
        <v>0</v>
      </c>
      <c r="MN33" s="186">
        <v>0</v>
      </c>
      <c r="MO33" s="186">
        <v>0</v>
      </c>
      <c r="MP33" s="186">
        <v>0</v>
      </c>
      <c r="MQ33" s="186">
        <v>0</v>
      </c>
      <c r="MR33" s="186">
        <v>0</v>
      </c>
      <c r="MS33" s="186">
        <v>0</v>
      </c>
      <c r="MT33" s="186">
        <v>0</v>
      </c>
      <c r="MU33" s="186">
        <v>0</v>
      </c>
      <c r="MV33" s="186">
        <v>0</v>
      </c>
      <c r="MW33" s="186">
        <v>0</v>
      </c>
      <c r="MX33" s="186">
        <v>0</v>
      </c>
      <c r="MY33" s="186">
        <v>0</v>
      </c>
      <c r="MZ33" s="186">
        <v>0</v>
      </c>
      <c r="NA33" s="186">
        <v>0</v>
      </c>
      <c r="NB33" s="186">
        <v>0</v>
      </c>
      <c r="NC33" s="186">
        <v>0</v>
      </c>
      <c r="ND33" s="186">
        <v>0</v>
      </c>
      <c r="NE33" s="186">
        <v>0</v>
      </c>
      <c r="NF33" s="186">
        <v>0</v>
      </c>
      <c r="NG33" s="186">
        <v>0</v>
      </c>
      <c r="NH33" s="186">
        <v>0</v>
      </c>
      <c r="NI33" s="186">
        <v>0</v>
      </c>
      <c r="NJ33" s="186">
        <v>0</v>
      </c>
      <c r="NK33" s="186">
        <v>0</v>
      </c>
      <c r="NL33" s="186">
        <v>0</v>
      </c>
      <c r="NM33" s="186">
        <v>0</v>
      </c>
      <c r="NN33" s="186">
        <v>0</v>
      </c>
      <c r="NO33" s="186">
        <v>0</v>
      </c>
      <c r="NP33" s="186">
        <v>0</v>
      </c>
      <c r="NQ33" s="186">
        <v>0</v>
      </c>
      <c r="NR33" s="186">
        <v>0</v>
      </c>
      <c r="NS33" s="186">
        <v>0</v>
      </c>
      <c r="NT33" s="186">
        <v>0</v>
      </c>
      <c r="NU33" s="186">
        <v>0</v>
      </c>
      <c r="NV33" s="186">
        <v>0</v>
      </c>
      <c r="NW33" s="186">
        <v>0</v>
      </c>
      <c r="NX33" s="186">
        <v>0</v>
      </c>
      <c r="NY33" s="186">
        <v>0</v>
      </c>
      <c r="NZ33" s="186">
        <v>0</v>
      </c>
      <c r="OA33" s="186">
        <v>0</v>
      </c>
      <c r="OB33" s="186">
        <v>0</v>
      </c>
      <c r="OC33" s="186">
        <v>0</v>
      </c>
      <c r="OD33" s="186">
        <v>0</v>
      </c>
      <c r="OE33" s="186">
        <v>0</v>
      </c>
      <c r="OF33" s="186">
        <v>0</v>
      </c>
      <c r="OG33" s="186">
        <v>0</v>
      </c>
      <c r="OH33" s="186">
        <v>0</v>
      </c>
      <c r="OI33" s="186">
        <v>0</v>
      </c>
      <c r="OJ33" s="186">
        <v>0</v>
      </c>
      <c r="OK33" s="186">
        <v>0</v>
      </c>
      <c r="OL33" s="186">
        <v>0</v>
      </c>
      <c r="OM33" s="186">
        <v>0</v>
      </c>
      <c r="ON33" s="186">
        <v>0</v>
      </c>
      <c r="OO33" s="186">
        <v>0</v>
      </c>
      <c r="OP33" s="186">
        <v>0</v>
      </c>
      <c r="OQ33" s="186">
        <v>0</v>
      </c>
      <c r="OR33" s="186">
        <v>0</v>
      </c>
      <c r="OS33" s="186">
        <v>0</v>
      </c>
      <c r="OT33" s="186">
        <v>0</v>
      </c>
      <c r="OU33" s="186">
        <v>0</v>
      </c>
      <c r="OV33" s="186">
        <v>0</v>
      </c>
      <c r="OW33" s="186">
        <v>0</v>
      </c>
      <c r="OX33" s="186">
        <v>0</v>
      </c>
      <c r="OY33" s="186">
        <v>0</v>
      </c>
      <c r="OZ33" s="186">
        <v>0</v>
      </c>
      <c r="PA33" s="186">
        <v>0</v>
      </c>
      <c r="PB33" s="186">
        <v>0</v>
      </c>
      <c r="PC33" s="186">
        <v>0</v>
      </c>
      <c r="PD33" s="186">
        <v>0</v>
      </c>
      <c r="PE33" s="186">
        <v>0</v>
      </c>
      <c r="PF33" s="186">
        <v>0</v>
      </c>
      <c r="PG33" s="186">
        <v>0</v>
      </c>
      <c r="PH33" s="186">
        <v>0</v>
      </c>
      <c r="PI33" s="186">
        <v>0</v>
      </c>
      <c r="PJ33" s="186">
        <v>7524394.0700000003</v>
      </c>
      <c r="PK33" s="186">
        <v>6238309.1399999997</v>
      </c>
      <c r="PL33" s="186">
        <v>2376308.2799999998</v>
      </c>
      <c r="PM33" s="186">
        <v>151216.76</v>
      </c>
      <c r="PN33" s="186">
        <v>2552259.73</v>
      </c>
      <c r="PO33" s="186">
        <v>616983.59</v>
      </c>
      <c r="PP33" s="186">
        <v>1444328.16</v>
      </c>
      <c r="PQ33" s="186">
        <v>0</v>
      </c>
      <c r="PR33" s="186">
        <v>612781.65</v>
      </c>
      <c r="PS33" s="186">
        <v>840451.32</v>
      </c>
      <c r="PT33" s="186">
        <v>0</v>
      </c>
      <c r="PU33" s="186">
        <v>0</v>
      </c>
      <c r="PV33" s="186">
        <v>0</v>
      </c>
      <c r="PW33" s="186">
        <v>7225685.2699999996</v>
      </c>
      <c r="PX33" s="186">
        <v>0</v>
      </c>
      <c r="PY33" s="186">
        <v>3992435</v>
      </c>
      <c r="PZ33" s="186">
        <v>0</v>
      </c>
      <c r="QA33" s="186">
        <v>131327.81</v>
      </c>
      <c r="QB33" s="186">
        <v>90261.53</v>
      </c>
      <c r="QC33" s="280">
        <v>9226575.0399999991</v>
      </c>
      <c r="QD33" s="280">
        <v>1</v>
      </c>
    </row>
    <row r="34" spans="1:446" x14ac:dyDescent="0.2">
      <c r="A34" s="185" t="s">
        <v>91</v>
      </c>
      <c r="B34" s="185" t="s">
        <v>91</v>
      </c>
      <c r="C34" s="186">
        <f>ROUND(LU!H18,0)-ROUND(LU!H288,0)</f>
        <v>0</v>
      </c>
      <c r="D34" s="292">
        <v>3581</v>
      </c>
      <c r="E34" s="185" t="s">
        <v>688</v>
      </c>
      <c r="F34" s="185">
        <v>2021</v>
      </c>
      <c r="G34" s="186">
        <v>63656290</v>
      </c>
      <c r="H34" s="186">
        <v>4968792</v>
      </c>
      <c r="I34" s="186">
        <v>47621749</v>
      </c>
      <c r="J34" s="186">
        <v>9181241</v>
      </c>
      <c r="K34" s="186">
        <v>32777238</v>
      </c>
      <c r="L34" s="185" t="s">
        <v>824</v>
      </c>
      <c r="M34" s="185" t="s">
        <v>825</v>
      </c>
      <c r="N34" s="185" t="s">
        <v>826</v>
      </c>
      <c r="O34" s="186">
        <v>3924</v>
      </c>
      <c r="P34" s="186">
        <v>5295</v>
      </c>
      <c r="Q34" s="186">
        <v>6231</v>
      </c>
      <c r="R34" s="186">
        <v>318</v>
      </c>
      <c r="S34" s="186">
        <v>31</v>
      </c>
      <c r="T34" s="188" t="s">
        <v>940</v>
      </c>
      <c r="U34" s="188" t="s">
        <v>802</v>
      </c>
      <c r="V34" s="287" t="s">
        <v>941</v>
      </c>
      <c r="W34" s="186">
        <v>66802</v>
      </c>
      <c r="X34" s="186">
        <v>21320</v>
      </c>
      <c r="Y34" s="186">
        <v>8863</v>
      </c>
      <c r="Z34" s="186">
        <v>753</v>
      </c>
      <c r="AA34" s="186">
        <v>0</v>
      </c>
      <c r="AB34" s="186">
        <v>6286</v>
      </c>
      <c r="AC34" s="186">
        <v>3081</v>
      </c>
      <c r="AD34" s="186">
        <v>0</v>
      </c>
      <c r="AE34" s="186">
        <v>636</v>
      </c>
      <c r="AF34" s="186">
        <v>211</v>
      </c>
      <c r="AG34" s="186">
        <v>0</v>
      </c>
      <c r="AH34" s="186">
        <v>0</v>
      </c>
      <c r="AI34" s="186">
        <v>0</v>
      </c>
      <c r="AJ34" s="186">
        <v>3321</v>
      </c>
      <c r="AK34" s="186">
        <v>0</v>
      </c>
      <c r="AL34" s="186">
        <v>7268</v>
      </c>
      <c r="AM34" s="186">
        <v>0</v>
      </c>
      <c r="AN34" s="186">
        <v>0</v>
      </c>
      <c r="AO34" s="186">
        <v>456</v>
      </c>
      <c r="AP34" s="186">
        <v>1828</v>
      </c>
      <c r="AQ34" s="186">
        <v>22527</v>
      </c>
      <c r="AR34" s="186">
        <v>6930</v>
      </c>
      <c r="AS34" s="186">
        <v>3616</v>
      </c>
      <c r="AT34" s="186">
        <v>2514</v>
      </c>
      <c r="AU34" s="186">
        <v>0</v>
      </c>
      <c r="AV34" s="186">
        <v>12661</v>
      </c>
      <c r="AW34" s="186">
        <v>4314</v>
      </c>
      <c r="AX34" s="186">
        <v>0</v>
      </c>
      <c r="AY34" s="186">
        <v>2055</v>
      </c>
      <c r="AZ34" s="186">
        <v>0</v>
      </c>
      <c r="BA34" s="186">
        <v>0</v>
      </c>
      <c r="BB34" s="186">
        <v>0</v>
      </c>
      <c r="BC34" s="186">
        <v>0</v>
      </c>
      <c r="BD34" s="186">
        <v>5084</v>
      </c>
      <c r="BE34" s="186">
        <v>0</v>
      </c>
      <c r="BF34" s="186">
        <v>14745</v>
      </c>
      <c r="BG34" s="186">
        <v>0</v>
      </c>
      <c r="BH34" s="186">
        <v>678</v>
      </c>
      <c r="BI34" s="186">
        <v>1149</v>
      </c>
      <c r="BJ34" s="186">
        <v>9353</v>
      </c>
      <c r="BK34" s="186">
        <v>13587</v>
      </c>
      <c r="BL34" s="186">
        <v>6076</v>
      </c>
      <c r="BM34" s="186">
        <v>109</v>
      </c>
      <c r="BN34" s="186">
        <v>74496</v>
      </c>
      <c r="BO34" s="186">
        <v>0</v>
      </c>
      <c r="BP34" s="186">
        <v>3873</v>
      </c>
      <c r="BQ34" s="186">
        <v>2940</v>
      </c>
      <c r="BR34" s="186">
        <v>0</v>
      </c>
      <c r="BS34" s="186">
        <v>0</v>
      </c>
      <c r="BT34" s="186">
        <v>0</v>
      </c>
      <c r="BU34" s="186">
        <v>0</v>
      </c>
      <c r="BV34" s="186">
        <v>0</v>
      </c>
      <c r="BW34" s="186">
        <v>0</v>
      </c>
      <c r="BX34" s="186">
        <v>25675</v>
      </c>
      <c r="BY34" s="186">
        <v>0</v>
      </c>
      <c r="BZ34" s="186">
        <v>17358</v>
      </c>
      <c r="CA34" s="186">
        <v>0</v>
      </c>
      <c r="CB34" s="186">
        <v>0</v>
      </c>
      <c r="CC34" s="186">
        <v>9</v>
      </c>
      <c r="CD34" s="186">
        <v>667</v>
      </c>
      <c r="CE34" s="186">
        <v>108</v>
      </c>
      <c r="CF34" s="186">
        <v>0</v>
      </c>
      <c r="CG34" s="186">
        <v>0</v>
      </c>
      <c r="CH34" s="186">
        <v>4218</v>
      </c>
      <c r="CI34" s="186">
        <v>0</v>
      </c>
      <c r="CJ34" s="186">
        <v>1074</v>
      </c>
      <c r="CK34" s="186">
        <v>0</v>
      </c>
      <c r="CL34" s="186">
        <v>0</v>
      </c>
      <c r="CM34" s="186">
        <v>0</v>
      </c>
      <c r="CN34" s="186">
        <v>0</v>
      </c>
      <c r="CO34" s="186">
        <v>0</v>
      </c>
      <c r="CP34" s="186">
        <v>0</v>
      </c>
      <c r="CQ34" s="186">
        <v>0</v>
      </c>
      <c r="CR34" s="186">
        <v>0</v>
      </c>
      <c r="CS34" s="186">
        <v>0</v>
      </c>
      <c r="CT34" s="186">
        <v>9</v>
      </c>
      <c r="CU34" s="186">
        <v>0</v>
      </c>
      <c r="CV34" s="186">
        <v>0</v>
      </c>
      <c r="CW34" s="186">
        <v>0</v>
      </c>
      <c r="CX34" s="186">
        <v>0</v>
      </c>
      <c r="CY34" s="186">
        <v>0</v>
      </c>
      <c r="CZ34" s="186">
        <v>0</v>
      </c>
      <c r="DA34" s="186">
        <v>0</v>
      </c>
      <c r="DB34" s="186">
        <v>0</v>
      </c>
      <c r="DC34" s="186">
        <v>0</v>
      </c>
      <c r="DD34" s="186">
        <v>0</v>
      </c>
      <c r="DE34" s="186">
        <v>0</v>
      </c>
      <c r="DF34" s="186">
        <v>0</v>
      </c>
      <c r="DG34" s="186">
        <v>0</v>
      </c>
      <c r="DH34" s="186">
        <v>0</v>
      </c>
      <c r="DI34" s="186">
        <v>0</v>
      </c>
      <c r="DJ34" s="186">
        <v>0</v>
      </c>
      <c r="DK34" s="186">
        <v>0</v>
      </c>
      <c r="DL34" s="186">
        <v>960</v>
      </c>
      <c r="DM34" s="186">
        <v>0</v>
      </c>
      <c r="DN34" s="186">
        <v>0</v>
      </c>
      <c r="DO34" s="186">
        <v>0</v>
      </c>
      <c r="DP34" s="186">
        <v>0</v>
      </c>
      <c r="DQ34" s="186">
        <v>0</v>
      </c>
      <c r="DR34" s="186">
        <v>0</v>
      </c>
      <c r="DS34" s="186">
        <v>4766754.1079409895</v>
      </c>
      <c r="DT34" s="186">
        <v>1097515.6902433301</v>
      </c>
      <c r="DU34" s="186">
        <v>1386293.5821698201</v>
      </c>
      <c r="DV34" s="186">
        <v>33658.353424899396</v>
      </c>
      <c r="DW34" s="186">
        <v>0</v>
      </c>
      <c r="DX34" s="186">
        <v>956077.85556936602</v>
      </c>
      <c r="DY34" s="186">
        <v>2533.0372426294498</v>
      </c>
      <c r="DZ34" s="186">
        <v>0</v>
      </c>
      <c r="EA34" s="186">
        <v>82039.206522901804</v>
      </c>
      <c r="EB34" s="186">
        <v>0</v>
      </c>
      <c r="EC34" s="186">
        <v>0</v>
      </c>
      <c r="ED34" s="186">
        <v>0</v>
      </c>
      <c r="EE34" s="186">
        <v>0</v>
      </c>
      <c r="EF34" s="186">
        <v>207370.26983720399</v>
      </c>
      <c r="EG34" s="186">
        <v>0</v>
      </c>
      <c r="EH34" s="186">
        <v>597456.247556063</v>
      </c>
      <c r="EI34" s="186">
        <v>0</v>
      </c>
      <c r="EJ34" s="186">
        <v>0</v>
      </c>
      <c r="EK34" s="186">
        <v>17217.164315451799</v>
      </c>
      <c r="EL34" s="186">
        <v>107581.655397109</v>
      </c>
      <c r="EM34" s="186">
        <v>2471332.8086852101</v>
      </c>
      <c r="EN34" s="186">
        <v>1348060.20394979</v>
      </c>
      <c r="EO34" s="186">
        <v>1094346.69954143</v>
      </c>
      <c r="EP34" s="186">
        <v>341944.569848374</v>
      </c>
      <c r="EQ34" s="186">
        <v>0</v>
      </c>
      <c r="ER34" s="186">
        <v>1953067.8615424901</v>
      </c>
      <c r="ES34" s="186">
        <v>299310.29609070398</v>
      </c>
      <c r="ET34" s="186">
        <v>0</v>
      </c>
      <c r="EU34" s="186">
        <v>249963.069578038</v>
      </c>
      <c r="EV34" s="186">
        <v>0</v>
      </c>
      <c r="EW34" s="186">
        <v>0</v>
      </c>
      <c r="EX34" s="186">
        <v>0</v>
      </c>
      <c r="EY34" s="186">
        <v>0</v>
      </c>
      <c r="EZ34" s="186">
        <v>452308.53943041398</v>
      </c>
      <c r="FA34" s="186">
        <v>0</v>
      </c>
      <c r="FB34" s="186">
        <v>2326956.0475214599</v>
      </c>
      <c r="FC34" s="186">
        <v>0</v>
      </c>
      <c r="FD34" s="186">
        <v>81654</v>
      </c>
      <c r="FE34" s="186">
        <v>57631.026190062599</v>
      </c>
      <c r="FF34" s="186">
        <v>1660377.0095826599</v>
      </c>
      <c r="FG34" s="186">
        <v>1296221.9507257999</v>
      </c>
      <c r="FH34" s="186">
        <v>1083727.31735944</v>
      </c>
      <c r="FI34" s="186">
        <v>173735.71107441699</v>
      </c>
      <c r="FJ34" s="186">
        <v>2925763.7431726502</v>
      </c>
      <c r="FK34" s="186">
        <v>0</v>
      </c>
      <c r="FL34" s="186">
        <v>1581348.3124713399</v>
      </c>
      <c r="FM34" s="186">
        <v>101298</v>
      </c>
      <c r="FN34" s="186">
        <v>0</v>
      </c>
      <c r="FO34" s="186">
        <v>0</v>
      </c>
      <c r="FP34" s="186">
        <v>0</v>
      </c>
      <c r="FQ34" s="186">
        <v>0</v>
      </c>
      <c r="FR34" s="186">
        <v>0</v>
      </c>
      <c r="FS34" s="186">
        <v>0</v>
      </c>
      <c r="FT34" s="186">
        <v>1511073.31354178</v>
      </c>
      <c r="FU34" s="186">
        <v>0</v>
      </c>
      <c r="FV34" s="186">
        <v>1426938.3247728799</v>
      </c>
      <c r="FW34" s="186">
        <v>0</v>
      </c>
      <c r="FX34" s="186">
        <v>0</v>
      </c>
      <c r="FY34" s="186">
        <v>8181.6666666666697</v>
      </c>
      <c r="FZ34" s="186">
        <v>221171.002011609</v>
      </c>
      <c r="GA34" s="186">
        <v>32253.5333333333</v>
      </c>
      <c r="GB34" s="186">
        <v>0</v>
      </c>
      <c r="GC34" s="186">
        <v>0</v>
      </c>
      <c r="GD34" s="186">
        <v>1136288.1095443999</v>
      </c>
      <c r="GE34" s="186">
        <v>0</v>
      </c>
      <c r="GF34" s="186">
        <v>1733480.4488816501</v>
      </c>
      <c r="GG34" s="186">
        <v>0</v>
      </c>
      <c r="GH34" s="186">
        <v>0</v>
      </c>
      <c r="GI34" s="186">
        <v>0</v>
      </c>
      <c r="GJ34" s="186">
        <v>0</v>
      </c>
      <c r="GK34" s="186">
        <v>0</v>
      </c>
      <c r="GL34" s="186">
        <v>0</v>
      </c>
      <c r="GM34" s="186">
        <v>0</v>
      </c>
      <c r="GN34" s="186">
        <v>0</v>
      </c>
      <c r="GO34" s="186">
        <v>0</v>
      </c>
      <c r="GP34" s="186">
        <v>1102.2338709677399</v>
      </c>
      <c r="GQ34" s="186">
        <v>0</v>
      </c>
      <c r="GR34" s="186">
        <v>0</v>
      </c>
      <c r="GS34" s="186">
        <v>0</v>
      </c>
      <c r="GT34" s="186">
        <v>0</v>
      </c>
      <c r="GU34" s="186">
        <v>0</v>
      </c>
      <c r="GV34" s="186">
        <v>0</v>
      </c>
      <c r="GW34" s="186">
        <v>0</v>
      </c>
      <c r="GX34" s="186">
        <v>0</v>
      </c>
      <c r="GY34" s="186">
        <v>0</v>
      </c>
      <c r="GZ34" s="186">
        <v>0</v>
      </c>
      <c r="HA34" s="186">
        <v>0</v>
      </c>
      <c r="HB34" s="186">
        <v>0</v>
      </c>
      <c r="HC34" s="186">
        <v>0</v>
      </c>
      <c r="HD34" s="186">
        <v>0</v>
      </c>
      <c r="HE34" s="186">
        <v>0</v>
      </c>
      <c r="HF34" s="186">
        <v>0</v>
      </c>
      <c r="HG34" s="186">
        <v>0</v>
      </c>
      <c r="HH34" s="186">
        <v>368818.28571428597</v>
      </c>
      <c r="HI34" s="186">
        <v>0</v>
      </c>
      <c r="HJ34" s="186">
        <v>0</v>
      </c>
      <c r="HK34" s="186">
        <v>0</v>
      </c>
      <c r="HL34" s="186">
        <v>0</v>
      </c>
      <c r="HM34" s="186">
        <v>0</v>
      </c>
      <c r="HN34" s="186">
        <v>0</v>
      </c>
      <c r="HP34" s="187" t="s">
        <v>163</v>
      </c>
      <c r="HQ34" s="185">
        <f>'Relative Weights'!$H$1</f>
        <v>2021</v>
      </c>
      <c r="HR34" s="186">
        <v>0</v>
      </c>
      <c r="HS34" s="186">
        <v>0</v>
      </c>
      <c r="HT34" s="186">
        <v>0</v>
      </c>
      <c r="HU34" s="186">
        <v>0</v>
      </c>
      <c r="HV34" s="186">
        <v>0</v>
      </c>
      <c r="HW34" s="186">
        <v>0</v>
      </c>
      <c r="HX34" s="186">
        <v>0</v>
      </c>
      <c r="HY34" s="186">
        <v>0</v>
      </c>
      <c r="HZ34" s="186">
        <v>0</v>
      </c>
      <c r="IA34" s="186">
        <v>0</v>
      </c>
      <c r="IB34" s="186">
        <v>0</v>
      </c>
      <c r="IC34" s="186">
        <v>0</v>
      </c>
      <c r="ID34" s="186">
        <v>0</v>
      </c>
      <c r="IE34" s="186">
        <v>0</v>
      </c>
      <c r="IF34" s="186">
        <v>0</v>
      </c>
      <c r="IG34" s="186">
        <v>0</v>
      </c>
      <c r="IH34" s="186">
        <v>0</v>
      </c>
      <c r="II34" s="186">
        <v>0</v>
      </c>
      <c r="IJ34" s="186">
        <v>0</v>
      </c>
      <c r="IK34" s="186">
        <v>0</v>
      </c>
      <c r="IL34" s="186">
        <v>6500</v>
      </c>
      <c r="IM34" s="186">
        <v>0</v>
      </c>
      <c r="IN34" s="186">
        <v>3000</v>
      </c>
      <c r="IO34" s="186">
        <v>0</v>
      </c>
      <c r="IP34" s="186">
        <v>0</v>
      </c>
      <c r="IQ34" s="186">
        <v>12000</v>
      </c>
      <c r="IR34" s="186">
        <v>0</v>
      </c>
      <c r="IS34" s="186">
        <v>0</v>
      </c>
      <c r="IT34" s="186">
        <v>0</v>
      </c>
      <c r="IU34" s="186">
        <v>0</v>
      </c>
      <c r="IV34" s="186">
        <v>0</v>
      </c>
      <c r="IW34" s="186">
        <v>0</v>
      </c>
      <c r="IX34" s="186">
        <v>0</v>
      </c>
      <c r="IY34" s="186">
        <v>0</v>
      </c>
      <c r="IZ34" s="186">
        <v>0</v>
      </c>
      <c r="JA34" s="186">
        <v>0</v>
      </c>
      <c r="JB34" s="186">
        <v>0</v>
      </c>
      <c r="JC34" s="186">
        <v>0</v>
      </c>
      <c r="JD34" s="186">
        <v>0</v>
      </c>
      <c r="JE34" s="186">
        <v>0</v>
      </c>
      <c r="JF34" s="186">
        <v>0</v>
      </c>
      <c r="JG34" s="186">
        <v>0</v>
      </c>
      <c r="JH34" s="186">
        <v>0</v>
      </c>
      <c r="JI34" s="186">
        <v>0</v>
      </c>
      <c r="JJ34" s="186">
        <v>0</v>
      </c>
      <c r="JK34" s="186">
        <v>0</v>
      </c>
      <c r="JL34" s="186">
        <v>0</v>
      </c>
      <c r="JM34" s="186">
        <v>0</v>
      </c>
      <c r="JN34" s="186">
        <v>0</v>
      </c>
      <c r="JO34" s="186">
        <v>0</v>
      </c>
      <c r="JP34" s="186">
        <v>0</v>
      </c>
      <c r="JQ34" s="186">
        <v>0</v>
      </c>
      <c r="JR34" s="186">
        <v>0</v>
      </c>
      <c r="JS34" s="186">
        <v>0</v>
      </c>
      <c r="JT34" s="186">
        <v>0</v>
      </c>
      <c r="JU34" s="186">
        <v>0</v>
      </c>
      <c r="JV34" s="186">
        <v>0</v>
      </c>
      <c r="JW34" s="186">
        <v>0</v>
      </c>
      <c r="JX34" s="186">
        <v>0</v>
      </c>
      <c r="JY34" s="186">
        <v>0</v>
      </c>
      <c r="JZ34" s="186">
        <v>0</v>
      </c>
      <c r="KA34" s="186">
        <v>0</v>
      </c>
      <c r="KB34" s="186">
        <v>0</v>
      </c>
      <c r="KC34" s="186">
        <v>0</v>
      </c>
      <c r="KD34" s="186">
        <v>0</v>
      </c>
      <c r="KE34" s="186">
        <v>0</v>
      </c>
      <c r="KF34" s="186">
        <v>0</v>
      </c>
      <c r="KG34" s="186">
        <v>0</v>
      </c>
      <c r="KH34" s="186">
        <v>0</v>
      </c>
      <c r="KI34" s="186">
        <v>0</v>
      </c>
      <c r="KJ34" s="186">
        <v>0</v>
      </c>
      <c r="KK34" s="186">
        <v>0</v>
      </c>
      <c r="KL34" s="186">
        <v>0</v>
      </c>
      <c r="KM34" s="186">
        <v>0</v>
      </c>
      <c r="KN34" s="186">
        <v>0</v>
      </c>
      <c r="KO34" s="186">
        <v>0</v>
      </c>
      <c r="KP34" s="186">
        <v>0</v>
      </c>
      <c r="KQ34" s="186">
        <v>0</v>
      </c>
      <c r="KR34" s="186">
        <v>0</v>
      </c>
      <c r="KS34" s="186">
        <v>0</v>
      </c>
      <c r="KT34" s="186">
        <v>0</v>
      </c>
      <c r="KU34" s="186">
        <v>0</v>
      </c>
      <c r="KV34" s="186">
        <v>0</v>
      </c>
      <c r="KW34" s="186">
        <v>0</v>
      </c>
      <c r="KX34" s="186">
        <v>0</v>
      </c>
      <c r="KY34" s="186">
        <v>0</v>
      </c>
      <c r="KZ34" s="186">
        <v>0</v>
      </c>
      <c r="LA34" s="186">
        <v>0</v>
      </c>
      <c r="LB34" s="186">
        <v>0</v>
      </c>
      <c r="LC34" s="186">
        <v>0</v>
      </c>
      <c r="LD34" s="186">
        <v>0</v>
      </c>
      <c r="LE34" s="186">
        <v>0</v>
      </c>
      <c r="LF34" s="186">
        <v>0</v>
      </c>
      <c r="LG34" s="186">
        <v>0</v>
      </c>
      <c r="LH34" s="186">
        <v>0</v>
      </c>
      <c r="LI34" s="186">
        <v>0</v>
      </c>
      <c r="LJ34" s="186">
        <v>0</v>
      </c>
      <c r="LK34" s="186">
        <v>0</v>
      </c>
      <c r="LL34" s="186">
        <v>0</v>
      </c>
      <c r="LM34" s="186">
        <v>0</v>
      </c>
      <c r="LN34" s="186">
        <v>0</v>
      </c>
      <c r="LO34" s="186">
        <v>0</v>
      </c>
      <c r="LP34" s="186">
        <v>0</v>
      </c>
      <c r="LQ34" s="186">
        <v>0</v>
      </c>
      <c r="LR34" s="186">
        <v>0</v>
      </c>
      <c r="LS34" s="186">
        <v>0</v>
      </c>
      <c r="LT34" s="186">
        <v>0</v>
      </c>
      <c r="LU34" s="186">
        <v>0</v>
      </c>
      <c r="LV34" s="186">
        <v>0</v>
      </c>
      <c r="LW34" s="186">
        <v>0</v>
      </c>
      <c r="LX34" s="186">
        <v>0</v>
      </c>
      <c r="LY34" s="186">
        <v>0</v>
      </c>
      <c r="LZ34" s="186">
        <v>0</v>
      </c>
      <c r="MA34" s="186">
        <v>0</v>
      </c>
      <c r="MB34" s="186">
        <v>0</v>
      </c>
      <c r="MC34" s="186">
        <v>0</v>
      </c>
      <c r="MD34" s="186">
        <v>0</v>
      </c>
      <c r="ME34" s="186">
        <v>0</v>
      </c>
      <c r="MF34" s="186">
        <v>0</v>
      </c>
      <c r="MG34" s="186">
        <v>0</v>
      </c>
      <c r="MH34" s="186">
        <v>0</v>
      </c>
      <c r="MI34" s="186">
        <v>0</v>
      </c>
      <c r="MJ34" s="186">
        <v>0</v>
      </c>
      <c r="MK34" s="186">
        <v>0</v>
      </c>
      <c r="ML34" s="186">
        <v>0</v>
      </c>
      <c r="MM34" s="186">
        <v>0</v>
      </c>
      <c r="MN34" s="186">
        <v>0</v>
      </c>
      <c r="MO34" s="186">
        <v>0</v>
      </c>
      <c r="MP34" s="186">
        <v>0</v>
      </c>
      <c r="MQ34" s="186">
        <v>0</v>
      </c>
      <c r="MR34" s="186">
        <v>0</v>
      </c>
      <c r="MS34" s="186">
        <v>0</v>
      </c>
      <c r="MT34" s="186">
        <v>0</v>
      </c>
      <c r="MU34" s="186">
        <v>0</v>
      </c>
      <c r="MV34" s="186">
        <v>0</v>
      </c>
      <c r="MW34" s="186">
        <v>0</v>
      </c>
      <c r="MX34" s="186">
        <v>0</v>
      </c>
      <c r="MY34" s="186">
        <v>0</v>
      </c>
      <c r="MZ34" s="186">
        <v>0</v>
      </c>
      <c r="NA34" s="186">
        <v>0</v>
      </c>
      <c r="NB34" s="186">
        <v>0</v>
      </c>
      <c r="NC34" s="186">
        <v>0</v>
      </c>
      <c r="ND34" s="186">
        <v>0</v>
      </c>
      <c r="NE34" s="186">
        <v>0</v>
      </c>
      <c r="NF34" s="186">
        <v>0</v>
      </c>
      <c r="NG34" s="186">
        <v>0</v>
      </c>
      <c r="NH34" s="186">
        <v>0</v>
      </c>
      <c r="NI34" s="186">
        <v>0</v>
      </c>
      <c r="NJ34" s="186">
        <v>0</v>
      </c>
      <c r="NK34" s="186">
        <v>0</v>
      </c>
      <c r="NL34" s="186">
        <v>0</v>
      </c>
      <c r="NM34" s="186">
        <v>0</v>
      </c>
      <c r="NN34" s="186">
        <v>0</v>
      </c>
      <c r="NO34" s="186">
        <v>0</v>
      </c>
      <c r="NP34" s="186">
        <v>0</v>
      </c>
      <c r="NQ34" s="186">
        <v>0</v>
      </c>
      <c r="NR34" s="186">
        <v>0</v>
      </c>
      <c r="NS34" s="186">
        <v>0</v>
      </c>
      <c r="NT34" s="186">
        <v>0</v>
      </c>
      <c r="NU34" s="186">
        <v>0</v>
      </c>
      <c r="NV34" s="186">
        <v>0</v>
      </c>
      <c r="NW34" s="186">
        <v>0</v>
      </c>
      <c r="NX34" s="186">
        <v>0</v>
      </c>
      <c r="NY34" s="186">
        <v>0</v>
      </c>
      <c r="NZ34" s="186">
        <v>0</v>
      </c>
      <c r="OA34" s="186">
        <v>0</v>
      </c>
      <c r="OB34" s="186">
        <v>0</v>
      </c>
      <c r="OC34" s="186">
        <v>0</v>
      </c>
      <c r="OD34" s="186">
        <v>0</v>
      </c>
      <c r="OE34" s="186">
        <v>0</v>
      </c>
      <c r="OF34" s="186">
        <v>0</v>
      </c>
      <c r="OG34" s="186">
        <v>0</v>
      </c>
      <c r="OH34" s="186">
        <v>0</v>
      </c>
      <c r="OI34" s="186">
        <v>0</v>
      </c>
      <c r="OJ34" s="186">
        <v>0</v>
      </c>
      <c r="OK34" s="186">
        <v>0</v>
      </c>
      <c r="OL34" s="186">
        <v>0</v>
      </c>
      <c r="OM34" s="186">
        <v>0</v>
      </c>
      <c r="ON34" s="186">
        <v>0</v>
      </c>
      <c r="OO34" s="186">
        <v>0</v>
      </c>
      <c r="OP34" s="186">
        <v>0</v>
      </c>
      <c r="OQ34" s="186">
        <v>0</v>
      </c>
      <c r="OR34" s="186">
        <v>0</v>
      </c>
      <c r="OS34" s="186">
        <v>0</v>
      </c>
      <c r="OT34" s="186">
        <v>0</v>
      </c>
      <c r="OU34" s="186">
        <v>0</v>
      </c>
      <c r="OV34" s="186">
        <v>0</v>
      </c>
      <c r="OW34" s="186">
        <v>0</v>
      </c>
      <c r="OX34" s="186">
        <v>0</v>
      </c>
      <c r="OY34" s="186">
        <v>0</v>
      </c>
      <c r="OZ34" s="186">
        <v>0</v>
      </c>
      <c r="PA34" s="186">
        <v>0</v>
      </c>
      <c r="PB34" s="186">
        <v>0</v>
      </c>
      <c r="PC34" s="186">
        <v>0</v>
      </c>
      <c r="PD34" s="186">
        <v>0</v>
      </c>
      <c r="PE34" s="186">
        <v>0</v>
      </c>
      <c r="PF34" s="186">
        <v>0</v>
      </c>
      <c r="PG34" s="186">
        <v>0</v>
      </c>
      <c r="PH34" s="186">
        <v>0</v>
      </c>
      <c r="PI34" s="186">
        <v>0</v>
      </c>
      <c r="PJ34" s="186">
        <v>8133964</v>
      </c>
      <c r="PK34" s="186">
        <v>3348538</v>
      </c>
      <c r="PL34" s="186">
        <v>2521270</v>
      </c>
      <c r="PM34" s="186">
        <v>0</v>
      </c>
      <c r="PN34" s="186">
        <v>4210366</v>
      </c>
      <c r="PO34" s="186">
        <v>5916578</v>
      </c>
      <c r="PP34" s="186">
        <v>382493</v>
      </c>
      <c r="PQ34" s="186">
        <v>0</v>
      </c>
      <c r="PR34" s="186">
        <v>314998</v>
      </c>
      <c r="PS34" s="186">
        <v>0</v>
      </c>
      <c r="PT34" s="186">
        <v>0</v>
      </c>
      <c r="PU34" s="186">
        <v>0</v>
      </c>
      <c r="PV34" s="186">
        <v>0</v>
      </c>
      <c r="PW34" s="186">
        <v>2409498</v>
      </c>
      <c r="PX34" s="186">
        <v>0</v>
      </c>
      <c r="PY34" s="186">
        <v>4129527</v>
      </c>
      <c r="PZ34" s="186">
        <v>0</v>
      </c>
      <c r="QA34" s="186">
        <v>77472</v>
      </c>
      <c r="QB34" s="186">
        <v>78777</v>
      </c>
      <c r="QC34" s="280">
        <v>1887250</v>
      </c>
      <c r="QD34" s="280">
        <v>1</v>
      </c>
    </row>
    <row r="35" spans="1:446" x14ac:dyDescent="0.2">
      <c r="A35" s="185" t="s">
        <v>97</v>
      </c>
      <c r="B35" s="185" t="s">
        <v>97</v>
      </c>
      <c r="C35" s="186">
        <f>ROUND(SHSU!H18,0)-ROUND(SHSU!H288,0)</f>
        <v>0</v>
      </c>
      <c r="D35" s="292">
        <v>3606</v>
      </c>
      <c r="E35" s="185" t="s">
        <v>691</v>
      </c>
      <c r="F35" s="185">
        <v>2021</v>
      </c>
      <c r="G35" s="186">
        <v>102310447</v>
      </c>
      <c r="H35" s="186">
        <v>10768814</v>
      </c>
      <c r="I35" s="186">
        <v>48610672</v>
      </c>
      <c r="J35" s="186">
        <v>28008844</v>
      </c>
      <c r="K35" s="186">
        <v>24673188</v>
      </c>
      <c r="L35" s="185" t="s">
        <v>865</v>
      </c>
      <c r="M35" s="185" t="s">
        <v>829</v>
      </c>
      <c r="N35" s="185" t="s">
        <v>866</v>
      </c>
      <c r="O35" s="186">
        <v>7391</v>
      </c>
      <c r="P35" s="186">
        <v>11528</v>
      </c>
      <c r="Q35" s="186">
        <v>2381</v>
      </c>
      <c r="R35" s="186">
        <v>350</v>
      </c>
      <c r="S35" s="186">
        <v>0</v>
      </c>
      <c r="T35" s="188" t="s">
        <v>803</v>
      </c>
      <c r="U35" s="188" t="s">
        <v>804</v>
      </c>
      <c r="V35" s="188" t="s">
        <v>805</v>
      </c>
      <c r="W35" s="186">
        <v>141133</v>
      </c>
      <c r="X35" s="186">
        <v>48609</v>
      </c>
      <c r="Y35" s="186">
        <v>20293</v>
      </c>
      <c r="Z35" s="186">
        <v>3784</v>
      </c>
      <c r="AA35" s="186">
        <v>5880</v>
      </c>
      <c r="AB35" s="186">
        <v>3540</v>
      </c>
      <c r="AC35" s="186">
        <v>3271</v>
      </c>
      <c r="AD35" s="186">
        <v>0</v>
      </c>
      <c r="AE35" s="186">
        <v>0</v>
      </c>
      <c r="AF35" s="186">
        <v>317</v>
      </c>
      <c r="AG35" s="186">
        <v>0</v>
      </c>
      <c r="AH35" s="186">
        <v>45</v>
      </c>
      <c r="AI35" s="186">
        <v>0</v>
      </c>
      <c r="AJ35" s="186">
        <v>6012</v>
      </c>
      <c r="AK35" s="186">
        <v>0</v>
      </c>
      <c r="AL35" s="186">
        <v>15682</v>
      </c>
      <c r="AM35" s="186">
        <v>0</v>
      </c>
      <c r="AN35" s="186">
        <v>0</v>
      </c>
      <c r="AO35" s="186">
        <v>5494</v>
      </c>
      <c r="AP35" s="186">
        <v>159</v>
      </c>
      <c r="AQ35" s="186">
        <v>84585</v>
      </c>
      <c r="AR35" s="186">
        <v>13509</v>
      </c>
      <c r="AS35" s="186">
        <v>9927</v>
      </c>
      <c r="AT35" s="186">
        <v>16271</v>
      </c>
      <c r="AU35" s="186">
        <v>7291</v>
      </c>
      <c r="AV35" s="186">
        <v>1797</v>
      </c>
      <c r="AW35" s="186">
        <v>1749</v>
      </c>
      <c r="AX35" s="186">
        <v>0</v>
      </c>
      <c r="AY35" s="186">
        <v>0</v>
      </c>
      <c r="AZ35" s="186">
        <v>0</v>
      </c>
      <c r="BA35" s="186">
        <v>0</v>
      </c>
      <c r="BB35" s="186">
        <v>618</v>
      </c>
      <c r="BC35" s="186">
        <v>0</v>
      </c>
      <c r="BD35" s="186">
        <v>14069</v>
      </c>
      <c r="BE35" s="186">
        <v>0</v>
      </c>
      <c r="BF35" s="186">
        <v>40817</v>
      </c>
      <c r="BG35" s="186">
        <v>0</v>
      </c>
      <c r="BH35" s="186">
        <v>1884</v>
      </c>
      <c r="BI35" s="186">
        <v>11469</v>
      </c>
      <c r="BJ35" s="186">
        <v>8091</v>
      </c>
      <c r="BK35" s="186">
        <v>17113</v>
      </c>
      <c r="BL35" s="186">
        <v>1735</v>
      </c>
      <c r="BM35" s="186">
        <v>966</v>
      </c>
      <c r="BN35" s="186">
        <v>9669</v>
      </c>
      <c r="BO35" s="186">
        <v>778</v>
      </c>
      <c r="BP35" s="186">
        <v>1024</v>
      </c>
      <c r="BQ35" s="186">
        <v>294</v>
      </c>
      <c r="BR35" s="186">
        <v>0</v>
      </c>
      <c r="BS35" s="186">
        <v>0</v>
      </c>
      <c r="BT35" s="186">
        <v>1959</v>
      </c>
      <c r="BU35" s="186">
        <v>0</v>
      </c>
      <c r="BV35" s="186">
        <v>0</v>
      </c>
      <c r="BW35" s="186">
        <v>0</v>
      </c>
      <c r="BX35" s="186">
        <v>1305</v>
      </c>
      <c r="BY35" s="186">
        <v>0</v>
      </c>
      <c r="BZ35" s="186">
        <v>6756</v>
      </c>
      <c r="CA35" s="186">
        <v>0</v>
      </c>
      <c r="CB35" s="186">
        <v>0</v>
      </c>
      <c r="CC35" s="186">
        <v>989</v>
      </c>
      <c r="CD35" s="186">
        <v>0</v>
      </c>
      <c r="CE35" s="186">
        <v>1495</v>
      </c>
      <c r="CF35" s="186">
        <v>0</v>
      </c>
      <c r="CG35" s="186">
        <v>0</v>
      </c>
      <c r="CH35" s="186">
        <v>3053</v>
      </c>
      <c r="CI35" s="186">
        <v>0</v>
      </c>
      <c r="CJ35" s="186">
        <v>186</v>
      </c>
      <c r="CK35" s="186">
        <v>0</v>
      </c>
      <c r="CL35" s="186">
        <v>0</v>
      </c>
      <c r="CM35" s="186">
        <v>0</v>
      </c>
      <c r="CN35" s="186">
        <v>0</v>
      </c>
      <c r="CO35" s="186">
        <v>0</v>
      </c>
      <c r="CP35" s="186">
        <v>0</v>
      </c>
      <c r="CQ35" s="186">
        <v>0</v>
      </c>
      <c r="CR35" s="186">
        <v>0</v>
      </c>
      <c r="CS35" s="186">
        <v>0</v>
      </c>
      <c r="CT35" s="186">
        <v>15</v>
      </c>
      <c r="CU35" s="186">
        <v>0</v>
      </c>
      <c r="CV35" s="186">
        <v>0</v>
      </c>
      <c r="CW35" s="186">
        <v>226</v>
      </c>
      <c r="CX35" s="186">
        <v>0</v>
      </c>
      <c r="CY35" s="186">
        <v>0</v>
      </c>
      <c r="CZ35" s="186">
        <v>0</v>
      </c>
      <c r="DA35" s="186">
        <v>0</v>
      </c>
      <c r="DB35" s="186">
        <v>0</v>
      </c>
      <c r="DC35" s="186">
        <v>0</v>
      </c>
      <c r="DD35" s="186">
        <v>0</v>
      </c>
      <c r="DE35" s="186">
        <v>0</v>
      </c>
      <c r="DF35" s="186">
        <v>0</v>
      </c>
      <c r="DG35" s="186">
        <v>0</v>
      </c>
      <c r="DH35" s="186">
        <v>0</v>
      </c>
      <c r="DI35" s="186">
        <v>0</v>
      </c>
      <c r="DJ35" s="186">
        <v>0</v>
      </c>
      <c r="DK35" s="186">
        <v>0</v>
      </c>
      <c r="DL35" s="186">
        <v>0</v>
      </c>
      <c r="DM35" s="186">
        <v>0</v>
      </c>
      <c r="DN35" s="186">
        <v>0</v>
      </c>
      <c r="DO35" s="186">
        <v>0</v>
      </c>
      <c r="DP35" s="186">
        <v>0</v>
      </c>
      <c r="DQ35" s="186">
        <v>0</v>
      </c>
      <c r="DR35" s="186">
        <v>0</v>
      </c>
      <c r="DS35" s="186">
        <v>8919579.6071130801</v>
      </c>
      <c r="DT35" s="186">
        <v>2621197.5347590102</v>
      </c>
      <c r="DU35" s="186">
        <v>2270808.7962558898</v>
      </c>
      <c r="DV35" s="186">
        <v>322674.228975921</v>
      </c>
      <c r="DW35" s="186">
        <v>342037.81358238403</v>
      </c>
      <c r="DX35" s="186">
        <v>342354.53286836902</v>
      </c>
      <c r="DY35" s="186">
        <v>203526.971173636</v>
      </c>
      <c r="DZ35" s="186">
        <v>0</v>
      </c>
      <c r="EA35" s="186">
        <v>0</v>
      </c>
      <c r="EB35" s="186">
        <v>3600</v>
      </c>
      <c r="EC35" s="186">
        <v>0</v>
      </c>
      <c r="ED35" s="186">
        <v>4491.7530864197497</v>
      </c>
      <c r="EE35" s="186">
        <v>0</v>
      </c>
      <c r="EF35" s="186">
        <v>245580.04885322999</v>
      </c>
      <c r="EG35" s="186">
        <v>0</v>
      </c>
      <c r="EH35" s="186">
        <v>1428053.1028271001</v>
      </c>
      <c r="EI35" s="186">
        <v>0</v>
      </c>
      <c r="EJ35" s="186">
        <v>0</v>
      </c>
      <c r="EK35" s="186">
        <v>533057.80025201</v>
      </c>
      <c r="EL35" s="186">
        <v>15737.0075059749</v>
      </c>
      <c r="EM35" s="186">
        <v>7693019.5809196997</v>
      </c>
      <c r="EN35" s="186">
        <v>2003156.8845515701</v>
      </c>
      <c r="EO35" s="186">
        <v>2090425.97681725</v>
      </c>
      <c r="EP35" s="186">
        <v>1791881.2396388</v>
      </c>
      <c r="EQ35" s="186">
        <v>910401.27026634</v>
      </c>
      <c r="ER35" s="186">
        <v>389274.07054548798</v>
      </c>
      <c r="ES35" s="186">
        <v>261663.87792448801</v>
      </c>
      <c r="ET35" s="186">
        <v>0</v>
      </c>
      <c r="EU35" s="186">
        <v>0</v>
      </c>
      <c r="EV35" s="186">
        <v>0</v>
      </c>
      <c r="EW35" s="186">
        <v>0</v>
      </c>
      <c r="EX35" s="186">
        <v>51008.813580246897</v>
      </c>
      <c r="EY35" s="186">
        <v>0</v>
      </c>
      <c r="EZ35" s="186">
        <v>885568.37710940395</v>
      </c>
      <c r="FA35" s="186">
        <v>0</v>
      </c>
      <c r="FB35" s="186">
        <v>5404083.2313395599</v>
      </c>
      <c r="FC35" s="186">
        <v>0</v>
      </c>
      <c r="FD35" s="186">
        <v>228380.42499999999</v>
      </c>
      <c r="FE35" s="186">
        <v>1159591.0376267801</v>
      </c>
      <c r="FF35" s="186">
        <v>1814671.4924940299</v>
      </c>
      <c r="FG35" s="186">
        <v>4473468.4632846303</v>
      </c>
      <c r="FH35" s="186">
        <v>658999.61959570798</v>
      </c>
      <c r="FI35" s="186">
        <v>401853.88349851902</v>
      </c>
      <c r="FJ35" s="186">
        <v>1630488.9595075799</v>
      </c>
      <c r="FK35" s="186">
        <v>126890.072204197</v>
      </c>
      <c r="FL35" s="186">
        <v>284338.93011363602</v>
      </c>
      <c r="FM35" s="186">
        <v>75689.678571428594</v>
      </c>
      <c r="FN35" s="186">
        <v>0</v>
      </c>
      <c r="FO35" s="186">
        <v>0</v>
      </c>
      <c r="FP35" s="186">
        <v>416581.41666666698</v>
      </c>
      <c r="FQ35" s="186">
        <v>0</v>
      </c>
      <c r="FR35" s="186">
        <v>0</v>
      </c>
      <c r="FS35" s="186">
        <v>0</v>
      </c>
      <c r="FT35" s="186">
        <v>366142.30849851901</v>
      </c>
      <c r="FU35" s="186">
        <v>0</v>
      </c>
      <c r="FV35" s="186">
        <v>1122232.75</v>
      </c>
      <c r="FW35" s="186">
        <v>0</v>
      </c>
      <c r="FX35" s="186">
        <v>0</v>
      </c>
      <c r="FY35" s="186">
        <v>390005.96880411298</v>
      </c>
      <c r="FZ35" s="186">
        <v>0</v>
      </c>
      <c r="GA35" s="186">
        <v>910533.01420454599</v>
      </c>
      <c r="GB35" s="186">
        <v>0</v>
      </c>
      <c r="GC35" s="186">
        <v>0</v>
      </c>
      <c r="GD35" s="186">
        <v>1384909.90056818</v>
      </c>
      <c r="GE35" s="186">
        <v>0</v>
      </c>
      <c r="GF35" s="186">
        <v>250201.946022727</v>
      </c>
      <c r="GG35" s="186">
        <v>0</v>
      </c>
      <c r="GH35" s="186">
        <v>0</v>
      </c>
      <c r="GI35" s="186">
        <v>0</v>
      </c>
      <c r="GJ35" s="186">
        <v>0</v>
      </c>
      <c r="GK35" s="186">
        <v>0</v>
      </c>
      <c r="GL35" s="186">
        <v>0</v>
      </c>
      <c r="GM35" s="186">
        <v>0</v>
      </c>
      <c r="GN35" s="186">
        <v>0</v>
      </c>
      <c r="GO35" s="186">
        <v>0</v>
      </c>
      <c r="GP35" s="186">
        <v>17836.875</v>
      </c>
      <c r="GQ35" s="186">
        <v>0</v>
      </c>
      <c r="GR35" s="186">
        <v>0</v>
      </c>
      <c r="GS35" s="186">
        <v>142963.48839285699</v>
      </c>
      <c r="GT35" s="186">
        <v>0</v>
      </c>
      <c r="GU35" s="186">
        <v>0</v>
      </c>
      <c r="GV35" s="186">
        <v>0</v>
      </c>
      <c r="GW35" s="186">
        <v>0</v>
      </c>
      <c r="GX35" s="186">
        <v>0</v>
      </c>
      <c r="GY35" s="186">
        <v>0</v>
      </c>
      <c r="GZ35" s="186">
        <v>0</v>
      </c>
      <c r="HA35" s="186">
        <v>0</v>
      </c>
      <c r="HB35" s="186">
        <v>0</v>
      </c>
      <c r="HC35" s="186">
        <v>0</v>
      </c>
      <c r="HD35" s="186">
        <v>0</v>
      </c>
      <c r="HE35" s="186">
        <v>0</v>
      </c>
      <c r="HF35" s="186">
        <v>0</v>
      </c>
      <c r="HG35" s="186">
        <v>0</v>
      </c>
      <c r="HH35" s="186">
        <v>0</v>
      </c>
      <c r="HI35" s="186">
        <v>0</v>
      </c>
      <c r="HJ35" s="186">
        <v>0</v>
      </c>
      <c r="HK35" s="186">
        <v>0</v>
      </c>
      <c r="HL35" s="186">
        <v>0</v>
      </c>
      <c r="HM35" s="186">
        <v>0</v>
      </c>
      <c r="HN35" s="186">
        <v>0</v>
      </c>
      <c r="HP35" s="187" t="s">
        <v>164</v>
      </c>
      <c r="HQ35" s="185">
        <f>'Relative Weights'!$H$1</f>
        <v>2021</v>
      </c>
      <c r="HR35" s="186">
        <v>0</v>
      </c>
      <c r="HS35" s="186">
        <v>0</v>
      </c>
      <c r="HT35" s="186">
        <v>0</v>
      </c>
      <c r="HU35" s="186">
        <v>0</v>
      </c>
      <c r="HV35" s="186">
        <v>0</v>
      </c>
      <c r="HW35" s="186">
        <v>0</v>
      </c>
      <c r="HX35" s="186">
        <v>0</v>
      </c>
      <c r="HY35" s="186">
        <v>0</v>
      </c>
      <c r="HZ35" s="186">
        <v>0</v>
      </c>
      <c r="IA35" s="186">
        <v>0</v>
      </c>
      <c r="IB35" s="186">
        <v>0</v>
      </c>
      <c r="IC35" s="186">
        <v>0</v>
      </c>
      <c r="ID35" s="186">
        <v>0</v>
      </c>
      <c r="IE35" s="186">
        <v>0</v>
      </c>
      <c r="IF35" s="186">
        <v>0</v>
      </c>
      <c r="IG35" s="186">
        <v>0</v>
      </c>
      <c r="IH35" s="186">
        <v>0</v>
      </c>
      <c r="II35" s="186">
        <v>0</v>
      </c>
      <c r="IJ35" s="186">
        <v>0</v>
      </c>
      <c r="IK35" s="186">
        <v>0</v>
      </c>
      <c r="IL35" s="186">
        <v>0</v>
      </c>
      <c r="IM35" s="186">
        <v>0</v>
      </c>
      <c r="IN35" s="186">
        <v>0</v>
      </c>
      <c r="IO35" s="186">
        <v>0</v>
      </c>
      <c r="IP35" s="186">
        <v>0</v>
      </c>
      <c r="IQ35" s="186">
        <v>0</v>
      </c>
      <c r="IR35" s="186">
        <v>0</v>
      </c>
      <c r="IS35" s="186">
        <v>0</v>
      </c>
      <c r="IT35" s="186">
        <v>0</v>
      </c>
      <c r="IU35" s="186">
        <v>0</v>
      </c>
      <c r="IV35" s="186">
        <v>0</v>
      </c>
      <c r="IW35" s="186">
        <v>0</v>
      </c>
      <c r="IX35" s="186">
        <v>0</v>
      </c>
      <c r="IY35" s="186">
        <v>0</v>
      </c>
      <c r="IZ35" s="186">
        <v>0</v>
      </c>
      <c r="JA35" s="186">
        <v>0</v>
      </c>
      <c r="JB35" s="186">
        <v>0</v>
      </c>
      <c r="JC35" s="186">
        <v>0</v>
      </c>
      <c r="JD35" s="186">
        <v>0</v>
      </c>
      <c r="JE35" s="186">
        <v>0</v>
      </c>
      <c r="JF35" s="186">
        <v>0</v>
      </c>
      <c r="JG35" s="186">
        <v>0</v>
      </c>
      <c r="JH35" s="186">
        <v>0</v>
      </c>
      <c r="JI35" s="186">
        <v>0</v>
      </c>
      <c r="JJ35" s="186">
        <v>0</v>
      </c>
      <c r="JK35" s="186">
        <v>0</v>
      </c>
      <c r="JL35" s="186">
        <v>0</v>
      </c>
      <c r="JM35" s="186">
        <v>0</v>
      </c>
      <c r="JN35" s="186">
        <v>0</v>
      </c>
      <c r="JO35" s="186">
        <v>0</v>
      </c>
      <c r="JP35" s="186">
        <v>0</v>
      </c>
      <c r="JQ35" s="186">
        <v>0</v>
      </c>
      <c r="JR35" s="186">
        <v>0</v>
      </c>
      <c r="JS35" s="186">
        <v>0</v>
      </c>
      <c r="JT35" s="186">
        <v>0</v>
      </c>
      <c r="JU35" s="186">
        <v>0</v>
      </c>
      <c r="JV35" s="186">
        <v>0</v>
      </c>
      <c r="JW35" s="186">
        <v>0</v>
      </c>
      <c r="JX35" s="186">
        <v>0</v>
      </c>
      <c r="JY35" s="186">
        <v>0</v>
      </c>
      <c r="JZ35" s="186">
        <v>0</v>
      </c>
      <c r="KA35" s="186">
        <v>0</v>
      </c>
      <c r="KB35" s="186">
        <v>0</v>
      </c>
      <c r="KC35" s="186">
        <v>0</v>
      </c>
      <c r="KD35" s="186">
        <v>0</v>
      </c>
      <c r="KE35" s="186">
        <v>0</v>
      </c>
      <c r="KF35" s="186">
        <v>0</v>
      </c>
      <c r="KG35" s="186">
        <v>0</v>
      </c>
      <c r="KH35" s="186">
        <v>0</v>
      </c>
      <c r="KI35" s="186">
        <v>0</v>
      </c>
      <c r="KJ35" s="186">
        <v>0</v>
      </c>
      <c r="KK35" s="186">
        <v>0</v>
      </c>
      <c r="KL35" s="186">
        <v>0</v>
      </c>
      <c r="KM35" s="186">
        <v>0</v>
      </c>
      <c r="KN35" s="186">
        <v>0</v>
      </c>
      <c r="KO35" s="186">
        <v>0</v>
      </c>
      <c r="KP35" s="186">
        <v>0</v>
      </c>
      <c r="KQ35" s="186">
        <v>0</v>
      </c>
      <c r="KR35" s="186">
        <v>0</v>
      </c>
      <c r="KS35" s="186">
        <v>0</v>
      </c>
      <c r="KT35" s="186">
        <v>0</v>
      </c>
      <c r="KU35" s="186">
        <v>0</v>
      </c>
      <c r="KV35" s="186">
        <v>0</v>
      </c>
      <c r="KW35" s="186">
        <v>0</v>
      </c>
      <c r="KX35" s="186">
        <v>0</v>
      </c>
      <c r="KY35" s="186">
        <v>0</v>
      </c>
      <c r="KZ35" s="186">
        <v>0</v>
      </c>
      <c r="LA35" s="186">
        <v>0</v>
      </c>
      <c r="LB35" s="186">
        <v>0</v>
      </c>
      <c r="LC35" s="186">
        <v>0</v>
      </c>
      <c r="LD35" s="186">
        <v>0</v>
      </c>
      <c r="LE35" s="186">
        <v>0</v>
      </c>
      <c r="LF35" s="186">
        <v>0</v>
      </c>
      <c r="LG35" s="186">
        <v>0</v>
      </c>
      <c r="LH35" s="186">
        <v>0</v>
      </c>
      <c r="LI35" s="186">
        <v>0</v>
      </c>
      <c r="LJ35" s="186">
        <v>0</v>
      </c>
      <c r="LK35" s="186">
        <v>0</v>
      </c>
      <c r="LL35" s="186">
        <v>0</v>
      </c>
      <c r="LM35" s="186">
        <v>0</v>
      </c>
      <c r="LN35" s="186">
        <v>0</v>
      </c>
      <c r="LO35" s="186">
        <v>0</v>
      </c>
      <c r="LP35" s="186">
        <v>0</v>
      </c>
      <c r="LQ35" s="186">
        <v>0</v>
      </c>
      <c r="LR35" s="186">
        <v>0</v>
      </c>
      <c r="LS35" s="186">
        <v>0</v>
      </c>
      <c r="LT35" s="186">
        <v>0</v>
      </c>
      <c r="LU35" s="186">
        <v>0</v>
      </c>
      <c r="LV35" s="186">
        <v>0</v>
      </c>
      <c r="LW35" s="186">
        <v>0</v>
      </c>
      <c r="LX35" s="186">
        <v>0</v>
      </c>
      <c r="LY35" s="186">
        <v>0</v>
      </c>
      <c r="LZ35" s="186">
        <v>0</v>
      </c>
      <c r="MA35" s="186">
        <v>0</v>
      </c>
      <c r="MB35" s="186">
        <v>0</v>
      </c>
      <c r="MC35" s="186">
        <v>0</v>
      </c>
      <c r="MD35" s="186">
        <v>0</v>
      </c>
      <c r="ME35" s="186">
        <v>0</v>
      </c>
      <c r="MF35" s="186">
        <v>0</v>
      </c>
      <c r="MG35" s="186">
        <v>0</v>
      </c>
      <c r="MH35" s="186">
        <v>0</v>
      </c>
      <c r="MI35" s="186">
        <v>0</v>
      </c>
      <c r="MJ35" s="186">
        <v>0</v>
      </c>
      <c r="MK35" s="186">
        <v>0</v>
      </c>
      <c r="ML35" s="186">
        <v>0</v>
      </c>
      <c r="MM35" s="186">
        <v>0</v>
      </c>
      <c r="MN35" s="186">
        <v>0</v>
      </c>
      <c r="MO35" s="186">
        <v>0</v>
      </c>
      <c r="MP35" s="186">
        <v>0</v>
      </c>
      <c r="MQ35" s="186">
        <v>0</v>
      </c>
      <c r="MR35" s="186">
        <v>0</v>
      </c>
      <c r="MS35" s="186">
        <v>0</v>
      </c>
      <c r="MT35" s="186">
        <v>0</v>
      </c>
      <c r="MU35" s="186">
        <v>0</v>
      </c>
      <c r="MV35" s="186">
        <v>0</v>
      </c>
      <c r="MW35" s="186">
        <v>0</v>
      </c>
      <c r="MX35" s="186">
        <v>0</v>
      </c>
      <c r="MY35" s="186">
        <v>0</v>
      </c>
      <c r="MZ35" s="186">
        <v>0</v>
      </c>
      <c r="NA35" s="186">
        <v>0</v>
      </c>
      <c r="NB35" s="186">
        <v>0</v>
      </c>
      <c r="NC35" s="186">
        <v>0</v>
      </c>
      <c r="ND35" s="186">
        <v>0</v>
      </c>
      <c r="NE35" s="186">
        <v>0</v>
      </c>
      <c r="NF35" s="186">
        <v>0</v>
      </c>
      <c r="NG35" s="186">
        <v>0</v>
      </c>
      <c r="NH35" s="186">
        <v>0</v>
      </c>
      <c r="NI35" s="186">
        <v>0</v>
      </c>
      <c r="NJ35" s="186">
        <v>0</v>
      </c>
      <c r="NK35" s="186">
        <v>0</v>
      </c>
      <c r="NL35" s="186">
        <v>0</v>
      </c>
      <c r="NM35" s="186">
        <v>0</v>
      </c>
      <c r="NN35" s="186">
        <v>0</v>
      </c>
      <c r="NO35" s="186">
        <v>0</v>
      </c>
      <c r="NP35" s="186">
        <v>0</v>
      </c>
      <c r="NQ35" s="186">
        <v>0</v>
      </c>
      <c r="NR35" s="186">
        <v>0</v>
      </c>
      <c r="NS35" s="186">
        <v>0</v>
      </c>
      <c r="NT35" s="186">
        <v>0</v>
      </c>
      <c r="NU35" s="186">
        <v>0</v>
      </c>
      <c r="NV35" s="186">
        <v>0</v>
      </c>
      <c r="NW35" s="186">
        <v>0</v>
      </c>
      <c r="NX35" s="186">
        <v>0</v>
      </c>
      <c r="NY35" s="186">
        <v>0</v>
      </c>
      <c r="NZ35" s="186">
        <v>0</v>
      </c>
      <c r="OA35" s="186">
        <v>0</v>
      </c>
      <c r="OB35" s="186">
        <v>0</v>
      </c>
      <c r="OC35" s="186">
        <v>0</v>
      </c>
      <c r="OD35" s="186">
        <v>0</v>
      </c>
      <c r="OE35" s="186">
        <v>0</v>
      </c>
      <c r="OF35" s="186">
        <v>0</v>
      </c>
      <c r="OG35" s="186">
        <v>0</v>
      </c>
      <c r="OH35" s="186">
        <v>0</v>
      </c>
      <c r="OI35" s="186">
        <v>0</v>
      </c>
      <c r="OJ35" s="186">
        <v>0</v>
      </c>
      <c r="OK35" s="186">
        <v>0</v>
      </c>
      <c r="OL35" s="186">
        <v>0</v>
      </c>
      <c r="OM35" s="186">
        <v>0</v>
      </c>
      <c r="ON35" s="186">
        <v>0</v>
      </c>
      <c r="OO35" s="186">
        <v>0</v>
      </c>
      <c r="OP35" s="186">
        <v>0</v>
      </c>
      <c r="OQ35" s="186">
        <v>0</v>
      </c>
      <c r="OR35" s="186">
        <v>0</v>
      </c>
      <c r="OS35" s="186">
        <v>0</v>
      </c>
      <c r="OT35" s="186">
        <v>0</v>
      </c>
      <c r="OU35" s="186">
        <v>0</v>
      </c>
      <c r="OV35" s="186">
        <v>0</v>
      </c>
      <c r="OW35" s="186">
        <v>0</v>
      </c>
      <c r="OX35" s="186">
        <v>0</v>
      </c>
      <c r="OY35" s="186">
        <v>0</v>
      </c>
      <c r="OZ35" s="186">
        <v>0</v>
      </c>
      <c r="PA35" s="186">
        <v>0</v>
      </c>
      <c r="PB35" s="186">
        <v>0</v>
      </c>
      <c r="PC35" s="186">
        <v>0</v>
      </c>
      <c r="PD35" s="186">
        <v>0</v>
      </c>
      <c r="PE35" s="186">
        <v>0</v>
      </c>
      <c r="PF35" s="186">
        <v>0</v>
      </c>
      <c r="PG35" s="186">
        <v>0</v>
      </c>
      <c r="PH35" s="186">
        <v>0</v>
      </c>
      <c r="PI35" s="186">
        <v>0</v>
      </c>
      <c r="PJ35" s="186">
        <v>23568642.241925143</v>
      </c>
      <c r="PK35" s="186">
        <v>5660942.0279921144</v>
      </c>
      <c r="PL35" s="186">
        <v>5103494.590837745</v>
      </c>
      <c r="PM35" s="186">
        <v>1477906.3323099352</v>
      </c>
      <c r="PN35" s="186">
        <v>5496579.2273454564</v>
      </c>
      <c r="PO35" s="186">
        <v>1356659.4191046371</v>
      </c>
      <c r="PP35" s="186">
        <v>579535.89493710455</v>
      </c>
      <c r="PQ35" s="186">
        <v>0</v>
      </c>
      <c r="PR35" s="186">
        <v>0</v>
      </c>
      <c r="PS35" s="186">
        <v>450210.72286157112</v>
      </c>
      <c r="PT35" s="186">
        <v>0</v>
      </c>
      <c r="PU35" s="186">
        <v>59467.052199619626</v>
      </c>
      <c r="PV35" s="186">
        <v>0</v>
      </c>
      <c r="PW35" s="186">
        <v>1604298.3272400503</v>
      </c>
      <c r="PX35" s="186">
        <v>0</v>
      </c>
      <c r="PY35" s="186">
        <v>8541959.4139858503</v>
      </c>
      <c r="PZ35" s="186">
        <v>0</v>
      </c>
      <c r="QA35" s="186">
        <v>244702.19802283673</v>
      </c>
      <c r="QB35" s="186">
        <v>2384677.6218446787</v>
      </c>
      <c r="QC35" s="280">
        <v>1961223.1793932638</v>
      </c>
      <c r="QD35" s="280">
        <v>1</v>
      </c>
    </row>
    <row r="36" spans="1:446" x14ac:dyDescent="0.2">
      <c r="A36" s="185" t="s">
        <v>179</v>
      </c>
      <c r="B36" s="185" t="s">
        <v>99</v>
      </c>
      <c r="C36" s="186">
        <f>ROUND(TXST!H18,0)-ROUND(TXST!H288,0)</f>
        <v>0</v>
      </c>
      <c r="D36" s="292">
        <v>3615</v>
      </c>
      <c r="E36" s="185" t="s">
        <v>728</v>
      </c>
      <c r="F36" s="185">
        <v>2021</v>
      </c>
      <c r="G36" s="186">
        <v>205741845</v>
      </c>
      <c r="H36" s="186">
        <v>66558246</v>
      </c>
      <c r="I36" s="186">
        <v>45882304</v>
      </c>
      <c r="J36" s="186">
        <v>18541136</v>
      </c>
      <c r="K36" s="186">
        <v>39746797</v>
      </c>
      <c r="L36" s="185" t="s">
        <v>753</v>
      </c>
      <c r="M36" s="185" t="s">
        <v>754</v>
      </c>
      <c r="N36" s="353" t="s">
        <v>755</v>
      </c>
      <c r="O36" s="186">
        <v>14244</v>
      </c>
      <c r="P36" s="186">
        <v>19410</v>
      </c>
      <c r="Q36" s="186">
        <v>3620</v>
      </c>
      <c r="R36" s="186">
        <v>413</v>
      </c>
      <c r="S36" s="186">
        <v>125</v>
      </c>
      <c r="T36" s="188" t="s">
        <v>911</v>
      </c>
      <c r="U36" s="188" t="s">
        <v>912</v>
      </c>
      <c r="V36" s="314" t="s">
        <v>913</v>
      </c>
      <c r="W36" s="186">
        <v>276695</v>
      </c>
      <c r="X36" s="186">
        <v>93626</v>
      </c>
      <c r="Y36" s="186">
        <v>43429</v>
      </c>
      <c r="Z36" s="186">
        <v>2220</v>
      </c>
      <c r="AA36" s="186">
        <v>3018</v>
      </c>
      <c r="AB36" s="186">
        <v>13847</v>
      </c>
      <c r="AC36" s="186">
        <v>13392</v>
      </c>
      <c r="AD36" s="186">
        <v>0</v>
      </c>
      <c r="AE36" s="186">
        <v>1962</v>
      </c>
      <c r="AF36" s="186">
        <v>0</v>
      </c>
      <c r="AG36" s="186">
        <v>0</v>
      </c>
      <c r="AH36" s="186">
        <v>7413</v>
      </c>
      <c r="AI36" s="186">
        <v>0</v>
      </c>
      <c r="AJ36" s="186">
        <v>10604</v>
      </c>
      <c r="AK36" s="186">
        <v>0</v>
      </c>
      <c r="AL36" s="186">
        <v>26613</v>
      </c>
      <c r="AM36" s="186">
        <v>0</v>
      </c>
      <c r="AN36" s="186">
        <v>0</v>
      </c>
      <c r="AO36" s="186">
        <v>4842</v>
      </c>
      <c r="AP36" s="186">
        <v>0</v>
      </c>
      <c r="AQ36" s="186">
        <v>120889</v>
      </c>
      <c r="AR36" s="186">
        <v>31777</v>
      </c>
      <c r="AS36" s="186">
        <v>23127</v>
      </c>
      <c r="AT36" s="186">
        <v>21237</v>
      </c>
      <c r="AU36" s="186">
        <v>6133</v>
      </c>
      <c r="AV36" s="186">
        <v>25688</v>
      </c>
      <c r="AW36" s="186">
        <v>11110</v>
      </c>
      <c r="AX36" s="186">
        <v>0</v>
      </c>
      <c r="AY36" s="186">
        <v>6479</v>
      </c>
      <c r="AZ36" s="186">
        <v>0</v>
      </c>
      <c r="BA36" s="186">
        <v>0</v>
      </c>
      <c r="BB36" s="186">
        <v>0</v>
      </c>
      <c r="BC36" s="186">
        <v>0</v>
      </c>
      <c r="BD36" s="186">
        <v>25016</v>
      </c>
      <c r="BE36" s="186">
        <v>0</v>
      </c>
      <c r="BF36" s="186">
        <v>57909</v>
      </c>
      <c r="BG36" s="186">
        <v>0</v>
      </c>
      <c r="BH36" s="186">
        <v>4050</v>
      </c>
      <c r="BI36" s="186">
        <v>6406</v>
      </c>
      <c r="BJ36" s="186">
        <v>5478</v>
      </c>
      <c r="BK36" s="186">
        <v>20441</v>
      </c>
      <c r="BL36" s="186">
        <v>4433</v>
      </c>
      <c r="BM36" s="186">
        <v>2158</v>
      </c>
      <c r="BN36" s="186">
        <v>9514</v>
      </c>
      <c r="BO36" s="186">
        <v>526</v>
      </c>
      <c r="BP36" s="186">
        <v>3691</v>
      </c>
      <c r="BQ36" s="186">
        <v>1529</v>
      </c>
      <c r="BR36" s="186">
        <v>0</v>
      </c>
      <c r="BS36" s="186">
        <v>5559</v>
      </c>
      <c r="BT36" s="186">
        <v>0</v>
      </c>
      <c r="BU36" s="186">
        <v>0</v>
      </c>
      <c r="BV36" s="186">
        <v>0</v>
      </c>
      <c r="BW36" s="186">
        <v>0</v>
      </c>
      <c r="BX36" s="186">
        <v>6238</v>
      </c>
      <c r="BY36" s="186">
        <v>0</v>
      </c>
      <c r="BZ36" s="186">
        <v>8159</v>
      </c>
      <c r="CA36" s="186">
        <v>0</v>
      </c>
      <c r="CB36" s="186">
        <v>0</v>
      </c>
      <c r="CC36" s="186">
        <v>831</v>
      </c>
      <c r="CD36" s="186">
        <v>1605</v>
      </c>
      <c r="CE36" s="186">
        <v>1316</v>
      </c>
      <c r="CF36" s="186">
        <v>805</v>
      </c>
      <c r="CG36" s="186">
        <v>0</v>
      </c>
      <c r="CH36" s="186">
        <v>2211</v>
      </c>
      <c r="CI36" s="186">
        <v>12</v>
      </c>
      <c r="CJ36" s="186">
        <v>1182</v>
      </c>
      <c r="CK36" s="186">
        <v>0</v>
      </c>
      <c r="CL36" s="186">
        <v>0</v>
      </c>
      <c r="CM36" s="186">
        <v>0</v>
      </c>
      <c r="CN36" s="186">
        <v>0</v>
      </c>
      <c r="CO36" s="186">
        <v>0</v>
      </c>
      <c r="CP36" s="186">
        <v>0</v>
      </c>
      <c r="CQ36" s="186">
        <v>0</v>
      </c>
      <c r="CR36" s="186">
        <v>0</v>
      </c>
      <c r="CS36" s="186">
        <v>0</v>
      </c>
      <c r="CT36" s="186">
        <v>151</v>
      </c>
      <c r="CU36" s="186">
        <v>0</v>
      </c>
      <c r="CV36" s="186">
        <v>0</v>
      </c>
      <c r="CW36" s="186">
        <v>0</v>
      </c>
      <c r="CX36" s="186">
        <v>0</v>
      </c>
      <c r="CY36" s="186">
        <v>0</v>
      </c>
      <c r="CZ36" s="186">
        <v>0</v>
      </c>
      <c r="DA36" s="186">
        <v>0</v>
      </c>
      <c r="DB36" s="186">
        <v>0</v>
      </c>
      <c r="DC36" s="186">
        <v>0</v>
      </c>
      <c r="DD36" s="186">
        <v>0</v>
      </c>
      <c r="DE36" s="186">
        <v>0</v>
      </c>
      <c r="DF36" s="186">
        <v>0</v>
      </c>
      <c r="DG36" s="186">
        <v>0</v>
      </c>
      <c r="DH36" s="186">
        <v>0</v>
      </c>
      <c r="DI36" s="186">
        <v>0</v>
      </c>
      <c r="DJ36" s="186">
        <v>0</v>
      </c>
      <c r="DK36" s="186">
        <v>0</v>
      </c>
      <c r="DL36" s="186">
        <v>4130</v>
      </c>
      <c r="DM36" s="186">
        <v>0</v>
      </c>
      <c r="DN36" s="186">
        <v>0</v>
      </c>
      <c r="DO36" s="186">
        <v>0</v>
      </c>
      <c r="DP36" s="186">
        <v>0</v>
      </c>
      <c r="DQ36" s="186">
        <v>0</v>
      </c>
      <c r="DR36" s="186">
        <v>0</v>
      </c>
      <c r="DS36" s="186">
        <v>12714641.6917005</v>
      </c>
      <c r="DT36" s="186">
        <v>2811106.0263851499</v>
      </c>
      <c r="DU36" s="186">
        <v>4425901.7389678396</v>
      </c>
      <c r="DV36" s="186">
        <v>117751.197360071</v>
      </c>
      <c r="DW36" s="186">
        <v>169485.20856107801</v>
      </c>
      <c r="DX36" s="186">
        <v>1020686.32491645</v>
      </c>
      <c r="DY36" s="186">
        <v>466624.57700951898</v>
      </c>
      <c r="DZ36" s="186">
        <v>0</v>
      </c>
      <c r="EA36" s="186">
        <v>173237.618777953</v>
      </c>
      <c r="EB36" s="186">
        <v>0</v>
      </c>
      <c r="EC36" s="186">
        <v>0</v>
      </c>
      <c r="ED36" s="186">
        <v>266341.83333333302</v>
      </c>
      <c r="EE36" s="186">
        <v>0</v>
      </c>
      <c r="EF36" s="186">
        <v>747320.71587551106</v>
      </c>
      <c r="EG36" s="186">
        <v>0</v>
      </c>
      <c r="EH36" s="186">
        <v>1359009.56903867</v>
      </c>
      <c r="EI36" s="186">
        <v>0</v>
      </c>
      <c r="EJ36" s="186">
        <v>0</v>
      </c>
      <c r="EK36" s="186">
        <v>804152.77943950403</v>
      </c>
      <c r="EL36" s="186">
        <v>0</v>
      </c>
      <c r="EM36" s="186">
        <v>10940168.7582915</v>
      </c>
      <c r="EN36" s="186">
        <v>2803979.2996000298</v>
      </c>
      <c r="EO36" s="186">
        <v>4362192.3115380798</v>
      </c>
      <c r="EP36" s="186">
        <v>2025964.0615368099</v>
      </c>
      <c r="EQ36" s="186">
        <v>532742.34660029202</v>
      </c>
      <c r="ER36" s="186">
        <v>2759700.0605137399</v>
      </c>
      <c r="ES36" s="186">
        <v>703612.82349016599</v>
      </c>
      <c r="ET36" s="186">
        <v>0</v>
      </c>
      <c r="EU36" s="186">
        <v>660645.28405078605</v>
      </c>
      <c r="EV36" s="186">
        <v>0</v>
      </c>
      <c r="EW36" s="186">
        <v>0</v>
      </c>
      <c r="EX36" s="186">
        <v>0</v>
      </c>
      <c r="EY36" s="186">
        <v>0</v>
      </c>
      <c r="EZ36" s="186">
        <v>3126050.30302257</v>
      </c>
      <c r="FA36" s="186">
        <v>0</v>
      </c>
      <c r="FB36" s="186">
        <v>6791666.1242124699</v>
      </c>
      <c r="FC36" s="186">
        <v>0</v>
      </c>
      <c r="FD36" s="186">
        <v>588413.96801401</v>
      </c>
      <c r="FE36" s="186">
        <v>1040131.58498396</v>
      </c>
      <c r="FF36" s="186">
        <v>1503888.11162212</v>
      </c>
      <c r="FG36" s="186">
        <v>6594371.9596779598</v>
      </c>
      <c r="FH36" s="186">
        <v>2508653.2048604302</v>
      </c>
      <c r="FI36" s="186">
        <v>1392551.5263853199</v>
      </c>
      <c r="FJ36" s="186">
        <v>1974925.9811607799</v>
      </c>
      <c r="FK36" s="186">
        <v>305185.40924944502</v>
      </c>
      <c r="FL36" s="186">
        <v>1786049.37662794</v>
      </c>
      <c r="FM36" s="186">
        <v>301233.92655197397</v>
      </c>
      <c r="FN36" s="186">
        <v>0</v>
      </c>
      <c r="FO36" s="186">
        <v>1022863.31536912</v>
      </c>
      <c r="FP36" s="186">
        <v>0</v>
      </c>
      <c r="FQ36" s="186">
        <v>0</v>
      </c>
      <c r="FR36" s="186">
        <v>0</v>
      </c>
      <c r="FS36" s="186">
        <v>0</v>
      </c>
      <c r="FT36" s="186">
        <v>1944328.3073622</v>
      </c>
      <c r="FU36" s="186">
        <v>0</v>
      </c>
      <c r="FV36" s="186">
        <v>1944720.83754794</v>
      </c>
      <c r="FW36" s="186">
        <v>0</v>
      </c>
      <c r="FX36" s="186">
        <v>0</v>
      </c>
      <c r="FY36" s="186">
        <v>177551.01314491499</v>
      </c>
      <c r="FZ36" s="186">
        <v>598453.67837788095</v>
      </c>
      <c r="GA36" s="186">
        <v>913584.60350256006</v>
      </c>
      <c r="GB36" s="186">
        <v>809558.14101562602</v>
      </c>
      <c r="GC36" s="186">
        <v>0</v>
      </c>
      <c r="GD36" s="186">
        <v>1193082.5773527599</v>
      </c>
      <c r="GE36" s="186">
        <v>3244.4456700532201</v>
      </c>
      <c r="GF36" s="186">
        <v>1056752.7906698301</v>
      </c>
      <c r="GG36" s="186">
        <v>0</v>
      </c>
      <c r="GH36" s="186">
        <v>0</v>
      </c>
      <c r="GI36" s="186">
        <v>0</v>
      </c>
      <c r="GJ36" s="186">
        <v>0</v>
      </c>
      <c r="GK36" s="186">
        <v>0</v>
      </c>
      <c r="GL36" s="186">
        <v>0</v>
      </c>
      <c r="GM36" s="186">
        <v>0</v>
      </c>
      <c r="GN36" s="186">
        <v>0</v>
      </c>
      <c r="GO36" s="186">
        <v>0</v>
      </c>
      <c r="GP36" s="186">
        <v>79190.754069859293</v>
      </c>
      <c r="GQ36" s="186">
        <v>0</v>
      </c>
      <c r="GR36" s="186">
        <v>0</v>
      </c>
      <c r="GS36" s="186">
        <v>0</v>
      </c>
      <c r="GT36" s="186">
        <v>0</v>
      </c>
      <c r="GU36" s="186">
        <v>0</v>
      </c>
      <c r="GV36" s="186">
        <v>0</v>
      </c>
      <c r="GW36" s="186">
        <v>0</v>
      </c>
      <c r="GX36" s="186">
        <v>0</v>
      </c>
      <c r="GY36" s="186">
        <v>0</v>
      </c>
      <c r="GZ36" s="186">
        <v>0</v>
      </c>
      <c r="HA36" s="186">
        <v>0</v>
      </c>
      <c r="HB36" s="186">
        <v>0</v>
      </c>
      <c r="HC36" s="186">
        <v>0</v>
      </c>
      <c r="HD36" s="186">
        <v>0</v>
      </c>
      <c r="HE36" s="186">
        <v>0</v>
      </c>
      <c r="HF36" s="186">
        <v>0</v>
      </c>
      <c r="HG36" s="186">
        <v>0</v>
      </c>
      <c r="HH36" s="186">
        <v>1313350.97</v>
      </c>
      <c r="HI36" s="186">
        <v>0</v>
      </c>
      <c r="HJ36" s="186">
        <v>0</v>
      </c>
      <c r="HK36" s="186">
        <v>0</v>
      </c>
      <c r="HL36" s="186">
        <v>0</v>
      </c>
      <c r="HM36" s="186">
        <v>0</v>
      </c>
      <c r="HN36" s="186">
        <v>0</v>
      </c>
      <c r="HP36" s="187" t="s">
        <v>165</v>
      </c>
      <c r="HQ36" s="185">
        <f>'Relative Weights'!$H$1</f>
        <v>2021</v>
      </c>
      <c r="HR36" s="186">
        <v>3124674.2135077897</v>
      </c>
      <c r="HS36" s="186">
        <v>2205089.0519741066</v>
      </c>
      <c r="HT36" s="186">
        <v>274410.56082627282</v>
      </c>
      <c r="HU36" s="186">
        <v>10908.395241572747</v>
      </c>
      <c r="HV36" s="186">
        <v>33049.43936416084</v>
      </c>
      <c r="HW36" s="186">
        <v>437423.1223685203</v>
      </c>
      <c r="HX36" s="186">
        <v>154863.16678137178</v>
      </c>
      <c r="HY36" s="186">
        <v>0</v>
      </c>
      <c r="HZ36" s="186">
        <v>22177.931676182383</v>
      </c>
      <c r="IA36" s="186">
        <v>0</v>
      </c>
      <c r="IB36" s="186">
        <v>0</v>
      </c>
      <c r="IC36" s="186">
        <v>72894.759129182843</v>
      </c>
      <c r="ID36" s="186">
        <v>0</v>
      </c>
      <c r="IE36" s="186">
        <v>152700.10896820753</v>
      </c>
      <c r="IF36" s="186">
        <v>0</v>
      </c>
      <c r="IG36" s="186">
        <v>303948.01452087268</v>
      </c>
      <c r="IH36" s="186">
        <v>0</v>
      </c>
      <c r="II36" s="186">
        <v>0</v>
      </c>
      <c r="IJ36" s="186">
        <v>82998.603150869705</v>
      </c>
      <c r="IK36" s="186">
        <v>0</v>
      </c>
      <c r="IL36" s="186">
        <v>1708089.1100069198</v>
      </c>
      <c r="IM36" s="186">
        <v>838759.97687922965</v>
      </c>
      <c r="IN36" s="186">
        <v>215023.20064745258</v>
      </c>
      <c r="IO36" s="186">
        <v>224301.45091034635</v>
      </c>
      <c r="IP36" s="186">
        <v>106195.29706621722</v>
      </c>
      <c r="IQ36" s="186">
        <v>946101.87539087364</v>
      </c>
      <c r="IR36" s="186">
        <v>176599.28502605439</v>
      </c>
      <c r="IS36" s="186">
        <v>0</v>
      </c>
      <c r="IT36" s="186">
        <v>90112.438179014731</v>
      </c>
      <c r="IU36" s="186">
        <v>0</v>
      </c>
      <c r="IV36" s="186">
        <v>0</v>
      </c>
      <c r="IW36" s="186">
        <v>0</v>
      </c>
      <c r="IX36" s="186">
        <v>0</v>
      </c>
      <c r="IY36" s="186">
        <v>516607.65596004925</v>
      </c>
      <c r="IZ36" s="186">
        <v>0</v>
      </c>
      <c r="JA36" s="186">
        <v>875351.72177612316</v>
      </c>
      <c r="JB36" s="186">
        <v>0</v>
      </c>
      <c r="JC36" s="186">
        <v>105898.49392615187</v>
      </c>
      <c r="JD36" s="186">
        <v>124779.25592342617</v>
      </c>
      <c r="JE36" s="186">
        <v>198129.12071156289</v>
      </c>
      <c r="JF36" s="186">
        <v>241299.91605886165</v>
      </c>
      <c r="JG36" s="186">
        <v>91609.846980576229</v>
      </c>
      <c r="JH36" s="186">
        <v>15462.262346209716</v>
      </c>
      <c r="JI36" s="186">
        <v>123266.16022683508</v>
      </c>
      <c r="JJ36" s="186">
        <v>6749.6380887669911</v>
      </c>
      <c r="JK36" s="186">
        <v>116216.09981178908</v>
      </c>
      <c r="JL36" s="186">
        <v>20414.327270343776</v>
      </c>
      <c r="JM36" s="186">
        <v>0</v>
      </c>
      <c r="JN36" s="186">
        <v>72097.732273624482</v>
      </c>
      <c r="JO36" s="186">
        <v>0</v>
      </c>
      <c r="JP36" s="186">
        <v>0</v>
      </c>
      <c r="JQ36" s="186">
        <v>0</v>
      </c>
      <c r="JR36" s="186">
        <v>0</v>
      </c>
      <c r="JS36" s="186">
        <v>111350.30083190819</v>
      </c>
      <c r="JT36" s="186">
        <v>0</v>
      </c>
      <c r="JU36" s="186">
        <v>116259.56967058702</v>
      </c>
      <c r="JV36" s="186">
        <v>0</v>
      </c>
      <c r="JW36" s="186">
        <v>0</v>
      </c>
      <c r="JX36" s="186">
        <v>14137.897655360011</v>
      </c>
      <c r="JY36" s="186">
        <v>58049.879288437107</v>
      </c>
      <c r="JZ36" s="186">
        <v>20129.319370955498</v>
      </c>
      <c r="KA36" s="186">
        <v>28943.059624454552</v>
      </c>
      <c r="KB36" s="186">
        <v>0</v>
      </c>
      <c r="KC36" s="186">
        <v>33423.944138769162</v>
      </c>
      <c r="KD36" s="186">
        <v>1248.8317168643773</v>
      </c>
      <c r="KE36" s="186">
        <v>42930.207622782611</v>
      </c>
      <c r="KF36" s="186">
        <v>0</v>
      </c>
      <c r="KG36" s="186">
        <v>0</v>
      </c>
      <c r="KH36" s="186">
        <v>0</v>
      </c>
      <c r="KI36" s="186">
        <v>0</v>
      </c>
      <c r="KJ36" s="186">
        <v>0</v>
      </c>
      <c r="KK36" s="186">
        <v>0</v>
      </c>
      <c r="KL36" s="186">
        <v>0</v>
      </c>
      <c r="KM36" s="186">
        <v>0</v>
      </c>
      <c r="KN36" s="186">
        <v>0</v>
      </c>
      <c r="KO36" s="186">
        <v>2142.5933135675741</v>
      </c>
      <c r="KP36" s="186">
        <v>0</v>
      </c>
      <c r="KQ36" s="186">
        <v>0</v>
      </c>
      <c r="KR36" s="186">
        <v>0</v>
      </c>
      <c r="KS36" s="186">
        <v>0</v>
      </c>
      <c r="KT36" s="186">
        <v>0</v>
      </c>
      <c r="KU36" s="186">
        <v>0</v>
      </c>
      <c r="KV36" s="186">
        <v>0</v>
      </c>
      <c r="KW36" s="186">
        <v>0</v>
      </c>
      <c r="KX36" s="186">
        <v>0</v>
      </c>
      <c r="KY36" s="186">
        <v>0</v>
      </c>
      <c r="KZ36" s="186">
        <v>0</v>
      </c>
      <c r="LA36" s="186">
        <v>0</v>
      </c>
      <c r="LB36" s="186">
        <v>0</v>
      </c>
      <c r="LC36" s="186">
        <v>0</v>
      </c>
      <c r="LD36" s="186">
        <v>0</v>
      </c>
      <c r="LE36" s="186">
        <v>0</v>
      </c>
      <c r="LF36" s="186">
        <v>0</v>
      </c>
      <c r="LG36" s="186">
        <v>75463.856651752678</v>
      </c>
      <c r="LH36" s="186">
        <v>0</v>
      </c>
      <c r="LI36" s="186">
        <v>0</v>
      </c>
      <c r="LJ36" s="186">
        <v>0</v>
      </c>
      <c r="LK36" s="186">
        <v>0</v>
      </c>
      <c r="LL36" s="186">
        <v>0</v>
      </c>
      <c r="LM36" s="186">
        <v>0</v>
      </c>
      <c r="LN36" s="186">
        <v>0</v>
      </c>
      <c r="LO36" s="186">
        <v>0</v>
      </c>
      <c r="LP36" s="186">
        <v>0</v>
      </c>
      <c r="LQ36" s="186">
        <v>0</v>
      </c>
      <c r="LR36" s="186">
        <v>0</v>
      </c>
      <c r="LS36" s="186">
        <v>0</v>
      </c>
      <c r="LT36" s="186">
        <v>0</v>
      </c>
      <c r="LU36" s="186">
        <v>0</v>
      </c>
      <c r="LV36" s="186">
        <v>0</v>
      </c>
      <c r="LW36" s="186">
        <v>0</v>
      </c>
      <c r="LX36" s="186">
        <v>0</v>
      </c>
      <c r="LY36" s="186">
        <v>0</v>
      </c>
      <c r="LZ36" s="186">
        <v>0</v>
      </c>
      <c r="MA36" s="186">
        <v>0</v>
      </c>
      <c r="MB36" s="186">
        <v>0</v>
      </c>
      <c r="MC36" s="186">
        <v>0</v>
      </c>
      <c r="MD36" s="186">
        <v>0</v>
      </c>
      <c r="ME36" s="186">
        <v>0</v>
      </c>
      <c r="MF36" s="186">
        <v>0</v>
      </c>
      <c r="MG36" s="186">
        <v>0</v>
      </c>
      <c r="MH36" s="186">
        <v>0</v>
      </c>
      <c r="MI36" s="186">
        <v>0</v>
      </c>
      <c r="MJ36" s="186">
        <v>0</v>
      </c>
      <c r="MK36" s="186">
        <v>0</v>
      </c>
      <c r="ML36" s="186">
        <v>0</v>
      </c>
      <c r="MM36" s="186">
        <v>0</v>
      </c>
      <c r="MN36" s="186">
        <v>0</v>
      </c>
      <c r="MO36" s="186">
        <v>0</v>
      </c>
      <c r="MP36" s="186">
        <v>0</v>
      </c>
      <c r="MQ36" s="186">
        <v>0</v>
      </c>
      <c r="MR36" s="186">
        <v>0</v>
      </c>
      <c r="MS36" s="186">
        <v>0</v>
      </c>
      <c r="MT36" s="186">
        <v>0</v>
      </c>
      <c r="MU36" s="186">
        <v>0</v>
      </c>
      <c r="MV36" s="186">
        <v>0</v>
      </c>
      <c r="MW36" s="186">
        <v>0</v>
      </c>
      <c r="MX36" s="186">
        <v>0</v>
      </c>
      <c r="MY36" s="186">
        <v>0</v>
      </c>
      <c r="MZ36" s="186">
        <v>0</v>
      </c>
      <c r="NA36" s="186">
        <v>0</v>
      </c>
      <c r="NB36" s="186">
        <v>0</v>
      </c>
      <c r="NC36" s="186">
        <v>0</v>
      </c>
      <c r="ND36" s="186">
        <v>0</v>
      </c>
      <c r="NE36" s="186">
        <v>0</v>
      </c>
      <c r="NF36" s="186">
        <v>0</v>
      </c>
      <c r="NG36" s="186">
        <v>0</v>
      </c>
      <c r="NH36" s="186">
        <v>0</v>
      </c>
      <c r="NI36" s="186">
        <v>0</v>
      </c>
      <c r="NJ36" s="186">
        <v>0</v>
      </c>
      <c r="NK36" s="186">
        <v>0</v>
      </c>
      <c r="NL36" s="186">
        <v>0</v>
      </c>
      <c r="NM36" s="186">
        <v>0</v>
      </c>
      <c r="NN36" s="186">
        <v>0</v>
      </c>
      <c r="NO36" s="186">
        <v>0</v>
      </c>
      <c r="NP36" s="186">
        <v>0</v>
      </c>
      <c r="NQ36" s="186">
        <v>0</v>
      </c>
      <c r="NR36" s="186">
        <v>0</v>
      </c>
      <c r="NS36" s="186">
        <v>0</v>
      </c>
      <c r="NT36" s="186">
        <v>0</v>
      </c>
      <c r="NU36" s="186">
        <v>0</v>
      </c>
      <c r="NV36" s="186">
        <v>0</v>
      </c>
      <c r="NW36" s="186">
        <v>0</v>
      </c>
      <c r="NX36" s="186">
        <v>0</v>
      </c>
      <c r="NY36" s="186">
        <v>0</v>
      </c>
      <c r="NZ36" s="186">
        <v>0</v>
      </c>
      <c r="OA36" s="186">
        <v>0</v>
      </c>
      <c r="OB36" s="186">
        <v>0</v>
      </c>
      <c r="OC36" s="186">
        <v>0</v>
      </c>
      <c r="OD36" s="186">
        <v>0</v>
      </c>
      <c r="OE36" s="186">
        <v>0</v>
      </c>
      <c r="OF36" s="186">
        <v>0</v>
      </c>
      <c r="OG36" s="186">
        <v>0</v>
      </c>
      <c r="OH36" s="186">
        <v>0</v>
      </c>
      <c r="OI36" s="186">
        <v>0</v>
      </c>
      <c r="OJ36" s="186">
        <v>0</v>
      </c>
      <c r="OK36" s="186">
        <v>0</v>
      </c>
      <c r="OL36" s="186">
        <v>0</v>
      </c>
      <c r="OM36" s="186">
        <v>0</v>
      </c>
      <c r="ON36" s="186">
        <v>0</v>
      </c>
      <c r="OO36" s="186">
        <v>0</v>
      </c>
      <c r="OP36" s="186">
        <v>0</v>
      </c>
      <c r="OQ36" s="186">
        <v>0</v>
      </c>
      <c r="OR36" s="186">
        <v>0</v>
      </c>
      <c r="OS36" s="186">
        <v>0</v>
      </c>
      <c r="OT36" s="186">
        <v>0</v>
      </c>
      <c r="OU36" s="186">
        <v>0</v>
      </c>
      <c r="OV36" s="186">
        <v>0</v>
      </c>
      <c r="OW36" s="186">
        <v>0</v>
      </c>
      <c r="OX36" s="186">
        <v>0</v>
      </c>
      <c r="OY36" s="186">
        <v>0</v>
      </c>
      <c r="OZ36" s="186">
        <v>0</v>
      </c>
      <c r="PA36" s="186">
        <v>0</v>
      </c>
      <c r="PB36" s="186">
        <v>0</v>
      </c>
      <c r="PC36" s="186">
        <v>0</v>
      </c>
      <c r="PD36" s="186">
        <v>0</v>
      </c>
      <c r="PE36" s="186">
        <v>0</v>
      </c>
      <c r="PF36" s="186">
        <v>0</v>
      </c>
      <c r="PG36" s="186">
        <v>0</v>
      </c>
      <c r="PH36" s="186">
        <v>0</v>
      </c>
      <c r="PI36" s="186">
        <v>0</v>
      </c>
      <c r="PJ36" s="186">
        <v>70946103.224971429</v>
      </c>
      <c r="PK36" s="186">
        <v>29708871.174098916</v>
      </c>
      <c r="PL36" s="186">
        <v>10116608.208637336</v>
      </c>
      <c r="PM36" s="186">
        <v>1732367.8647105559</v>
      </c>
      <c r="PN36" s="186">
        <v>9410710.7064398415</v>
      </c>
      <c r="PO36" s="186">
        <v>14456878.929247294</v>
      </c>
      <c r="PP36" s="186">
        <v>4295750.8843205729</v>
      </c>
      <c r="PQ36" s="186">
        <v>0</v>
      </c>
      <c r="PR36" s="186">
        <v>3300454.1638747053</v>
      </c>
      <c r="PS36" s="186">
        <v>0</v>
      </c>
      <c r="PT36" s="186">
        <v>0</v>
      </c>
      <c r="PU36" s="186">
        <v>480062.4233644667</v>
      </c>
      <c r="PV36" s="186">
        <v>0</v>
      </c>
      <c r="PW36" s="186">
        <v>8034297.4424068145</v>
      </c>
      <c r="PX36" s="186">
        <v>0</v>
      </c>
      <c r="PY36" s="186">
        <v>9345484.4864242114</v>
      </c>
      <c r="PZ36" s="186">
        <v>0</v>
      </c>
      <c r="QA36" s="186">
        <v>2774420.2213933659</v>
      </c>
      <c r="QB36" s="186">
        <v>2612461.222872288</v>
      </c>
      <c r="QC36" s="280">
        <v>2058271.2169445732</v>
      </c>
      <c r="QD36" s="280">
        <v>1</v>
      </c>
    </row>
    <row r="37" spans="1:446" x14ac:dyDescent="0.2">
      <c r="A37" s="185" t="s">
        <v>83</v>
      </c>
      <c r="B37" s="185" t="s">
        <v>83</v>
      </c>
      <c r="C37" s="186">
        <f>ROUND(SRSU!H18,0)-ROUND(SRSU!H288,0)</f>
        <v>0</v>
      </c>
      <c r="D37" s="292">
        <v>3625</v>
      </c>
      <c r="E37" s="185" t="s">
        <v>692</v>
      </c>
      <c r="F37" s="185">
        <v>2021</v>
      </c>
      <c r="G37" s="186">
        <v>9919558</v>
      </c>
      <c r="H37" s="186">
        <v>1775780</v>
      </c>
      <c r="I37" s="186">
        <v>4137042</v>
      </c>
      <c r="J37" s="186">
        <v>3880113</v>
      </c>
      <c r="K37" s="186">
        <v>14088000</v>
      </c>
      <c r="L37" s="185" t="s">
        <v>944</v>
      </c>
      <c r="M37" s="185" t="s">
        <v>942</v>
      </c>
      <c r="N37" s="287" t="s">
        <v>943</v>
      </c>
      <c r="O37" s="186">
        <v>623</v>
      </c>
      <c r="P37" s="186">
        <v>533</v>
      </c>
      <c r="Q37" s="186">
        <v>401</v>
      </c>
      <c r="R37" s="186">
        <v>0</v>
      </c>
      <c r="S37" s="186">
        <v>0</v>
      </c>
      <c r="T37" s="188" t="s">
        <v>806</v>
      </c>
      <c r="U37" s="188" t="s">
        <v>807</v>
      </c>
      <c r="V37" s="188" t="s">
        <v>808</v>
      </c>
      <c r="W37" s="186">
        <v>11640</v>
      </c>
      <c r="X37" s="186">
        <v>3018</v>
      </c>
      <c r="Y37" s="186">
        <v>1259</v>
      </c>
      <c r="Z37" s="186">
        <v>108</v>
      </c>
      <c r="AA37" s="186">
        <v>999</v>
      </c>
      <c r="AB37" s="186">
        <v>171</v>
      </c>
      <c r="AC37" s="186">
        <v>192</v>
      </c>
      <c r="AD37" s="186">
        <v>0</v>
      </c>
      <c r="AE37" s="186">
        <v>0</v>
      </c>
      <c r="AF37" s="186">
        <v>0</v>
      </c>
      <c r="AG37" s="186">
        <v>0</v>
      </c>
      <c r="AH37" s="186">
        <v>15</v>
      </c>
      <c r="AI37" s="186">
        <v>9</v>
      </c>
      <c r="AJ37" s="186">
        <v>612</v>
      </c>
      <c r="AK37" s="186">
        <v>0</v>
      </c>
      <c r="AL37" s="186">
        <v>543</v>
      </c>
      <c r="AM37" s="186">
        <v>0</v>
      </c>
      <c r="AN37" s="186">
        <v>0</v>
      </c>
      <c r="AO37" s="186">
        <v>396</v>
      </c>
      <c r="AP37" s="186">
        <v>0</v>
      </c>
      <c r="AQ37" s="186">
        <v>2237</v>
      </c>
      <c r="AR37" s="186">
        <v>1775</v>
      </c>
      <c r="AS37" s="186">
        <v>453</v>
      </c>
      <c r="AT37" s="186">
        <v>996</v>
      </c>
      <c r="AU37" s="186">
        <v>713</v>
      </c>
      <c r="AV37" s="186">
        <v>90</v>
      </c>
      <c r="AW37" s="186">
        <v>75</v>
      </c>
      <c r="AX37" s="186">
        <v>0</v>
      </c>
      <c r="AY37" s="186">
        <v>0</v>
      </c>
      <c r="AZ37" s="186">
        <v>0</v>
      </c>
      <c r="BA37" s="186">
        <v>0</v>
      </c>
      <c r="BB37" s="186">
        <v>0</v>
      </c>
      <c r="BC37" s="186">
        <v>69</v>
      </c>
      <c r="BD37" s="186">
        <v>360</v>
      </c>
      <c r="BE37" s="186">
        <v>0</v>
      </c>
      <c r="BF37" s="186">
        <v>693</v>
      </c>
      <c r="BG37" s="186">
        <v>0</v>
      </c>
      <c r="BH37" s="186">
        <v>195</v>
      </c>
      <c r="BI37" s="186">
        <v>324</v>
      </c>
      <c r="BJ37" s="186">
        <v>36</v>
      </c>
      <c r="BK37" s="186">
        <v>1546</v>
      </c>
      <c r="BL37" s="186">
        <v>552</v>
      </c>
      <c r="BM37" s="186">
        <v>24</v>
      </c>
      <c r="BN37" s="186">
        <v>2420</v>
      </c>
      <c r="BO37" s="186">
        <v>725</v>
      </c>
      <c r="BP37" s="186">
        <v>0</v>
      </c>
      <c r="BQ37" s="186">
        <v>72</v>
      </c>
      <c r="BR37" s="186">
        <v>0</v>
      </c>
      <c r="BS37" s="186">
        <v>0</v>
      </c>
      <c r="BT37" s="186">
        <v>0</v>
      </c>
      <c r="BU37" s="186">
        <v>0</v>
      </c>
      <c r="BV37" s="186">
        <v>0</v>
      </c>
      <c r="BW37" s="186">
        <v>0</v>
      </c>
      <c r="BX37" s="186">
        <v>330</v>
      </c>
      <c r="BY37" s="186">
        <v>0</v>
      </c>
      <c r="BZ37" s="186">
        <v>456</v>
      </c>
      <c r="CA37" s="186">
        <v>0</v>
      </c>
      <c r="CB37" s="186">
        <v>0</v>
      </c>
      <c r="CC37" s="186">
        <v>159</v>
      </c>
      <c r="CD37" s="186">
        <v>0</v>
      </c>
      <c r="CE37" s="186">
        <v>0</v>
      </c>
      <c r="CF37" s="186">
        <v>0</v>
      </c>
      <c r="CG37" s="186">
        <v>0</v>
      </c>
      <c r="CH37" s="186">
        <v>0</v>
      </c>
      <c r="CI37" s="186">
        <v>0</v>
      </c>
      <c r="CJ37" s="186">
        <v>0</v>
      </c>
      <c r="CK37" s="186">
        <v>0</v>
      </c>
      <c r="CL37" s="186">
        <v>0</v>
      </c>
      <c r="CM37" s="186">
        <v>0</v>
      </c>
      <c r="CN37" s="186">
        <v>0</v>
      </c>
      <c r="CO37" s="186">
        <v>0</v>
      </c>
      <c r="CP37" s="186">
        <v>0</v>
      </c>
      <c r="CQ37" s="186">
        <v>0</v>
      </c>
      <c r="CR37" s="186">
        <v>0</v>
      </c>
      <c r="CS37" s="186">
        <v>0</v>
      </c>
      <c r="CT37" s="186">
        <v>0</v>
      </c>
      <c r="CU37" s="186">
        <v>0</v>
      </c>
      <c r="CV37" s="186">
        <v>0</v>
      </c>
      <c r="CW37" s="186">
        <v>0</v>
      </c>
      <c r="CX37" s="186">
        <v>0</v>
      </c>
      <c r="CY37" s="186">
        <v>0</v>
      </c>
      <c r="CZ37" s="186">
        <v>0</v>
      </c>
      <c r="DA37" s="186">
        <v>0</v>
      </c>
      <c r="DB37" s="186">
        <v>0</v>
      </c>
      <c r="DC37" s="186">
        <v>0</v>
      </c>
      <c r="DD37" s="186">
        <v>0</v>
      </c>
      <c r="DE37" s="186">
        <v>0</v>
      </c>
      <c r="DF37" s="186">
        <v>0</v>
      </c>
      <c r="DG37" s="186">
        <v>0</v>
      </c>
      <c r="DH37" s="186">
        <v>0</v>
      </c>
      <c r="DI37" s="186">
        <v>0</v>
      </c>
      <c r="DJ37" s="186">
        <v>0</v>
      </c>
      <c r="DK37" s="186">
        <v>0</v>
      </c>
      <c r="DL37" s="186">
        <v>0</v>
      </c>
      <c r="DM37" s="186">
        <v>0</v>
      </c>
      <c r="DN37" s="186">
        <v>0</v>
      </c>
      <c r="DO37" s="186">
        <v>0</v>
      </c>
      <c r="DP37" s="186">
        <v>0</v>
      </c>
      <c r="DQ37" s="186">
        <v>0</v>
      </c>
      <c r="DR37" s="186">
        <v>0</v>
      </c>
      <c r="DS37" s="186">
        <v>1383322.0809442</v>
      </c>
      <c r="DT37" s="186">
        <v>406123.77409624099</v>
      </c>
      <c r="DU37" s="186">
        <v>411684.003978769</v>
      </c>
      <c r="DV37" s="186">
        <v>17938.032614052601</v>
      </c>
      <c r="DW37" s="186">
        <v>173090.56060341399</v>
      </c>
      <c r="DX37" s="186">
        <v>22826.863367968199</v>
      </c>
      <c r="DY37" s="186">
        <v>18973.819354486001</v>
      </c>
      <c r="DZ37" s="186">
        <v>0</v>
      </c>
      <c r="EA37" s="186">
        <v>0</v>
      </c>
      <c r="EB37" s="186">
        <v>0</v>
      </c>
      <c r="EC37" s="186">
        <v>0</v>
      </c>
      <c r="ED37" s="186">
        <v>4260</v>
      </c>
      <c r="EE37" s="186">
        <v>528.49624060150404</v>
      </c>
      <c r="EF37" s="186">
        <v>56352.260320713001</v>
      </c>
      <c r="EG37" s="186">
        <v>0</v>
      </c>
      <c r="EH37" s="186">
        <v>79747.866080108593</v>
      </c>
      <c r="EI37" s="186">
        <v>0</v>
      </c>
      <c r="EJ37" s="186">
        <v>0</v>
      </c>
      <c r="EK37" s="186">
        <v>69828.175732198899</v>
      </c>
      <c r="EL37" s="186">
        <v>0</v>
      </c>
      <c r="EM37" s="186">
        <v>431727.315027014</v>
      </c>
      <c r="EN37" s="186">
        <v>281075.41170154698</v>
      </c>
      <c r="EO37" s="186">
        <v>225649.89276084301</v>
      </c>
      <c r="EP37" s="186">
        <v>130203.214309024</v>
      </c>
      <c r="EQ37" s="186">
        <v>173394.83526956799</v>
      </c>
      <c r="ER37" s="186">
        <v>16629.568067226901</v>
      </c>
      <c r="ES37" s="186">
        <v>2605.9174801215299</v>
      </c>
      <c r="ET37" s="186">
        <v>0</v>
      </c>
      <c r="EU37" s="186">
        <v>0</v>
      </c>
      <c r="EV37" s="186">
        <v>0</v>
      </c>
      <c r="EW37" s="186">
        <v>0</v>
      </c>
      <c r="EX37" s="186">
        <v>0</v>
      </c>
      <c r="EY37" s="186">
        <v>3731.5037593984998</v>
      </c>
      <c r="EZ37" s="186">
        <v>36131.637220270597</v>
      </c>
      <c r="FA37" s="186">
        <v>0</v>
      </c>
      <c r="FB37" s="186">
        <v>130979.49540379801</v>
      </c>
      <c r="FC37" s="186">
        <v>0</v>
      </c>
      <c r="FD37" s="186">
        <v>33712</v>
      </c>
      <c r="FE37" s="186">
        <v>23138.824015759299</v>
      </c>
      <c r="FF37" s="186">
        <v>6330</v>
      </c>
      <c r="FG37" s="186">
        <v>306448.318277593</v>
      </c>
      <c r="FH37" s="186">
        <v>150749.71909480501</v>
      </c>
      <c r="FI37" s="186">
        <v>28271.8513692673</v>
      </c>
      <c r="FJ37" s="186">
        <v>643475.56617216102</v>
      </c>
      <c r="FK37" s="186">
        <v>205361.145755298</v>
      </c>
      <c r="FL37" s="186">
        <v>0</v>
      </c>
      <c r="FM37" s="186">
        <v>16584.5614839062</v>
      </c>
      <c r="FN37" s="186">
        <v>0</v>
      </c>
      <c r="FO37" s="186">
        <v>0</v>
      </c>
      <c r="FP37" s="186">
        <v>0</v>
      </c>
      <c r="FQ37" s="186">
        <v>0</v>
      </c>
      <c r="FR37" s="186">
        <v>0</v>
      </c>
      <c r="FS37" s="186">
        <v>0</v>
      </c>
      <c r="FT37" s="186">
        <v>42718.372967812298</v>
      </c>
      <c r="FU37" s="186">
        <v>0</v>
      </c>
      <c r="FV37" s="186">
        <v>127082.34838709699</v>
      </c>
      <c r="FW37" s="186">
        <v>0</v>
      </c>
      <c r="FX37" s="186">
        <v>0</v>
      </c>
      <c r="FY37" s="186">
        <v>40493.541666666701</v>
      </c>
      <c r="FZ37" s="186">
        <v>0</v>
      </c>
      <c r="GA37" s="186">
        <v>0</v>
      </c>
      <c r="GB37" s="186">
        <v>0</v>
      </c>
      <c r="GC37" s="186">
        <v>0</v>
      </c>
      <c r="GD37" s="186">
        <v>0</v>
      </c>
      <c r="GE37" s="186">
        <v>0</v>
      </c>
      <c r="GF37" s="186">
        <v>0</v>
      </c>
      <c r="GG37" s="186">
        <v>0</v>
      </c>
      <c r="GH37" s="186">
        <v>0</v>
      </c>
      <c r="GI37" s="186">
        <v>0</v>
      </c>
      <c r="GJ37" s="186">
        <v>0</v>
      </c>
      <c r="GK37" s="186">
        <v>0</v>
      </c>
      <c r="GL37" s="186">
        <v>0</v>
      </c>
      <c r="GM37" s="186">
        <v>0</v>
      </c>
      <c r="GN37" s="186">
        <v>0</v>
      </c>
      <c r="GO37" s="186">
        <v>0</v>
      </c>
      <c r="GP37" s="186">
        <v>0</v>
      </c>
      <c r="GQ37" s="186">
        <v>0</v>
      </c>
      <c r="GR37" s="186">
        <v>0</v>
      </c>
      <c r="GS37" s="186">
        <v>0</v>
      </c>
      <c r="GT37" s="186">
        <v>0</v>
      </c>
      <c r="GU37" s="186">
        <v>0</v>
      </c>
      <c r="GV37" s="186">
        <v>0</v>
      </c>
      <c r="GW37" s="186">
        <v>0</v>
      </c>
      <c r="GX37" s="186">
        <v>0</v>
      </c>
      <c r="GY37" s="186">
        <v>0</v>
      </c>
      <c r="GZ37" s="186">
        <v>0</v>
      </c>
      <c r="HA37" s="186">
        <v>0</v>
      </c>
      <c r="HB37" s="186">
        <v>0</v>
      </c>
      <c r="HC37" s="186">
        <v>0</v>
      </c>
      <c r="HD37" s="186">
        <v>0</v>
      </c>
      <c r="HE37" s="186">
        <v>0</v>
      </c>
      <c r="HF37" s="186">
        <v>0</v>
      </c>
      <c r="HG37" s="186">
        <v>0</v>
      </c>
      <c r="HH37" s="186">
        <v>0</v>
      </c>
      <c r="HI37" s="186">
        <v>0</v>
      </c>
      <c r="HJ37" s="186">
        <v>0</v>
      </c>
      <c r="HK37" s="186">
        <v>0</v>
      </c>
      <c r="HL37" s="186">
        <v>0</v>
      </c>
      <c r="HM37" s="186">
        <v>0</v>
      </c>
      <c r="HN37" s="186">
        <v>0</v>
      </c>
      <c r="HP37" s="187" t="s">
        <v>166</v>
      </c>
      <c r="HQ37" s="185">
        <f>'Relative Weights'!$H$1</f>
        <v>2021</v>
      </c>
      <c r="HR37" s="186">
        <v>7563</v>
      </c>
      <c r="HS37" s="186">
        <v>51116</v>
      </c>
      <c r="HT37" s="186">
        <v>5422</v>
      </c>
      <c r="HU37" s="186">
        <v>315</v>
      </c>
      <c r="HV37" s="186">
        <v>0</v>
      </c>
      <c r="HW37" s="186">
        <v>0</v>
      </c>
      <c r="HX37" s="186">
        <v>0</v>
      </c>
      <c r="HY37" s="186">
        <v>0</v>
      </c>
      <c r="HZ37" s="186">
        <v>0</v>
      </c>
      <c r="IA37" s="186">
        <v>0</v>
      </c>
      <c r="IB37" s="186">
        <v>0</v>
      </c>
      <c r="IC37" s="186">
        <v>0</v>
      </c>
      <c r="ID37" s="186">
        <v>4724</v>
      </c>
      <c r="IE37" s="186">
        <v>0</v>
      </c>
      <c r="IF37" s="186">
        <v>0</v>
      </c>
      <c r="IG37" s="186">
        <v>866</v>
      </c>
      <c r="IH37" s="186">
        <v>0</v>
      </c>
      <c r="II37" s="186">
        <v>0</v>
      </c>
      <c r="IJ37" s="186">
        <v>0</v>
      </c>
      <c r="IK37" s="186">
        <v>0</v>
      </c>
      <c r="IL37" s="186">
        <v>5260</v>
      </c>
      <c r="IM37" s="186">
        <v>45342</v>
      </c>
      <c r="IN37" s="186">
        <v>2011</v>
      </c>
      <c r="IO37" s="186">
        <v>2594</v>
      </c>
      <c r="IP37" s="186">
        <v>0</v>
      </c>
      <c r="IQ37" s="186">
        <v>0</v>
      </c>
      <c r="IR37" s="186">
        <v>0</v>
      </c>
      <c r="IS37" s="186">
        <v>0</v>
      </c>
      <c r="IT37" s="186">
        <v>0</v>
      </c>
      <c r="IU37" s="186">
        <v>0</v>
      </c>
      <c r="IV37" s="186">
        <v>0</v>
      </c>
      <c r="IW37" s="186">
        <v>0</v>
      </c>
      <c r="IX37" s="186">
        <v>36220</v>
      </c>
      <c r="IY37" s="186">
        <v>0</v>
      </c>
      <c r="IZ37" s="186">
        <v>0</v>
      </c>
      <c r="JA37" s="186">
        <v>4317</v>
      </c>
      <c r="JB37" s="186">
        <v>0</v>
      </c>
      <c r="JC37" s="186">
        <v>0</v>
      </c>
      <c r="JD37" s="186">
        <v>0</v>
      </c>
      <c r="JE37" s="186">
        <v>0</v>
      </c>
      <c r="JF37" s="186">
        <v>1177</v>
      </c>
      <c r="JG37" s="186">
        <v>8709</v>
      </c>
      <c r="JH37" s="186">
        <v>103</v>
      </c>
      <c r="JI37" s="186">
        <v>2951</v>
      </c>
      <c r="JJ37" s="186">
        <v>0</v>
      </c>
      <c r="JK37" s="186">
        <v>0</v>
      </c>
      <c r="JL37" s="186">
        <v>0</v>
      </c>
      <c r="JM37" s="186">
        <v>0</v>
      </c>
      <c r="JN37" s="186">
        <v>0</v>
      </c>
      <c r="JO37" s="186">
        <v>0</v>
      </c>
      <c r="JP37" s="186">
        <v>0</v>
      </c>
      <c r="JQ37" s="186">
        <v>0</v>
      </c>
      <c r="JR37" s="186">
        <v>0</v>
      </c>
      <c r="JS37" s="186">
        <v>0</v>
      </c>
      <c r="JT37" s="186">
        <v>0</v>
      </c>
      <c r="JU37" s="186">
        <v>1094</v>
      </c>
      <c r="JV37" s="186">
        <v>0</v>
      </c>
      <c r="JW37" s="186">
        <v>0</v>
      </c>
      <c r="JX37" s="186">
        <v>0</v>
      </c>
      <c r="JY37" s="186">
        <v>0</v>
      </c>
      <c r="JZ37" s="186">
        <v>0</v>
      </c>
      <c r="KA37" s="186">
        <v>0</v>
      </c>
      <c r="KB37" s="186">
        <v>0</v>
      </c>
      <c r="KC37" s="186">
        <v>0</v>
      </c>
      <c r="KD37" s="186">
        <v>0</v>
      </c>
      <c r="KE37" s="186">
        <v>0</v>
      </c>
      <c r="KF37" s="186">
        <v>0</v>
      </c>
      <c r="KG37" s="186">
        <v>0</v>
      </c>
      <c r="KH37" s="186">
        <v>0</v>
      </c>
      <c r="KI37" s="186">
        <v>0</v>
      </c>
      <c r="KJ37" s="186">
        <v>0</v>
      </c>
      <c r="KK37" s="186">
        <v>0</v>
      </c>
      <c r="KL37" s="186">
        <v>0</v>
      </c>
      <c r="KM37" s="186">
        <v>0</v>
      </c>
      <c r="KN37" s="186">
        <v>0</v>
      </c>
      <c r="KO37" s="186">
        <v>0</v>
      </c>
      <c r="KP37" s="186">
        <v>0</v>
      </c>
      <c r="KQ37" s="186">
        <v>0</v>
      </c>
      <c r="KR37" s="186">
        <v>0</v>
      </c>
      <c r="KS37" s="186">
        <v>0</v>
      </c>
      <c r="KT37" s="186">
        <v>0</v>
      </c>
      <c r="KU37" s="186">
        <v>0</v>
      </c>
      <c r="KV37" s="186">
        <v>0</v>
      </c>
      <c r="KW37" s="186">
        <v>0</v>
      </c>
      <c r="KX37" s="186">
        <v>0</v>
      </c>
      <c r="KY37" s="186">
        <v>0</v>
      </c>
      <c r="KZ37" s="186">
        <v>0</v>
      </c>
      <c r="LA37" s="186">
        <v>0</v>
      </c>
      <c r="LB37" s="186">
        <v>0</v>
      </c>
      <c r="LC37" s="186">
        <v>0</v>
      </c>
      <c r="LD37" s="186">
        <v>0</v>
      </c>
      <c r="LE37" s="186">
        <v>0</v>
      </c>
      <c r="LF37" s="186">
        <v>0</v>
      </c>
      <c r="LG37" s="186">
        <v>0</v>
      </c>
      <c r="LH37" s="186">
        <v>0</v>
      </c>
      <c r="LI37" s="186">
        <v>0</v>
      </c>
      <c r="LJ37" s="186">
        <v>0</v>
      </c>
      <c r="LK37" s="186">
        <v>0</v>
      </c>
      <c r="LL37" s="186">
        <v>0</v>
      </c>
      <c r="LM37" s="186">
        <v>0</v>
      </c>
      <c r="LN37" s="186">
        <v>0</v>
      </c>
      <c r="LO37" s="186">
        <v>0</v>
      </c>
      <c r="LP37" s="186">
        <v>0</v>
      </c>
      <c r="LQ37" s="186">
        <v>0</v>
      </c>
      <c r="LR37" s="186">
        <v>0</v>
      </c>
      <c r="LS37" s="186">
        <v>0</v>
      </c>
      <c r="LT37" s="186">
        <v>0</v>
      </c>
      <c r="LU37" s="186">
        <v>0</v>
      </c>
      <c r="LV37" s="186">
        <v>0</v>
      </c>
      <c r="LW37" s="186">
        <v>0</v>
      </c>
      <c r="LX37" s="186">
        <v>0</v>
      </c>
      <c r="LY37" s="186">
        <v>0</v>
      </c>
      <c r="LZ37" s="186">
        <v>0</v>
      </c>
      <c r="MA37" s="186">
        <v>0</v>
      </c>
      <c r="MB37" s="186">
        <v>0</v>
      </c>
      <c r="MC37" s="186">
        <v>0</v>
      </c>
      <c r="MD37" s="186">
        <v>0</v>
      </c>
      <c r="ME37" s="186">
        <v>0</v>
      </c>
      <c r="MF37" s="186">
        <v>0</v>
      </c>
      <c r="MG37" s="186">
        <v>0</v>
      </c>
      <c r="MH37" s="186">
        <v>0</v>
      </c>
      <c r="MI37" s="186">
        <v>0</v>
      </c>
      <c r="MJ37" s="186">
        <v>0</v>
      </c>
      <c r="MK37" s="186">
        <v>0</v>
      </c>
      <c r="ML37" s="186">
        <v>0</v>
      </c>
      <c r="MM37" s="186">
        <v>0</v>
      </c>
      <c r="MN37" s="186">
        <v>0</v>
      </c>
      <c r="MO37" s="186">
        <v>0</v>
      </c>
      <c r="MP37" s="186">
        <v>0</v>
      </c>
      <c r="MQ37" s="186">
        <v>0</v>
      </c>
      <c r="MR37" s="186">
        <v>0</v>
      </c>
      <c r="MS37" s="186">
        <v>0</v>
      </c>
      <c r="MT37" s="186">
        <v>0</v>
      </c>
      <c r="MU37" s="186">
        <v>0</v>
      </c>
      <c r="MV37" s="186">
        <v>0</v>
      </c>
      <c r="MW37" s="186">
        <v>0</v>
      </c>
      <c r="MX37" s="186">
        <v>0</v>
      </c>
      <c r="MY37" s="186">
        <v>0</v>
      </c>
      <c r="MZ37" s="186">
        <v>0</v>
      </c>
      <c r="NA37" s="186">
        <v>0</v>
      </c>
      <c r="NB37" s="186">
        <v>0</v>
      </c>
      <c r="NC37" s="186">
        <v>0</v>
      </c>
      <c r="ND37" s="186">
        <v>0</v>
      </c>
      <c r="NE37" s="186">
        <v>0</v>
      </c>
      <c r="NF37" s="186">
        <v>0</v>
      </c>
      <c r="NG37" s="186">
        <v>0</v>
      </c>
      <c r="NH37" s="186">
        <v>0</v>
      </c>
      <c r="NI37" s="186">
        <v>0</v>
      </c>
      <c r="NJ37" s="186">
        <v>0</v>
      </c>
      <c r="NK37" s="186">
        <v>0</v>
      </c>
      <c r="NL37" s="186">
        <v>0</v>
      </c>
      <c r="NM37" s="186">
        <v>0</v>
      </c>
      <c r="NN37" s="186">
        <v>0</v>
      </c>
      <c r="NO37" s="186">
        <v>0</v>
      </c>
      <c r="NP37" s="186">
        <v>0</v>
      </c>
      <c r="NQ37" s="186">
        <v>0</v>
      </c>
      <c r="NR37" s="186">
        <v>0</v>
      </c>
      <c r="NS37" s="186">
        <v>0</v>
      </c>
      <c r="NT37" s="186">
        <v>0</v>
      </c>
      <c r="NU37" s="186">
        <v>0</v>
      </c>
      <c r="NV37" s="186">
        <v>0</v>
      </c>
      <c r="NW37" s="186">
        <v>0</v>
      </c>
      <c r="NX37" s="186">
        <v>0</v>
      </c>
      <c r="NY37" s="186">
        <v>0</v>
      </c>
      <c r="NZ37" s="186">
        <v>0</v>
      </c>
      <c r="OA37" s="186">
        <v>0</v>
      </c>
      <c r="OB37" s="186">
        <v>0</v>
      </c>
      <c r="OC37" s="186">
        <v>0</v>
      </c>
      <c r="OD37" s="186">
        <v>0</v>
      </c>
      <c r="OE37" s="186">
        <v>0</v>
      </c>
      <c r="OF37" s="186">
        <v>0</v>
      </c>
      <c r="OG37" s="186">
        <v>0</v>
      </c>
      <c r="OH37" s="186">
        <v>0</v>
      </c>
      <c r="OI37" s="186">
        <v>0</v>
      </c>
      <c r="OJ37" s="186">
        <v>0</v>
      </c>
      <c r="OK37" s="186">
        <v>0</v>
      </c>
      <c r="OL37" s="186">
        <v>0</v>
      </c>
      <c r="OM37" s="186">
        <v>0</v>
      </c>
      <c r="ON37" s="186">
        <v>0</v>
      </c>
      <c r="OO37" s="186">
        <v>0</v>
      </c>
      <c r="OP37" s="186">
        <v>0</v>
      </c>
      <c r="OQ37" s="186">
        <v>0</v>
      </c>
      <c r="OR37" s="186">
        <v>0</v>
      </c>
      <c r="OS37" s="186">
        <v>0</v>
      </c>
      <c r="OT37" s="186">
        <v>0</v>
      </c>
      <c r="OU37" s="186">
        <v>0</v>
      </c>
      <c r="OV37" s="186">
        <v>0</v>
      </c>
      <c r="OW37" s="186">
        <v>0</v>
      </c>
      <c r="OX37" s="186">
        <v>0</v>
      </c>
      <c r="OY37" s="186">
        <v>0</v>
      </c>
      <c r="OZ37" s="186">
        <v>0</v>
      </c>
      <c r="PA37" s="186">
        <v>0</v>
      </c>
      <c r="PB37" s="186">
        <v>0</v>
      </c>
      <c r="PC37" s="186">
        <v>0</v>
      </c>
      <c r="PD37" s="186">
        <v>0</v>
      </c>
      <c r="PE37" s="186">
        <v>0</v>
      </c>
      <c r="PF37" s="186">
        <v>0</v>
      </c>
      <c r="PG37" s="186">
        <v>0</v>
      </c>
      <c r="PH37" s="186">
        <v>0</v>
      </c>
      <c r="PI37" s="186">
        <v>0</v>
      </c>
      <c r="PJ37" s="186">
        <v>1322594</v>
      </c>
      <c r="PK37" s="186">
        <v>503206</v>
      </c>
      <c r="PL37" s="186">
        <v>298650</v>
      </c>
      <c r="PM37" s="186">
        <v>240428</v>
      </c>
      <c r="PN37" s="186">
        <v>553675</v>
      </c>
      <c r="PO37" s="186">
        <v>17190</v>
      </c>
      <c r="PP37" s="186">
        <v>16627</v>
      </c>
      <c r="PQ37" s="186">
        <v>0</v>
      </c>
      <c r="PR37" s="186">
        <v>0</v>
      </c>
      <c r="PS37" s="186">
        <v>0</v>
      </c>
      <c r="PT37" s="186">
        <v>0</v>
      </c>
      <c r="PU37" s="186">
        <v>1856</v>
      </c>
      <c r="PV37" s="186">
        <v>19694</v>
      </c>
      <c r="PW37" s="186">
        <v>61704</v>
      </c>
      <c r="PX37" s="186">
        <v>0</v>
      </c>
      <c r="PY37" s="186">
        <v>354880</v>
      </c>
      <c r="PZ37" s="186">
        <v>0</v>
      </c>
      <c r="QA37" s="186">
        <v>79727</v>
      </c>
      <c r="QB37" s="186">
        <v>58146</v>
      </c>
      <c r="QC37" s="280">
        <v>20751</v>
      </c>
      <c r="QD37" s="280">
        <v>1</v>
      </c>
    </row>
    <row r="38" spans="1:446" x14ac:dyDescent="0.2">
      <c r="A38" s="185" t="s">
        <v>178</v>
      </c>
      <c r="B38" s="185" t="s">
        <v>83</v>
      </c>
      <c r="C38" s="177"/>
      <c r="D38" s="292">
        <v>20</v>
      </c>
      <c r="E38" s="185" t="s">
        <v>714</v>
      </c>
      <c r="F38" s="185">
        <v>2021</v>
      </c>
      <c r="G38" s="186"/>
      <c r="H38" s="186"/>
      <c r="I38" s="186"/>
      <c r="J38" s="186"/>
      <c r="K38" s="186"/>
      <c r="L38" s="185"/>
      <c r="M38" s="185"/>
      <c r="N38" s="185"/>
      <c r="O38" s="186">
        <v>100</v>
      </c>
      <c r="P38" s="186">
        <v>699</v>
      </c>
      <c r="Q38" s="186">
        <v>117</v>
      </c>
      <c r="R38" s="186">
        <v>0</v>
      </c>
      <c r="S38" s="186">
        <v>0</v>
      </c>
      <c r="T38" s="188" t="s">
        <v>809</v>
      </c>
      <c r="U38" s="188" t="s">
        <v>810</v>
      </c>
      <c r="V38" s="188" t="s">
        <v>811</v>
      </c>
      <c r="W38" s="186">
        <v>873</v>
      </c>
      <c r="X38" s="186">
        <v>222</v>
      </c>
      <c r="Y38" s="186">
        <v>3</v>
      </c>
      <c r="Z38" s="186">
        <v>237</v>
      </c>
      <c r="AA38" s="186">
        <v>0</v>
      </c>
      <c r="AB38" s="186">
        <v>0</v>
      </c>
      <c r="AC38" s="186">
        <v>0</v>
      </c>
      <c r="AD38" s="186">
        <v>0</v>
      </c>
      <c r="AE38" s="186">
        <v>0</v>
      </c>
      <c r="AF38" s="186">
        <v>0</v>
      </c>
      <c r="AG38" s="186">
        <v>0</v>
      </c>
      <c r="AH38" s="186">
        <v>0</v>
      </c>
      <c r="AI38" s="186">
        <v>0</v>
      </c>
      <c r="AJ38" s="186">
        <v>0</v>
      </c>
      <c r="AK38" s="186">
        <v>0</v>
      </c>
      <c r="AL38" s="186">
        <v>198</v>
      </c>
      <c r="AM38" s="186">
        <v>0</v>
      </c>
      <c r="AN38" s="186">
        <v>0</v>
      </c>
      <c r="AO38" s="186">
        <v>0</v>
      </c>
      <c r="AP38" s="186">
        <v>0</v>
      </c>
      <c r="AQ38" s="186">
        <v>6465</v>
      </c>
      <c r="AR38" s="186">
        <v>1099</v>
      </c>
      <c r="AS38" s="186">
        <v>15</v>
      </c>
      <c r="AT38" s="186">
        <v>1845</v>
      </c>
      <c r="AU38" s="186">
        <v>0</v>
      </c>
      <c r="AV38" s="186">
        <v>0</v>
      </c>
      <c r="AW38" s="186">
        <v>0</v>
      </c>
      <c r="AX38" s="186">
        <v>0</v>
      </c>
      <c r="AY38" s="186">
        <v>0</v>
      </c>
      <c r="AZ38" s="186">
        <v>0</v>
      </c>
      <c r="BA38" s="186">
        <v>0</v>
      </c>
      <c r="BB38" s="186">
        <v>0</v>
      </c>
      <c r="BC38" s="186">
        <v>0</v>
      </c>
      <c r="BD38" s="186">
        <v>0</v>
      </c>
      <c r="BE38" s="186">
        <v>0</v>
      </c>
      <c r="BF38" s="186">
        <v>3000</v>
      </c>
      <c r="BG38" s="186">
        <v>0</v>
      </c>
      <c r="BH38" s="186">
        <v>216</v>
      </c>
      <c r="BI38" s="186">
        <v>0</v>
      </c>
      <c r="BJ38" s="186">
        <v>54</v>
      </c>
      <c r="BK38" s="186">
        <v>402</v>
      </c>
      <c r="BL38" s="186">
        <v>0</v>
      </c>
      <c r="BM38" s="186">
        <v>0</v>
      </c>
      <c r="BN38" s="186">
        <v>813</v>
      </c>
      <c r="BO38" s="186">
        <v>0</v>
      </c>
      <c r="BP38" s="186">
        <v>0</v>
      </c>
      <c r="BQ38" s="186">
        <v>0</v>
      </c>
      <c r="BR38" s="186">
        <v>0</v>
      </c>
      <c r="BS38" s="186">
        <v>0</v>
      </c>
      <c r="BT38" s="186">
        <v>0</v>
      </c>
      <c r="BU38" s="186">
        <v>0</v>
      </c>
      <c r="BV38" s="186">
        <v>0</v>
      </c>
      <c r="BW38" s="186">
        <v>0</v>
      </c>
      <c r="BX38" s="186">
        <v>27</v>
      </c>
      <c r="BY38" s="186">
        <v>0</v>
      </c>
      <c r="BZ38" s="186">
        <v>480</v>
      </c>
      <c r="CA38" s="186">
        <v>0</v>
      </c>
      <c r="CB38" s="186">
        <v>0</v>
      </c>
      <c r="CC38" s="186">
        <v>0</v>
      </c>
      <c r="CD38" s="186">
        <v>0</v>
      </c>
      <c r="CE38" s="186">
        <v>0</v>
      </c>
      <c r="CF38" s="186">
        <v>0</v>
      </c>
      <c r="CG38" s="186">
        <v>0</v>
      </c>
      <c r="CH38" s="186">
        <v>0</v>
      </c>
      <c r="CI38" s="186">
        <v>0</v>
      </c>
      <c r="CJ38" s="186">
        <v>0</v>
      </c>
      <c r="CK38" s="186">
        <v>0</v>
      </c>
      <c r="CL38" s="186">
        <v>0</v>
      </c>
      <c r="CM38" s="186">
        <v>0</v>
      </c>
      <c r="CN38" s="186">
        <v>0</v>
      </c>
      <c r="CO38" s="186">
        <v>0</v>
      </c>
      <c r="CP38" s="186">
        <v>0</v>
      </c>
      <c r="CQ38" s="186">
        <v>0</v>
      </c>
      <c r="CR38" s="186">
        <v>0</v>
      </c>
      <c r="CS38" s="186">
        <v>0</v>
      </c>
      <c r="CT38" s="186">
        <v>0</v>
      </c>
      <c r="CU38" s="186">
        <v>0</v>
      </c>
      <c r="CV38" s="186">
        <v>0</v>
      </c>
      <c r="CW38" s="186">
        <v>0</v>
      </c>
      <c r="CX38" s="186">
        <v>0</v>
      </c>
      <c r="CY38" s="186">
        <v>0</v>
      </c>
      <c r="CZ38" s="186">
        <v>0</v>
      </c>
      <c r="DA38" s="186">
        <v>0</v>
      </c>
      <c r="DB38" s="186">
        <v>0</v>
      </c>
      <c r="DC38" s="186">
        <v>0</v>
      </c>
      <c r="DD38" s="186">
        <v>0</v>
      </c>
      <c r="DE38" s="186">
        <v>0</v>
      </c>
      <c r="DF38" s="186">
        <v>0</v>
      </c>
      <c r="DG38" s="186">
        <v>0</v>
      </c>
      <c r="DH38" s="186">
        <v>0</v>
      </c>
      <c r="DI38" s="186">
        <v>0</v>
      </c>
      <c r="DJ38" s="186">
        <v>0</v>
      </c>
      <c r="DK38" s="186">
        <v>0</v>
      </c>
      <c r="DL38" s="186">
        <v>0</v>
      </c>
      <c r="DM38" s="186">
        <v>0</v>
      </c>
      <c r="DN38" s="186">
        <v>0</v>
      </c>
      <c r="DO38" s="186">
        <v>0</v>
      </c>
      <c r="DP38" s="186">
        <v>0</v>
      </c>
      <c r="DQ38" s="186">
        <v>0</v>
      </c>
      <c r="DR38" s="186">
        <v>0</v>
      </c>
      <c r="DS38" s="186">
        <v>93210.354651785805</v>
      </c>
      <c r="DT38" s="186">
        <v>16922.440411207899</v>
      </c>
      <c r="DU38" s="186">
        <v>2056.9166666666702</v>
      </c>
      <c r="DV38" s="186">
        <v>18452.828439443099</v>
      </c>
      <c r="DW38" s="186">
        <v>0</v>
      </c>
      <c r="DX38" s="186">
        <v>0</v>
      </c>
      <c r="DY38" s="186">
        <v>0</v>
      </c>
      <c r="DZ38" s="186">
        <v>0</v>
      </c>
      <c r="EA38" s="186">
        <v>0</v>
      </c>
      <c r="EB38" s="186">
        <v>0</v>
      </c>
      <c r="EC38" s="186">
        <v>0</v>
      </c>
      <c r="ED38" s="186">
        <v>0</v>
      </c>
      <c r="EE38" s="186">
        <v>0</v>
      </c>
      <c r="EF38" s="186">
        <v>0</v>
      </c>
      <c r="EG38" s="186">
        <v>0</v>
      </c>
      <c r="EH38" s="186">
        <v>21159.923566709698</v>
      </c>
      <c r="EI38" s="186">
        <v>0</v>
      </c>
      <c r="EJ38" s="186">
        <v>0</v>
      </c>
      <c r="EK38" s="186">
        <v>0</v>
      </c>
      <c r="EL38" s="186">
        <v>0</v>
      </c>
      <c r="EM38" s="186">
        <v>647702.39293867396</v>
      </c>
      <c r="EN38" s="186">
        <v>194955.05958879201</v>
      </c>
      <c r="EO38" s="186">
        <v>10284.583333333299</v>
      </c>
      <c r="EP38" s="186">
        <v>204417.46441769999</v>
      </c>
      <c r="EQ38" s="186">
        <v>0</v>
      </c>
      <c r="ER38" s="186">
        <v>0</v>
      </c>
      <c r="ES38" s="186">
        <v>0</v>
      </c>
      <c r="ET38" s="186">
        <v>0</v>
      </c>
      <c r="EU38" s="186">
        <v>0</v>
      </c>
      <c r="EV38" s="186">
        <v>0</v>
      </c>
      <c r="EW38" s="186">
        <v>0</v>
      </c>
      <c r="EX38" s="186">
        <v>0</v>
      </c>
      <c r="EY38" s="186">
        <v>0</v>
      </c>
      <c r="EZ38" s="186">
        <v>0</v>
      </c>
      <c r="FA38" s="186">
        <v>0</v>
      </c>
      <c r="FB38" s="186">
        <v>349065.35024281399</v>
      </c>
      <c r="FC38" s="186">
        <v>0</v>
      </c>
      <c r="FD38" s="186">
        <v>149282.09047619</v>
      </c>
      <c r="FE38" s="186">
        <v>0</v>
      </c>
      <c r="FF38" s="186">
        <v>41300</v>
      </c>
      <c r="FG38" s="186">
        <v>159299.9</v>
      </c>
      <c r="FH38" s="186">
        <v>0</v>
      </c>
      <c r="FI38" s="186">
        <v>0</v>
      </c>
      <c r="FJ38" s="186">
        <v>250486.36907620699</v>
      </c>
      <c r="FK38" s="186">
        <v>0</v>
      </c>
      <c r="FL38" s="186">
        <v>0</v>
      </c>
      <c r="FM38" s="186">
        <v>0</v>
      </c>
      <c r="FN38" s="186">
        <v>0</v>
      </c>
      <c r="FO38" s="186">
        <v>0</v>
      </c>
      <c r="FP38" s="186">
        <v>0</v>
      </c>
      <c r="FQ38" s="186">
        <v>0</v>
      </c>
      <c r="FR38" s="186">
        <v>0</v>
      </c>
      <c r="FS38" s="186">
        <v>0</v>
      </c>
      <c r="FT38" s="186">
        <v>6426</v>
      </c>
      <c r="FU38" s="186">
        <v>0</v>
      </c>
      <c r="FV38" s="186">
        <v>100233.22619047599</v>
      </c>
      <c r="FW38" s="186">
        <v>0</v>
      </c>
      <c r="FX38" s="186">
        <v>0</v>
      </c>
      <c r="FY38" s="186">
        <v>0</v>
      </c>
      <c r="FZ38" s="186">
        <v>0</v>
      </c>
      <c r="GA38" s="186">
        <v>0</v>
      </c>
      <c r="GB38" s="186">
        <v>0</v>
      </c>
      <c r="GC38" s="186">
        <v>0</v>
      </c>
      <c r="GD38" s="186">
        <v>0</v>
      </c>
      <c r="GE38" s="186">
        <v>0</v>
      </c>
      <c r="GF38" s="186">
        <v>0</v>
      </c>
      <c r="GG38" s="186">
        <v>0</v>
      </c>
      <c r="GH38" s="186">
        <v>0</v>
      </c>
      <c r="GI38" s="186">
        <v>0</v>
      </c>
      <c r="GJ38" s="186">
        <v>0</v>
      </c>
      <c r="GK38" s="186">
        <v>0</v>
      </c>
      <c r="GL38" s="186">
        <v>0</v>
      </c>
      <c r="GM38" s="186">
        <v>0</v>
      </c>
      <c r="GN38" s="186">
        <v>0</v>
      </c>
      <c r="GO38" s="186">
        <v>0</v>
      </c>
      <c r="GP38" s="186">
        <v>0</v>
      </c>
      <c r="GQ38" s="186">
        <v>0</v>
      </c>
      <c r="GR38" s="186">
        <v>0</v>
      </c>
      <c r="GS38" s="186">
        <v>0</v>
      </c>
      <c r="GT38" s="186">
        <v>0</v>
      </c>
      <c r="GU38" s="186">
        <v>0</v>
      </c>
      <c r="GV38" s="186">
        <v>0</v>
      </c>
      <c r="GW38" s="186">
        <v>0</v>
      </c>
      <c r="GX38" s="186">
        <v>0</v>
      </c>
      <c r="GY38" s="186">
        <v>0</v>
      </c>
      <c r="GZ38" s="186">
        <v>0</v>
      </c>
      <c r="HA38" s="186">
        <v>0</v>
      </c>
      <c r="HB38" s="186">
        <v>0</v>
      </c>
      <c r="HC38" s="186">
        <v>0</v>
      </c>
      <c r="HD38" s="186">
        <v>0</v>
      </c>
      <c r="HE38" s="186">
        <v>0</v>
      </c>
      <c r="HF38" s="186">
        <v>0</v>
      </c>
      <c r="HG38" s="186">
        <v>0</v>
      </c>
      <c r="HH38" s="186">
        <v>0</v>
      </c>
      <c r="HI38" s="186">
        <v>0</v>
      </c>
      <c r="HJ38" s="186">
        <v>0</v>
      </c>
      <c r="HK38" s="186">
        <v>0</v>
      </c>
      <c r="HL38" s="186">
        <v>0</v>
      </c>
      <c r="HM38" s="186">
        <v>0</v>
      </c>
      <c r="HN38" s="186">
        <v>0</v>
      </c>
      <c r="HP38" s="187" t="s">
        <v>167</v>
      </c>
      <c r="HQ38" s="191"/>
      <c r="QD38" s="316"/>
    </row>
    <row r="39" spans="1:446" x14ac:dyDescent="0.2">
      <c r="A39" s="185" t="s">
        <v>1</v>
      </c>
      <c r="B39" s="185"/>
      <c r="C39" s="186">
        <f>SUM(C2:C37)</f>
        <v>6882433</v>
      </c>
      <c r="D39" s="187"/>
      <c r="E39" s="185"/>
      <c r="F39" s="185"/>
      <c r="G39" s="186">
        <f>SUM(G2:G37)</f>
        <v>4061420765</v>
      </c>
      <c r="H39" s="186">
        <f>SUM(H2:H37)</f>
        <v>1942348308</v>
      </c>
      <c r="I39" s="186">
        <f>SUM(I2:I37)</f>
        <v>1737239059</v>
      </c>
      <c r="J39" s="186">
        <f>SUM(J2:J37)</f>
        <v>757824708</v>
      </c>
      <c r="K39" s="186">
        <f>SUM(K2:K37)</f>
        <v>1170400710</v>
      </c>
      <c r="L39" s="250">
        <f>SUM(G39:K39)</f>
        <v>9669233550</v>
      </c>
      <c r="M39" s="185"/>
      <c r="N39" s="185"/>
      <c r="O39" s="186">
        <f>SUM(O2:O38)</f>
        <v>212047</v>
      </c>
      <c r="P39" s="186">
        <f>SUM(P2:P38)</f>
        <v>330634</v>
      </c>
      <c r="Q39" s="186">
        <f>SUM(Q2:Q38)</f>
        <v>93743</v>
      </c>
      <c r="R39" s="186">
        <f>SUM(R2:R38)</f>
        <v>23491</v>
      </c>
      <c r="S39" s="186">
        <f>SUM(S2:S38)</f>
        <v>7131</v>
      </c>
      <c r="T39" s="188"/>
      <c r="U39" s="188"/>
      <c r="V39" s="188"/>
      <c r="W39" s="186">
        <f t="shared" ref="W39:BB39" si="0">SUM(W2:W38)</f>
        <v>3789273</v>
      </c>
      <c r="X39" s="186">
        <f t="shared" si="0"/>
        <v>1581512</v>
      </c>
      <c r="Y39" s="186">
        <f t="shared" si="0"/>
        <v>507732</v>
      </c>
      <c r="Z39" s="186">
        <f t="shared" si="0"/>
        <v>82224</v>
      </c>
      <c r="AA39" s="186">
        <f t="shared" si="0"/>
        <v>93496</v>
      </c>
      <c r="AB39" s="186">
        <f t="shared" si="0"/>
        <v>522883</v>
      </c>
      <c r="AC39" s="186">
        <f t="shared" si="0"/>
        <v>84559</v>
      </c>
      <c r="AD39" s="186">
        <f t="shared" si="0"/>
        <v>0</v>
      </c>
      <c r="AE39" s="186">
        <f t="shared" si="0"/>
        <v>21459</v>
      </c>
      <c r="AF39" s="186">
        <f t="shared" si="0"/>
        <v>1133</v>
      </c>
      <c r="AG39" s="186">
        <f t="shared" si="0"/>
        <v>0</v>
      </c>
      <c r="AH39" s="186">
        <f t="shared" si="0"/>
        <v>13867</v>
      </c>
      <c r="AI39" s="186">
        <f t="shared" si="0"/>
        <v>9</v>
      </c>
      <c r="AJ39" s="186">
        <f t="shared" si="0"/>
        <v>162786</v>
      </c>
      <c r="AK39" s="186">
        <f t="shared" si="0"/>
        <v>17</v>
      </c>
      <c r="AL39" s="186">
        <f t="shared" si="0"/>
        <v>467128</v>
      </c>
      <c r="AM39" s="186">
        <f t="shared" si="0"/>
        <v>0</v>
      </c>
      <c r="AN39" s="186">
        <f t="shared" si="0"/>
        <v>47</v>
      </c>
      <c r="AO39" s="186">
        <f t="shared" si="0"/>
        <v>72679</v>
      </c>
      <c r="AP39" s="186">
        <f t="shared" si="0"/>
        <v>31022</v>
      </c>
      <c r="AQ39" s="186">
        <f t="shared" si="0"/>
        <v>1658994</v>
      </c>
      <c r="AR39" s="186">
        <f t="shared" si="0"/>
        <v>823951</v>
      </c>
      <c r="AS39" s="186">
        <f t="shared" si="0"/>
        <v>220827</v>
      </c>
      <c r="AT39" s="186">
        <f t="shared" si="0"/>
        <v>328198</v>
      </c>
      <c r="AU39" s="186">
        <f t="shared" si="0"/>
        <v>118661</v>
      </c>
      <c r="AV39" s="186">
        <f t="shared" si="0"/>
        <v>788411</v>
      </c>
      <c r="AW39" s="186">
        <f t="shared" si="0"/>
        <v>73608</v>
      </c>
      <c r="AX39" s="186">
        <f t="shared" si="0"/>
        <v>0</v>
      </c>
      <c r="AY39" s="186">
        <f t="shared" si="0"/>
        <v>70281</v>
      </c>
      <c r="AZ39" s="186">
        <f t="shared" si="0"/>
        <v>945</v>
      </c>
      <c r="BA39" s="186">
        <f t="shared" si="0"/>
        <v>0</v>
      </c>
      <c r="BB39" s="186">
        <f t="shared" si="0"/>
        <v>4055</v>
      </c>
      <c r="BC39" s="186">
        <f t="shared" ref="BC39:CH39" si="1">SUM(BC2:BC38)</f>
        <v>69</v>
      </c>
      <c r="BD39" s="186">
        <f t="shared" si="1"/>
        <v>286915</v>
      </c>
      <c r="BE39" s="186">
        <f t="shared" si="1"/>
        <v>899</v>
      </c>
      <c r="BF39" s="186">
        <f t="shared" si="1"/>
        <v>1330077</v>
      </c>
      <c r="BG39" s="186">
        <f t="shared" si="1"/>
        <v>0</v>
      </c>
      <c r="BH39" s="186">
        <f t="shared" si="1"/>
        <v>43335</v>
      </c>
      <c r="BI39" s="186">
        <f t="shared" si="1"/>
        <v>131543</v>
      </c>
      <c r="BJ39" s="186">
        <f t="shared" si="1"/>
        <v>330913</v>
      </c>
      <c r="BK39" s="186">
        <f t="shared" si="1"/>
        <v>312524</v>
      </c>
      <c r="BL39" s="186">
        <f t="shared" si="1"/>
        <v>141793</v>
      </c>
      <c r="BM39" s="186">
        <f t="shared" si="1"/>
        <v>33299</v>
      </c>
      <c r="BN39" s="186">
        <f t="shared" si="1"/>
        <v>289928</v>
      </c>
      <c r="BO39" s="186">
        <f t="shared" si="1"/>
        <v>17985</v>
      </c>
      <c r="BP39" s="186">
        <f t="shared" si="1"/>
        <v>209394</v>
      </c>
      <c r="BQ39" s="186">
        <f t="shared" si="1"/>
        <v>11294</v>
      </c>
      <c r="BR39" s="186">
        <f t="shared" si="1"/>
        <v>0</v>
      </c>
      <c r="BS39" s="186">
        <f t="shared" si="1"/>
        <v>90138</v>
      </c>
      <c r="BT39" s="186">
        <f t="shared" si="1"/>
        <v>18422</v>
      </c>
      <c r="BU39" s="186">
        <f t="shared" si="1"/>
        <v>0</v>
      </c>
      <c r="BV39" s="186">
        <f t="shared" si="1"/>
        <v>0</v>
      </c>
      <c r="BW39" s="186">
        <f t="shared" si="1"/>
        <v>0</v>
      </c>
      <c r="BX39" s="186">
        <f t="shared" si="1"/>
        <v>116878</v>
      </c>
      <c r="BY39" s="186">
        <f t="shared" si="1"/>
        <v>1150</v>
      </c>
      <c r="BZ39" s="186">
        <f t="shared" si="1"/>
        <v>455211</v>
      </c>
      <c r="CA39" s="186">
        <f t="shared" si="1"/>
        <v>0</v>
      </c>
      <c r="CB39" s="186">
        <f t="shared" si="1"/>
        <v>0</v>
      </c>
      <c r="CC39" s="186">
        <f t="shared" si="1"/>
        <v>16578</v>
      </c>
      <c r="CD39" s="186">
        <f t="shared" si="1"/>
        <v>106009</v>
      </c>
      <c r="CE39" s="186">
        <f t="shared" si="1"/>
        <v>88490</v>
      </c>
      <c r="CF39" s="186">
        <f t="shared" si="1"/>
        <v>83337</v>
      </c>
      <c r="CG39" s="186">
        <f t="shared" si="1"/>
        <v>10817</v>
      </c>
      <c r="CH39" s="186">
        <f t="shared" si="1"/>
        <v>58612</v>
      </c>
      <c r="CI39" s="186">
        <f t="shared" ref="CI39:DN39" si="2">SUM(CI2:CI38)</f>
        <v>8696</v>
      </c>
      <c r="CJ39" s="186">
        <f t="shared" si="2"/>
        <v>105536</v>
      </c>
      <c r="CK39" s="186">
        <f t="shared" si="2"/>
        <v>1813</v>
      </c>
      <c r="CL39" s="186">
        <f t="shared" si="2"/>
        <v>0</v>
      </c>
      <c r="CM39" s="186">
        <f t="shared" si="2"/>
        <v>1254</v>
      </c>
      <c r="CN39" s="186">
        <f t="shared" si="2"/>
        <v>474</v>
      </c>
      <c r="CO39" s="186">
        <f t="shared" si="2"/>
        <v>0</v>
      </c>
      <c r="CP39" s="186">
        <f t="shared" si="2"/>
        <v>0</v>
      </c>
      <c r="CQ39" s="186">
        <f t="shared" si="2"/>
        <v>0</v>
      </c>
      <c r="CR39" s="186">
        <f t="shared" si="2"/>
        <v>10780</v>
      </c>
      <c r="CS39" s="186">
        <f t="shared" si="2"/>
        <v>2510</v>
      </c>
      <c r="CT39" s="186">
        <f t="shared" si="2"/>
        <v>13926</v>
      </c>
      <c r="CU39" s="186">
        <f t="shared" si="2"/>
        <v>0</v>
      </c>
      <c r="CV39" s="186">
        <f t="shared" si="2"/>
        <v>0</v>
      </c>
      <c r="CW39" s="186">
        <f t="shared" si="2"/>
        <v>437</v>
      </c>
      <c r="CX39" s="186">
        <f t="shared" si="2"/>
        <v>9026</v>
      </c>
      <c r="CY39" s="186">
        <f t="shared" si="2"/>
        <v>321</v>
      </c>
      <c r="CZ39" s="186">
        <f t="shared" si="2"/>
        <v>0</v>
      </c>
      <c r="DA39" s="186">
        <f t="shared" si="2"/>
        <v>0</v>
      </c>
      <c r="DB39" s="186">
        <f t="shared" si="2"/>
        <v>0</v>
      </c>
      <c r="DC39" s="186">
        <f t="shared" si="2"/>
        <v>0</v>
      </c>
      <c r="DD39" s="186">
        <f t="shared" si="2"/>
        <v>0</v>
      </c>
      <c r="DE39" s="186">
        <f t="shared" si="2"/>
        <v>0</v>
      </c>
      <c r="DF39" s="186">
        <f t="shared" si="2"/>
        <v>105341</v>
      </c>
      <c r="DG39" s="186">
        <f t="shared" si="2"/>
        <v>0</v>
      </c>
      <c r="DH39" s="186">
        <f t="shared" si="2"/>
        <v>0</v>
      </c>
      <c r="DI39" s="186">
        <f t="shared" si="2"/>
        <v>14352</v>
      </c>
      <c r="DJ39" s="186">
        <f t="shared" si="2"/>
        <v>0</v>
      </c>
      <c r="DK39" s="186">
        <f t="shared" si="2"/>
        <v>0</v>
      </c>
      <c r="DL39" s="186">
        <f t="shared" si="2"/>
        <v>23564</v>
      </c>
      <c r="DM39" s="186">
        <f t="shared" si="2"/>
        <v>55309</v>
      </c>
      <c r="DN39" s="186">
        <f t="shared" si="2"/>
        <v>0</v>
      </c>
      <c r="DO39" s="186">
        <f t="shared" ref="DO39:ET39" si="3">SUM(DO2:DO38)</f>
        <v>15888</v>
      </c>
      <c r="DP39" s="186">
        <f t="shared" si="3"/>
        <v>0</v>
      </c>
      <c r="DQ39" s="186">
        <f t="shared" si="3"/>
        <v>0</v>
      </c>
      <c r="DR39" s="186">
        <f t="shared" si="3"/>
        <v>0</v>
      </c>
      <c r="DS39" s="186">
        <f t="shared" si="3"/>
        <v>216056409.72048196</v>
      </c>
      <c r="DT39" s="186">
        <f t="shared" si="3"/>
        <v>88764734.96481134</v>
      </c>
      <c r="DU39" s="186">
        <f t="shared" si="3"/>
        <v>48797472.105879784</v>
      </c>
      <c r="DV39" s="186">
        <f t="shared" si="3"/>
        <v>6010401.3307916131</v>
      </c>
      <c r="DW39" s="186">
        <f t="shared" si="3"/>
        <v>6286808.2579031661</v>
      </c>
      <c r="DX39" s="186">
        <f t="shared" si="3"/>
        <v>47440196.655738018</v>
      </c>
      <c r="DY39" s="186">
        <f t="shared" si="3"/>
        <v>3966804.7609936493</v>
      </c>
      <c r="DZ39" s="186">
        <f t="shared" si="3"/>
        <v>0</v>
      </c>
      <c r="EA39" s="186">
        <f t="shared" si="3"/>
        <v>1980642.2942256196</v>
      </c>
      <c r="EB39" s="186">
        <f t="shared" si="3"/>
        <v>408354.68003789603</v>
      </c>
      <c r="EC39" s="186">
        <f t="shared" si="3"/>
        <v>0</v>
      </c>
      <c r="ED39" s="186">
        <f t="shared" si="3"/>
        <v>1166899.5162564588</v>
      </c>
      <c r="EE39" s="186">
        <f t="shared" si="3"/>
        <v>528.49624060150404</v>
      </c>
      <c r="EF39" s="186">
        <f t="shared" si="3"/>
        <v>8543927.9679304119</v>
      </c>
      <c r="EG39" s="186">
        <f t="shared" si="3"/>
        <v>63379.6631000579</v>
      </c>
      <c r="EH39" s="186">
        <f t="shared" si="3"/>
        <v>30002011.500319008</v>
      </c>
      <c r="EI39" s="186">
        <f t="shared" si="3"/>
        <v>0</v>
      </c>
      <c r="EJ39" s="186">
        <f t="shared" si="3"/>
        <v>11059.014969686259</v>
      </c>
      <c r="EK39" s="186">
        <f t="shared" si="3"/>
        <v>7039539.8861881737</v>
      </c>
      <c r="EL39" s="186">
        <f t="shared" si="3"/>
        <v>2621013.2912202114</v>
      </c>
      <c r="EM39" s="186">
        <f t="shared" si="3"/>
        <v>180367394.33997062</v>
      </c>
      <c r="EN39" s="186">
        <f t="shared" si="3"/>
        <v>97475009.511035055</v>
      </c>
      <c r="EO39" s="186">
        <f t="shared" si="3"/>
        <v>44629074.606863074</v>
      </c>
      <c r="EP39" s="186">
        <f t="shared" si="3"/>
        <v>33427762.979011748</v>
      </c>
      <c r="EQ39" s="186">
        <f t="shared" si="3"/>
        <v>14101419.71938628</v>
      </c>
      <c r="ER39" s="186">
        <f t="shared" si="3"/>
        <v>115957481.30999154</v>
      </c>
      <c r="ES39" s="186">
        <f t="shared" si="3"/>
        <v>6462774.9030488404</v>
      </c>
      <c r="ET39" s="186">
        <f t="shared" si="3"/>
        <v>0</v>
      </c>
      <c r="EU39" s="186">
        <f t="shared" ref="EU39:FW39" si="4">SUM(EU2:EU38)</f>
        <v>7538597.3676480399</v>
      </c>
      <c r="EV39" s="186">
        <f t="shared" si="4"/>
        <v>99462.519505960299</v>
      </c>
      <c r="EW39" s="186">
        <f t="shared" si="4"/>
        <v>0</v>
      </c>
      <c r="EX39" s="186">
        <f t="shared" si="4"/>
        <v>606681.9679557546</v>
      </c>
      <c r="EY39" s="186">
        <f t="shared" si="4"/>
        <v>3731.5037593984998</v>
      </c>
      <c r="EZ39" s="186">
        <f t="shared" si="4"/>
        <v>23944289.726133332</v>
      </c>
      <c r="FA39" s="186">
        <f t="shared" si="4"/>
        <v>156245.11689224001</v>
      </c>
      <c r="FB39" s="186">
        <f t="shared" si="4"/>
        <v>146059476.5491021</v>
      </c>
      <c r="FC39" s="186">
        <f t="shared" si="4"/>
        <v>0</v>
      </c>
      <c r="FD39" s="186">
        <f t="shared" si="4"/>
        <v>5873955.5193976825</v>
      </c>
      <c r="FE39" s="186">
        <f t="shared" si="4"/>
        <v>16035320.129953243</v>
      </c>
      <c r="FF39" s="186">
        <f t="shared" si="4"/>
        <v>38983991.264797769</v>
      </c>
      <c r="FG39" s="186">
        <f t="shared" si="4"/>
        <v>106801568.60658672</v>
      </c>
      <c r="FH39" s="186">
        <f t="shared" si="4"/>
        <v>59412189.590554826</v>
      </c>
      <c r="FI39" s="186">
        <f t="shared" si="4"/>
        <v>21766692.196340915</v>
      </c>
      <c r="FJ39" s="186">
        <f t="shared" si="4"/>
        <v>39952315.26677043</v>
      </c>
      <c r="FK39" s="186">
        <f t="shared" si="4"/>
        <v>10104384.545362236</v>
      </c>
      <c r="FL39" s="186">
        <f t="shared" si="4"/>
        <v>88947168.308578297</v>
      </c>
      <c r="FM39" s="186">
        <f t="shared" si="4"/>
        <v>2609459.4981340324</v>
      </c>
      <c r="FN39" s="186">
        <f t="shared" si="4"/>
        <v>0</v>
      </c>
      <c r="FO39" s="186">
        <f t="shared" si="4"/>
        <v>12301037.554324759</v>
      </c>
      <c r="FP39" s="186">
        <f t="shared" si="4"/>
        <v>4804791.4029949065</v>
      </c>
      <c r="FQ39" s="186">
        <f t="shared" si="4"/>
        <v>0</v>
      </c>
      <c r="FR39" s="186">
        <f t="shared" si="4"/>
        <v>0</v>
      </c>
      <c r="FS39" s="186">
        <f t="shared" si="4"/>
        <v>0</v>
      </c>
      <c r="FT39" s="186">
        <f t="shared" si="4"/>
        <v>21303916.715386394</v>
      </c>
      <c r="FU39" s="186">
        <f t="shared" si="4"/>
        <v>2304403.4454533728</v>
      </c>
      <c r="FV39" s="186">
        <f t="shared" si="4"/>
        <v>95764597.458775401</v>
      </c>
      <c r="FW39" s="186">
        <f t="shared" si="4"/>
        <v>0</v>
      </c>
      <c r="FX39" s="186">
        <f t="shared" ref="FX39:HN39" si="5">SUM(FX2:FX38)</f>
        <v>0</v>
      </c>
      <c r="FY39" s="186">
        <f t="shared" si="5"/>
        <v>5149340.9694841746</v>
      </c>
      <c r="FZ39" s="186">
        <f t="shared" si="5"/>
        <v>16858412.067251671</v>
      </c>
      <c r="GA39" s="186">
        <f t="shared" si="5"/>
        <v>104625506.69309804</v>
      </c>
      <c r="GB39" s="186">
        <f t="shared" si="5"/>
        <v>89895137.569545299</v>
      </c>
      <c r="GC39" s="186">
        <f t="shared" si="5"/>
        <v>9269741.0323533304</v>
      </c>
      <c r="GD39" s="186">
        <f t="shared" si="5"/>
        <v>29387198.836698748</v>
      </c>
      <c r="GE39" s="186">
        <f t="shared" si="5"/>
        <v>8044411.7625196753</v>
      </c>
      <c r="GF39" s="186">
        <f t="shared" si="5"/>
        <v>114233219.6568388</v>
      </c>
      <c r="GG39" s="186">
        <f t="shared" si="5"/>
        <v>1895674.5575523351</v>
      </c>
      <c r="GH39" s="186">
        <f t="shared" si="5"/>
        <v>0</v>
      </c>
      <c r="GI39" s="186">
        <f t="shared" si="5"/>
        <v>2233351.7341791587</v>
      </c>
      <c r="GJ39" s="186">
        <f t="shared" si="5"/>
        <v>698213.87464124907</v>
      </c>
      <c r="GK39" s="186">
        <f t="shared" si="5"/>
        <v>0</v>
      </c>
      <c r="GL39" s="186">
        <f t="shared" si="5"/>
        <v>0</v>
      </c>
      <c r="GM39" s="186">
        <f t="shared" si="5"/>
        <v>0</v>
      </c>
      <c r="GN39" s="186">
        <f t="shared" si="5"/>
        <v>8031438.896043526</v>
      </c>
      <c r="GO39" s="186">
        <f t="shared" si="5"/>
        <v>5575634.5593382232</v>
      </c>
      <c r="GP39" s="186">
        <f t="shared" si="5"/>
        <v>40440842.133766532</v>
      </c>
      <c r="GQ39" s="186">
        <f t="shared" si="5"/>
        <v>0</v>
      </c>
      <c r="GR39" s="186">
        <f t="shared" si="5"/>
        <v>0</v>
      </c>
      <c r="GS39" s="186">
        <f t="shared" si="5"/>
        <v>221617.81163353362</v>
      </c>
      <c r="GT39" s="186">
        <f t="shared" si="5"/>
        <v>5739112.5155586349</v>
      </c>
      <c r="GU39" s="186">
        <f t="shared" si="5"/>
        <v>143149.41315722399</v>
      </c>
      <c r="GV39" s="186">
        <f t="shared" si="5"/>
        <v>0</v>
      </c>
      <c r="GW39" s="186">
        <f t="shared" si="5"/>
        <v>0</v>
      </c>
      <c r="GX39" s="186">
        <f t="shared" si="5"/>
        <v>0</v>
      </c>
      <c r="GY39" s="186">
        <f t="shared" si="5"/>
        <v>0</v>
      </c>
      <c r="GZ39" s="186">
        <f t="shared" si="5"/>
        <v>0</v>
      </c>
      <c r="HA39" s="186">
        <f t="shared" si="5"/>
        <v>0</v>
      </c>
      <c r="HB39" s="186">
        <f t="shared" si="5"/>
        <v>43831161.011503816</v>
      </c>
      <c r="HC39" s="186">
        <f t="shared" si="5"/>
        <v>0</v>
      </c>
      <c r="HD39" s="186">
        <f t="shared" si="5"/>
        <v>0</v>
      </c>
      <c r="HE39" s="186">
        <f t="shared" si="5"/>
        <v>0</v>
      </c>
      <c r="HF39" s="186">
        <f t="shared" si="5"/>
        <v>0</v>
      </c>
      <c r="HG39" s="186">
        <f t="shared" si="5"/>
        <v>0</v>
      </c>
      <c r="HH39" s="186">
        <f t="shared" si="5"/>
        <v>6503705.2183759026</v>
      </c>
      <c r="HI39" s="186">
        <f t="shared" si="5"/>
        <v>11831403.277638288</v>
      </c>
      <c r="HJ39" s="186">
        <f t="shared" si="5"/>
        <v>0</v>
      </c>
      <c r="HK39" s="186">
        <f t="shared" si="5"/>
        <v>3649940.2014748701</v>
      </c>
      <c r="HL39" s="186">
        <f t="shared" si="5"/>
        <v>0</v>
      </c>
      <c r="HM39" s="186">
        <f t="shared" si="5"/>
        <v>0</v>
      </c>
      <c r="HN39" s="186">
        <f t="shared" si="5"/>
        <v>0</v>
      </c>
    </row>
    <row r="40" spans="1:446" x14ac:dyDescent="0.2">
      <c r="C40" s="176">
        <f>COUNTIF(C2:C37,"&lt;&gt;0")</f>
        <v>2</v>
      </c>
      <c r="HP40" s="253"/>
      <c r="HQ40" s="253"/>
      <c r="HR40" s="253"/>
      <c r="HS40" s="253"/>
      <c r="HT40" s="253"/>
      <c r="HU40" s="253"/>
      <c r="HV40" s="253"/>
      <c r="HW40" s="253"/>
      <c r="HX40" s="253"/>
      <c r="HY40" s="253"/>
      <c r="HZ40" s="253"/>
      <c r="IA40" s="253"/>
      <c r="IB40" s="253"/>
      <c r="IC40" s="253"/>
      <c r="ID40" s="253"/>
      <c r="IE40" s="253"/>
      <c r="IF40" s="253"/>
      <c r="IG40" s="253"/>
      <c r="IH40" s="253"/>
      <c r="II40" s="253"/>
      <c r="IJ40" s="253"/>
      <c r="IK40" s="253"/>
      <c r="IL40" s="253"/>
      <c r="IM40" s="253"/>
      <c r="IN40" s="253"/>
      <c r="IO40" s="253"/>
      <c r="IP40" s="253"/>
      <c r="IQ40" s="253"/>
      <c r="IR40" s="253"/>
      <c r="IS40" s="253"/>
      <c r="IT40" s="253"/>
      <c r="IU40" s="253"/>
      <c r="IV40" s="253"/>
      <c r="IW40" s="253"/>
      <c r="IX40" s="253"/>
      <c r="IY40" s="253"/>
      <c r="IZ40" s="253"/>
      <c r="JA40" s="253"/>
      <c r="JB40" s="253"/>
      <c r="JC40" s="253"/>
      <c r="JD40" s="253"/>
      <c r="JE40" s="253"/>
      <c r="JF40" s="253"/>
      <c r="JG40" s="253"/>
      <c r="JH40" s="253"/>
      <c r="JI40" s="253"/>
      <c r="JJ40" s="253"/>
      <c r="JK40" s="253"/>
      <c r="JL40" s="253"/>
      <c r="JM40" s="253"/>
      <c r="JN40" s="253"/>
      <c r="JO40" s="253"/>
      <c r="JP40" s="253"/>
      <c r="JQ40" s="253"/>
      <c r="JR40" s="253"/>
      <c r="JS40" s="253"/>
      <c r="JT40" s="253"/>
      <c r="JU40" s="253"/>
      <c r="JV40" s="253"/>
      <c r="JW40" s="253"/>
      <c r="JX40" s="253"/>
      <c r="JY40" s="253"/>
      <c r="JZ40" s="253"/>
      <c r="KA40" s="253"/>
      <c r="KB40" s="253"/>
      <c r="KC40" s="253"/>
      <c r="KD40" s="253"/>
      <c r="KE40" s="253"/>
      <c r="KF40" s="253"/>
      <c r="KG40" s="253"/>
      <c r="KH40" s="253"/>
      <c r="KI40" s="253"/>
      <c r="KJ40" s="253"/>
      <c r="KK40" s="253"/>
      <c r="KL40" s="253"/>
      <c r="KM40" s="253"/>
      <c r="KN40" s="253"/>
      <c r="KO40" s="253"/>
      <c r="KP40" s="253"/>
      <c r="KQ40" s="253"/>
      <c r="KR40" s="253"/>
      <c r="KS40" s="253"/>
      <c r="KT40" s="253"/>
      <c r="KU40" s="253"/>
      <c r="KV40" s="253"/>
      <c r="KW40" s="253"/>
      <c r="KX40" s="253"/>
      <c r="KY40" s="253"/>
      <c r="KZ40" s="253"/>
      <c r="LA40" s="253"/>
      <c r="LB40" s="253"/>
      <c r="LC40" s="253"/>
      <c r="LD40" s="253"/>
      <c r="LE40" s="253"/>
      <c r="LF40" s="253"/>
      <c r="LG40" s="253"/>
      <c r="LH40" s="253"/>
      <c r="LI40" s="253"/>
      <c r="LJ40" s="253"/>
      <c r="LK40" s="253"/>
      <c r="LL40" s="253"/>
      <c r="LM40" s="253"/>
      <c r="LN40" s="253"/>
      <c r="LO40" s="253"/>
      <c r="LP40" s="253"/>
      <c r="LQ40" s="253"/>
      <c r="LR40" s="253"/>
      <c r="LS40" s="253"/>
      <c r="LT40" s="253"/>
      <c r="LU40" s="253"/>
      <c r="LV40" s="253"/>
      <c r="LW40" s="253"/>
      <c r="LX40" s="253"/>
      <c r="LY40" s="253"/>
      <c r="LZ40" s="253"/>
      <c r="MA40" s="253"/>
      <c r="MB40" s="253"/>
      <c r="MC40" s="253"/>
      <c r="MD40" s="253"/>
      <c r="ME40" s="253"/>
      <c r="MF40" s="253"/>
      <c r="MG40" s="253"/>
      <c r="MH40" s="253"/>
      <c r="MI40" s="253"/>
      <c r="MJ40" s="253"/>
      <c r="MK40" s="253"/>
      <c r="ML40" s="253"/>
      <c r="MM40" s="253"/>
      <c r="MN40" s="253"/>
      <c r="MO40" s="253"/>
      <c r="MP40" s="253"/>
      <c r="MQ40" s="253"/>
      <c r="MR40" s="253"/>
      <c r="MS40" s="253"/>
      <c r="MT40" s="253"/>
      <c r="MU40" s="253"/>
      <c r="MV40" s="253"/>
      <c r="MW40" s="253"/>
      <c r="MX40" s="253"/>
      <c r="MY40" s="253"/>
      <c r="MZ40" s="253"/>
      <c r="NA40" s="253"/>
      <c r="NB40" s="253"/>
      <c r="NC40" s="253"/>
      <c r="ND40" s="253"/>
      <c r="NE40" s="253"/>
      <c r="NF40" s="253"/>
      <c r="NG40" s="253"/>
      <c r="NH40" s="253"/>
      <c r="NI40" s="253"/>
      <c r="NJ40" s="253"/>
      <c r="NK40" s="253"/>
      <c r="NL40" s="253"/>
      <c r="NM40" s="253"/>
      <c r="NN40" s="253"/>
      <c r="NO40" s="253"/>
      <c r="NP40" s="253"/>
      <c r="NQ40" s="253"/>
      <c r="NR40" s="253"/>
      <c r="NS40" s="253"/>
      <c r="NT40" s="253"/>
      <c r="NU40" s="253"/>
      <c r="NV40" s="253"/>
      <c r="NW40" s="253"/>
      <c r="NX40" s="253"/>
      <c r="NY40" s="253"/>
      <c r="NZ40" s="253"/>
      <c r="OA40" s="253"/>
      <c r="OB40" s="253"/>
      <c r="OC40" s="253"/>
      <c r="OD40" s="253"/>
      <c r="OE40" s="253"/>
      <c r="OF40" s="253"/>
      <c r="OG40" s="253"/>
      <c r="OH40" s="253"/>
      <c r="OI40" s="253"/>
      <c r="OJ40" s="253"/>
      <c r="OK40" s="253"/>
      <c r="OL40" s="253"/>
      <c r="OM40" s="253"/>
      <c r="ON40" s="253"/>
      <c r="OO40" s="253"/>
      <c r="OP40" s="253"/>
      <c r="OQ40" s="253"/>
      <c r="OR40" s="253"/>
      <c r="OS40" s="253"/>
      <c r="OT40" s="253"/>
      <c r="OU40" s="253"/>
      <c r="OV40" s="253"/>
      <c r="OW40" s="253"/>
      <c r="OX40" s="253"/>
      <c r="OY40" s="253"/>
      <c r="OZ40" s="253"/>
      <c r="PA40" s="253"/>
      <c r="PB40" s="253"/>
      <c r="PC40" s="253"/>
      <c r="PD40" s="253"/>
      <c r="PE40" s="253"/>
      <c r="PF40" s="253"/>
      <c r="PG40" s="253"/>
      <c r="PH40" s="253"/>
      <c r="PI40" s="253"/>
      <c r="PJ40" s="253"/>
      <c r="PK40" s="253"/>
      <c r="PL40" s="253"/>
      <c r="PM40" s="253"/>
      <c r="PN40" s="253"/>
      <c r="PO40" s="253"/>
      <c r="PP40" s="253"/>
      <c r="PQ40" s="253"/>
      <c r="PR40" s="253"/>
      <c r="PS40" s="253"/>
      <c r="PT40" s="253"/>
      <c r="PU40" s="253"/>
      <c r="PV40" s="253"/>
      <c r="PW40" s="253"/>
      <c r="PX40" s="253"/>
      <c r="PY40" s="253"/>
      <c r="PZ40" s="253"/>
      <c r="QA40" s="253"/>
      <c r="QB40" s="253"/>
      <c r="QC40" s="253"/>
      <c r="QD40" s="253"/>
    </row>
    <row r="41" spans="1:446" x14ac:dyDescent="0.2">
      <c r="E41" s="179"/>
      <c r="F41" s="179"/>
      <c r="G41" s="350"/>
      <c r="H41" s="350"/>
      <c r="I41" s="350"/>
      <c r="J41" s="350"/>
      <c r="K41" s="350"/>
      <c r="L41" s="350"/>
      <c r="O41" s="253" t="s">
        <v>921</v>
      </c>
      <c r="P41" s="253" t="s">
        <v>921</v>
      </c>
      <c r="Q41" s="253" t="s">
        <v>921</v>
      </c>
      <c r="R41" s="253" t="s">
        <v>921</v>
      </c>
      <c r="S41" s="253" t="s">
        <v>921</v>
      </c>
      <c r="T41" s="253"/>
      <c r="U41" s="253"/>
      <c r="V41" s="253"/>
      <c r="W41" s="253"/>
      <c r="X41" s="253"/>
      <c r="Y41" s="253"/>
      <c r="Z41" s="253"/>
      <c r="AA41" s="253"/>
      <c r="AB41" s="253"/>
      <c r="DS41" s="350"/>
      <c r="DT41" s="350"/>
      <c r="DU41" s="350"/>
      <c r="DV41" s="350"/>
      <c r="DW41" s="350"/>
      <c r="DX41" s="350"/>
      <c r="DY41" s="350"/>
      <c r="DZ41" s="350"/>
      <c r="EA41" s="350"/>
      <c r="EB41" s="350"/>
      <c r="EC41" s="350"/>
      <c r="ED41" s="350"/>
      <c r="EE41" s="350"/>
      <c r="EF41" s="350"/>
      <c r="EG41" s="350"/>
      <c r="EH41" s="350"/>
      <c r="EI41" s="350"/>
      <c r="EJ41" s="350"/>
      <c r="EK41" s="350"/>
      <c r="EL41" s="350"/>
      <c r="EM41" s="350"/>
      <c r="EN41" s="350"/>
      <c r="EO41" s="350"/>
      <c r="EP41" s="350"/>
      <c r="EQ41" s="350"/>
      <c r="ER41" s="350"/>
      <c r="ES41" s="350"/>
      <c r="ET41" s="350"/>
      <c r="EU41" s="350"/>
      <c r="EV41" s="350"/>
      <c r="EW41" s="350"/>
      <c r="EX41" s="350"/>
      <c r="EY41" s="350"/>
      <c r="EZ41" s="350"/>
      <c r="FA41" s="350"/>
      <c r="FB41" s="350"/>
      <c r="FC41" s="350"/>
      <c r="FD41" s="350"/>
      <c r="FE41" s="350"/>
      <c r="FF41" s="350"/>
      <c r="FG41" s="350"/>
      <c r="FH41" s="350"/>
      <c r="FI41" s="350"/>
      <c r="FJ41" s="350"/>
      <c r="FK41" s="350"/>
      <c r="FL41" s="350"/>
      <c r="FM41" s="350"/>
      <c r="FN41" s="350"/>
      <c r="FO41" s="350"/>
      <c r="FP41" s="350"/>
      <c r="FQ41" s="350"/>
      <c r="FR41" s="350"/>
      <c r="FS41" s="350"/>
      <c r="FT41" s="350"/>
      <c r="FU41" s="350"/>
      <c r="FV41" s="350"/>
      <c r="FW41" s="350"/>
      <c r="FX41" s="350"/>
      <c r="FY41" s="350"/>
      <c r="FZ41" s="350"/>
      <c r="GA41" s="350"/>
      <c r="GB41" s="350"/>
      <c r="GC41" s="350"/>
      <c r="GD41" s="350"/>
      <c r="GE41" s="350"/>
      <c r="GF41" s="350"/>
      <c r="GG41" s="350"/>
      <c r="GH41" s="350"/>
      <c r="GI41" s="350"/>
      <c r="GJ41" s="350"/>
      <c r="GK41" s="350"/>
      <c r="GL41" s="350"/>
      <c r="GM41" s="350"/>
      <c r="GN41" s="350"/>
      <c r="GO41" s="350"/>
      <c r="GP41" s="350"/>
      <c r="GQ41" s="350"/>
      <c r="GR41" s="350"/>
      <c r="GS41" s="350"/>
      <c r="GT41" s="350"/>
      <c r="GU41" s="350"/>
      <c r="GV41" s="350"/>
      <c r="GW41" s="350"/>
      <c r="GX41" s="350"/>
      <c r="GY41" s="350"/>
      <c r="GZ41" s="350"/>
      <c r="HA41" s="350"/>
      <c r="HB41" s="350"/>
      <c r="HC41" s="350"/>
      <c r="HD41" s="350"/>
      <c r="HE41" s="350"/>
      <c r="HF41" s="350"/>
      <c r="HG41" s="350"/>
      <c r="HH41" s="350"/>
      <c r="HI41" s="350"/>
      <c r="HJ41" s="350"/>
      <c r="HK41" s="350"/>
      <c r="HL41" s="350"/>
      <c r="HM41" s="350"/>
      <c r="HN41" s="350"/>
    </row>
    <row r="42" spans="1:446" x14ac:dyDescent="0.2">
      <c r="A42" s="176" t="s">
        <v>954</v>
      </c>
      <c r="E42" s="179"/>
      <c r="F42" s="179"/>
      <c r="O42" s="252"/>
      <c r="P42" s="252"/>
      <c r="Q42" s="252"/>
      <c r="R42" s="252"/>
      <c r="S42" s="252"/>
      <c r="T42" s="252"/>
      <c r="U42" s="252"/>
      <c r="V42" s="252"/>
    </row>
    <row r="43" spans="1:446" x14ac:dyDescent="0.2">
      <c r="A43" s="176" t="s">
        <v>955</v>
      </c>
      <c r="E43" s="179"/>
      <c r="F43" s="179"/>
      <c r="O43" s="252"/>
      <c r="P43" s="252"/>
      <c r="Q43" s="252"/>
      <c r="R43" s="252"/>
      <c r="S43" s="252"/>
      <c r="T43" s="252"/>
      <c r="U43" s="252"/>
      <c r="V43" s="252"/>
    </row>
    <row r="44" spans="1:446" x14ac:dyDescent="0.2">
      <c r="D44" s="253"/>
      <c r="E44" s="252"/>
      <c r="F44" s="252"/>
      <c r="G44" s="253"/>
      <c r="H44" s="253"/>
      <c r="I44" s="253"/>
      <c r="J44" s="253"/>
      <c r="K44" s="253"/>
      <c r="L44" s="253"/>
      <c r="M44" s="253"/>
      <c r="N44" s="253"/>
      <c r="O44" s="252"/>
      <c r="P44" s="252"/>
      <c r="Q44" s="252"/>
      <c r="R44" s="252"/>
      <c r="S44" s="252"/>
      <c r="T44" s="252"/>
      <c r="U44" s="252"/>
    </row>
    <row r="45" spans="1:446" x14ac:dyDescent="0.2">
      <c r="E45" s="179"/>
      <c r="F45" s="179"/>
      <c r="O45" s="252"/>
      <c r="P45" s="252"/>
    </row>
    <row r="46" spans="1:446" x14ac:dyDescent="0.2">
      <c r="E46" s="179"/>
      <c r="F46" s="179"/>
      <c r="O46" s="252"/>
      <c r="P46" s="252"/>
    </row>
    <row r="47" spans="1:446" x14ac:dyDescent="0.2">
      <c r="E47" s="179"/>
      <c r="F47" s="179"/>
      <c r="O47" s="252"/>
      <c r="P47" s="252"/>
    </row>
    <row r="48" spans="1:446" x14ac:dyDescent="0.2">
      <c r="E48" s="179"/>
      <c r="F48" s="179"/>
      <c r="O48" s="252"/>
      <c r="P48" s="252"/>
    </row>
    <row r="49" spans="3:222" x14ac:dyDescent="0.2">
      <c r="C49" s="307"/>
      <c r="E49" s="179"/>
      <c r="F49" s="179"/>
      <c r="O49" s="252"/>
      <c r="P49" s="252"/>
      <c r="DS49" s="307"/>
      <c r="DT49" s="307"/>
      <c r="DU49" s="307"/>
      <c r="DV49" s="307"/>
      <c r="DW49" s="307"/>
      <c r="DX49" s="307"/>
      <c r="DY49" s="307"/>
      <c r="DZ49" s="307"/>
      <c r="EA49" s="307"/>
      <c r="EB49" s="307"/>
      <c r="EC49" s="307"/>
      <c r="ED49" s="307"/>
      <c r="EE49" s="307"/>
      <c r="EF49" s="307"/>
      <c r="EG49" s="307"/>
      <c r="EH49" s="307"/>
      <c r="EI49" s="307"/>
      <c r="EJ49" s="307"/>
      <c r="EK49" s="307"/>
      <c r="EL49" s="307"/>
      <c r="EM49" s="307"/>
      <c r="EN49" s="307"/>
      <c r="EO49" s="307"/>
      <c r="EP49" s="307"/>
      <c r="EQ49" s="307"/>
      <c r="ER49" s="307"/>
      <c r="ES49" s="307"/>
      <c r="ET49" s="307"/>
      <c r="EU49" s="307"/>
      <c r="EV49" s="307"/>
      <c r="EW49" s="307"/>
      <c r="EX49" s="307"/>
      <c r="EY49" s="307"/>
      <c r="EZ49" s="307"/>
      <c r="FA49" s="307"/>
      <c r="FB49" s="307"/>
      <c r="FC49" s="307"/>
      <c r="FD49" s="307"/>
      <c r="FE49" s="307"/>
      <c r="FF49" s="307"/>
      <c r="FG49" s="307"/>
      <c r="FH49" s="307"/>
      <c r="FI49" s="307"/>
      <c r="FJ49" s="307"/>
      <c r="FK49" s="307"/>
      <c r="FL49" s="307"/>
      <c r="FM49" s="307"/>
      <c r="FN49" s="307"/>
      <c r="FO49" s="307"/>
      <c r="FP49" s="307"/>
      <c r="FQ49" s="307"/>
      <c r="FR49" s="307"/>
      <c r="FS49" s="307"/>
      <c r="FT49" s="307"/>
      <c r="FU49" s="307"/>
      <c r="FV49" s="307"/>
      <c r="FW49" s="307"/>
      <c r="FX49" s="307"/>
      <c r="FY49" s="307"/>
      <c r="FZ49" s="307"/>
      <c r="GA49" s="307"/>
      <c r="GB49" s="307"/>
      <c r="GC49" s="307"/>
      <c r="GD49" s="307"/>
      <c r="GE49" s="307"/>
      <c r="GF49" s="307"/>
      <c r="GG49" s="307"/>
      <c r="GH49" s="307"/>
      <c r="GI49" s="307"/>
      <c r="GJ49" s="307"/>
      <c r="GK49" s="307"/>
      <c r="GL49" s="307"/>
      <c r="GM49" s="307"/>
      <c r="GN49" s="307"/>
      <c r="GO49" s="307"/>
      <c r="GP49" s="307"/>
      <c r="GQ49" s="307"/>
      <c r="GR49" s="307"/>
      <c r="GS49" s="307"/>
      <c r="GT49" s="307"/>
      <c r="GU49" s="307"/>
      <c r="GV49" s="307"/>
      <c r="GW49" s="307"/>
      <c r="GX49" s="307"/>
      <c r="GY49" s="307"/>
      <c r="GZ49" s="307"/>
      <c r="HA49" s="307"/>
      <c r="HB49" s="307"/>
      <c r="HC49" s="307"/>
      <c r="HD49" s="307"/>
      <c r="HE49" s="307"/>
      <c r="HF49" s="307"/>
      <c r="HG49" s="307"/>
      <c r="HH49" s="307"/>
      <c r="HI49" s="307"/>
      <c r="HJ49" s="307"/>
      <c r="HK49" s="307"/>
      <c r="HL49" s="307"/>
      <c r="HM49" s="307"/>
      <c r="HN49" s="307"/>
    </row>
    <row r="50" spans="3:222" x14ac:dyDescent="0.2">
      <c r="E50" s="179"/>
      <c r="F50" s="179"/>
      <c r="O50" s="252"/>
      <c r="P50" s="252"/>
    </row>
    <row r="51" spans="3:222" x14ac:dyDescent="0.2">
      <c r="E51" s="179"/>
      <c r="F51" s="179"/>
      <c r="O51" s="252"/>
      <c r="P51" s="252"/>
    </row>
    <row r="52" spans="3:222" x14ac:dyDescent="0.2">
      <c r="E52" s="179"/>
      <c r="F52" s="179"/>
      <c r="O52" s="252"/>
      <c r="P52" s="252"/>
    </row>
    <row r="53" spans="3:222" x14ac:dyDescent="0.2">
      <c r="E53" s="179"/>
      <c r="F53" s="179"/>
      <c r="O53" s="252"/>
      <c r="P53" s="252"/>
    </row>
    <row r="54" spans="3:222" x14ac:dyDescent="0.2">
      <c r="E54" s="179"/>
      <c r="F54" s="179"/>
      <c r="O54" s="252"/>
      <c r="P54" s="252"/>
    </row>
    <row r="55" spans="3:222" x14ac:dyDescent="0.2">
      <c r="E55" s="179"/>
      <c r="F55" s="179"/>
      <c r="O55" s="252"/>
      <c r="P55" s="252"/>
    </row>
    <row r="56" spans="3:222" x14ac:dyDescent="0.2">
      <c r="E56" s="179"/>
      <c r="F56" s="179"/>
      <c r="O56" s="252"/>
      <c r="P56" s="252"/>
    </row>
    <row r="57" spans="3:222" x14ac:dyDescent="0.2">
      <c r="E57" s="179"/>
      <c r="F57" s="179"/>
      <c r="O57" s="252"/>
      <c r="P57" s="252"/>
    </row>
    <row r="58" spans="3:222" x14ac:dyDescent="0.2">
      <c r="E58" s="179"/>
      <c r="F58" s="179"/>
      <c r="O58" s="252"/>
      <c r="P58" s="252"/>
    </row>
    <row r="59" spans="3:222" x14ac:dyDescent="0.2">
      <c r="E59" s="179"/>
      <c r="F59" s="179"/>
      <c r="O59" s="252"/>
      <c r="P59" s="252"/>
    </row>
    <row r="60" spans="3:222" x14ac:dyDescent="0.2">
      <c r="E60" s="179"/>
      <c r="F60" s="179"/>
      <c r="O60" s="252"/>
      <c r="P60" s="252"/>
    </row>
    <row r="61" spans="3:222" x14ac:dyDescent="0.2">
      <c r="E61" s="179"/>
      <c r="F61" s="179"/>
      <c r="O61" s="252"/>
      <c r="P61" s="252"/>
    </row>
    <row r="62" spans="3:222" x14ac:dyDescent="0.2">
      <c r="E62" s="179"/>
      <c r="F62" s="179"/>
      <c r="O62" s="252"/>
      <c r="P62" s="252"/>
    </row>
    <row r="63" spans="3:222" x14ac:dyDescent="0.2">
      <c r="E63" s="179"/>
      <c r="F63" s="179"/>
      <c r="O63" s="252"/>
      <c r="P63" s="252"/>
    </row>
    <row r="64" spans="3:222" x14ac:dyDescent="0.2">
      <c r="E64" s="179"/>
      <c r="F64" s="179"/>
      <c r="O64" s="252"/>
      <c r="P64" s="252"/>
    </row>
    <row r="65" spans="5:16" x14ac:dyDescent="0.2">
      <c r="E65" s="179"/>
      <c r="F65" s="179"/>
      <c r="O65" s="252"/>
      <c r="P65" s="252"/>
    </row>
    <row r="66" spans="5:16" x14ac:dyDescent="0.2">
      <c r="E66" s="179"/>
      <c r="F66" s="179"/>
      <c r="O66" s="252"/>
      <c r="P66" s="252"/>
    </row>
    <row r="67" spans="5:16" x14ac:dyDescent="0.2">
      <c r="E67" s="179"/>
      <c r="F67" s="179"/>
      <c r="O67" s="252"/>
      <c r="P67" s="252"/>
    </row>
    <row r="68" spans="5:16" x14ac:dyDescent="0.2">
      <c r="E68" s="179"/>
      <c r="F68" s="179"/>
      <c r="O68" s="252"/>
      <c r="P68" s="252"/>
    </row>
    <row r="69" spans="5:16" x14ac:dyDescent="0.2">
      <c r="E69" s="179"/>
      <c r="F69" s="179"/>
      <c r="O69" s="252"/>
      <c r="P69" s="252"/>
    </row>
    <row r="70" spans="5:16" x14ac:dyDescent="0.2">
      <c r="E70" s="179"/>
      <c r="F70" s="179"/>
      <c r="O70" s="252"/>
      <c r="P70" s="252"/>
    </row>
    <row r="71" spans="5:16" x14ac:dyDescent="0.2">
      <c r="E71" s="179"/>
      <c r="F71" s="179"/>
      <c r="O71" s="252"/>
      <c r="P71" s="252"/>
    </row>
    <row r="72" spans="5:16" x14ac:dyDescent="0.2">
      <c r="E72" s="179"/>
      <c r="F72" s="179"/>
      <c r="O72" s="252"/>
      <c r="P72" s="252"/>
    </row>
    <row r="73" spans="5:16" x14ac:dyDescent="0.2">
      <c r="E73" s="179"/>
      <c r="F73" s="179"/>
      <c r="O73" s="252"/>
      <c r="P73" s="252"/>
    </row>
    <row r="74" spans="5:16" x14ac:dyDescent="0.2">
      <c r="E74" s="179"/>
      <c r="F74" s="179"/>
      <c r="O74" s="252"/>
      <c r="P74" s="252"/>
    </row>
    <row r="75" spans="5:16" x14ac:dyDescent="0.2">
      <c r="E75" s="179"/>
      <c r="F75" s="179"/>
      <c r="O75" s="252"/>
      <c r="P75" s="252"/>
    </row>
    <row r="76" spans="5:16" x14ac:dyDescent="0.2">
      <c r="E76" s="179"/>
      <c r="F76" s="179"/>
      <c r="O76" s="252"/>
      <c r="P76" s="252"/>
    </row>
    <row r="77" spans="5:16" x14ac:dyDescent="0.2">
      <c r="E77" s="179"/>
      <c r="F77" s="179"/>
      <c r="O77" s="252"/>
      <c r="P77" s="252"/>
    </row>
    <row r="78" spans="5:16" x14ac:dyDescent="0.2">
      <c r="O78" s="252"/>
      <c r="P78" s="252"/>
    </row>
    <row r="79" spans="5:16" x14ac:dyDescent="0.2">
      <c r="O79" s="252"/>
      <c r="P79" s="252"/>
    </row>
    <row r="82" spans="17:237" x14ac:dyDescent="0.2">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c r="BZ82" s="179"/>
      <c r="CA82" s="179"/>
      <c r="CB82" s="179"/>
      <c r="CC82" s="179"/>
      <c r="CD82" s="179"/>
      <c r="CE82" s="179"/>
      <c r="CF82" s="179"/>
      <c r="CG82" s="179"/>
      <c r="CH82" s="179"/>
      <c r="CI82" s="179"/>
      <c r="CJ82" s="179"/>
      <c r="CK82" s="179"/>
      <c r="CL82" s="179"/>
      <c r="CM82" s="179"/>
      <c r="CN82" s="179"/>
      <c r="CO82" s="179"/>
      <c r="CP82" s="179"/>
      <c r="CQ82" s="179"/>
      <c r="CR82" s="179"/>
      <c r="CS82" s="179"/>
      <c r="CT82" s="179"/>
      <c r="CU82" s="179"/>
      <c r="CV82" s="179"/>
      <c r="CW82" s="179"/>
      <c r="CX82" s="179"/>
      <c r="CY82" s="179"/>
      <c r="CZ82" s="179"/>
      <c r="DA82" s="179"/>
      <c r="DB82" s="179"/>
      <c r="DC82" s="179"/>
      <c r="DD82" s="179"/>
      <c r="DE82" s="179"/>
      <c r="DF82" s="179"/>
      <c r="DG82" s="179"/>
      <c r="DH82" s="179"/>
      <c r="DI82" s="179"/>
      <c r="DJ82" s="179"/>
      <c r="DK82" s="179"/>
      <c r="DL82" s="179"/>
      <c r="DM82" s="179"/>
      <c r="DN82" s="179"/>
      <c r="DO82" s="179"/>
      <c r="DP82" s="179"/>
      <c r="DQ82" s="179"/>
      <c r="DR82" s="179"/>
      <c r="DS82" s="179"/>
      <c r="DT82" s="179"/>
      <c r="DU82" s="179"/>
      <c r="DV82" s="179"/>
      <c r="DW82" s="179"/>
      <c r="DX82" s="179"/>
      <c r="DY82" s="179"/>
      <c r="DZ82" s="179"/>
      <c r="EA82" s="179"/>
      <c r="EB82" s="179"/>
      <c r="EC82" s="179"/>
      <c r="ED82" s="179"/>
      <c r="EE82" s="179"/>
      <c r="EF82" s="179"/>
      <c r="EG82" s="179"/>
      <c r="EH82" s="179"/>
      <c r="EI82" s="179"/>
      <c r="EJ82" s="179"/>
      <c r="EK82" s="179"/>
      <c r="EL82" s="179"/>
      <c r="EM82" s="179"/>
      <c r="EN82" s="179"/>
      <c r="EO82" s="179"/>
      <c r="EP82" s="179"/>
      <c r="EQ82" s="179"/>
      <c r="ER82" s="179"/>
      <c r="ES82" s="179"/>
      <c r="ET82" s="179"/>
      <c r="EU82" s="179"/>
      <c r="EV82" s="179"/>
      <c r="EW82" s="179"/>
      <c r="EX82" s="179"/>
      <c r="EY82" s="179"/>
      <c r="EZ82" s="179"/>
      <c r="FA82" s="179"/>
      <c r="FB82" s="179"/>
      <c r="FC82" s="179"/>
      <c r="FD82" s="179"/>
      <c r="FE82" s="179"/>
      <c r="FF82" s="179"/>
      <c r="FG82" s="179"/>
      <c r="FH82" s="179"/>
      <c r="FI82" s="179"/>
      <c r="FJ82" s="179"/>
      <c r="FK82" s="179"/>
      <c r="FL82" s="179"/>
      <c r="FM82" s="179"/>
      <c r="FN82" s="179"/>
      <c r="FO82" s="179"/>
      <c r="FP82" s="179"/>
      <c r="FQ82" s="179"/>
      <c r="FR82" s="179"/>
      <c r="FS82" s="179"/>
      <c r="FT82" s="179"/>
      <c r="FU82" s="179"/>
      <c r="FV82" s="179"/>
      <c r="FW82" s="179"/>
      <c r="FX82" s="179"/>
      <c r="FY82" s="179"/>
      <c r="FZ82" s="179"/>
      <c r="GA82" s="179"/>
      <c r="GB82" s="179"/>
      <c r="GC82" s="179"/>
      <c r="GD82" s="179"/>
      <c r="GE82" s="179"/>
      <c r="GF82" s="179"/>
      <c r="GG82" s="179"/>
      <c r="GH82" s="179"/>
      <c r="GI82" s="179"/>
      <c r="GJ82" s="179"/>
      <c r="GK82" s="179"/>
      <c r="GL82" s="179"/>
      <c r="GM82" s="179"/>
      <c r="GN82" s="179"/>
      <c r="GO82" s="179"/>
      <c r="GP82" s="179"/>
      <c r="GQ82" s="179"/>
      <c r="GR82" s="179"/>
      <c r="GS82" s="179"/>
      <c r="GT82" s="179"/>
      <c r="GU82" s="179"/>
      <c r="GV82" s="179"/>
      <c r="GW82" s="179"/>
      <c r="GX82" s="179"/>
      <c r="GY82" s="179"/>
      <c r="GZ82" s="179"/>
      <c r="HA82" s="179"/>
      <c r="HB82" s="179"/>
      <c r="HC82" s="179"/>
      <c r="HD82" s="179"/>
      <c r="HE82" s="179"/>
      <c r="HF82" s="179"/>
      <c r="HG82" s="179"/>
      <c r="HH82" s="179"/>
    </row>
    <row r="83" spans="17:237" x14ac:dyDescent="0.2">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c r="BO83" s="179"/>
      <c r="BP83" s="179"/>
      <c r="BQ83" s="179"/>
      <c r="BR83" s="179"/>
      <c r="BS83" s="179"/>
      <c r="BT83" s="179"/>
      <c r="BU83" s="179"/>
      <c r="BV83" s="179"/>
      <c r="BW83" s="179"/>
      <c r="BX83" s="179"/>
      <c r="BY83" s="179"/>
      <c r="BZ83" s="179"/>
      <c r="CA83" s="179"/>
      <c r="CB83" s="179"/>
      <c r="CC83" s="179"/>
      <c r="CD83" s="179"/>
      <c r="CE83" s="179"/>
      <c r="CF83" s="179"/>
      <c r="CG83" s="179"/>
      <c r="CH83" s="179"/>
      <c r="CI83" s="179"/>
      <c r="CJ83" s="179"/>
      <c r="CK83" s="179"/>
      <c r="CL83" s="179"/>
      <c r="CM83" s="179"/>
      <c r="CN83" s="179"/>
      <c r="CO83" s="179"/>
      <c r="CP83" s="179"/>
      <c r="CQ83" s="179"/>
      <c r="CR83" s="179"/>
      <c r="CS83" s="179"/>
      <c r="CT83" s="179"/>
      <c r="CU83" s="179"/>
      <c r="CV83" s="179"/>
      <c r="CW83" s="179"/>
      <c r="CX83" s="179"/>
      <c r="CY83" s="179"/>
      <c r="CZ83" s="179"/>
      <c r="DA83" s="179"/>
      <c r="DB83" s="179"/>
      <c r="DC83" s="179"/>
      <c r="DD83" s="179"/>
      <c r="DE83" s="179"/>
      <c r="DF83" s="179"/>
      <c r="DG83" s="179"/>
      <c r="DH83" s="179"/>
      <c r="DI83" s="179"/>
      <c r="DJ83" s="179"/>
      <c r="DK83" s="179"/>
      <c r="DL83" s="179"/>
      <c r="DM83" s="179"/>
      <c r="DN83" s="179"/>
      <c r="DO83" s="179"/>
      <c r="DP83" s="179"/>
      <c r="DQ83" s="179"/>
      <c r="DR83" s="179"/>
      <c r="DS83" s="179"/>
      <c r="DT83" s="179"/>
      <c r="DU83" s="179"/>
      <c r="DV83" s="179"/>
      <c r="DW83" s="179"/>
      <c r="DX83" s="179"/>
      <c r="DY83" s="179"/>
      <c r="DZ83" s="179"/>
      <c r="EA83" s="179"/>
      <c r="EB83" s="179"/>
      <c r="EC83" s="179"/>
      <c r="ED83" s="179"/>
      <c r="EE83" s="179"/>
      <c r="EF83" s="179"/>
      <c r="EG83" s="179"/>
      <c r="EH83" s="179"/>
      <c r="EI83" s="179"/>
      <c r="EJ83" s="179"/>
      <c r="EK83" s="179"/>
      <c r="EL83" s="179"/>
      <c r="EM83" s="179"/>
      <c r="EN83" s="179"/>
      <c r="EO83" s="179"/>
      <c r="EP83" s="179"/>
      <c r="EQ83" s="179"/>
      <c r="ER83" s="179"/>
      <c r="ES83" s="179"/>
      <c r="ET83" s="179"/>
      <c r="EU83" s="179"/>
      <c r="EV83" s="179"/>
      <c r="EW83" s="179"/>
      <c r="EX83" s="179"/>
      <c r="EY83" s="179"/>
      <c r="EZ83" s="179"/>
      <c r="FA83" s="179"/>
      <c r="FB83" s="179"/>
      <c r="FC83" s="179"/>
      <c r="FD83" s="179"/>
      <c r="FE83" s="179"/>
      <c r="FF83" s="179"/>
      <c r="FG83" s="179"/>
      <c r="FH83" s="179"/>
      <c r="FI83" s="179"/>
      <c r="FJ83" s="179"/>
      <c r="FK83" s="179"/>
      <c r="FL83" s="179"/>
      <c r="FM83" s="179"/>
      <c r="FN83" s="179"/>
      <c r="FO83" s="179"/>
      <c r="FP83" s="179"/>
      <c r="FQ83" s="179"/>
      <c r="FR83" s="179"/>
      <c r="FS83" s="179"/>
      <c r="FT83" s="179"/>
      <c r="FU83" s="179"/>
      <c r="FV83" s="179"/>
      <c r="FW83" s="179"/>
      <c r="FX83" s="179"/>
      <c r="FY83" s="179"/>
      <c r="FZ83" s="179"/>
      <c r="GA83" s="179"/>
      <c r="GB83" s="179"/>
      <c r="GC83" s="179"/>
      <c r="GD83" s="179"/>
      <c r="GE83" s="179"/>
      <c r="GF83" s="179"/>
      <c r="GG83" s="179"/>
      <c r="GH83" s="179"/>
      <c r="GI83" s="179"/>
      <c r="GJ83" s="179"/>
      <c r="GK83" s="179"/>
      <c r="GL83" s="179"/>
      <c r="GM83" s="179"/>
      <c r="GN83" s="179"/>
      <c r="GO83" s="179"/>
      <c r="GP83" s="179"/>
      <c r="GQ83" s="179"/>
      <c r="GR83" s="179"/>
      <c r="GS83" s="179"/>
      <c r="GT83" s="179"/>
      <c r="GU83" s="179"/>
      <c r="GV83" s="179"/>
      <c r="GW83" s="179"/>
      <c r="GX83" s="179"/>
      <c r="GY83" s="179"/>
      <c r="GZ83" s="179"/>
      <c r="HA83" s="179"/>
      <c r="HB83" s="179"/>
      <c r="HC83" s="179"/>
      <c r="HD83" s="179"/>
      <c r="HE83" s="179"/>
      <c r="HF83" s="179"/>
      <c r="HG83" s="179"/>
      <c r="HH83" s="179"/>
      <c r="HI83" s="179"/>
      <c r="HJ83" s="179"/>
      <c r="HK83" s="179"/>
      <c r="HL83" s="179"/>
      <c r="HM83" s="179"/>
      <c r="HN83" s="179"/>
      <c r="HO83" s="179"/>
      <c r="HP83" s="179"/>
      <c r="HQ83" s="179"/>
      <c r="HR83" s="179"/>
      <c r="HS83" s="179"/>
      <c r="HT83" s="179"/>
      <c r="HU83" s="179"/>
      <c r="HV83" s="179"/>
      <c r="HW83" s="179"/>
      <c r="HX83" s="179"/>
    </row>
    <row r="84" spans="17:237" x14ac:dyDescent="0.2">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179"/>
      <c r="CO84" s="179"/>
      <c r="CP84" s="179"/>
      <c r="CQ84" s="179"/>
      <c r="CR84" s="179"/>
      <c r="CS84" s="179"/>
      <c r="CT84" s="179"/>
      <c r="CU84" s="179"/>
      <c r="CV84" s="179"/>
      <c r="CW84" s="179"/>
      <c r="CX84" s="179"/>
      <c r="CY84" s="179"/>
      <c r="CZ84" s="179"/>
      <c r="DA84" s="179"/>
      <c r="DB84" s="179"/>
      <c r="DC84" s="179"/>
      <c r="DD84" s="179"/>
      <c r="DE84" s="179"/>
      <c r="DF84" s="179"/>
      <c r="DG84" s="179"/>
      <c r="DH84" s="179"/>
      <c r="DI84" s="179"/>
      <c r="DJ84" s="179"/>
      <c r="DK84" s="179"/>
      <c r="DL84" s="179"/>
      <c r="DM84" s="179"/>
      <c r="DN84" s="179"/>
      <c r="DO84" s="179"/>
      <c r="DP84" s="179"/>
      <c r="DQ84" s="179"/>
      <c r="DR84" s="179"/>
      <c r="DS84" s="179"/>
      <c r="DT84" s="179"/>
      <c r="DU84" s="179"/>
      <c r="DV84" s="179"/>
      <c r="DW84" s="179"/>
      <c r="DX84" s="179"/>
      <c r="DY84" s="179"/>
      <c r="DZ84" s="179"/>
      <c r="EA84" s="179"/>
      <c r="EB84" s="179"/>
      <c r="EC84" s="179"/>
      <c r="ED84" s="179"/>
      <c r="EE84" s="179"/>
      <c r="EF84" s="179"/>
      <c r="EG84" s="179"/>
      <c r="EH84" s="179"/>
      <c r="EI84" s="179"/>
      <c r="EJ84" s="179"/>
      <c r="EK84" s="179"/>
      <c r="EL84" s="179"/>
      <c r="EM84" s="179"/>
      <c r="EN84" s="179"/>
      <c r="EO84" s="179"/>
      <c r="EP84" s="179"/>
      <c r="EQ84" s="179"/>
      <c r="ER84" s="179"/>
      <c r="ES84" s="179"/>
      <c r="ET84" s="179"/>
      <c r="EU84" s="179"/>
      <c r="EV84" s="179"/>
      <c r="EW84" s="179"/>
      <c r="EX84" s="179"/>
      <c r="EY84" s="179"/>
      <c r="EZ84" s="179"/>
      <c r="FA84" s="179"/>
      <c r="FB84" s="179"/>
      <c r="FC84" s="179"/>
      <c r="FD84" s="179"/>
      <c r="FE84" s="179"/>
      <c r="FF84" s="179"/>
      <c r="FG84" s="179"/>
      <c r="FH84" s="179"/>
      <c r="FI84" s="179"/>
      <c r="FJ84" s="179"/>
      <c r="FK84" s="179"/>
      <c r="FL84" s="179"/>
      <c r="FM84" s="179"/>
      <c r="FN84" s="179"/>
      <c r="FO84" s="179"/>
      <c r="FP84" s="179"/>
      <c r="FQ84" s="179"/>
      <c r="FR84" s="179"/>
      <c r="FS84" s="179"/>
      <c r="FT84" s="179"/>
      <c r="FU84" s="179"/>
      <c r="FV84" s="179"/>
      <c r="FW84" s="179"/>
      <c r="FX84" s="179"/>
      <c r="FY84" s="179"/>
      <c r="FZ84" s="179"/>
      <c r="GA84" s="179"/>
      <c r="GB84" s="179"/>
      <c r="GC84" s="179"/>
      <c r="GD84" s="179"/>
      <c r="GE84" s="179"/>
      <c r="GF84" s="179"/>
      <c r="GG84" s="179"/>
      <c r="GH84" s="179"/>
      <c r="GI84" s="179"/>
      <c r="GJ84" s="179"/>
      <c r="GK84" s="179"/>
      <c r="GL84" s="179"/>
      <c r="GM84" s="179"/>
      <c r="GN84" s="179"/>
      <c r="GO84" s="179"/>
      <c r="GP84" s="179"/>
      <c r="GQ84" s="179"/>
      <c r="GR84" s="179"/>
      <c r="GS84" s="179"/>
      <c r="GT84" s="179"/>
      <c r="GU84" s="179"/>
      <c r="GV84" s="179"/>
      <c r="GW84" s="179"/>
      <c r="GX84" s="179"/>
      <c r="GY84" s="179"/>
      <c r="GZ84" s="179"/>
      <c r="HA84" s="179"/>
      <c r="HB84" s="179"/>
      <c r="HC84" s="179"/>
      <c r="HD84" s="179"/>
      <c r="HE84" s="179"/>
      <c r="HF84" s="179"/>
      <c r="HG84" s="179"/>
      <c r="HH84" s="179"/>
      <c r="HI84" s="179"/>
      <c r="HJ84" s="179"/>
      <c r="HK84" s="179"/>
      <c r="HL84" s="179"/>
      <c r="HM84" s="179"/>
      <c r="HN84" s="179"/>
      <c r="HO84" s="179"/>
      <c r="HP84" s="179"/>
      <c r="HQ84" s="179"/>
      <c r="HR84" s="179"/>
      <c r="HS84" s="179"/>
      <c r="HT84" s="179"/>
      <c r="HU84" s="179"/>
      <c r="HV84" s="179"/>
      <c r="HW84" s="179"/>
      <c r="HX84" s="179"/>
      <c r="HY84" s="179"/>
      <c r="HZ84" s="179"/>
      <c r="IA84" s="179"/>
      <c r="IB84" s="179"/>
      <c r="IC84" s="179"/>
    </row>
    <row r="85" spans="17:237" x14ac:dyDescent="0.2">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79"/>
      <c r="BI85" s="179"/>
      <c r="BJ85" s="179"/>
      <c r="BK85" s="179"/>
      <c r="BL85" s="179"/>
      <c r="BM85" s="179"/>
      <c r="BN85" s="179"/>
      <c r="BO85" s="179"/>
      <c r="BP85" s="179"/>
      <c r="BQ85" s="179"/>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179"/>
      <c r="CO85" s="179"/>
      <c r="CP85" s="179"/>
      <c r="CQ85" s="179"/>
      <c r="CR85" s="179"/>
      <c r="CS85" s="179"/>
      <c r="CT85" s="179"/>
      <c r="CU85" s="179"/>
      <c r="CV85" s="179"/>
      <c r="CW85" s="179"/>
      <c r="CX85" s="179"/>
      <c r="CY85" s="179"/>
      <c r="CZ85" s="179"/>
      <c r="DA85" s="179"/>
      <c r="DB85" s="179"/>
      <c r="DC85" s="179"/>
      <c r="DD85" s="179"/>
      <c r="DE85" s="179"/>
      <c r="DF85" s="179"/>
      <c r="DG85" s="179"/>
      <c r="DH85" s="179"/>
      <c r="DI85" s="179"/>
      <c r="DJ85" s="179"/>
      <c r="DK85" s="179"/>
      <c r="DL85" s="179"/>
      <c r="DM85" s="179"/>
      <c r="DN85" s="179"/>
      <c r="DO85" s="179"/>
      <c r="DP85" s="179"/>
      <c r="DQ85" s="179"/>
      <c r="DR85" s="179"/>
      <c r="DS85" s="179"/>
      <c r="DT85" s="179"/>
      <c r="DU85" s="179"/>
      <c r="DV85" s="179"/>
      <c r="DW85" s="179"/>
      <c r="DX85" s="179"/>
      <c r="DY85" s="179"/>
      <c r="DZ85" s="179"/>
      <c r="EA85" s="179"/>
      <c r="EB85" s="179"/>
      <c r="EC85" s="179"/>
      <c r="ED85" s="179"/>
      <c r="EE85" s="179"/>
      <c r="EF85" s="179"/>
      <c r="EG85" s="179"/>
      <c r="EH85" s="179"/>
      <c r="EI85" s="179"/>
      <c r="EJ85" s="179"/>
      <c r="EK85" s="179"/>
      <c r="EL85" s="179"/>
      <c r="EM85" s="179"/>
      <c r="EN85" s="179"/>
      <c r="EO85" s="179"/>
      <c r="EP85" s="179"/>
      <c r="EQ85" s="179"/>
      <c r="ER85" s="179"/>
      <c r="ES85" s="179"/>
      <c r="ET85" s="179"/>
      <c r="EU85" s="179"/>
      <c r="EV85" s="179"/>
      <c r="EW85" s="179"/>
      <c r="EX85" s="179"/>
      <c r="EY85" s="179"/>
      <c r="EZ85" s="179"/>
      <c r="FA85" s="179"/>
      <c r="FB85" s="179"/>
      <c r="FC85" s="179"/>
      <c r="FD85" s="179"/>
      <c r="FE85" s="179"/>
      <c r="FF85" s="179"/>
      <c r="FG85" s="179"/>
      <c r="FH85" s="179"/>
      <c r="FI85" s="179"/>
      <c r="FJ85" s="179"/>
      <c r="FK85" s="179"/>
      <c r="FL85" s="179"/>
      <c r="FM85" s="179"/>
      <c r="FN85" s="179"/>
      <c r="FO85" s="179"/>
      <c r="FP85" s="179"/>
      <c r="FQ85" s="179"/>
      <c r="FR85" s="179"/>
      <c r="FS85" s="179"/>
      <c r="FT85" s="179"/>
      <c r="FU85" s="179"/>
      <c r="FV85" s="179"/>
      <c r="FW85" s="179"/>
      <c r="FX85" s="179"/>
      <c r="FY85" s="179"/>
      <c r="FZ85" s="179"/>
      <c r="GA85" s="179"/>
      <c r="GB85" s="179"/>
      <c r="GC85" s="179"/>
      <c r="GD85" s="179"/>
      <c r="GE85" s="179"/>
      <c r="GF85" s="179"/>
      <c r="GG85" s="179"/>
      <c r="GH85" s="179"/>
      <c r="GI85" s="179"/>
      <c r="GJ85" s="179"/>
      <c r="GK85" s="179"/>
      <c r="GL85" s="179"/>
      <c r="GM85" s="179"/>
      <c r="GN85" s="179"/>
      <c r="GO85" s="179"/>
      <c r="GP85" s="179"/>
      <c r="GQ85" s="179"/>
      <c r="GR85" s="179"/>
      <c r="GS85" s="179"/>
      <c r="GT85" s="179"/>
      <c r="GU85" s="179"/>
      <c r="GV85" s="179"/>
      <c r="GW85" s="179"/>
      <c r="GX85" s="179"/>
      <c r="GY85" s="179"/>
      <c r="GZ85" s="179"/>
      <c r="HA85" s="179"/>
      <c r="HB85" s="179"/>
      <c r="HC85" s="179"/>
      <c r="HD85" s="179"/>
      <c r="HE85" s="179"/>
      <c r="HF85" s="179"/>
      <c r="HG85" s="179"/>
      <c r="HH85" s="179"/>
      <c r="HI85" s="179"/>
      <c r="HJ85" s="179"/>
      <c r="HK85" s="179"/>
      <c r="HL85" s="179"/>
      <c r="HM85" s="179"/>
      <c r="HN85" s="179"/>
      <c r="HO85" s="179"/>
      <c r="HP85" s="179"/>
      <c r="HQ85" s="179"/>
      <c r="HR85" s="179"/>
      <c r="HS85" s="179"/>
      <c r="HT85" s="179"/>
      <c r="HU85" s="179"/>
      <c r="HV85" s="179"/>
      <c r="HW85" s="179"/>
      <c r="HX85" s="179"/>
      <c r="HY85" s="179"/>
      <c r="HZ85" s="179"/>
      <c r="IA85" s="179"/>
      <c r="IB85" s="179"/>
      <c r="IC85" s="179"/>
    </row>
    <row r="86" spans="17:237" x14ac:dyDescent="0.2">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c r="BI86" s="179"/>
      <c r="BJ86" s="179"/>
      <c r="BK86" s="179"/>
      <c r="BL86" s="179"/>
      <c r="BM86" s="179"/>
      <c r="BN86" s="179"/>
      <c r="BO86" s="179"/>
      <c r="BP86" s="179"/>
      <c r="BQ86" s="179"/>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179"/>
      <c r="CO86" s="179"/>
      <c r="CP86" s="179"/>
      <c r="CQ86" s="179"/>
      <c r="CR86" s="179"/>
      <c r="CS86" s="179"/>
      <c r="CT86" s="179"/>
      <c r="CU86" s="179"/>
      <c r="CV86" s="179"/>
      <c r="CW86" s="179"/>
      <c r="CX86" s="179"/>
      <c r="CY86" s="179"/>
      <c r="CZ86" s="179"/>
      <c r="DA86" s="179"/>
      <c r="DB86" s="179"/>
      <c r="DC86" s="179"/>
      <c r="DD86" s="179"/>
      <c r="DE86" s="179"/>
      <c r="DF86" s="179"/>
      <c r="DG86" s="179"/>
      <c r="DH86" s="179"/>
      <c r="DI86" s="179"/>
      <c r="DJ86" s="179"/>
      <c r="DK86" s="179"/>
      <c r="DL86" s="179"/>
      <c r="DM86" s="179"/>
      <c r="DN86" s="179"/>
      <c r="DO86" s="179"/>
      <c r="DP86" s="179"/>
      <c r="DQ86" s="179"/>
      <c r="DR86" s="179"/>
      <c r="DS86" s="179"/>
      <c r="DT86" s="179"/>
      <c r="DU86" s="179"/>
      <c r="DV86" s="179"/>
      <c r="DW86" s="179"/>
      <c r="DX86" s="179"/>
      <c r="DY86" s="179"/>
      <c r="DZ86" s="179"/>
      <c r="EA86" s="179"/>
      <c r="EB86" s="179"/>
      <c r="EC86" s="179"/>
      <c r="ED86" s="179"/>
      <c r="EE86" s="179"/>
      <c r="EF86" s="179"/>
      <c r="EG86" s="179"/>
      <c r="EH86" s="179"/>
      <c r="EI86" s="179"/>
      <c r="EJ86" s="179"/>
      <c r="EK86" s="179"/>
      <c r="EL86" s="179"/>
      <c r="EM86" s="179"/>
      <c r="EN86" s="179"/>
      <c r="EO86" s="179"/>
      <c r="EP86" s="179"/>
      <c r="EQ86" s="179"/>
      <c r="ER86" s="179"/>
      <c r="ES86" s="179"/>
      <c r="ET86" s="179"/>
      <c r="EU86" s="179"/>
      <c r="EV86" s="179"/>
      <c r="EW86" s="179"/>
      <c r="EX86" s="179"/>
      <c r="EY86" s="179"/>
      <c r="EZ86" s="179"/>
      <c r="FA86" s="179"/>
      <c r="FB86" s="179"/>
      <c r="FC86" s="179"/>
      <c r="FD86" s="179"/>
      <c r="FE86" s="179"/>
      <c r="FF86" s="179"/>
      <c r="FG86" s="179"/>
      <c r="FH86" s="179"/>
      <c r="FI86" s="179"/>
      <c r="FJ86" s="179"/>
      <c r="FK86" s="179"/>
      <c r="FL86" s="179"/>
      <c r="FM86" s="179"/>
      <c r="FN86" s="179"/>
      <c r="FO86" s="179"/>
      <c r="FP86" s="179"/>
      <c r="FQ86" s="179"/>
      <c r="FR86" s="179"/>
      <c r="FS86" s="179"/>
      <c r="FT86" s="179"/>
      <c r="FU86" s="179"/>
      <c r="FV86" s="179"/>
      <c r="FW86" s="179"/>
      <c r="FX86" s="179"/>
      <c r="FY86" s="179"/>
      <c r="FZ86" s="179"/>
      <c r="GA86" s="179"/>
      <c r="GB86" s="179"/>
      <c r="GC86" s="179"/>
      <c r="GD86" s="179"/>
      <c r="GE86" s="179"/>
      <c r="GF86" s="179"/>
      <c r="GG86" s="179"/>
      <c r="GH86" s="179"/>
      <c r="GI86" s="179"/>
      <c r="GJ86" s="179"/>
      <c r="GK86" s="179"/>
      <c r="GL86" s="179"/>
      <c r="GM86" s="179"/>
      <c r="GN86" s="179"/>
      <c r="GO86" s="179"/>
      <c r="GP86" s="179"/>
      <c r="GQ86" s="179"/>
      <c r="GR86" s="179"/>
      <c r="GS86" s="179"/>
      <c r="GT86" s="179"/>
      <c r="GU86" s="179"/>
      <c r="GV86" s="179"/>
      <c r="GW86" s="179"/>
      <c r="GX86" s="179"/>
      <c r="GY86" s="179"/>
      <c r="GZ86" s="179"/>
      <c r="HA86" s="179"/>
      <c r="HB86" s="179"/>
      <c r="HC86" s="179"/>
      <c r="HD86" s="179"/>
      <c r="HE86" s="179"/>
      <c r="HF86" s="179"/>
      <c r="HG86" s="179"/>
      <c r="HH86" s="179"/>
      <c r="HI86" s="179"/>
      <c r="HJ86" s="179"/>
      <c r="HK86" s="179"/>
      <c r="HL86" s="179"/>
      <c r="HM86" s="179"/>
      <c r="HN86" s="179"/>
      <c r="HO86" s="179"/>
      <c r="HP86" s="179"/>
      <c r="HQ86" s="179"/>
      <c r="HR86" s="179"/>
      <c r="HS86" s="179"/>
      <c r="HT86" s="179"/>
      <c r="HU86" s="179"/>
      <c r="HV86" s="179"/>
      <c r="HW86" s="179"/>
      <c r="HX86" s="179"/>
      <c r="HY86" s="179"/>
      <c r="HZ86" s="179"/>
      <c r="IA86" s="179"/>
      <c r="IB86" s="179"/>
      <c r="IC86" s="179"/>
    </row>
    <row r="87" spans="17:237" x14ac:dyDescent="0.2">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79"/>
      <c r="BA87" s="179"/>
      <c r="BB87" s="179"/>
      <c r="BC87" s="179"/>
      <c r="BD87" s="179"/>
      <c r="BE87" s="179"/>
      <c r="BF87" s="179"/>
      <c r="BG87" s="179"/>
      <c r="BH87" s="179"/>
      <c r="BI87" s="179"/>
      <c r="BJ87" s="179"/>
      <c r="BK87" s="179"/>
      <c r="BL87" s="179"/>
      <c r="BM87" s="179"/>
      <c r="BN87" s="179"/>
      <c r="BO87" s="179"/>
      <c r="BP87" s="179"/>
      <c r="BQ87" s="179"/>
      <c r="BR87" s="179"/>
      <c r="BS87" s="179"/>
      <c r="BT87" s="179"/>
      <c r="BU87" s="179"/>
      <c r="BV87" s="179"/>
      <c r="BW87" s="179"/>
      <c r="BX87" s="179"/>
      <c r="BY87" s="179"/>
      <c r="BZ87" s="179"/>
      <c r="CA87" s="179"/>
      <c r="CB87" s="179"/>
      <c r="CC87" s="179"/>
      <c r="CD87" s="179"/>
      <c r="CE87" s="179"/>
      <c r="CF87" s="179"/>
      <c r="CG87" s="179"/>
      <c r="CH87" s="179"/>
      <c r="CI87" s="179"/>
      <c r="CJ87" s="179"/>
      <c r="CK87" s="179"/>
      <c r="CL87" s="179"/>
      <c r="CM87" s="179"/>
      <c r="CN87" s="179"/>
      <c r="CO87" s="179"/>
      <c r="CP87" s="179"/>
      <c r="CQ87" s="179"/>
      <c r="CR87" s="179"/>
      <c r="CS87" s="179"/>
      <c r="CT87" s="179"/>
      <c r="CU87" s="179"/>
      <c r="CV87" s="179"/>
      <c r="CW87" s="179"/>
      <c r="CX87" s="179"/>
      <c r="CY87" s="179"/>
      <c r="CZ87" s="179"/>
      <c r="DA87" s="179"/>
      <c r="DB87" s="179"/>
      <c r="DC87" s="179"/>
      <c r="DD87" s="179"/>
      <c r="DE87" s="179"/>
      <c r="DF87" s="179"/>
      <c r="DG87" s="179"/>
      <c r="DH87" s="179"/>
      <c r="DI87" s="179"/>
      <c r="DJ87" s="179"/>
      <c r="DK87" s="179"/>
      <c r="DL87" s="179"/>
      <c r="DM87" s="179"/>
      <c r="DN87" s="179"/>
      <c r="DO87" s="179"/>
      <c r="DP87" s="179"/>
      <c r="DQ87" s="179"/>
      <c r="DR87" s="179"/>
      <c r="DS87" s="179"/>
      <c r="DT87" s="179"/>
      <c r="DU87" s="179"/>
      <c r="DV87" s="179"/>
      <c r="DW87" s="179"/>
      <c r="DX87" s="179"/>
      <c r="DY87" s="179"/>
      <c r="DZ87" s="179"/>
      <c r="EA87" s="179"/>
      <c r="EB87" s="179"/>
      <c r="EC87" s="179"/>
      <c r="ED87" s="179"/>
      <c r="EE87" s="179"/>
      <c r="EF87" s="179"/>
      <c r="EG87" s="179"/>
      <c r="EH87" s="179"/>
      <c r="EI87" s="179"/>
      <c r="EJ87" s="179"/>
      <c r="EK87" s="179"/>
      <c r="EL87" s="179"/>
      <c r="EM87" s="179"/>
      <c r="EN87" s="179"/>
      <c r="EO87" s="179"/>
      <c r="EP87" s="179"/>
      <c r="EQ87" s="179"/>
      <c r="ER87" s="179"/>
      <c r="ES87" s="179"/>
      <c r="ET87" s="179"/>
      <c r="EU87" s="179"/>
      <c r="EV87" s="179"/>
      <c r="EW87" s="179"/>
      <c r="EX87" s="179"/>
      <c r="EY87" s="179"/>
      <c r="EZ87" s="179"/>
      <c r="FA87" s="179"/>
      <c r="FB87" s="179"/>
      <c r="FC87" s="179"/>
      <c r="FD87" s="179"/>
      <c r="FE87" s="179"/>
      <c r="FF87" s="179"/>
      <c r="FG87" s="179"/>
      <c r="FH87" s="179"/>
      <c r="FI87" s="179"/>
      <c r="FJ87" s="179"/>
      <c r="FK87" s="179"/>
      <c r="FL87" s="179"/>
      <c r="FM87" s="179"/>
      <c r="FN87" s="179"/>
      <c r="FO87" s="179"/>
      <c r="FP87" s="179"/>
      <c r="FQ87" s="179"/>
      <c r="FR87" s="179"/>
      <c r="FS87" s="179"/>
      <c r="FT87" s="179"/>
      <c r="FU87" s="179"/>
      <c r="FV87" s="179"/>
      <c r="FW87" s="179"/>
      <c r="FX87" s="179"/>
      <c r="FY87" s="179"/>
      <c r="FZ87" s="179"/>
      <c r="GA87" s="179"/>
      <c r="GB87" s="179"/>
      <c r="GC87" s="179"/>
      <c r="GD87" s="179"/>
      <c r="GE87" s="179"/>
      <c r="GF87" s="179"/>
      <c r="GG87" s="179"/>
      <c r="GH87" s="179"/>
      <c r="GI87" s="179"/>
      <c r="GJ87" s="179"/>
      <c r="GK87" s="179"/>
      <c r="GL87" s="179"/>
      <c r="GM87" s="179"/>
      <c r="GN87" s="179"/>
      <c r="GO87" s="179"/>
      <c r="GP87" s="179"/>
      <c r="GQ87" s="179"/>
      <c r="GR87" s="179"/>
      <c r="GS87" s="179"/>
      <c r="GT87" s="179"/>
      <c r="GU87" s="179"/>
      <c r="GV87" s="179"/>
      <c r="GW87" s="179"/>
      <c r="GX87" s="179"/>
      <c r="GY87" s="179"/>
      <c r="GZ87" s="179"/>
      <c r="HA87" s="179"/>
      <c r="HB87" s="179"/>
      <c r="HC87" s="179"/>
      <c r="HD87" s="179"/>
      <c r="HE87" s="179"/>
      <c r="HF87" s="179"/>
      <c r="HG87" s="179"/>
      <c r="HH87" s="179"/>
      <c r="HI87" s="179"/>
      <c r="HJ87" s="179"/>
      <c r="HK87" s="179"/>
      <c r="HL87" s="179"/>
      <c r="HM87" s="179"/>
      <c r="HN87" s="179"/>
      <c r="HO87" s="179"/>
      <c r="HP87" s="179"/>
      <c r="HQ87" s="179"/>
      <c r="HR87" s="179"/>
      <c r="HS87" s="179"/>
      <c r="HT87" s="179"/>
      <c r="HU87" s="179"/>
      <c r="HV87" s="179"/>
      <c r="HW87" s="179"/>
      <c r="HX87" s="179"/>
      <c r="HY87" s="179"/>
      <c r="HZ87" s="179"/>
      <c r="IA87" s="179"/>
      <c r="IB87" s="179"/>
      <c r="IC87" s="179"/>
    </row>
    <row r="88" spans="17:237" x14ac:dyDescent="0.2">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79"/>
      <c r="BR88" s="179"/>
      <c r="BS88" s="179"/>
      <c r="BT88" s="179"/>
      <c r="BU88" s="179"/>
      <c r="BV88" s="179"/>
      <c r="BW88" s="179"/>
      <c r="BX88" s="179"/>
      <c r="BY88" s="179"/>
      <c r="BZ88" s="179"/>
      <c r="CA88" s="179"/>
      <c r="CB88" s="179"/>
      <c r="CC88" s="179"/>
      <c r="CD88" s="179"/>
      <c r="CE88" s="179"/>
      <c r="CF88" s="179"/>
      <c r="CG88" s="179"/>
      <c r="CH88" s="179"/>
      <c r="CI88" s="179"/>
      <c r="CJ88" s="179"/>
      <c r="CK88" s="179"/>
      <c r="CL88" s="179"/>
      <c r="CM88" s="179"/>
      <c r="CN88" s="179"/>
      <c r="CO88" s="179"/>
      <c r="CP88" s="179"/>
      <c r="CQ88" s="179"/>
      <c r="CR88" s="179"/>
      <c r="CS88" s="179"/>
      <c r="CT88" s="179"/>
      <c r="CU88" s="179"/>
      <c r="CV88" s="179"/>
      <c r="CW88" s="179"/>
      <c r="CX88" s="179"/>
      <c r="CY88" s="179"/>
      <c r="CZ88" s="179"/>
      <c r="DA88" s="179"/>
      <c r="DB88" s="179"/>
      <c r="DC88" s="179"/>
      <c r="DD88" s="179"/>
      <c r="DE88" s="179"/>
      <c r="DF88" s="179"/>
      <c r="DG88" s="179"/>
      <c r="DH88" s="179"/>
      <c r="DI88" s="179"/>
      <c r="DJ88" s="179"/>
      <c r="DK88" s="179"/>
      <c r="DL88" s="179"/>
      <c r="DM88" s="179"/>
      <c r="DN88" s="179"/>
      <c r="DO88" s="179"/>
      <c r="DP88" s="179"/>
      <c r="DQ88" s="179"/>
      <c r="DR88" s="179"/>
      <c r="DS88" s="179"/>
      <c r="DT88" s="179"/>
      <c r="DU88" s="179"/>
      <c r="DV88" s="179"/>
      <c r="DW88" s="179"/>
      <c r="DX88" s="179"/>
      <c r="DY88" s="179"/>
      <c r="DZ88" s="179"/>
      <c r="EA88" s="179"/>
      <c r="EB88" s="179"/>
      <c r="EC88" s="179"/>
      <c r="ED88" s="179"/>
      <c r="EE88" s="179"/>
      <c r="EF88" s="179"/>
      <c r="EG88" s="179"/>
      <c r="EH88" s="179"/>
      <c r="EI88" s="179"/>
      <c r="EJ88" s="179"/>
      <c r="EK88" s="179"/>
      <c r="EL88" s="179"/>
      <c r="EM88" s="179"/>
      <c r="EN88" s="179"/>
      <c r="EO88" s="179"/>
      <c r="EP88" s="179"/>
      <c r="EQ88" s="179"/>
      <c r="ER88" s="179"/>
      <c r="ES88" s="179"/>
      <c r="ET88" s="179"/>
      <c r="EU88" s="179"/>
      <c r="EV88" s="179"/>
      <c r="EW88" s="179"/>
      <c r="EX88" s="179"/>
      <c r="EY88" s="179"/>
      <c r="EZ88" s="179"/>
      <c r="FA88" s="179"/>
      <c r="FB88" s="179"/>
      <c r="FC88" s="179"/>
      <c r="FD88" s="179"/>
      <c r="FE88" s="179"/>
      <c r="FF88" s="179"/>
      <c r="FG88" s="179"/>
      <c r="FH88" s="179"/>
      <c r="FI88" s="179"/>
      <c r="FJ88" s="179"/>
      <c r="FK88" s="179"/>
      <c r="FL88" s="179"/>
      <c r="FM88" s="179"/>
      <c r="FN88" s="179"/>
      <c r="FO88" s="179"/>
      <c r="FP88" s="179"/>
      <c r="FQ88" s="179"/>
      <c r="FR88" s="179"/>
      <c r="FS88" s="179"/>
      <c r="FT88" s="179"/>
      <c r="FU88" s="179"/>
      <c r="FV88" s="179"/>
      <c r="FW88" s="179"/>
      <c r="FX88" s="179"/>
      <c r="FY88" s="179"/>
      <c r="FZ88" s="179"/>
      <c r="GA88" s="179"/>
      <c r="GB88" s="179"/>
      <c r="GC88" s="179"/>
      <c r="GD88" s="179"/>
      <c r="GE88" s="179"/>
      <c r="GF88" s="179"/>
      <c r="GG88" s="179"/>
      <c r="GH88" s="179"/>
      <c r="GI88" s="179"/>
      <c r="GJ88" s="179"/>
      <c r="GK88" s="179"/>
      <c r="GL88" s="179"/>
      <c r="GM88" s="179"/>
      <c r="GN88" s="179"/>
      <c r="GO88" s="179"/>
      <c r="GP88" s="179"/>
      <c r="GQ88" s="179"/>
      <c r="GR88" s="179"/>
      <c r="GS88" s="179"/>
      <c r="GT88" s="179"/>
      <c r="GU88" s="179"/>
      <c r="GV88" s="179"/>
      <c r="GW88" s="179"/>
      <c r="GX88" s="179"/>
      <c r="GY88" s="179"/>
      <c r="GZ88" s="179"/>
      <c r="HA88" s="179"/>
      <c r="HB88" s="179"/>
      <c r="HC88" s="179"/>
      <c r="HD88" s="179"/>
      <c r="HE88" s="179"/>
      <c r="HF88" s="179"/>
      <c r="HG88" s="179"/>
      <c r="HH88" s="179"/>
      <c r="HI88" s="179"/>
      <c r="HJ88" s="179"/>
      <c r="HK88" s="179"/>
      <c r="HL88" s="179"/>
      <c r="HM88" s="179"/>
      <c r="HN88" s="179"/>
      <c r="HO88" s="179"/>
      <c r="HP88" s="179"/>
      <c r="HQ88" s="179"/>
      <c r="HR88" s="179"/>
      <c r="HS88" s="179"/>
      <c r="HT88" s="179"/>
      <c r="HU88" s="179"/>
      <c r="HV88" s="179"/>
      <c r="HW88" s="179"/>
      <c r="HX88" s="179"/>
      <c r="HY88" s="179"/>
      <c r="HZ88" s="179"/>
      <c r="IA88" s="179"/>
      <c r="IB88" s="179"/>
      <c r="IC88" s="179"/>
    </row>
    <row r="92" spans="17:237" x14ac:dyDescent="0.2">
      <c r="DM92" s="213"/>
    </row>
  </sheetData>
  <phoneticPr fontId="58" type="noConversion"/>
  <conditionalFormatting sqref="C2:C37">
    <cfRule type="cellIs" dxfId="0" priority="1" operator="notBetween">
      <formula>10</formula>
      <formula>-10</formula>
    </cfRule>
  </conditionalFormatting>
  <hyperlinks>
    <hyperlink ref="P24" r:id="rId1" display="tsaia@uhd.edu" xr:uid="{890DBC7F-55D3-4CDC-8202-A8848F3E8AE7}"/>
    <hyperlink ref="X10" r:id="rId2" display="margot_goff@tamu.edu" xr:uid="{91CAD513-FB6D-4252-B3CB-55927E496BDE}"/>
  </hyperlinks>
  <pageMargins left="0.7" right="0.7" top="0.75" bottom="0.75" header="0.3" footer="0.3"/>
  <pageSetup scale="11" fitToWidth="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V67"/>
  <sheetViews>
    <sheetView showGridLines="0" zoomScale="70" zoomScaleNormal="70" workbookViewId="0"/>
  </sheetViews>
  <sheetFormatPr defaultColWidth="9.140625" defaultRowHeight="14.25" x14ac:dyDescent="0.2"/>
  <cols>
    <col min="1" max="1" width="41" style="102" customWidth="1"/>
    <col min="2" max="2" width="8.28515625" style="93" bestFit="1" customWidth="1"/>
    <col min="3" max="5" width="7.5703125" style="93" bestFit="1" customWidth="1"/>
    <col min="6" max="6" width="9.140625" style="93" customWidth="1"/>
    <col min="7" max="7" width="8" style="93" bestFit="1" customWidth="1"/>
    <col min="8" max="8" width="7.42578125" style="93" customWidth="1"/>
    <col min="9" max="9" width="7.140625" style="93" bestFit="1" customWidth="1"/>
    <col min="10" max="10" width="7.42578125" style="93" bestFit="1" customWidth="1"/>
    <col min="11" max="11" width="7.140625" style="93" bestFit="1" customWidth="1"/>
    <col min="12" max="12" width="7.140625" style="93" customWidth="1"/>
    <col min="13" max="13" width="8" style="93" customWidth="1"/>
    <col min="14" max="14" width="7.42578125" style="93" bestFit="1" customWidth="1"/>
    <col min="15" max="15" width="7.5703125" style="93" bestFit="1" customWidth="1"/>
    <col min="16" max="16" width="7.140625" style="93" bestFit="1" customWidth="1"/>
    <col min="17" max="17" width="7.5703125" style="93" bestFit="1" customWidth="1"/>
    <col min="18" max="18" width="7.140625" style="93" bestFit="1" customWidth="1"/>
    <col min="19" max="21" width="7.5703125" style="93" bestFit="1" customWidth="1"/>
    <col min="22" max="22" width="9.140625" style="4" bestFit="1" customWidth="1"/>
    <col min="23" max="16384" width="9.140625" style="4"/>
  </cols>
  <sheetData>
    <row r="1" spans="1:22" x14ac:dyDescent="0.2">
      <c r="A1" s="135" t="str">
        <f>'Relative Weights'!A1</f>
        <v>THECB Texas Public University Expenditure Study Fiscal Year 2021</v>
      </c>
    </row>
    <row r="2" spans="1:22" x14ac:dyDescent="0.2">
      <c r="A2" s="28" t="str">
        <f>'Relative Weights'!A2</f>
        <v>Institution Survey for the Year Ended August 31, 2021</v>
      </c>
    </row>
    <row r="3" spans="1:22" x14ac:dyDescent="0.2">
      <c r="A3" s="164" t="s">
        <v>229</v>
      </c>
    </row>
    <row r="4" spans="1:22" ht="15" thickBot="1" x14ac:dyDescent="0.25">
      <c r="A4" s="139" t="s">
        <v>180</v>
      </c>
      <c r="B4" s="140" t="s">
        <v>185</v>
      </c>
      <c r="C4" s="140" t="s">
        <v>186</v>
      </c>
      <c r="D4" s="140" t="s">
        <v>187</v>
      </c>
      <c r="E4" s="140" t="s">
        <v>188</v>
      </c>
      <c r="F4" s="140" t="s">
        <v>184</v>
      </c>
      <c r="G4" s="140" t="s">
        <v>189</v>
      </c>
      <c r="H4" s="140" t="s">
        <v>190</v>
      </c>
      <c r="I4" s="140" t="s">
        <v>181</v>
      </c>
      <c r="J4" s="140" t="s">
        <v>191</v>
      </c>
      <c r="K4" s="140" t="s">
        <v>192</v>
      </c>
      <c r="L4" s="140" t="s">
        <v>685</v>
      </c>
      <c r="M4" s="140" t="s">
        <v>193</v>
      </c>
      <c r="N4" s="140" t="s">
        <v>194</v>
      </c>
      <c r="O4" s="140" t="s">
        <v>195</v>
      </c>
      <c r="P4" s="140" t="s">
        <v>196</v>
      </c>
      <c r="Q4" s="140" t="s">
        <v>197</v>
      </c>
      <c r="R4" s="140" t="s">
        <v>198</v>
      </c>
      <c r="S4" s="140" t="s">
        <v>199</v>
      </c>
      <c r="T4" s="140" t="s">
        <v>200</v>
      </c>
      <c r="U4" s="140" t="s">
        <v>201</v>
      </c>
      <c r="V4" s="141" t="s">
        <v>34</v>
      </c>
    </row>
    <row r="5" spans="1:22" x14ac:dyDescent="0.2">
      <c r="A5" s="109" t="s">
        <v>702</v>
      </c>
      <c r="B5" s="142">
        <f>UTA!$H$293</f>
        <v>330.64648665423738</v>
      </c>
      <c r="C5" s="143">
        <f>UTA!$H$294</f>
        <v>501.33820766051002</v>
      </c>
      <c r="D5" s="142">
        <f>UTA!$H$295</f>
        <v>498.37766298073046</v>
      </c>
      <c r="E5" s="142">
        <f>UTA!$H$296</f>
        <v>462.97308696923255</v>
      </c>
      <c r="F5" s="142">
        <f>UTA!$H$297</f>
        <v>0</v>
      </c>
      <c r="G5" s="142">
        <f>UTA!$H$298</f>
        <v>1140.8113375144897</v>
      </c>
      <c r="H5" s="142">
        <f>UTA!$H$299</f>
        <v>240.55090232725149</v>
      </c>
      <c r="I5" s="142">
        <f>UTA!$H$300</f>
        <v>0</v>
      </c>
      <c r="J5" s="142">
        <f>UTA!$H$301</f>
        <v>453.23848160285172</v>
      </c>
      <c r="K5" s="142">
        <f>UTA!$H$302</f>
        <v>648.29991058652797</v>
      </c>
      <c r="L5" s="142">
        <f>UTA!$H$303</f>
        <v>0</v>
      </c>
      <c r="M5" s="142">
        <f>UTA!$H$304</f>
        <v>0</v>
      </c>
      <c r="N5" s="142">
        <f>UTA!$H$305</f>
        <v>0</v>
      </c>
      <c r="O5" s="142">
        <f>UTA!$H$306</f>
        <v>313.34673915282843</v>
      </c>
      <c r="P5" s="142">
        <f>UTA!$H$307</f>
        <v>0</v>
      </c>
      <c r="Q5" s="142">
        <f>UTA!$H$308</f>
        <v>673.34370333893071</v>
      </c>
      <c r="R5" s="142">
        <f>UTA!$H$309</f>
        <v>0</v>
      </c>
      <c r="S5" s="142">
        <f>UTA!$H$310</f>
        <v>730.5254552820204</v>
      </c>
      <c r="T5" s="142">
        <f>UTA!$H$311</f>
        <v>989.973254363617</v>
      </c>
      <c r="U5" s="142">
        <f>UTA!$H$312</f>
        <v>397.6297897091236</v>
      </c>
      <c r="V5" s="110">
        <f>UTA!$H$313</f>
        <v>522.61337196283432</v>
      </c>
    </row>
    <row r="6" spans="1:22" x14ac:dyDescent="0.2">
      <c r="A6" s="111" t="s">
        <v>703</v>
      </c>
      <c r="B6" s="142">
        <f>UT!$H$293</f>
        <v>782.71394986434711</v>
      </c>
      <c r="C6" s="142">
        <f>UT!$H$294</f>
        <v>2282.7562242214485</v>
      </c>
      <c r="D6" s="142">
        <f>UT!$H$295</f>
        <v>1133.2019233040664</v>
      </c>
      <c r="E6" s="142">
        <f>UT!$H$296</f>
        <v>1898.2823656898302</v>
      </c>
      <c r="F6" s="142">
        <f>UT!$H$297</f>
        <v>0</v>
      </c>
      <c r="G6" s="142">
        <f>UT!$H$298</f>
        <v>2272.5426135768657</v>
      </c>
      <c r="H6" s="142">
        <f>UT!$H$299</f>
        <v>771.57779553375178</v>
      </c>
      <c r="I6" s="142">
        <f>UT!$H$300</f>
        <v>1942.01212520945</v>
      </c>
      <c r="J6" s="142">
        <f>UT!$H$301</f>
        <v>1853.0406124265273</v>
      </c>
      <c r="K6" s="142">
        <f>UT!$H$302</f>
        <v>3383.5493934452061</v>
      </c>
      <c r="L6" s="142">
        <f>UT!$H$303</f>
        <v>0</v>
      </c>
      <c r="M6" s="142">
        <f>UT!$H$304</f>
        <v>0</v>
      </c>
      <c r="N6" s="142">
        <f>UT!$H$305</f>
        <v>0</v>
      </c>
      <c r="O6" s="142">
        <f>UT!$H$306</f>
        <v>817.04175967506671</v>
      </c>
      <c r="P6" s="142">
        <f>UT!$H$307</f>
        <v>2254.9624315546098</v>
      </c>
      <c r="Q6" s="142">
        <f>UT!$H$308</f>
        <v>1114.2493462712366</v>
      </c>
      <c r="R6" s="142">
        <f>UT!$H$309</f>
        <v>0</v>
      </c>
      <c r="S6" s="142">
        <f>UT!$H$310</f>
        <v>0</v>
      </c>
      <c r="T6" s="142">
        <f>UT!$H$311</f>
        <v>465.55456628858394</v>
      </c>
      <c r="U6" s="142">
        <f>UT!$H$312</f>
        <v>1659.7678061697945</v>
      </c>
      <c r="V6" s="110">
        <f>UT!$H$313</f>
        <v>1383.083544374447</v>
      </c>
    </row>
    <row r="7" spans="1:22" x14ac:dyDescent="0.2">
      <c r="A7" s="111" t="s">
        <v>704</v>
      </c>
      <c r="B7" s="142">
        <f>UTD!$H$293</f>
        <v>495.20991311590785</v>
      </c>
      <c r="C7" s="142">
        <f>UTD!$H$294</f>
        <v>564.6524733062879</v>
      </c>
      <c r="D7" s="142">
        <f>UTD!$H$295</f>
        <v>583.24697917059086</v>
      </c>
      <c r="E7" s="142">
        <f>UTD!$H$296</f>
        <v>548.95531697755234</v>
      </c>
      <c r="F7" s="142">
        <f>UTD!$H$297</f>
        <v>0</v>
      </c>
      <c r="G7" s="142">
        <f>UTD!$H$298</f>
        <v>711.90850454201927</v>
      </c>
      <c r="H7" s="142">
        <f>UTD!$H$299</f>
        <v>0</v>
      </c>
      <c r="I7" s="142">
        <f>UTD!$H$300</f>
        <v>0</v>
      </c>
      <c r="J7" s="142">
        <f>UTD!$H$301</f>
        <v>0</v>
      </c>
      <c r="K7" s="142">
        <f>UTD!$H$302</f>
        <v>2928.2752113914039</v>
      </c>
      <c r="L7" s="142">
        <f>UTD!$H$303</f>
        <v>0</v>
      </c>
      <c r="M7" s="142">
        <f>UTD!$H$304</f>
        <v>0</v>
      </c>
      <c r="N7" s="142">
        <f>UTD!$H$305</f>
        <v>0</v>
      </c>
      <c r="O7" s="142">
        <f>UTD!$H$306</f>
        <v>745.88944786144702</v>
      </c>
      <c r="P7" s="142">
        <f>UTD!$H$307</f>
        <v>0</v>
      </c>
      <c r="Q7" s="142">
        <f>UTD!$H$308</f>
        <v>711.0940760156135</v>
      </c>
      <c r="R7" s="142">
        <f>UTD!$H$309</f>
        <v>0</v>
      </c>
      <c r="S7" s="142">
        <f>UTD!$H$310</f>
        <v>923.92786679362644</v>
      </c>
      <c r="T7" s="142">
        <f>UTD!$H$311</f>
        <v>1082.5270203543953</v>
      </c>
      <c r="U7" s="142">
        <f>UTD!$H$312</f>
        <v>0</v>
      </c>
      <c r="V7" s="110">
        <f>UTD!$H$313</f>
        <v>621.43851375744225</v>
      </c>
    </row>
    <row r="8" spans="1:22" x14ac:dyDescent="0.2">
      <c r="A8" s="111" t="s">
        <v>705</v>
      </c>
      <c r="B8" s="142">
        <f>UTEP!$H$293</f>
        <v>339.10625867734677</v>
      </c>
      <c r="C8" s="142">
        <f>UTEP!$H$294</f>
        <v>657.75955988286626</v>
      </c>
      <c r="D8" s="142">
        <f>UTEP!$H$295</f>
        <v>384.72686914790052</v>
      </c>
      <c r="E8" s="142">
        <f>UTEP!$H$296</f>
        <v>727.87505050608377</v>
      </c>
      <c r="F8" s="142">
        <f>UTEP!$H$297</f>
        <v>0</v>
      </c>
      <c r="G8" s="142">
        <f>UTEP!$H$298</f>
        <v>985.24091420294792</v>
      </c>
      <c r="H8" s="142">
        <f>UTEP!$H$299</f>
        <v>0</v>
      </c>
      <c r="I8" s="142">
        <f>UTEP!$H$300</f>
        <v>0</v>
      </c>
      <c r="J8" s="142">
        <f>UTEP!$H$301</f>
        <v>478.56299232280304</v>
      </c>
      <c r="K8" s="142">
        <f>UTEP!$H$302</f>
        <v>0</v>
      </c>
      <c r="L8" s="142">
        <f>UTEP!$H$303</f>
        <v>0</v>
      </c>
      <c r="M8" s="142">
        <f>UTEP!$H$304</f>
        <v>0</v>
      </c>
      <c r="N8" s="142">
        <f>UTEP!$H$305</f>
        <v>0</v>
      </c>
      <c r="O8" s="142">
        <f>UTEP!$H$306</f>
        <v>665.61367189782766</v>
      </c>
      <c r="P8" s="142">
        <f>UTEP!$H$307</f>
        <v>795.89101199430866</v>
      </c>
      <c r="Q8" s="142">
        <f>UTEP!$H$308</f>
        <v>536.57114073604703</v>
      </c>
      <c r="R8" s="142">
        <f>UTEP!$H$309</f>
        <v>0</v>
      </c>
      <c r="S8" s="142">
        <f>UTEP!$H$310</f>
        <v>387.63205986588127</v>
      </c>
      <c r="T8" s="142">
        <f>UTEP!$H$311</f>
        <v>365.1918838294207</v>
      </c>
      <c r="U8" s="142">
        <f>UTEP!$H$312</f>
        <v>478.73821716463237</v>
      </c>
      <c r="V8" s="110">
        <f>UTEP!$H$313</f>
        <v>528.19398261242475</v>
      </c>
    </row>
    <row r="9" spans="1:22" x14ac:dyDescent="0.2">
      <c r="A9" s="111" t="s">
        <v>815</v>
      </c>
      <c r="B9" s="142">
        <f>UTRGV!$H$293</f>
        <v>293.70681866592656</v>
      </c>
      <c r="C9" s="142">
        <f>UTRGV!$H$294</f>
        <v>359.11272153880458</v>
      </c>
      <c r="D9" s="142">
        <f>UTRGV!$H$295</f>
        <v>387.28083880218884</v>
      </c>
      <c r="E9" s="142">
        <f>UTRGV!$H$296</f>
        <v>451.28800299912888</v>
      </c>
      <c r="F9" s="142">
        <f>UTRGV!$H$297</f>
        <v>715.45716638145268</v>
      </c>
      <c r="G9" s="142">
        <f>UTRGV!$H$298</f>
        <v>593.92551209273302</v>
      </c>
      <c r="H9" s="142">
        <f>UTRGV!$H$299</f>
        <v>329.05214166198397</v>
      </c>
      <c r="I9" s="142">
        <f>UTRGV!$H$300</f>
        <v>0</v>
      </c>
      <c r="J9" s="142">
        <f>UTRGV!$H$301</f>
        <v>394.76296789096233</v>
      </c>
      <c r="K9" s="142">
        <f>UTRGV!$H$302</f>
        <v>2292.951587853398</v>
      </c>
      <c r="L9" s="142">
        <f>UTRGV!$H$303</f>
        <v>0</v>
      </c>
      <c r="M9" s="142">
        <f>UTRGV!$H$304</f>
        <v>0</v>
      </c>
      <c r="N9" s="142">
        <f>UTRGV!$H$305</f>
        <v>0</v>
      </c>
      <c r="O9" s="142">
        <f>UTRGV!$H$306</f>
        <v>394.12055754990956</v>
      </c>
      <c r="P9" s="142">
        <f>UTRGV!$H$307</f>
        <v>0</v>
      </c>
      <c r="Q9" s="142">
        <f>UTRGV!$H$308</f>
        <v>421.42183594001898</v>
      </c>
      <c r="R9" s="142">
        <f>UTRGV!$H$309</f>
        <v>0</v>
      </c>
      <c r="S9" s="142">
        <f>UTRGV!$H$310</f>
        <v>563.68231335965697</v>
      </c>
      <c r="T9" s="142">
        <f>UTRGV!$H$311</f>
        <v>364.25135791304859</v>
      </c>
      <c r="U9" s="142">
        <f>UTRGV!$H$312</f>
        <v>973.46963563974555</v>
      </c>
      <c r="V9" s="110">
        <f>UTRGV!$H$313</f>
        <v>370.64344798541913</v>
      </c>
    </row>
    <row r="10" spans="1:22" x14ac:dyDescent="0.2">
      <c r="A10" s="111" t="s">
        <v>706</v>
      </c>
      <c r="B10" s="142">
        <f>UTPB!$H$293</f>
        <v>413.01283387105212</v>
      </c>
      <c r="C10" s="142">
        <f>UTPB!$H$294</f>
        <v>584.20226278280916</v>
      </c>
      <c r="D10" s="142">
        <f>UTPB!$H$295</f>
        <v>630.73892880218887</v>
      </c>
      <c r="E10" s="142">
        <f>UTPB!$H$296</f>
        <v>567.89233835348716</v>
      </c>
      <c r="F10" s="142">
        <f>UTPB!$H$297</f>
        <v>0</v>
      </c>
      <c r="G10" s="142">
        <f>UTPB!$H$298</f>
        <v>1013.4069639894087</v>
      </c>
      <c r="H10" s="142">
        <f>UTPB!$H$299</f>
        <v>513.55123874999913</v>
      </c>
      <c r="I10" s="142">
        <f>UTPB!$H$300</f>
        <v>0</v>
      </c>
      <c r="J10" s="142">
        <f>UTPB!$H$301</f>
        <v>792.23769685501509</v>
      </c>
      <c r="K10" s="142">
        <f>UTPB!$H$302</f>
        <v>0</v>
      </c>
      <c r="L10" s="142">
        <f>UTPB!$H$303</f>
        <v>0</v>
      </c>
      <c r="M10" s="142">
        <f>UTPB!$H$304</f>
        <v>0</v>
      </c>
      <c r="N10" s="142">
        <f>UTPB!$H$305</f>
        <v>0</v>
      </c>
      <c r="O10" s="142">
        <f>UTPB!$H$306</f>
        <v>553.01154134679518</v>
      </c>
      <c r="P10" s="142">
        <f>UTPB!$H$307</f>
        <v>0</v>
      </c>
      <c r="Q10" s="142">
        <f>UTPB!$H$308</f>
        <v>515.4221823429383</v>
      </c>
      <c r="R10" s="142">
        <f>UTPB!$H$309</f>
        <v>0</v>
      </c>
      <c r="S10" s="142">
        <f>UTPB!$H$310</f>
        <v>0</v>
      </c>
      <c r="T10" s="142">
        <f>UTPB!$H$311</f>
        <v>525.85796471369827</v>
      </c>
      <c r="U10" s="142">
        <f>UTPB!$H$312</f>
        <v>906.7709884504601</v>
      </c>
      <c r="V10" s="110">
        <f>UTPB!$H$313</f>
        <v>537.7519179410117</v>
      </c>
    </row>
    <row r="11" spans="1:22" x14ac:dyDescent="0.2">
      <c r="A11" s="111" t="s">
        <v>707</v>
      </c>
      <c r="B11" s="142">
        <f>UTSA!$H$293</f>
        <v>310.48849312817299</v>
      </c>
      <c r="C11" s="142">
        <f>UTSA!$H$294</f>
        <v>556.68364079151229</v>
      </c>
      <c r="D11" s="142">
        <f>UTSA!$H$295</f>
        <v>422.04011327407613</v>
      </c>
      <c r="E11" s="142">
        <f>UTSA!$H$296</f>
        <v>974.84825754966073</v>
      </c>
      <c r="F11" s="142">
        <f>UTSA!$H$297</f>
        <v>559.21095220975394</v>
      </c>
      <c r="G11" s="142">
        <f>UTSA!$H$298</f>
        <v>791.83750339550227</v>
      </c>
      <c r="H11" s="142">
        <f>UTSA!$H$299</f>
        <v>0</v>
      </c>
      <c r="I11" s="142">
        <f>UTSA!$H$300</f>
        <v>0</v>
      </c>
      <c r="J11" s="142">
        <f>UTSA!$H$301</f>
        <v>1113.0601212234105</v>
      </c>
      <c r="K11" s="142">
        <f>UTSA!$H$302</f>
        <v>224.0648945665192</v>
      </c>
      <c r="L11" s="142">
        <f>UTSA!$H$303</f>
        <v>0</v>
      </c>
      <c r="M11" s="142">
        <f>UTSA!$H$304</f>
        <v>0</v>
      </c>
      <c r="N11" s="142">
        <f>UTSA!$H$305</f>
        <v>0</v>
      </c>
      <c r="O11" s="142">
        <f>UTSA!$H$306</f>
        <v>485.22093988331301</v>
      </c>
      <c r="P11" s="142">
        <f>UTSA!$H$307</f>
        <v>0</v>
      </c>
      <c r="Q11" s="142">
        <f>UTSA!$H$308</f>
        <v>475.05503424105484</v>
      </c>
      <c r="R11" s="142">
        <f>UTSA!$H$309</f>
        <v>0</v>
      </c>
      <c r="S11" s="142">
        <f>UTSA!$H$310</f>
        <v>454.46005225271045</v>
      </c>
      <c r="T11" s="142">
        <f>UTSA!$H$311</f>
        <v>570.48322208100217</v>
      </c>
      <c r="U11" s="142">
        <f>UTSA!$H$312</f>
        <v>0</v>
      </c>
      <c r="V11" s="110">
        <f>UTSA!$H$313</f>
        <v>491.13001970649537</v>
      </c>
    </row>
    <row r="12" spans="1:22" x14ac:dyDescent="0.2">
      <c r="A12" s="111" t="s">
        <v>708</v>
      </c>
      <c r="B12" s="142">
        <f>UTT!$H$293</f>
        <v>375.87984338125239</v>
      </c>
      <c r="C12" s="142">
        <f>UTT!$H$294</f>
        <v>425.65212988008494</v>
      </c>
      <c r="D12" s="142">
        <f>UTT!$H$295</f>
        <v>590.3892802886287</v>
      </c>
      <c r="E12" s="142">
        <f>UTT!$H$296</f>
        <v>459.26055000680481</v>
      </c>
      <c r="F12" s="142">
        <f>UTT!$H$297</f>
        <v>0</v>
      </c>
      <c r="G12" s="142">
        <f>UTT!$H$298</f>
        <v>677.69986987277105</v>
      </c>
      <c r="H12" s="142">
        <f>UTT!$H$299</f>
        <v>151.40908210237768</v>
      </c>
      <c r="I12" s="142">
        <f>UTT!$H$300</f>
        <v>0</v>
      </c>
      <c r="J12" s="142">
        <f>UTT!$H$301</f>
        <v>1069.0897240752267</v>
      </c>
      <c r="K12" s="142">
        <f>UTT!$H$302</f>
        <v>0</v>
      </c>
      <c r="L12" s="142">
        <f>UTT!$H$303</f>
        <v>0</v>
      </c>
      <c r="M12" s="142">
        <f>UTT!$H$304</f>
        <v>0</v>
      </c>
      <c r="N12" s="142">
        <f>UTT!$H$305</f>
        <v>0</v>
      </c>
      <c r="O12" s="142">
        <f>UTT!$H$306</f>
        <v>445.97552664875531</v>
      </c>
      <c r="P12" s="142">
        <f>UTT!$H$307</f>
        <v>0</v>
      </c>
      <c r="Q12" s="142">
        <f>UTT!$H$308</f>
        <v>521.60576841164914</v>
      </c>
      <c r="R12" s="142">
        <f>UTT!$H$309</f>
        <v>0</v>
      </c>
      <c r="S12" s="142">
        <f>UTT!$H$310</f>
        <v>284.59466775053755</v>
      </c>
      <c r="T12" s="142">
        <f>UTT!$H$311</f>
        <v>516.45237448529042</v>
      </c>
      <c r="U12" s="142">
        <f>UTT!$H$312</f>
        <v>517.74136847718978</v>
      </c>
      <c r="V12" s="110">
        <f>UTT!$H$313</f>
        <v>475.88863218140921</v>
      </c>
    </row>
    <row r="13" spans="1:22" x14ac:dyDescent="0.2">
      <c r="A13" s="111" t="s">
        <v>107</v>
      </c>
      <c r="B13" s="142">
        <f>TAMU!$H$293</f>
        <v>544.22056306935269</v>
      </c>
      <c r="C13" s="142">
        <f>TAMU!$H$294</f>
        <v>732.72308961477972</v>
      </c>
      <c r="D13" s="142">
        <f>TAMU!$H$295</f>
        <v>334.98111865038652</v>
      </c>
      <c r="E13" s="142">
        <f>TAMU!$H$296</f>
        <v>792.69222894230734</v>
      </c>
      <c r="F13" s="142">
        <f>TAMU!$H$297</f>
        <v>810.59004879706049</v>
      </c>
      <c r="G13" s="142">
        <f>TAMU!$H$298</f>
        <v>1026.4016785743966</v>
      </c>
      <c r="H13" s="142">
        <f>TAMU!$H$299</f>
        <v>660.3076401560628</v>
      </c>
      <c r="I13" s="142">
        <f>TAMU!$H$300</f>
        <v>1975.9157402065146</v>
      </c>
      <c r="J13" s="142">
        <f>TAMU!$H$301</f>
        <v>0</v>
      </c>
      <c r="K13" s="142">
        <f>TAMU!$H$302</f>
        <v>985.70831917643295</v>
      </c>
      <c r="L13" s="142">
        <f>TAMU!$H$303</f>
        <v>5803.1452437435728</v>
      </c>
      <c r="M13" s="142">
        <f>TAMU!$H$304</f>
        <v>0</v>
      </c>
      <c r="N13" s="142">
        <f>TAMU!$H$305</f>
        <v>0</v>
      </c>
      <c r="O13" s="142">
        <f>TAMU!$H$306</f>
        <v>522.41952662732911</v>
      </c>
      <c r="P13" s="142">
        <f>TAMU!$H$307</f>
        <v>0</v>
      </c>
      <c r="Q13" s="142">
        <f>TAMU!$H$308</f>
        <v>635.47504121494308</v>
      </c>
      <c r="R13" s="142">
        <f>TAMU!$H$309</f>
        <v>0</v>
      </c>
      <c r="S13" s="142">
        <f>TAMU!$H$310</f>
        <v>446.53303626005345</v>
      </c>
      <c r="T13" s="142">
        <f>TAMU!$H$311</f>
        <v>725.733253941057</v>
      </c>
      <c r="U13" s="142">
        <f>TAMU!$H$312</f>
        <v>0</v>
      </c>
      <c r="V13" s="110">
        <f>TAMU!$H$313</f>
        <v>775.73505250247956</v>
      </c>
    </row>
    <row r="14" spans="1:22" x14ac:dyDescent="0.2">
      <c r="A14" s="111" t="s">
        <v>694</v>
      </c>
      <c r="B14" s="142">
        <f>TAMUG!$H$293</f>
        <v>550.91753955865443</v>
      </c>
      <c r="C14" s="142">
        <f>TAMUG!$H$294</f>
        <v>998.35690504547676</v>
      </c>
      <c r="D14" s="142">
        <f>TAMUG!$H$295</f>
        <v>295.6176301276426</v>
      </c>
      <c r="E14" s="142">
        <f>TAMUG!$H$296</f>
        <v>0</v>
      </c>
      <c r="F14" s="142">
        <f>TAMUG!$H$297</f>
        <v>1612.8315815443659</v>
      </c>
      <c r="G14" s="142">
        <f>TAMUG!$H$298</f>
        <v>1710.2463183865179</v>
      </c>
      <c r="H14" s="142">
        <f>TAMUG!$H$299</f>
        <v>0</v>
      </c>
      <c r="I14" s="142">
        <f>TAMUG!$H$300</f>
        <v>0</v>
      </c>
      <c r="J14" s="142">
        <f>TAMUG!$H$301</f>
        <v>0</v>
      </c>
      <c r="K14" s="142">
        <f>TAMUG!$H$302</f>
        <v>684.30910184784989</v>
      </c>
      <c r="L14" s="142">
        <f>TAMUG!$H$303</f>
        <v>0</v>
      </c>
      <c r="M14" s="142">
        <f>TAMUG!$H$304</f>
        <v>925.17203172887389</v>
      </c>
      <c r="N14" s="142">
        <f>TAMUG!$H$305</f>
        <v>0</v>
      </c>
      <c r="O14" s="142">
        <f>TAMUG!$H$306</f>
        <v>670.75057304573022</v>
      </c>
      <c r="P14" s="142">
        <f>TAMUG!$H$307</f>
        <v>0</v>
      </c>
      <c r="Q14" s="142">
        <f>TAMUG!$H$308</f>
        <v>826.13876891597192</v>
      </c>
      <c r="R14" s="142">
        <f>TAMUG!$H$309</f>
        <v>0</v>
      </c>
      <c r="S14" s="142">
        <f>TAMUG!$H$310</f>
        <v>0</v>
      </c>
      <c r="T14" s="142">
        <f>TAMUG!$H$311</f>
        <v>1488.2245607651457</v>
      </c>
      <c r="U14" s="142">
        <f>TAMUG!$H$312</f>
        <v>0</v>
      </c>
      <c r="V14" s="110">
        <f>TAMUG!$H$313</f>
        <v>859.01659101181031</v>
      </c>
    </row>
    <row r="15" spans="1:22" x14ac:dyDescent="0.2">
      <c r="A15" s="111" t="s">
        <v>690</v>
      </c>
      <c r="B15" s="142">
        <f>PVAMU!$H$293</f>
        <v>388.1124855020467</v>
      </c>
      <c r="C15" s="142">
        <f>PVAMU!$H$294</f>
        <v>398.55927011740437</v>
      </c>
      <c r="D15" s="142">
        <f>PVAMU!$H$295</f>
        <v>475.35685175732709</v>
      </c>
      <c r="E15" s="142">
        <f>PVAMU!$H$296</f>
        <v>584.75286533989117</v>
      </c>
      <c r="F15" s="142">
        <f>PVAMU!$H$297</f>
        <v>3774.218959126983</v>
      </c>
      <c r="G15" s="142">
        <f>PVAMU!$H$298</f>
        <v>1005.0941587320154</v>
      </c>
      <c r="H15" s="142">
        <f>PVAMU!$H$299</f>
        <v>295.33777920444436</v>
      </c>
      <c r="I15" s="142">
        <f>PVAMU!$H$300</f>
        <v>0</v>
      </c>
      <c r="J15" s="142">
        <f>PVAMU!$H$301</f>
        <v>488.89405269614196</v>
      </c>
      <c r="K15" s="142">
        <f>PVAMU!$H$302</f>
        <v>0</v>
      </c>
      <c r="L15" s="142">
        <f>PVAMU!$H$303</f>
        <v>0</v>
      </c>
      <c r="M15" s="142">
        <f>PVAMU!$H$304</f>
        <v>442.61002256317772</v>
      </c>
      <c r="N15" s="142">
        <f>PVAMU!$H$305</f>
        <v>0</v>
      </c>
      <c r="O15" s="142">
        <f>PVAMU!$H$306</f>
        <v>320.51942261438131</v>
      </c>
      <c r="P15" s="142">
        <f>PVAMU!$H$307</f>
        <v>0</v>
      </c>
      <c r="Q15" s="142">
        <f>PVAMU!$H$308</f>
        <v>466.9984685793205</v>
      </c>
      <c r="R15" s="142">
        <f>PVAMU!$H$309</f>
        <v>0</v>
      </c>
      <c r="S15" s="142">
        <f>PVAMU!$H$310</f>
        <v>1863.542631466069</v>
      </c>
      <c r="T15" s="142">
        <f>PVAMU!$H$311</f>
        <v>541.33965318213063</v>
      </c>
      <c r="U15" s="142">
        <f>PVAMU!$H$312</f>
        <v>919.79061876122796</v>
      </c>
      <c r="V15" s="110">
        <f>PVAMU!$H$313</f>
        <v>560.22157793812596</v>
      </c>
    </row>
    <row r="16" spans="1:22" x14ac:dyDescent="0.2">
      <c r="A16" s="111" t="s">
        <v>693</v>
      </c>
      <c r="B16" s="142">
        <f>TAR!$H$293</f>
        <v>306.71510081316711</v>
      </c>
      <c r="C16" s="142">
        <f>TAR!$H$294</f>
        <v>296.19366604143016</v>
      </c>
      <c r="D16" s="142">
        <f>TAR!$H$295</f>
        <v>495.16768249630547</v>
      </c>
      <c r="E16" s="142">
        <f>TAR!$H$296</f>
        <v>421.69365834783503</v>
      </c>
      <c r="F16" s="142">
        <f>TAR!$H$297</f>
        <v>378.59971432586275</v>
      </c>
      <c r="G16" s="142">
        <f>TAR!$H$298</f>
        <v>478.37437634657641</v>
      </c>
      <c r="H16" s="142">
        <f>TAR!$H$299</f>
        <v>285.60848614164684</v>
      </c>
      <c r="I16" s="142">
        <f>TAR!$H$300</f>
        <v>0</v>
      </c>
      <c r="J16" s="142">
        <f>TAR!$H$301</f>
        <v>516.9432040505759</v>
      </c>
      <c r="K16" s="142">
        <f>TAR!$H$302</f>
        <v>0</v>
      </c>
      <c r="L16" s="142">
        <f>TAR!$H$303</f>
        <v>0</v>
      </c>
      <c r="M16" s="142">
        <f>TAR!$H$304</f>
        <v>0</v>
      </c>
      <c r="N16" s="142">
        <f>TAR!$H$305</f>
        <v>0</v>
      </c>
      <c r="O16" s="142">
        <f>TAR!$H$306</f>
        <v>396.52553961480874</v>
      </c>
      <c r="P16" s="142">
        <f>TAR!$H$307</f>
        <v>0</v>
      </c>
      <c r="Q16" s="142">
        <f>TAR!$H$308</f>
        <v>413.11026422520217</v>
      </c>
      <c r="R16" s="142">
        <f>TAR!$H$309</f>
        <v>0</v>
      </c>
      <c r="S16" s="142">
        <f>TAR!$H$310</f>
        <v>284.37704160276633</v>
      </c>
      <c r="T16" s="142">
        <f>TAR!$H$311</f>
        <v>520.31398760006789</v>
      </c>
      <c r="U16" s="142">
        <f>TAR!$H$312</f>
        <v>430.7782848477982</v>
      </c>
      <c r="V16" s="110">
        <f>TAR!$H$313</f>
        <v>364.90534913516979</v>
      </c>
    </row>
    <row r="17" spans="1:22" x14ac:dyDescent="0.2">
      <c r="A17" s="199" t="s">
        <v>700</v>
      </c>
      <c r="B17" s="142">
        <f>TAMUCT!$H$293</f>
        <v>540.72835839978052</v>
      </c>
      <c r="C17" s="142">
        <f>TAMUCT!$H$294</f>
        <v>818.62037498298071</v>
      </c>
      <c r="D17" s="142">
        <f>TAMUCT!$H$295</f>
        <v>739.88223363481984</v>
      </c>
      <c r="E17" s="142">
        <f>TAMUCT!$H$296</f>
        <v>677.38950069092823</v>
      </c>
      <c r="F17" s="142">
        <f>TAMUCT!$H$297</f>
        <v>0</v>
      </c>
      <c r="G17" s="142">
        <f>TAMUCT!$H$298</f>
        <v>547.03953491680454</v>
      </c>
      <c r="H17" s="142">
        <f>TAMUCT!$H$299</f>
        <v>0</v>
      </c>
      <c r="I17" s="142">
        <f>TAMUCT!$H$300</f>
        <v>0</v>
      </c>
      <c r="J17" s="142">
        <f>TAMUCT!$H$301</f>
        <v>645.92186939334533</v>
      </c>
      <c r="K17" s="142">
        <f>TAMUCT!$H$302</f>
        <v>0</v>
      </c>
      <c r="L17" s="142">
        <f>TAMUCT!$H$303</f>
        <v>0</v>
      </c>
      <c r="M17" s="142">
        <f>TAMUCT!$H$304</f>
        <v>0</v>
      </c>
      <c r="N17" s="142">
        <f>TAMUCT!$H$305</f>
        <v>0</v>
      </c>
      <c r="O17" s="142">
        <f>TAMUCT!$H$306</f>
        <v>780.78345042387525</v>
      </c>
      <c r="P17" s="142">
        <f>TAMUCT!$H$307</f>
        <v>0</v>
      </c>
      <c r="Q17" s="142">
        <f>TAMUCT!$H$308</f>
        <v>648.88654543707901</v>
      </c>
      <c r="R17" s="142">
        <f>TAMUCT!$H$309</f>
        <v>0</v>
      </c>
      <c r="S17" s="142">
        <f>TAMUCT!$H$310</f>
        <v>649.83026009820287</v>
      </c>
      <c r="T17" s="142">
        <f>TAMUCT!$H$311</f>
        <v>571.22636509195797</v>
      </c>
      <c r="U17" s="142">
        <f>TAMUCT!$H$312</f>
        <v>828.66793134942282</v>
      </c>
      <c r="V17" s="110">
        <f>TAMUCT!$H$313</f>
        <v>611.32292855742389</v>
      </c>
    </row>
    <row r="18" spans="1:22" x14ac:dyDescent="0.2">
      <c r="A18" s="111" t="s">
        <v>696</v>
      </c>
      <c r="B18" s="142">
        <f>TAMUCC!$H$293</f>
        <v>405.01858996236803</v>
      </c>
      <c r="C18" s="142">
        <f>TAMUCC!$H$294</f>
        <v>746.78407995302098</v>
      </c>
      <c r="D18" s="142">
        <f>TAMUCC!$H$295</f>
        <v>594.01675987437761</v>
      </c>
      <c r="E18" s="142">
        <f>TAMUCC!$H$296</f>
        <v>1046.7322194153141</v>
      </c>
      <c r="F18" s="142">
        <f>TAMUCC!$H$297</f>
        <v>621.01272786478069</v>
      </c>
      <c r="G18" s="142">
        <f>TAMUCC!$H$298</f>
        <v>680.08506525848838</v>
      </c>
      <c r="H18" s="142">
        <f>TAMUCC!$H$299</f>
        <v>0</v>
      </c>
      <c r="I18" s="142">
        <f>TAMUCC!$H$300</f>
        <v>0</v>
      </c>
      <c r="J18" s="142">
        <f>TAMUCC!$H$301</f>
        <v>583.48668537941694</v>
      </c>
      <c r="K18" s="142">
        <f>TAMUCC!$H$302</f>
        <v>0</v>
      </c>
      <c r="L18" s="142">
        <f>TAMUCC!$H$303</f>
        <v>0</v>
      </c>
      <c r="M18" s="142">
        <f>TAMUCC!$H$304</f>
        <v>0</v>
      </c>
      <c r="N18" s="142">
        <f>TAMUCC!$H$305</f>
        <v>0</v>
      </c>
      <c r="O18" s="142">
        <f>TAMUCC!$H$306</f>
        <v>536.93693801662573</v>
      </c>
      <c r="P18" s="142">
        <f>TAMUCC!$H$307</f>
        <v>0</v>
      </c>
      <c r="Q18" s="142">
        <f>TAMUCC!$H$308</f>
        <v>570.45235157339573</v>
      </c>
      <c r="R18" s="142">
        <f>TAMUCC!$H$309</f>
        <v>0</v>
      </c>
      <c r="S18" s="142">
        <f>TAMUCC!$H$310</f>
        <v>259.1559893099456</v>
      </c>
      <c r="T18" s="142">
        <f>TAMUCC!$H$311</f>
        <v>581.23525037928016</v>
      </c>
      <c r="U18" s="142">
        <f>TAMUCC!$H$312</f>
        <v>649.33722542072076</v>
      </c>
      <c r="V18" s="110">
        <f>TAMUCC!$H$313</f>
        <v>587.01776577135035</v>
      </c>
    </row>
    <row r="19" spans="1:22" x14ac:dyDescent="0.2">
      <c r="A19" s="199" t="s">
        <v>697</v>
      </c>
      <c r="B19" s="142">
        <f>TAMUK!$H$293</f>
        <v>405.03380443111462</v>
      </c>
      <c r="C19" s="142">
        <f>TAMUK!$H$294</f>
        <v>527.22298964162007</v>
      </c>
      <c r="D19" s="142">
        <f>TAMUK!$H$295</f>
        <v>695.18927570630797</v>
      </c>
      <c r="E19" s="142">
        <f>TAMUK!$H$296</f>
        <v>585.44194181715034</v>
      </c>
      <c r="F19" s="142">
        <f>TAMUK!$H$297</f>
        <v>1650.3764102150276</v>
      </c>
      <c r="G19" s="142">
        <f>TAMUK!$H$298</f>
        <v>936.42049486236715</v>
      </c>
      <c r="H19" s="142">
        <f>TAMUK!$H$299</f>
        <v>375.79893809571303</v>
      </c>
      <c r="I19" s="142">
        <f>TAMUK!$H$300</f>
        <v>0</v>
      </c>
      <c r="J19" s="142">
        <f>TAMUK!$H$301</f>
        <v>272.30564738548418</v>
      </c>
      <c r="K19" s="142">
        <f>TAMUK!$H$302</f>
        <v>222.76325402159992</v>
      </c>
      <c r="L19" s="142">
        <f>TAMUK!$H$303</f>
        <v>0</v>
      </c>
      <c r="M19" s="142">
        <f>TAMUK!$H$304</f>
        <v>2776.331164007348</v>
      </c>
      <c r="N19" s="142">
        <f>TAMUK!$H$305</f>
        <v>0</v>
      </c>
      <c r="O19" s="142">
        <f>TAMUK!$H$306</f>
        <v>536.07985235670935</v>
      </c>
      <c r="P19" s="142">
        <f>TAMUK!$H$307</f>
        <v>0</v>
      </c>
      <c r="Q19" s="142">
        <f>TAMUK!$H$308</f>
        <v>460.1896896781459</v>
      </c>
      <c r="R19" s="142">
        <f>TAMUK!$H$309</f>
        <v>0</v>
      </c>
      <c r="S19" s="142">
        <f>TAMUK!$H$310</f>
        <v>458.56922376057514</v>
      </c>
      <c r="T19" s="142">
        <f>TAMUK!$H$311</f>
        <v>466.30761815024692</v>
      </c>
      <c r="U19" s="142">
        <f>TAMUK!$H$312</f>
        <v>0</v>
      </c>
      <c r="V19" s="110">
        <f>TAMUK!$H$313</f>
        <v>619.53843923177146</v>
      </c>
    </row>
    <row r="20" spans="1:22" x14ac:dyDescent="0.2">
      <c r="A20" s="199" t="s">
        <v>698</v>
      </c>
      <c r="B20" s="142">
        <f>TAMUSA!$H$293</f>
        <v>434.21273177342113</v>
      </c>
      <c r="C20" s="142">
        <f>TAMUSA!$H$294</f>
        <v>425.74906378411532</v>
      </c>
      <c r="D20" s="142">
        <f>TAMUSA!$H$295</f>
        <v>276.90178385941039</v>
      </c>
      <c r="E20" s="142">
        <f>TAMUSA!$H$296</f>
        <v>597.85326180601942</v>
      </c>
      <c r="F20" s="142">
        <f>TAMUSA!$H$297</f>
        <v>0</v>
      </c>
      <c r="G20" s="142">
        <f>TAMUSA!$H$298</f>
        <v>528.40926878242192</v>
      </c>
      <c r="H20" s="142">
        <f>TAMUSA!$H$299</f>
        <v>591.7784461901947</v>
      </c>
      <c r="I20" s="142">
        <f>TAMUSA!$H$300</f>
        <v>0</v>
      </c>
      <c r="J20" s="142">
        <f>TAMUSA!$H$301</f>
        <v>0</v>
      </c>
      <c r="K20" s="142">
        <f>TAMUSA!$H$302</f>
        <v>0</v>
      </c>
      <c r="L20" s="142">
        <f>TAMUSA!$H$303</f>
        <v>0</v>
      </c>
      <c r="M20" s="142">
        <f>TAMUSA!$H$304</f>
        <v>0</v>
      </c>
      <c r="N20" s="142">
        <f>TAMUSA!$H$305</f>
        <v>0</v>
      </c>
      <c r="O20" s="142">
        <f>TAMUSA!$H$306</f>
        <v>343.0566958872314</v>
      </c>
      <c r="P20" s="142">
        <f>TAMUSA!$H$307</f>
        <v>0</v>
      </c>
      <c r="Q20" s="142">
        <f>TAMUSA!$H$308</f>
        <v>562.4980015219744</v>
      </c>
      <c r="R20" s="142">
        <f>TAMUSA!$H$309</f>
        <v>0</v>
      </c>
      <c r="S20" s="142">
        <f>TAMUSA!$H$310</f>
        <v>934.35191306141041</v>
      </c>
      <c r="T20" s="142">
        <f>TAMUSA!$H$311</f>
        <v>414.30332329313831</v>
      </c>
      <c r="U20" s="142">
        <f>TAMUSA!$H$312</f>
        <v>0</v>
      </c>
      <c r="V20" s="110">
        <f>TAMUSA!$H$313</f>
        <v>492.08473469808769</v>
      </c>
    </row>
    <row r="21" spans="1:22" x14ac:dyDescent="0.2">
      <c r="A21" s="111" t="s">
        <v>713</v>
      </c>
      <c r="B21" s="142">
        <f>TAMIU!$H$293</f>
        <v>279.33220512866887</v>
      </c>
      <c r="C21" s="142">
        <f>TAMIU!$H$294</f>
        <v>305.5885261294182</v>
      </c>
      <c r="D21" s="142">
        <f>TAMIU!$H$295</f>
        <v>544.39387546200066</v>
      </c>
      <c r="E21" s="142">
        <f>TAMIU!$H$296</f>
        <v>385.42459092515617</v>
      </c>
      <c r="F21" s="142">
        <f>TAMIU!$H$297</f>
        <v>0</v>
      </c>
      <c r="G21" s="142">
        <f>TAMIU!$H$298</f>
        <v>815.52634568590759</v>
      </c>
      <c r="H21" s="142">
        <f>TAMIU!$H$299</f>
        <v>263.07572275518964</v>
      </c>
      <c r="I21" s="142">
        <f>TAMIU!$H$300</f>
        <v>0</v>
      </c>
      <c r="J21" s="142">
        <f>TAMIU!$H$301</f>
        <v>335.54974822849226</v>
      </c>
      <c r="K21" s="142">
        <f>TAMIU!$H$302</f>
        <v>0</v>
      </c>
      <c r="L21" s="142">
        <f>TAMIU!$H$303</f>
        <v>0</v>
      </c>
      <c r="M21" s="142">
        <f>TAMIU!$H$304</f>
        <v>0</v>
      </c>
      <c r="N21" s="142">
        <f>TAMIU!$H$305</f>
        <v>0</v>
      </c>
      <c r="O21" s="142">
        <f>TAMIU!$H$306</f>
        <v>439.00609741048635</v>
      </c>
      <c r="P21" s="142">
        <f>TAMIU!$H$307</f>
        <v>0</v>
      </c>
      <c r="Q21" s="142">
        <f>TAMIU!$H$308</f>
        <v>502.22140685104858</v>
      </c>
      <c r="R21" s="142">
        <f>TAMIU!$H$309</f>
        <v>0</v>
      </c>
      <c r="S21" s="142">
        <f>TAMIU!$H$310</f>
        <v>286.05942753523004</v>
      </c>
      <c r="T21" s="142">
        <f>TAMIU!$H$311</f>
        <v>326.23546201808455</v>
      </c>
      <c r="U21" s="142">
        <f>TAMIU!$H$312</f>
        <v>560.92864101186296</v>
      </c>
      <c r="V21" s="110">
        <f>TAMIU!$H$313</f>
        <v>359.49643165982485</v>
      </c>
    </row>
    <row r="22" spans="1:22" x14ac:dyDescent="0.2">
      <c r="A22" s="111" t="s">
        <v>125</v>
      </c>
      <c r="B22" s="142">
        <f>WTAMU!$H$293</f>
        <v>336.82175256942764</v>
      </c>
      <c r="C22" s="142">
        <f>WTAMU!$H$294</f>
        <v>326.50617267109868</v>
      </c>
      <c r="D22" s="142">
        <f>WTAMU!$H$295</f>
        <v>677.93359229263297</v>
      </c>
      <c r="E22" s="142">
        <f>WTAMU!$H$296</f>
        <v>439.40449180336174</v>
      </c>
      <c r="F22" s="142">
        <f>WTAMU!$H$297</f>
        <v>497.78276582594702</v>
      </c>
      <c r="G22" s="142">
        <f>WTAMU!$H$298</f>
        <v>690.90492794867566</v>
      </c>
      <c r="H22" s="142">
        <f>WTAMU!$H$299</f>
        <v>0</v>
      </c>
      <c r="I22" s="142">
        <f>WTAMU!$H$300</f>
        <v>0</v>
      </c>
      <c r="J22" s="142">
        <f>WTAMU!$H$301</f>
        <v>423.45360022517951</v>
      </c>
      <c r="K22" s="142">
        <f>WTAMU!$H$302</f>
        <v>0</v>
      </c>
      <c r="L22" s="142">
        <f>WTAMU!$H$303</f>
        <v>0</v>
      </c>
      <c r="M22" s="142">
        <f>WTAMU!$H$304</f>
        <v>2119.4305534227519</v>
      </c>
      <c r="N22" s="142">
        <f>WTAMU!$H$305</f>
        <v>0</v>
      </c>
      <c r="O22" s="142">
        <f>WTAMU!$H$306</f>
        <v>571.04510746480162</v>
      </c>
      <c r="P22" s="142">
        <f>WTAMU!$H$307</f>
        <v>0</v>
      </c>
      <c r="Q22" s="142">
        <f>WTAMU!$H$308</f>
        <v>418.15629184126283</v>
      </c>
      <c r="R22" s="142">
        <f>WTAMU!$H$309</f>
        <v>0</v>
      </c>
      <c r="S22" s="142">
        <f>WTAMU!$H$310</f>
        <v>331.96181861116747</v>
      </c>
      <c r="T22" s="142">
        <f>WTAMU!$H$311</f>
        <v>492.92850947658576</v>
      </c>
      <c r="U22" s="142">
        <f>WTAMU!$H$312</f>
        <v>564.43826803054412</v>
      </c>
      <c r="V22" s="110">
        <f>WTAMU!$H$313</f>
        <v>422.9533860471513</v>
      </c>
    </row>
    <row r="23" spans="1:22" x14ac:dyDescent="0.2">
      <c r="A23" s="111" t="s">
        <v>695</v>
      </c>
      <c r="B23" s="142">
        <f>TAMUC!$H$293</f>
        <v>343.27723554621167</v>
      </c>
      <c r="C23" s="142">
        <f>TAMUC!$H$294</f>
        <v>360.81972926599514</v>
      </c>
      <c r="D23" s="142">
        <f>TAMUC!$H$295</f>
        <v>524.00893986555138</v>
      </c>
      <c r="E23" s="142">
        <f>TAMUC!$H$296</f>
        <v>472.6431667443407</v>
      </c>
      <c r="F23" s="142">
        <f>TAMUC!$H$297</f>
        <v>452.83570037432656</v>
      </c>
      <c r="G23" s="142">
        <f>TAMUC!$H$298</f>
        <v>500.03246876417165</v>
      </c>
      <c r="H23" s="142">
        <f>TAMUC!$H$299</f>
        <v>265.13000613236437</v>
      </c>
      <c r="I23" s="142">
        <f>TAMUC!$H$300</f>
        <v>0</v>
      </c>
      <c r="J23" s="142">
        <f>TAMUC!$H$301</f>
        <v>504.74628346355809</v>
      </c>
      <c r="K23" s="142">
        <f>TAMUC!$H$302</f>
        <v>383.61951611341681</v>
      </c>
      <c r="L23" s="142">
        <f>TAMUC!$H$303</f>
        <v>0</v>
      </c>
      <c r="M23" s="142">
        <f>TAMUC!$H$304</f>
        <v>487.93997717219094</v>
      </c>
      <c r="N23" s="142">
        <f>TAMUC!$H$305</f>
        <v>0</v>
      </c>
      <c r="O23" s="142">
        <f>TAMUC!$H$306</f>
        <v>353.87846892803054</v>
      </c>
      <c r="P23" s="142">
        <f>TAMUC!$H$307</f>
        <v>0</v>
      </c>
      <c r="Q23" s="142">
        <f>TAMUC!$H$308</f>
        <v>404.29811598714821</v>
      </c>
      <c r="R23" s="142">
        <f>TAMUC!$H$309</f>
        <v>0</v>
      </c>
      <c r="S23" s="142">
        <f>TAMUC!$H$310</f>
        <v>125.59683899868419</v>
      </c>
      <c r="T23" s="142">
        <f>TAMUC!$H$311</f>
        <v>637.28634357610815</v>
      </c>
      <c r="U23" s="142">
        <f>TAMUC!$H$312</f>
        <v>740.06132992728908</v>
      </c>
      <c r="V23" s="110">
        <f>TAMUC!$H$313</f>
        <v>407.13133948558954</v>
      </c>
    </row>
    <row r="24" spans="1:22" x14ac:dyDescent="0.2">
      <c r="A24" s="111" t="s">
        <v>699</v>
      </c>
      <c r="B24" s="142">
        <f>TAMUT!$H$293</f>
        <v>501.83277911050749</v>
      </c>
      <c r="C24" s="142">
        <f>TAMUT!$H$294</f>
        <v>510.46720323722195</v>
      </c>
      <c r="D24" s="142">
        <f>TAMUT!$H$295</f>
        <v>436.1690168177804</v>
      </c>
      <c r="E24" s="142">
        <f>TAMUT!$H$296</f>
        <v>901.70239459943639</v>
      </c>
      <c r="F24" s="142">
        <f>TAMUT!$H$297</f>
        <v>0</v>
      </c>
      <c r="G24" s="142">
        <f>TAMUT!$H$298</f>
        <v>1028.9416185707016</v>
      </c>
      <c r="H24" s="142">
        <f>TAMUT!$H$299</f>
        <v>578.20147499834127</v>
      </c>
      <c r="I24" s="142">
        <f>TAMUT!$H$300</f>
        <v>0</v>
      </c>
      <c r="J24" s="142">
        <f>TAMUT!$H$301</f>
        <v>1032.2232490906615</v>
      </c>
      <c r="K24" s="142">
        <f>TAMUT!$H$302</f>
        <v>0</v>
      </c>
      <c r="L24" s="142">
        <f>TAMUT!$H$303</f>
        <v>0</v>
      </c>
      <c r="M24" s="142">
        <f>TAMUT!$H$304</f>
        <v>0</v>
      </c>
      <c r="N24" s="142">
        <f>TAMUT!$H$305</f>
        <v>0</v>
      </c>
      <c r="O24" s="142">
        <f>TAMUT!$H$306</f>
        <v>739.16266249564819</v>
      </c>
      <c r="P24" s="142">
        <f>TAMUT!$H$307</f>
        <v>0</v>
      </c>
      <c r="Q24" s="142">
        <f>TAMUT!$H$308</f>
        <v>671.43019960314189</v>
      </c>
      <c r="R24" s="142">
        <f>TAMUT!$H$309</f>
        <v>0</v>
      </c>
      <c r="S24" s="142">
        <f>TAMUT!$H$310</f>
        <v>1329.1864691688579</v>
      </c>
      <c r="T24" s="142">
        <f>TAMUT!$H$311</f>
        <v>610.66093222078416</v>
      </c>
      <c r="U24" s="142">
        <f>TAMUT!$H$312</f>
        <v>769.29834797453964</v>
      </c>
      <c r="V24" s="110">
        <f>TAMUT!$H$313</f>
        <v>626.0477919856437</v>
      </c>
    </row>
    <row r="25" spans="1:22" x14ac:dyDescent="0.2">
      <c r="A25" s="111" t="s">
        <v>117</v>
      </c>
      <c r="B25" s="142">
        <f>UH!$H$293</f>
        <v>422.09182083399207</v>
      </c>
      <c r="C25" s="142">
        <f>UH!$H$294</f>
        <v>747.08578584280122</v>
      </c>
      <c r="D25" s="142">
        <f>UH!$H$295</f>
        <v>558.34680151438727</v>
      </c>
      <c r="E25" s="142">
        <f>UH!$H$296</f>
        <v>649.21217196825694</v>
      </c>
      <c r="F25" s="142">
        <f>UH!$H$297</f>
        <v>0</v>
      </c>
      <c r="G25" s="142">
        <f>UH!$H$298</f>
        <v>1396.9498335359806</v>
      </c>
      <c r="H25" s="142">
        <f>UH!$H$299</f>
        <v>314.28236880092419</v>
      </c>
      <c r="I25" s="142">
        <f>UH!$H$300</f>
        <v>923.40337142340104</v>
      </c>
      <c r="J25" s="142">
        <f>UH!$H$301</f>
        <v>549.84046460537911</v>
      </c>
      <c r="K25" s="142">
        <f>UH!$H$302</f>
        <v>0</v>
      </c>
      <c r="L25" s="142">
        <f>UH!$H$303</f>
        <v>0</v>
      </c>
      <c r="M25" s="142">
        <f>UH!$H$304</f>
        <v>321.90363811946236</v>
      </c>
      <c r="N25" s="142">
        <f>UH!$H$305</f>
        <v>0</v>
      </c>
      <c r="O25" s="142">
        <f>UH!$H$306</f>
        <v>353.91090469612664</v>
      </c>
      <c r="P25" s="142">
        <f>UH!$H$307</f>
        <v>2313.7445559126163</v>
      </c>
      <c r="Q25" s="142">
        <f>UH!$H$308</f>
        <v>469.19701855523329</v>
      </c>
      <c r="R25" s="142">
        <f>UH!$H$309</f>
        <v>1195.0972478268873</v>
      </c>
      <c r="S25" s="142">
        <f>UH!$H$310</f>
        <v>509.73466014251755</v>
      </c>
      <c r="T25" s="142">
        <f>UH!$H$311</f>
        <v>479.30445246507367</v>
      </c>
      <c r="U25" s="142">
        <f>UH!$H$312</f>
        <v>864.30106448756135</v>
      </c>
      <c r="V25" s="110">
        <f>UH!$H$313</f>
        <v>639.30048025673307</v>
      </c>
    </row>
    <row r="26" spans="1:22" x14ac:dyDescent="0.2">
      <c r="A26" s="111" t="s">
        <v>709</v>
      </c>
      <c r="B26" s="142">
        <f>UHCL!$H$293</f>
        <v>439.92585891422107</v>
      </c>
      <c r="C26" s="142">
        <f>UHCL!$H$294</f>
        <v>589.62749578577268</v>
      </c>
      <c r="D26" s="142">
        <f>UHCL!$H$295</f>
        <v>390.36842920052254</v>
      </c>
      <c r="E26" s="142">
        <f>UHCL!$H$296</f>
        <v>552.14505163109243</v>
      </c>
      <c r="F26" s="142">
        <f>UHCL!$H$297</f>
        <v>0</v>
      </c>
      <c r="G26" s="142">
        <f>UHCL!$H$298</f>
        <v>747.03359065012808</v>
      </c>
      <c r="H26" s="142">
        <f>UHCL!$H$299</f>
        <v>721.17595550937301</v>
      </c>
      <c r="I26" s="142">
        <f>UHCL!$H$300</f>
        <v>0</v>
      </c>
      <c r="J26" s="142">
        <f>UHCL!$H$301</f>
        <v>435.54674097669573</v>
      </c>
      <c r="K26" s="142">
        <f>UHCL!$H$302</f>
        <v>658.29439454298176</v>
      </c>
      <c r="L26" s="142">
        <f>UHCL!$H$303</f>
        <v>0</v>
      </c>
      <c r="M26" s="142">
        <f>UHCL!$H$304</f>
        <v>585.40581415020631</v>
      </c>
      <c r="N26" s="142">
        <f>UHCL!$H$305</f>
        <v>0</v>
      </c>
      <c r="O26" s="142">
        <f>UHCL!$H$306</f>
        <v>475.71074480240821</v>
      </c>
      <c r="P26" s="142">
        <f>UHCL!$H$307</f>
        <v>0</v>
      </c>
      <c r="Q26" s="142">
        <f>UHCL!$H$308</f>
        <v>588.93736169235433</v>
      </c>
      <c r="R26" s="142">
        <f>UHCL!$H$309</f>
        <v>0</v>
      </c>
      <c r="S26" s="142">
        <f>UHCL!$H$310</f>
        <v>158.81879009754519</v>
      </c>
      <c r="T26" s="142">
        <f>UHCL!$H$311</f>
        <v>895.38709170278696</v>
      </c>
      <c r="U26" s="142">
        <f>UHCL!$H$312</f>
        <v>1922.6765938173207</v>
      </c>
      <c r="V26" s="110">
        <f>UHCL!$H$313</f>
        <v>543.41083257581079</v>
      </c>
    </row>
    <row r="27" spans="1:22" x14ac:dyDescent="0.2">
      <c r="A27" s="111" t="s">
        <v>710</v>
      </c>
      <c r="B27" s="142">
        <f>UHD!$H$293</f>
        <v>315.35379452751221</v>
      </c>
      <c r="C27" s="142">
        <f>UHD!$H$294</f>
        <v>394.34981484522325</v>
      </c>
      <c r="D27" s="142">
        <f>UHD!$H$295</f>
        <v>326.61514817278839</v>
      </c>
      <c r="E27" s="142">
        <f>UHD!$H$296</f>
        <v>470.69079109575983</v>
      </c>
      <c r="F27" s="142">
        <f>UHD!$H$297</f>
        <v>0</v>
      </c>
      <c r="G27" s="142">
        <f>UHD!$H$298</f>
        <v>443.90811265382536</v>
      </c>
      <c r="H27" s="142">
        <f>UHD!$H$299</f>
        <v>350.71819819348786</v>
      </c>
      <c r="I27" s="142">
        <f>UHD!$H$300</f>
        <v>0</v>
      </c>
      <c r="J27" s="142">
        <f>UHD!$H$301</f>
        <v>455.87414120889622</v>
      </c>
      <c r="K27" s="142">
        <f>UHD!$H$302</f>
        <v>0</v>
      </c>
      <c r="L27" s="142">
        <f>UHD!$H$303</f>
        <v>0</v>
      </c>
      <c r="M27" s="142">
        <f>UHD!$H$304</f>
        <v>0</v>
      </c>
      <c r="N27" s="142">
        <f>UHD!$H$305</f>
        <v>0</v>
      </c>
      <c r="O27" s="142">
        <f>UHD!$H$306</f>
        <v>379.57504480259854</v>
      </c>
      <c r="P27" s="142">
        <f>UHD!$H$307</f>
        <v>0</v>
      </c>
      <c r="Q27" s="142">
        <f>UHD!$H$308</f>
        <v>414.13683511068496</v>
      </c>
      <c r="R27" s="142">
        <f>UHD!$H$309</f>
        <v>0</v>
      </c>
      <c r="S27" s="142">
        <f>UHD!$H$310</f>
        <v>422.21879173206702</v>
      </c>
      <c r="T27" s="142">
        <f>UHD!$H$311</f>
        <v>566.67458605399747</v>
      </c>
      <c r="U27" s="142">
        <f>UHD!$H$312</f>
        <v>528.59592751634978</v>
      </c>
      <c r="V27" s="110">
        <f>UHD!$H$313</f>
        <v>371.71690039482502</v>
      </c>
    </row>
    <row r="28" spans="1:22" x14ac:dyDescent="0.2">
      <c r="A28" s="111" t="s">
        <v>711</v>
      </c>
      <c r="B28" s="142">
        <f>UHV!$H$293</f>
        <v>350.76700760849678</v>
      </c>
      <c r="C28" s="142">
        <f>UHV!$H$294</f>
        <v>429.08897214761623</v>
      </c>
      <c r="D28" s="142">
        <f>UHV!$H$295</f>
        <v>466.48195428563054</v>
      </c>
      <c r="E28" s="142">
        <f>UHV!$H$296</f>
        <v>526.53943146114227</v>
      </c>
      <c r="F28" s="142">
        <f>UHV!$H$297</f>
        <v>0</v>
      </c>
      <c r="G28" s="142">
        <f>UHV!$H$298</f>
        <v>440.57404898081444</v>
      </c>
      <c r="H28" s="142">
        <f>UHV!$H$299</f>
        <v>244.26150330713381</v>
      </c>
      <c r="I28" s="142">
        <f>UHV!$H$300</f>
        <v>0</v>
      </c>
      <c r="J28" s="142">
        <f>UHV!$H$301</f>
        <v>0</v>
      </c>
      <c r="K28" s="142">
        <f>UHV!$H$302</f>
        <v>0</v>
      </c>
      <c r="L28" s="142">
        <f>UHV!$H$303</f>
        <v>0</v>
      </c>
      <c r="M28" s="142">
        <f>UHV!$H$304</f>
        <v>0</v>
      </c>
      <c r="N28" s="142">
        <f>UHV!$H$305</f>
        <v>0</v>
      </c>
      <c r="O28" s="142">
        <f>UHV!$H$306</f>
        <v>498.72603613352442</v>
      </c>
      <c r="P28" s="142">
        <f>UHV!$H$307</f>
        <v>0</v>
      </c>
      <c r="Q28" s="142">
        <f>UHV!$H$308</f>
        <v>522.9115154978208</v>
      </c>
      <c r="R28" s="142">
        <f>UHV!$H$309</f>
        <v>0</v>
      </c>
      <c r="S28" s="142">
        <f>UHV!$H$310</f>
        <v>622.01640691096691</v>
      </c>
      <c r="T28" s="142">
        <f>UHV!$H$311</f>
        <v>808.3384875261396</v>
      </c>
      <c r="U28" s="142">
        <f>UHV!$H$312</f>
        <v>369.66342473747738</v>
      </c>
      <c r="V28" s="110">
        <f>UHV!$H$313</f>
        <v>441.51929964601533</v>
      </c>
    </row>
    <row r="29" spans="1:22" x14ac:dyDescent="0.2">
      <c r="A29" s="111" t="s">
        <v>689</v>
      </c>
      <c r="B29" s="142">
        <f>MID!$H$293</f>
        <v>490.67839971011512</v>
      </c>
      <c r="C29" s="142">
        <f>MID!$H$294</f>
        <v>538.89009352909397</v>
      </c>
      <c r="D29" s="142">
        <f>MID!$H$295</f>
        <v>797.56163806215159</v>
      </c>
      <c r="E29" s="142">
        <f>MID!$H$296</f>
        <v>577.86713713301265</v>
      </c>
      <c r="F29" s="142">
        <f>MID!$H$297</f>
        <v>929.431464725517</v>
      </c>
      <c r="G29" s="142">
        <f>MID!$H$298</f>
        <v>1023.8776875010502</v>
      </c>
      <c r="H29" s="142">
        <f>MID!$H$299</f>
        <v>451.13916520753747</v>
      </c>
      <c r="I29" s="142">
        <f>MID!$H$300</f>
        <v>0</v>
      </c>
      <c r="J29" s="142">
        <f>MID!$H$301</f>
        <v>614.60738408421548</v>
      </c>
      <c r="K29" s="142">
        <f>MID!$H$302</f>
        <v>0</v>
      </c>
      <c r="L29" s="142">
        <f>MID!$H$303</f>
        <v>0</v>
      </c>
      <c r="M29" s="142">
        <f>MID!$H$304</f>
        <v>495.35226188406415</v>
      </c>
      <c r="N29" s="142">
        <f>MID!$H$305</f>
        <v>0</v>
      </c>
      <c r="O29" s="142">
        <f>MID!$H$306</f>
        <v>600.59900579875182</v>
      </c>
      <c r="P29" s="142">
        <f>MID!$H$307</f>
        <v>0</v>
      </c>
      <c r="Q29" s="142">
        <f>MID!$H$308</f>
        <v>816.83839995885614</v>
      </c>
      <c r="R29" s="142">
        <f>MID!$H$309</f>
        <v>0</v>
      </c>
      <c r="S29" s="142">
        <f>MID!$H$310</f>
        <v>1188.3685178537714</v>
      </c>
      <c r="T29" s="142">
        <f>MID!$H$311</f>
        <v>755.0336838199247</v>
      </c>
      <c r="U29" s="142">
        <f>MID!$H$312</f>
        <v>629.98762945929889</v>
      </c>
      <c r="V29" s="110">
        <f>MID!$H$313</f>
        <v>598.34507941996924</v>
      </c>
    </row>
    <row r="30" spans="1:22" x14ac:dyDescent="0.2">
      <c r="A30" s="111" t="s">
        <v>95</v>
      </c>
      <c r="B30" s="142">
        <f>UNT!$H$293</f>
        <v>336.61113579222439</v>
      </c>
      <c r="C30" s="142">
        <f>UNT!$H$294</f>
        <v>523.41463882137668</v>
      </c>
      <c r="D30" s="142">
        <f>UNT!$H$295</f>
        <v>513.40812542368803</v>
      </c>
      <c r="E30" s="142">
        <f>UNT!$H$296</f>
        <v>515.38368568229976</v>
      </c>
      <c r="F30" s="142">
        <f>UNT!$H$297</f>
        <v>0</v>
      </c>
      <c r="G30" s="142">
        <f>UNT!$H$298</f>
        <v>824.40124176270615</v>
      </c>
      <c r="H30" s="142">
        <f>UNT!$H$299</f>
        <v>217.52612368178075</v>
      </c>
      <c r="I30" s="142">
        <f>UNT!$H$300</f>
        <v>0</v>
      </c>
      <c r="J30" s="142">
        <f>UNT!$H$301</f>
        <v>215.86151535009319</v>
      </c>
      <c r="K30" s="142">
        <f>UNT!$H$302</f>
        <v>476.51021491968635</v>
      </c>
      <c r="L30" s="142">
        <f>UNT!$H$303</f>
        <v>0</v>
      </c>
      <c r="M30" s="142">
        <f>UNT!$H$304</f>
        <v>557.74254104862064</v>
      </c>
      <c r="N30" s="142">
        <f>UNT!$H$305</f>
        <v>0</v>
      </c>
      <c r="O30" s="142">
        <f>UNT!$H$306</f>
        <v>330.62717764468687</v>
      </c>
      <c r="P30" s="142">
        <f>UNT!$H$307</f>
        <v>0</v>
      </c>
      <c r="Q30" s="142">
        <f>UNT!$H$308</f>
        <v>393.55960814692031</v>
      </c>
      <c r="R30" s="142">
        <f>UNT!$H$309</f>
        <v>0</v>
      </c>
      <c r="S30" s="142">
        <f>UNT!$H$310</f>
        <v>527.39684718954152</v>
      </c>
      <c r="T30" s="142">
        <f>UNT!$H$311</f>
        <v>564.83561782098104</v>
      </c>
      <c r="U30" s="142">
        <f>UNT!$H$312</f>
        <v>0</v>
      </c>
      <c r="V30" s="110">
        <f>UNT!$H$313</f>
        <v>427.00173521007724</v>
      </c>
    </row>
    <row r="31" spans="1:22" x14ac:dyDescent="0.2">
      <c r="A31" s="199" t="s">
        <v>712</v>
      </c>
      <c r="B31" s="142">
        <f>UNTD!$H$293</f>
        <v>387.40045764094742</v>
      </c>
      <c r="C31" s="142">
        <f>UNTD!$H$294</f>
        <v>405.61903146829269</v>
      </c>
      <c r="D31" s="142">
        <f>UNTD!$H$295</f>
        <v>189.88663793161211</v>
      </c>
      <c r="E31" s="142">
        <f>UNTD!$H$296</f>
        <v>439.45348608596339</v>
      </c>
      <c r="F31" s="142">
        <f>UNTD!$H$297</f>
        <v>202.05120493107628</v>
      </c>
      <c r="G31" s="142">
        <f>UNTD!$H$298</f>
        <v>535.71412871406562</v>
      </c>
      <c r="H31" s="142">
        <f>UNTD!$H$299</f>
        <v>275.23011693144781</v>
      </c>
      <c r="I31" s="142">
        <f>UNTD!$H$300</f>
        <v>478.46171486664554</v>
      </c>
      <c r="J31" s="142">
        <f>UNTD!$H$301</f>
        <v>99.304127024966263</v>
      </c>
      <c r="K31" s="142">
        <f>UNTD!$H$302</f>
        <v>0</v>
      </c>
      <c r="L31" s="142">
        <f>UNTD!$H$303</f>
        <v>0</v>
      </c>
      <c r="M31" s="142">
        <f>UNTD!$H$304</f>
        <v>0</v>
      </c>
      <c r="N31" s="142">
        <f>UNTD!$H$305</f>
        <v>0</v>
      </c>
      <c r="O31" s="142">
        <f>UNTD!$H$306</f>
        <v>289.09753086878681</v>
      </c>
      <c r="P31" s="142">
        <f>UNTD!$H$307</f>
        <v>0</v>
      </c>
      <c r="Q31" s="142">
        <f>UNTD!$H$308</f>
        <v>438.69256584619831</v>
      </c>
      <c r="R31" s="142">
        <f>UNTD!$H$309</f>
        <v>0</v>
      </c>
      <c r="S31" s="142">
        <f>UNTD!$H$310</f>
        <v>215.68588825510986</v>
      </c>
      <c r="T31" s="142">
        <f>UNTD!$H$311</f>
        <v>211.16169614106738</v>
      </c>
      <c r="U31" s="142">
        <f>UNTD!$H$312</f>
        <v>0</v>
      </c>
      <c r="V31" s="110">
        <f>UNTD!$H$313</f>
        <v>404.89974623200766</v>
      </c>
    </row>
    <row r="32" spans="1:22" x14ac:dyDescent="0.2">
      <c r="A32" s="111" t="s">
        <v>101</v>
      </c>
      <c r="B32" s="142">
        <f>SFASU!$H$293</f>
        <v>388.9421040932375</v>
      </c>
      <c r="C32" s="142">
        <f>SFASU!$H$294</f>
        <v>549.83059129109347</v>
      </c>
      <c r="D32" s="142">
        <f>SFASU!$H$295</f>
        <v>567.52587131608357</v>
      </c>
      <c r="E32" s="142">
        <f>SFASU!$H$296</f>
        <v>518.78917227066586</v>
      </c>
      <c r="F32" s="142">
        <f>SFASU!$H$297</f>
        <v>618.83529599697022</v>
      </c>
      <c r="G32" s="142">
        <f>SFASU!$H$298</f>
        <v>496.23229441503491</v>
      </c>
      <c r="H32" s="142">
        <f>SFASU!$H$299</f>
        <v>344.13223656292439</v>
      </c>
      <c r="I32" s="142">
        <f>SFASU!$H$300</f>
        <v>0</v>
      </c>
      <c r="J32" s="142">
        <f>SFASU!$H$301</f>
        <v>500.09162587807509</v>
      </c>
      <c r="K32" s="142">
        <f>SFASU!$H$302</f>
        <v>0</v>
      </c>
      <c r="L32" s="142">
        <f>SFASU!$H$303</f>
        <v>0</v>
      </c>
      <c r="M32" s="142">
        <f>SFASU!$H$304</f>
        <v>478.94743828867047</v>
      </c>
      <c r="N32" s="142">
        <f>SFASU!$H$305</f>
        <v>0</v>
      </c>
      <c r="O32" s="142">
        <f>SFASU!$H$306</f>
        <v>438.76115592815887</v>
      </c>
      <c r="P32" s="142">
        <f>SFASU!$H$307</f>
        <v>0</v>
      </c>
      <c r="Q32" s="142">
        <f>SFASU!$H$308</f>
        <v>444.05673457946756</v>
      </c>
      <c r="R32" s="142">
        <f>SFASU!$H$309</f>
        <v>0</v>
      </c>
      <c r="S32" s="142">
        <f>SFASU!$H$310</f>
        <v>497.85091441671875</v>
      </c>
      <c r="T32" s="142">
        <f>SFASU!$H$311</f>
        <v>453.47906931014984</v>
      </c>
      <c r="U32" s="142">
        <f>SFASU!$H$312</f>
        <v>734.86796416099014</v>
      </c>
      <c r="V32" s="110">
        <f>SFASU!$H$313</f>
        <v>469.73404533777477</v>
      </c>
    </row>
    <row r="33" spans="1:22" x14ac:dyDescent="0.2">
      <c r="A33" s="111" t="s">
        <v>111</v>
      </c>
      <c r="B33" s="142">
        <f>TSU!$H$293</f>
        <v>684.24729902632112</v>
      </c>
      <c r="C33" s="142">
        <f>TSU!$H$294</f>
        <v>822.65147276580103</v>
      </c>
      <c r="D33" s="142">
        <f>TSU!$H$295</f>
        <v>736.28370512156778</v>
      </c>
      <c r="E33" s="142">
        <f>TSU!$H$296</f>
        <v>1756.8187118228564</v>
      </c>
      <c r="F33" s="142">
        <f>TSU!$H$297</f>
        <v>0</v>
      </c>
      <c r="G33" s="142">
        <f>TSU!$H$298</f>
        <v>823.48984149758508</v>
      </c>
      <c r="H33" s="142">
        <f>TSU!$H$299</f>
        <v>1067.7768252766277</v>
      </c>
      <c r="I33" s="142">
        <f>TSU!$H$300</f>
        <v>1326.7445607413663</v>
      </c>
      <c r="J33" s="142">
        <f>TSU!$H$301</f>
        <v>880.42244218168082</v>
      </c>
      <c r="K33" s="142">
        <f>TSU!$H$302</f>
        <v>0</v>
      </c>
      <c r="L33" s="142">
        <f>TSU!$H$303</f>
        <v>0</v>
      </c>
      <c r="M33" s="142">
        <f>TSU!$H$304</f>
        <v>866.94220395007562</v>
      </c>
      <c r="N33" s="142">
        <f>TSU!$H$305</f>
        <v>0</v>
      </c>
      <c r="O33" s="142">
        <f>TSU!$H$306</f>
        <v>854.30225459313249</v>
      </c>
      <c r="P33" s="142">
        <f>TSU!$H$307</f>
        <v>1537.3858503115607</v>
      </c>
      <c r="Q33" s="142">
        <f>TSU!$H$308</f>
        <v>943.04455425739957</v>
      </c>
      <c r="R33" s="142">
        <f>TSU!$H$309</f>
        <v>0</v>
      </c>
      <c r="S33" s="142">
        <f>TSU!$H$310</f>
        <v>1741.7792932152165</v>
      </c>
      <c r="T33" s="142">
        <f>TSU!$H$311</f>
        <v>5866.4626493438709</v>
      </c>
      <c r="U33" s="142">
        <f>TSU!$H$312</f>
        <v>0</v>
      </c>
      <c r="V33" s="110">
        <f>TSU!$H$313</f>
        <v>958.44005005503311</v>
      </c>
    </row>
    <row r="34" spans="1:22" x14ac:dyDescent="0.2">
      <c r="A34" s="111" t="s">
        <v>113</v>
      </c>
      <c r="B34" s="142">
        <f>TTU!$H$293</f>
        <v>362.4998465356918</v>
      </c>
      <c r="C34" s="142">
        <f>TTU!$H$294</f>
        <v>566.68248080466299</v>
      </c>
      <c r="D34" s="142">
        <f>TTU!$H$295</f>
        <v>681.37663659871612</v>
      </c>
      <c r="E34" s="142">
        <f>TTU!$H$296</f>
        <v>798.20418324642378</v>
      </c>
      <c r="F34" s="142">
        <f>TTU!$H$297</f>
        <v>784.56139639469188</v>
      </c>
      <c r="G34" s="142">
        <f>TTU!$H$298</f>
        <v>879.58821034722894</v>
      </c>
      <c r="H34" s="142">
        <f>TTU!$H$299</f>
        <v>309.96587648871633</v>
      </c>
      <c r="I34" s="142">
        <f>TTU!$H$300</f>
        <v>1322.1853826022548</v>
      </c>
      <c r="J34" s="142">
        <f>TTU!$H$301</f>
        <v>771.70270771890557</v>
      </c>
      <c r="K34" s="142">
        <f>TTU!$H$302</f>
        <v>2838.3267105508198</v>
      </c>
      <c r="L34" s="142">
        <f>TTU!$H$303</f>
        <v>0</v>
      </c>
      <c r="M34" s="142">
        <f>TTU!$H$304</f>
        <v>0</v>
      </c>
      <c r="N34" s="142">
        <f>TTU!$H$305</f>
        <v>0</v>
      </c>
      <c r="O34" s="142">
        <f>TTU!$H$306</f>
        <v>409.24943466364152</v>
      </c>
      <c r="P34" s="142">
        <f>TTU!$H$307</f>
        <v>0</v>
      </c>
      <c r="Q34" s="142">
        <f>TTU!$H$308</f>
        <v>583.05953358790714</v>
      </c>
      <c r="R34" s="142">
        <f>TTU!$H$309</f>
        <v>0</v>
      </c>
      <c r="S34" s="142">
        <f>TTU!$H$310</f>
        <v>1617.0647765227147</v>
      </c>
      <c r="T34" s="142">
        <f>TTU!$H$311</f>
        <v>1659.8575719238872</v>
      </c>
      <c r="U34" s="142">
        <f>TTU!$H$312</f>
        <v>0</v>
      </c>
      <c r="V34" s="110">
        <f>TTU!$H$313</f>
        <v>560.12170525887461</v>
      </c>
    </row>
    <row r="35" spans="1:22" x14ac:dyDescent="0.2">
      <c r="A35" s="111" t="s">
        <v>687</v>
      </c>
      <c r="B35" s="142">
        <f>ASU!$H$293</f>
        <v>296.4136111902634</v>
      </c>
      <c r="C35" s="142">
        <f>ASU!$H$294</f>
        <v>398.88884466310793</v>
      </c>
      <c r="D35" s="142">
        <f>ASU!$H$295</f>
        <v>520.8882205452619</v>
      </c>
      <c r="E35" s="142">
        <f>ASU!$H$296</f>
        <v>323.57211344491793</v>
      </c>
      <c r="F35" s="142">
        <f>ASU!$H$297</f>
        <v>310.94123133099163</v>
      </c>
      <c r="G35" s="142">
        <f>ASU!$H$298</f>
        <v>760.46334640728855</v>
      </c>
      <c r="H35" s="142">
        <f>ASU!$H$299</f>
        <v>317.2789290135326</v>
      </c>
      <c r="I35" s="142">
        <f>ASU!$H$300</f>
        <v>0</v>
      </c>
      <c r="J35" s="142">
        <f>ASU!$H$301</f>
        <v>393.69318246445215</v>
      </c>
      <c r="K35" s="142">
        <f>ASU!$H$302</f>
        <v>0</v>
      </c>
      <c r="L35" s="142">
        <f>ASU!$H$303</f>
        <v>0</v>
      </c>
      <c r="M35" s="142">
        <f>ASU!$H$304</f>
        <v>0</v>
      </c>
      <c r="N35" s="142">
        <f>ASU!$H$305</f>
        <v>0</v>
      </c>
      <c r="O35" s="142">
        <f>ASU!$H$306</f>
        <v>432.5452114047975</v>
      </c>
      <c r="P35" s="142">
        <f>ASU!$H$307</f>
        <v>0</v>
      </c>
      <c r="Q35" s="142">
        <f>ASU!$H$308</f>
        <v>405.01658595413329</v>
      </c>
      <c r="R35" s="142">
        <f>ASU!$H$309</f>
        <v>0</v>
      </c>
      <c r="S35" s="142">
        <f>ASU!$H$310</f>
        <v>126.97243635222895</v>
      </c>
      <c r="T35" s="142">
        <f>ASU!$H$311</f>
        <v>367.63617147085023</v>
      </c>
      <c r="U35" s="142">
        <f>ASU!$H$312</f>
        <v>810.04616488285444</v>
      </c>
      <c r="V35" s="110">
        <f>ASU!$H$313</f>
        <v>369.40024736573253</v>
      </c>
    </row>
    <row r="36" spans="1:22" x14ac:dyDescent="0.2">
      <c r="A36" s="111" t="s">
        <v>115</v>
      </c>
      <c r="B36" s="142">
        <f>TWU!$H$293</f>
        <v>326.25349838019639</v>
      </c>
      <c r="C36" s="142">
        <f>TWU!$H$294</f>
        <v>400.47045653405127</v>
      </c>
      <c r="D36" s="142">
        <f>TWU!$H$295</f>
        <v>531.41135144934537</v>
      </c>
      <c r="E36" s="142">
        <f>TWU!$H$296</f>
        <v>533.65233337287066</v>
      </c>
      <c r="F36" s="142">
        <f>TWU!$H$297</f>
        <v>436.46988023082412</v>
      </c>
      <c r="G36" s="142">
        <f>TWU!$H$298</f>
        <v>489.17772736518015</v>
      </c>
      <c r="H36" s="142">
        <f>TWU!$H$299</f>
        <v>451.51836393316091</v>
      </c>
      <c r="I36" s="142">
        <f>TWU!$H$300</f>
        <v>0</v>
      </c>
      <c r="J36" s="142">
        <f>TWU!$H$301</f>
        <v>576.83612845980167</v>
      </c>
      <c r="K36" s="142">
        <f>TWU!$H$302</f>
        <v>530.69536974882328</v>
      </c>
      <c r="L36" s="142">
        <f>TWU!$H$303</f>
        <v>0</v>
      </c>
      <c r="M36" s="142">
        <f>TWU!$H$304</f>
        <v>0</v>
      </c>
      <c r="N36" s="142">
        <f>TWU!$H$305</f>
        <v>0</v>
      </c>
      <c r="O36" s="142">
        <f>TWU!$H$306</f>
        <v>544.52027304708588</v>
      </c>
      <c r="P36" s="142">
        <f>TWU!$H$307</f>
        <v>0</v>
      </c>
      <c r="Q36" s="142">
        <f>TWU!$H$308</f>
        <v>384.57965022875754</v>
      </c>
      <c r="R36" s="142">
        <f>TWU!$H$309</f>
        <v>0</v>
      </c>
      <c r="S36" s="142">
        <f>TWU!$H$310</f>
        <v>731.09713045261208</v>
      </c>
      <c r="T36" s="142">
        <f>TWU!$H$311</f>
        <v>506.92686402795886</v>
      </c>
      <c r="U36" s="142">
        <f>TWU!$H$312</f>
        <v>749.58939887603663</v>
      </c>
      <c r="V36" s="110">
        <f>TWU!$H$313</f>
        <v>459.42229427745298</v>
      </c>
    </row>
    <row r="37" spans="1:22" x14ac:dyDescent="0.2">
      <c r="A37" s="111" t="s">
        <v>688</v>
      </c>
      <c r="B37" s="142">
        <f>LU!$H$293</f>
        <v>381.77266356354812</v>
      </c>
      <c r="C37" s="142">
        <f>LU!$H$294</f>
        <v>446.36882880066605</v>
      </c>
      <c r="D37" s="142">
        <f>LU!$H$295</f>
        <v>805.77294063408783</v>
      </c>
      <c r="E37" s="142">
        <f>LU!$H$296</f>
        <v>296.40771738113187</v>
      </c>
      <c r="F37" s="142">
        <f>LU!$H$297</f>
        <v>0</v>
      </c>
      <c r="G37" s="142">
        <f>LU!$H$298</f>
        <v>996.79913336864968</v>
      </c>
      <c r="H37" s="142">
        <f>LU!$H$299</f>
        <v>255.5447242014657</v>
      </c>
      <c r="I37" s="142">
        <f>LU!$H$300</f>
        <v>0</v>
      </c>
      <c r="J37" s="142">
        <f>LU!$H$301</f>
        <v>553.07560327618694</v>
      </c>
      <c r="K37" s="142">
        <f>LU!$H$302</f>
        <v>86.250641203395119</v>
      </c>
      <c r="L37" s="142">
        <f>LU!$H$303</f>
        <v>0</v>
      </c>
      <c r="M37" s="142">
        <f>LU!$H$304</f>
        <v>0</v>
      </c>
      <c r="N37" s="142">
        <f>LU!$H$305</f>
        <v>0</v>
      </c>
      <c r="O37" s="142">
        <f>LU!$H$306</f>
        <v>357.34990856911355</v>
      </c>
      <c r="P37" s="142">
        <f>LU!$H$307</f>
        <v>0</v>
      </c>
      <c r="Q37" s="142">
        <f>LU!$H$308</f>
        <v>492.67796431642751</v>
      </c>
      <c r="R37" s="142">
        <f>LU!$H$309</f>
        <v>0</v>
      </c>
      <c r="S37" s="142">
        <f>LU!$H$310</f>
        <v>561.79546212955472</v>
      </c>
      <c r="T37" s="142">
        <f>LU!$H$311</f>
        <v>311.74081563054443</v>
      </c>
      <c r="U37" s="142">
        <f>LU!$H$312</f>
        <v>703.6032671993172</v>
      </c>
      <c r="V37" s="110">
        <f>LU!$H$313</f>
        <v>442.39621446637841</v>
      </c>
    </row>
    <row r="38" spans="1:22" x14ac:dyDescent="0.2">
      <c r="A38" s="111" t="s">
        <v>691</v>
      </c>
      <c r="B38" s="142">
        <f>SHSU!$H$293</f>
        <v>363.89753884247312</v>
      </c>
      <c r="C38" s="142">
        <f>SHSU!$H$294</f>
        <v>330.61573849581356</v>
      </c>
      <c r="D38" s="142">
        <f>SHSU!$H$295</f>
        <v>544.73670015504592</v>
      </c>
      <c r="E38" s="142">
        <f>SHSU!$H$296</f>
        <v>593.48365134399069</v>
      </c>
      <c r="F38" s="142">
        <f>SHSU!$H$297</f>
        <v>399.43527746896638</v>
      </c>
      <c r="G38" s="142">
        <f>SHSU!$H$298</f>
        <v>673.53211493543176</v>
      </c>
      <c r="H38" s="142">
        <f>SHSU!$H$299</f>
        <v>396.0877956341314</v>
      </c>
      <c r="I38" s="142">
        <f>SHSU!$H$300</f>
        <v>0</v>
      </c>
      <c r="J38" s="142">
        <f>SHSU!$H$301</f>
        <v>0</v>
      </c>
      <c r="K38" s="142">
        <f>SHSU!$H$302</f>
        <v>673.76647542018452</v>
      </c>
      <c r="L38" s="142">
        <f>SHSU!$H$303</f>
        <v>0</v>
      </c>
      <c r="M38" s="142">
        <f>SHSU!$H$304</f>
        <v>376.043988658751</v>
      </c>
      <c r="N38" s="142">
        <f>SHSU!$H$305</f>
        <v>0</v>
      </c>
      <c r="O38" s="142">
        <f>SHSU!$H$306</f>
        <v>322.57954337069526</v>
      </c>
      <c r="P38" s="142">
        <f>SHSU!$H$307</f>
        <v>0</v>
      </c>
      <c r="Q38" s="142">
        <f>SHSU!$H$308</f>
        <v>490.64828776473684</v>
      </c>
      <c r="R38" s="142">
        <f>SHSU!$H$309</f>
        <v>0</v>
      </c>
      <c r="S38" s="142">
        <f>SHSU!$H$310</f>
        <v>491.32209528265327</v>
      </c>
      <c r="T38" s="142">
        <f>SHSU!$H$311</f>
        <v>477.01101596211254</v>
      </c>
      <c r="U38" s="142">
        <f>SHSU!$H$312</f>
        <v>788.24700557058566</v>
      </c>
      <c r="V38" s="110">
        <f>SHSU!$H$313</f>
        <v>417.18052033729089</v>
      </c>
    </row>
    <row r="39" spans="1:22" x14ac:dyDescent="0.2">
      <c r="A39" s="111" t="s">
        <v>701</v>
      </c>
      <c r="B39" s="142">
        <f>TXST!$H$293</f>
        <v>352.8016844505396</v>
      </c>
      <c r="C39" s="142">
        <f>TXST!$H$294</f>
        <v>417.56661494817837</v>
      </c>
      <c r="D39" s="142">
        <f>TXST!$H$295</f>
        <v>431.74861454238453</v>
      </c>
      <c r="E39" s="142">
        <f>TXST!$H$296</f>
        <v>587.26904572531237</v>
      </c>
      <c r="F39" s="142">
        <f>TXST!$H$297</f>
        <v>424.94047407552046</v>
      </c>
      <c r="G39" s="142">
        <f>TXST!$H$298</f>
        <v>665.35705103103294</v>
      </c>
      <c r="H39" s="142">
        <f>TXST!$H$299</f>
        <v>331.01279551312814</v>
      </c>
      <c r="I39" s="142">
        <f>TXST!$H$300</f>
        <v>0</v>
      </c>
      <c r="J39" s="142">
        <f>TXST!$H$301</f>
        <v>527.01072654445602</v>
      </c>
      <c r="K39" s="142">
        <f>TXST!$H$302</f>
        <v>0</v>
      </c>
      <c r="L39" s="142">
        <f>TXST!$H$303</f>
        <v>0</v>
      </c>
      <c r="M39" s="142">
        <f>TXST!$H$304</f>
        <v>175.02299672792364</v>
      </c>
      <c r="N39" s="142">
        <f>TXST!$H$305</f>
        <v>0</v>
      </c>
      <c r="O39" s="142">
        <f>TXST!$H$306</f>
        <v>498.93187746008414</v>
      </c>
      <c r="P39" s="142">
        <f>TXST!$H$307</f>
        <v>0</v>
      </c>
      <c r="Q39" s="142">
        <f>TXST!$H$308</f>
        <v>353.75519689060047</v>
      </c>
      <c r="R39" s="142">
        <f>TXST!$H$309</f>
        <v>0</v>
      </c>
      <c r="S39" s="142">
        <f>TXST!$H$310</f>
        <v>1019.476446325716</v>
      </c>
      <c r="T39" s="142">
        <f>TXST!$H$311</f>
        <v>554.33940494195474</v>
      </c>
      <c r="U39" s="142">
        <f>TXST!$H$312</f>
        <v>858.43315414935523</v>
      </c>
      <c r="V39" s="110">
        <f>TXST!$H$313</f>
        <v>410.34379819739706</v>
      </c>
    </row>
    <row r="40" spans="1:22" x14ac:dyDescent="0.2">
      <c r="A40" s="111" t="s">
        <v>692</v>
      </c>
      <c r="B40" s="142">
        <f>SRSU!$H$293</f>
        <v>595.09519346542118</v>
      </c>
      <c r="C40" s="142">
        <f>SRSU!$H$294</f>
        <v>686.606712486314</v>
      </c>
      <c r="D40" s="142">
        <f>SRSU!$H$295</f>
        <v>1065.7263021617298</v>
      </c>
      <c r="E40" s="142">
        <f>SRSU!$H$296</f>
        <v>826.62674493520444</v>
      </c>
      <c r="F40" s="142">
        <f>SRSU!$H$297</f>
        <v>811.4832606630697</v>
      </c>
      <c r="G40" s="142">
        <f>SRSU!$H$298</f>
        <v>610.78094510054427</v>
      </c>
      <c r="H40" s="142">
        <f>SRSU!$H$299</f>
        <v>559.43672860787592</v>
      </c>
      <c r="I40" s="142">
        <f>SRSU!$H$300</f>
        <v>0</v>
      </c>
      <c r="J40" s="142">
        <f>SRSU!$H$301</f>
        <v>0</v>
      </c>
      <c r="K40" s="142">
        <f>SRSU!$H$302</f>
        <v>0</v>
      </c>
      <c r="L40" s="142">
        <f>SRSU!$H$303</f>
        <v>0</v>
      </c>
      <c r="M40" s="142">
        <f>SRSU!$H$304</f>
        <v>808.2742363307699</v>
      </c>
      <c r="N40" s="142">
        <f>SRSU!$H$305</f>
        <v>1538.2700102326362</v>
      </c>
      <c r="O40" s="142">
        <f>SRSU!$H$306</f>
        <v>568.50874324790686</v>
      </c>
      <c r="P40" s="142">
        <f>SRSU!$H$307</f>
        <v>0</v>
      </c>
      <c r="Q40" s="142">
        <f>SRSU!$H$308</f>
        <v>709.35520958560539</v>
      </c>
      <c r="R40" s="142">
        <f>SRSU!$H$309</f>
        <v>0</v>
      </c>
      <c r="S40" s="142">
        <f>SRSU!$H$310</f>
        <v>1297.563255240949</v>
      </c>
      <c r="T40" s="142">
        <f>SRSU!$H$311</f>
        <v>654.91547225269528</v>
      </c>
      <c r="U40" s="142">
        <f>SRSU!$H$312</f>
        <v>1460.7777844913476</v>
      </c>
      <c r="V40" s="110">
        <f>SRSU!$H$313</f>
        <v>686.84832402352993</v>
      </c>
    </row>
    <row r="41" spans="1:22" x14ac:dyDescent="0.2">
      <c r="A41" s="111" t="s">
        <v>1</v>
      </c>
      <c r="B41" s="142">
        <f>Total!$H$237</f>
        <v>418.00570630715788</v>
      </c>
      <c r="C41" s="142">
        <f>Total!$H$238</f>
        <v>695.92414120826618</v>
      </c>
      <c r="D41" s="142">
        <f>Total!$H$239</f>
        <v>557.77600379053399</v>
      </c>
      <c r="E41" s="142">
        <f>Total!$H$240</f>
        <v>607.34026515723508</v>
      </c>
      <c r="F41" s="142">
        <f>Total!$H$241</f>
        <v>750.15940710541963</v>
      </c>
      <c r="G41" s="142">
        <f>Total!$H$242</f>
        <v>1069.8319329050494</v>
      </c>
      <c r="H41" s="142">
        <f>Total!$H$243</f>
        <v>415.93351836096281</v>
      </c>
      <c r="I41" s="142">
        <f>Total!$H$244</f>
        <v>1440.9045493820654</v>
      </c>
      <c r="J41" s="142">
        <f>Total!$H$245</f>
        <v>601.22179991664336</v>
      </c>
      <c r="K41" s="142">
        <f>Total!$H$246</f>
        <v>1107.4951226202709</v>
      </c>
      <c r="L41" s="142">
        <f>Total!$H$247</f>
        <v>5803.1452437435728</v>
      </c>
      <c r="M41" s="142">
        <f>Total!$H$248</f>
        <v>494.75326994922557</v>
      </c>
      <c r="N41" s="142">
        <f>Total!$H$249</f>
        <v>1658.9977165597852</v>
      </c>
      <c r="O41" s="142">
        <f>Total!$H$250</f>
        <v>478.01135533443596</v>
      </c>
      <c r="P41" s="142">
        <f>Total!$H$251</f>
        <v>1933.9426103377016</v>
      </c>
      <c r="Q41" s="142">
        <f>Total!$H$252</f>
        <v>554.63669015931373</v>
      </c>
      <c r="R41" s="142">
        <f>Total!$H$253</f>
        <v>1195.0972478268873</v>
      </c>
      <c r="S41" s="142">
        <f>Total!$H$254</f>
        <v>618.28732210464352</v>
      </c>
      <c r="T41" s="142">
        <f>Total!$H$255</f>
        <v>648.25136044186195</v>
      </c>
      <c r="U41" s="142">
        <f>Total!$H$256</f>
        <v>582.46597727564756</v>
      </c>
      <c r="V41" s="142">
        <f>Total!$H$257</f>
        <v>601.10657054306444</v>
      </c>
    </row>
    <row r="42" spans="1:22" x14ac:dyDescent="0.2">
      <c r="A42" s="111" t="s">
        <v>225</v>
      </c>
      <c r="B42" s="112">
        <f t="array" ref="B42">AVERAGE(IF(B5:B40&gt;0,B5:B40))</f>
        <v>413.10387938328233</v>
      </c>
      <c r="C42" s="112">
        <f t="array" ref="C42">AVERAGE(IF(C5:C40&gt;0,C5:C40))</f>
        <v>572.98627399385407</v>
      </c>
      <c r="D42" s="112">
        <f t="array" ref="D42">AVERAGE(IF(D5:D40&gt;0,D5:D40))</f>
        <v>551.32667870638647</v>
      </c>
      <c r="E42" s="112">
        <f t="array" ref="E42">AVERAGE(IF(E5:E40&gt;0,E5:E40))</f>
        <v>656.09202051669797</v>
      </c>
      <c r="F42" s="112">
        <f t="array" ref="F42">AVERAGE(IF(F5:F40&gt;0,F5:F40))</f>
        <v>841.63502697279944</v>
      </c>
      <c r="G42" s="112">
        <f t="array" ref="G42">AVERAGE(IF(G5:G40&gt;0,G5:G40))</f>
        <v>831.74246623006502</v>
      </c>
      <c r="H42" s="112">
        <f t="array" ref="H42">AVERAGE(IF(H5:H40&gt;0,H5:H40))</f>
        <v>411.32646072112306</v>
      </c>
      <c r="I42" s="112">
        <f t="array" ref="I42">AVERAGE(IF(I5:I40&gt;0,I5:I40))</f>
        <v>1328.1204825082721</v>
      </c>
      <c r="J42" s="112">
        <f t="array" ref="J42">AVERAGE(IF(J5:J40&gt;0,J5:J40))</f>
        <v>604.53047331322273</v>
      </c>
      <c r="K42" s="112">
        <f t="array" ref="K42">AVERAGE(IF(K5:K40&gt;0,K5:K40))</f>
        <v>1134.492333025883</v>
      </c>
      <c r="L42" s="112">
        <f t="array" ref="L42">AVERAGE(IF(L5:L40&gt;0,L5:L40))</f>
        <v>5803.1452437435728</v>
      </c>
      <c r="M42" s="112">
        <f t="array" ref="M42">AVERAGE(IF(M5:M40&gt;0,M5:M40))</f>
        <v>815.50849057520622</v>
      </c>
      <c r="N42" s="112">
        <f t="array" ref="N42">AVERAGE(IF(N5:N40&gt;0,N5:N40))</f>
        <v>1538.2700102326362</v>
      </c>
      <c r="O42" s="112">
        <f t="array" ref="O42">AVERAGE(IF(O5:O40&gt;0,O5:O40))</f>
        <v>499.59387127591953</v>
      </c>
      <c r="P42" s="112">
        <f t="array" ref="P42">AVERAGE(IF(P5:P40&gt;0,P5:P40))</f>
        <v>1725.4959624432738</v>
      </c>
      <c r="Q42" s="112">
        <f t="array" ref="Q42">AVERAGE(IF(Q5:Q40&gt;0,Q5:Q40))</f>
        <v>555.53014596386754</v>
      </c>
      <c r="R42" s="112">
        <f t="array" ref="R42">AVERAGE(IF(R5:R40&gt;0,R5:R40))</f>
        <v>1195.0972478268873</v>
      </c>
      <c r="S42" s="112">
        <f t="array" ref="S42">AVERAGE(IF(S5:S40&gt;0,S5:S40))</f>
        <v>667.97420537264475</v>
      </c>
      <c r="T42" s="112">
        <f t="array" ref="T42">AVERAGE(IF(T5:T40&gt;0,T5:T40))</f>
        <v>760.81087650326776</v>
      </c>
      <c r="U42" s="112">
        <f t="array" ref="U42">AVERAGE(IF(U5:U40&gt;0,U5:U40))</f>
        <v>800.70030124164805</v>
      </c>
      <c r="V42" s="112">
        <f t="array" ref="V42">AVERAGE(IF(V5:V40&gt;0,V5:V40))</f>
        <v>550.45266921113387</v>
      </c>
    </row>
    <row r="43" spans="1:22" x14ac:dyDescent="0.2">
      <c r="A43" s="111" t="s">
        <v>202</v>
      </c>
      <c r="B43" s="112">
        <f>MAX(B5:B40)</f>
        <v>782.71394986434711</v>
      </c>
      <c r="C43" s="112">
        <f t="shared" ref="C43:V43" si="0">MAX(C5:C40)</f>
        <v>2282.7562242214485</v>
      </c>
      <c r="D43" s="112">
        <f t="shared" si="0"/>
        <v>1133.2019233040664</v>
      </c>
      <c r="E43" s="112">
        <f t="shared" si="0"/>
        <v>1898.2823656898302</v>
      </c>
      <c r="F43" s="112">
        <f t="shared" si="0"/>
        <v>3774.218959126983</v>
      </c>
      <c r="G43" s="112">
        <f t="shared" si="0"/>
        <v>2272.5426135768657</v>
      </c>
      <c r="H43" s="112">
        <f t="shared" si="0"/>
        <v>1067.7768252766277</v>
      </c>
      <c r="I43" s="112">
        <f t="shared" si="0"/>
        <v>1975.9157402065146</v>
      </c>
      <c r="J43" s="112">
        <f t="shared" si="0"/>
        <v>1853.0406124265273</v>
      </c>
      <c r="K43" s="112">
        <f t="shared" si="0"/>
        <v>3383.5493934452061</v>
      </c>
      <c r="L43" s="112">
        <f>MAX(L5:L40)</f>
        <v>5803.1452437435728</v>
      </c>
      <c r="M43" s="112">
        <f t="shared" si="0"/>
        <v>2776.331164007348</v>
      </c>
      <c r="N43" s="112">
        <f t="shared" si="0"/>
        <v>1538.2700102326362</v>
      </c>
      <c r="O43" s="112">
        <f t="shared" si="0"/>
        <v>854.30225459313249</v>
      </c>
      <c r="P43" s="112">
        <f t="shared" si="0"/>
        <v>2313.7445559126163</v>
      </c>
      <c r="Q43" s="112">
        <f t="shared" si="0"/>
        <v>1114.2493462712366</v>
      </c>
      <c r="R43" s="112">
        <f t="shared" si="0"/>
        <v>1195.0972478268873</v>
      </c>
      <c r="S43" s="112">
        <f t="shared" si="0"/>
        <v>1863.542631466069</v>
      </c>
      <c r="T43" s="112">
        <f t="shared" si="0"/>
        <v>5866.4626493438709</v>
      </c>
      <c r="U43" s="112">
        <f t="shared" si="0"/>
        <v>1922.6765938173207</v>
      </c>
      <c r="V43" s="112">
        <f t="shared" si="0"/>
        <v>1383.083544374447</v>
      </c>
    </row>
    <row r="44" spans="1:22" x14ac:dyDescent="0.2">
      <c r="A44" s="111" t="s">
        <v>223</v>
      </c>
      <c r="B44" s="112">
        <f t="array" ref="B44">MIN(IF(B5:B40&gt;0,B5:B40))</f>
        <v>279.33220512866887</v>
      </c>
      <c r="C44" s="112">
        <f t="array" ref="C44">MIN(IF(C5:C40&gt;0,C5:C40))</f>
        <v>296.19366604143016</v>
      </c>
      <c r="D44" s="112">
        <f t="array" ref="D44">MIN(IF(D5:D40&gt;0,D5:D40))</f>
        <v>189.88663793161211</v>
      </c>
      <c r="E44" s="112">
        <f t="array" ref="E44">MIN(IF(E5:E40&gt;0,E5:E40))</f>
        <v>296.40771738113187</v>
      </c>
      <c r="F44" s="112">
        <f t="array" ref="F44">MIN(IF(F5:F40&gt;0,F5:F40))</f>
        <v>202.05120493107628</v>
      </c>
      <c r="G44" s="112">
        <f t="array" ref="G44">MIN(IF(G5:G40&gt;0,G5:G40))</f>
        <v>440.57404898081444</v>
      </c>
      <c r="H44" s="112">
        <f t="array" ref="H44">MIN(IF(H5:H40&gt;0,H5:H40))</f>
        <v>151.40908210237768</v>
      </c>
      <c r="I44" s="112">
        <f t="array" ref="I44">MIN(IF(I5:I40&gt;0,I5:I40))</f>
        <v>478.46171486664554</v>
      </c>
      <c r="J44" s="112">
        <f t="array" ref="J44">MIN(IF(J5:J40&gt;0,J5:J40))</f>
        <v>99.304127024966263</v>
      </c>
      <c r="K44" s="112">
        <f t="array" ref="K44">MIN(IF(K5:K40&gt;0,K5:K40))</f>
        <v>86.250641203395119</v>
      </c>
      <c r="L44" s="112">
        <f t="array" ref="L44">MIN(IF(L5:L40&gt;0,L5:L40))</f>
        <v>5803.1452437435728</v>
      </c>
      <c r="M44" s="112">
        <f t="array" ref="M44">MIN(IF(M5:M40&gt;0,M5:M40))</f>
        <v>175.02299672792364</v>
      </c>
      <c r="N44" s="112">
        <f t="array" ref="N44">MIN(IF(N5:N40&gt;0,N5:N40))</f>
        <v>1538.2700102326362</v>
      </c>
      <c r="O44" s="112">
        <f t="array" ref="O44">MIN(IF(O5:O40&gt;0,O5:O40))</f>
        <v>289.09753086878681</v>
      </c>
      <c r="P44" s="112">
        <f t="array" ref="P44">MIN(IF(P5:P40&gt;0,P5:P40))</f>
        <v>795.89101199430866</v>
      </c>
      <c r="Q44" s="112">
        <f t="array" ref="Q44">MIN(IF(Q5:Q40&gt;0,Q5:Q40))</f>
        <v>353.75519689060047</v>
      </c>
      <c r="R44" s="112">
        <f t="array" ref="R44">MIN(IF(R5:R40&gt;0,R5:R40))</f>
        <v>1195.0972478268873</v>
      </c>
      <c r="S44" s="112">
        <f t="array" ref="S44">MIN(IF(S5:S40&gt;0,S5:S40))</f>
        <v>125.59683899868419</v>
      </c>
      <c r="T44" s="112">
        <f t="array" ref="T44">MIN(IF(T5:T40&gt;0,T5:T40))</f>
        <v>211.16169614106738</v>
      </c>
      <c r="U44" s="112">
        <f t="array" ref="U44">MIN(IF(U5:U40&gt;0,U5:U40))</f>
        <v>369.66342473747738</v>
      </c>
      <c r="V44" s="112">
        <f t="array" ref="V44">MIN(IF(V5:V40&gt;0,V5:V40))</f>
        <v>359.49643165982485</v>
      </c>
    </row>
    <row r="45" spans="1:22" x14ac:dyDescent="0.2">
      <c r="A45" s="111" t="s">
        <v>224</v>
      </c>
      <c r="B45" s="112">
        <f t="array" ref="B45">MEDIAN(IF(B5:B40&gt;0,B5:B40))</f>
        <v>384.5865606022478</v>
      </c>
      <c r="C45" s="112">
        <f t="array" ref="C45">MEDIAN(IF(C5:C40&gt;0,C5:C40))</f>
        <v>516.94092102929926</v>
      </c>
      <c r="D45" s="112">
        <f t="array" ref="D45">MEDIAN(IF(D5:D40&gt;0,D5:D40))</f>
        <v>527.71014565744838</v>
      </c>
      <c r="E45" s="112">
        <f t="array" ref="E45">MEDIAN(IF(E5:E40&gt;0,E5:E40))</f>
        <v>567.89233835348716</v>
      </c>
      <c r="F45" s="112">
        <f t="array" ref="F45">MEDIAN(IF(F5:F40&gt;0,F5:F40))</f>
        <v>618.83529599697022</v>
      </c>
      <c r="G45" s="112">
        <f t="array" ref="G45">MEDIAN(IF(G5:G40&gt;0,G5:G40))</f>
        <v>753.74846852870837</v>
      </c>
      <c r="H45" s="112">
        <f t="array" ref="H45">MEDIAN(IF(H5:H40&gt;0,H5:H40))</f>
        <v>331.01279551312814</v>
      </c>
      <c r="I45" s="112">
        <f t="array" ref="I45">MEDIAN(IF(I5:I40&gt;0,I5:I40))</f>
        <v>1324.4649716718104</v>
      </c>
      <c r="J45" s="112">
        <f t="array" ref="J45">MEDIAN(IF(J5:J40&gt;0,J5:J40))</f>
        <v>516.9432040505759</v>
      </c>
      <c r="K45" s="112">
        <f t="array" ref="K45">MEDIAN(IF(K5:K40&gt;0,K5:K40))</f>
        <v>658.29439454298176</v>
      </c>
      <c r="L45" s="112">
        <f t="array" ref="L45">MEDIAN(IF(L5:L40&gt;0,L5:L40))</f>
        <v>5803.1452437435728</v>
      </c>
      <c r="M45" s="112">
        <f t="array" ref="M45">MEDIAN(IF(M5:M40&gt;0,M5:M40))</f>
        <v>526.54740146634242</v>
      </c>
      <c r="N45" s="112">
        <f t="array" ref="N45">MEDIAN(IF(N5:N40&gt;0,N5:N40))</f>
        <v>1538.2700102326362</v>
      </c>
      <c r="O45" s="112">
        <f t="array" ref="O45">MEDIAN(IF(O5:O40&gt;0,O5:O40))</f>
        <v>480.46584234286058</v>
      </c>
      <c r="P45" s="112">
        <f t="array" ref="P45">MEDIAN(IF(P5:P40&gt;0,P5:P40))</f>
        <v>1896.1741409330853</v>
      </c>
      <c r="Q45" s="112">
        <f t="array" ref="Q45">MEDIAN(IF(Q5:Q40&gt;0,Q5:Q40))</f>
        <v>508.82179459699341</v>
      </c>
      <c r="R45" s="112">
        <f t="array" ref="R45">MEDIAN(IF(R5:R40&gt;0,R5:R40))</f>
        <v>1195.0972478268873</v>
      </c>
      <c r="S45" s="112">
        <f t="array" ref="S45">MEDIAN(IF(S5:S40&gt;0,S5:S40))</f>
        <v>509.73466014251755</v>
      </c>
      <c r="T45" s="112">
        <f t="array" ref="T45">MEDIAN(IF(T5:T40&gt;0,T5:T40))</f>
        <v>547.83952906204263</v>
      </c>
      <c r="U45" s="112">
        <f t="array" ref="U45">MEDIAN(IF(U5:U40&gt;0,U5:U40))</f>
        <v>744.82536440166291</v>
      </c>
      <c r="V45" s="112">
        <f t="array" ref="V45">MEDIAN(IF(V5:V40&gt;0,V5:V40))</f>
        <v>507.349053330461</v>
      </c>
    </row>
    <row r="46" spans="1:22" ht="15" thickBot="1" x14ac:dyDescent="0.25">
      <c r="B46" s="113"/>
      <c r="C46" s="113"/>
      <c r="D46" s="113"/>
      <c r="E46" s="113"/>
      <c r="F46" s="113"/>
      <c r="G46" s="113"/>
      <c r="H46" s="113"/>
      <c r="I46" s="113"/>
      <c r="J46" s="113"/>
      <c r="K46" s="113"/>
      <c r="L46" s="113"/>
      <c r="M46" s="113"/>
      <c r="N46" s="113"/>
      <c r="O46" s="113"/>
      <c r="P46" s="113"/>
      <c r="Q46" s="113"/>
      <c r="R46" s="113"/>
      <c r="S46" s="113"/>
      <c r="T46" s="113"/>
      <c r="U46" s="113"/>
      <c r="V46" s="113"/>
    </row>
    <row r="47" spans="1:22" x14ac:dyDescent="0.2">
      <c r="A47" s="153" t="s">
        <v>32</v>
      </c>
      <c r="B47" s="154" t="s">
        <v>221</v>
      </c>
      <c r="C47" s="357" t="s">
        <v>32</v>
      </c>
      <c r="D47" s="358"/>
      <c r="E47" s="358"/>
      <c r="F47" s="358"/>
      <c r="G47" s="358"/>
      <c r="H47" s="193" t="s">
        <v>221</v>
      </c>
      <c r="I47" s="357" t="s">
        <v>32</v>
      </c>
      <c r="J47" s="358"/>
      <c r="K47" s="358"/>
      <c r="L47" s="358"/>
      <c r="M47" s="358"/>
      <c r="N47" s="193" t="s">
        <v>221</v>
      </c>
      <c r="O47" s="357" t="s">
        <v>32</v>
      </c>
      <c r="P47" s="358"/>
      <c r="Q47" s="358"/>
      <c r="R47" s="358"/>
      <c r="S47" s="358"/>
      <c r="T47" s="154" t="s">
        <v>221</v>
      </c>
      <c r="U47" s="4"/>
    </row>
    <row r="48" spans="1:22" x14ac:dyDescent="0.2">
      <c r="A48" s="155" t="s">
        <v>45</v>
      </c>
      <c r="B48" s="156" t="s">
        <v>185</v>
      </c>
      <c r="C48" s="359" t="s">
        <v>50</v>
      </c>
      <c r="D48" s="360"/>
      <c r="E48" s="360"/>
      <c r="F48" s="360"/>
      <c r="G48" s="360"/>
      <c r="H48" s="192" t="s">
        <v>189</v>
      </c>
      <c r="I48" s="359" t="s">
        <v>55</v>
      </c>
      <c r="J48" s="360"/>
      <c r="K48" s="360"/>
      <c r="L48" s="360"/>
      <c r="M48" s="360"/>
      <c r="N48" s="195" t="s">
        <v>685</v>
      </c>
      <c r="O48" s="359" t="s">
        <v>60</v>
      </c>
      <c r="P48" s="360"/>
      <c r="Q48" s="360"/>
      <c r="R48" s="360"/>
      <c r="S48" s="360"/>
      <c r="T48" s="156" t="s">
        <v>197</v>
      </c>
    </row>
    <row r="49" spans="1:20" x14ac:dyDescent="0.2">
      <c r="A49" s="155" t="s">
        <v>46</v>
      </c>
      <c r="B49" s="156" t="s">
        <v>186</v>
      </c>
      <c r="C49" s="359" t="s">
        <v>51</v>
      </c>
      <c r="D49" s="360"/>
      <c r="E49" s="360"/>
      <c r="F49" s="360"/>
      <c r="G49" s="360"/>
      <c r="H49" s="192" t="s">
        <v>190</v>
      </c>
      <c r="I49" s="359" t="s">
        <v>56</v>
      </c>
      <c r="J49" s="360"/>
      <c r="K49" s="360"/>
      <c r="L49" s="360"/>
      <c r="M49" s="360"/>
      <c r="N49" s="192" t="s">
        <v>193</v>
      </c>
      <c r="O49" s="363" t="s">
        <v>61</v>
      </c>
      <c r="P49" s="360"/>
      <c r="Q49" s="360"/>
      <c r="R49" s="360"/>
      <c r="S49" s="360"/>
      <c r="T49" s="156" t="s">
        <v>198</v>
      </c>
    </row>
    <row r="50" spans="1:20" x14ac:dyDescent="0.2">
      <c r="A50" s="155" t="s">
        <v>47</v>
      </c>
      <c r="B50" s="156" t="s">
        <v>187</v>
      </c>
      <c r="C50" s="359" t="s">
        <v>52</v>
      </c>
      <c r="D50" s="360"/>
      <c r="E50" s="360"/>
      <c r="F50" s="360"/>
      <c r="G50" s="360"/>
      <c r="H50" s="192" t="s">
        <v>181</v>
      </c>
      <c r="I50" s="359" t="s">
        <v>57</v>
      </c>
      <c r="J50" s="360"/>
      <c r="K50" s="360"/>
      <c r="L50" s="360"/>
      <c r="M50" s="360"/>
      <c r="N50" s="192" t="s">
        <v>194</v>
      </c>
      <c r="O50" s="359" t="s">
        <v>222</v>
      </c>
      <c r="P50" s="360"/>
      <c r="Q50" s="360"/>
      <c r="R50" s="360"/>
      <c r="S50" s="360"/>
      <c r="T50" s="156" t="s">
        <v>199</v>
      </c>
    </row>
    <row r="51" spans="1:20" x14ac:dyDescent="0.2">
      <c r="A51" s="155" t="s">
        <v>48</v>
      </c>
      <c r="B51" s="156" t="s">
        <v>188</v>
      </c>
      <c r="C51" s="359" t="s">
        <v>53</v>
      </c>
      <c r="D51" s="360"/>
      <c r="E51" s="360"/>
      <c r="F51" s="360"/>
      <c r="G51" s="360"/>
      <c r="H51" s="192" t="s">
        <v>191</v>
      </c>
      <c r="I51" s="359" t="s">
        <v>58</v>
      </c>
      <c r="J51" s="360"/>
      <c r="K51" s="360"/>
      <c r="L51" s="360"/>
      <c r="M51" s="360"/>
      <c r="N51" s="192" t="s">
        <v>195</v>
      </c>
      <c r="O51" s="359" t="s">
        <v>63</v>
      </c>
      <c r="P51" s="360"/>
      <c r="Q51" s="360"/>
      <c r="R51" s="360"/>
      <c r="S51" s="360"/>
      <c r="T51" s="156" t="s">
        <v>200</v>
      </c>
    </row>
    <row r="52" spans="1:20" ht="15" thickBot="1" x14ac:dyDescent="0.25">
      <c r="A52" s="157" t="s">
        <v>49</v>
      </c>
      <c r="B52" s="158" t="s">
        <v>184</v>
      </c>
      <c r="C52" s="361" t="s">
        <v>54</v>
      </c>
      <c r="D52" s="362"/>
      <c r="E52" s="362"/>
      <c r="F52" s="362"/>
      <c r="G52" s="362"/>
      <c r="H52" s="194" t="s">
        <v>192</v>
      </c>
      <c r="I52" s="361" t="s">
        <v>59</v>
      </c>
      <c r="J52" s="362"/>
      <c r="K52" s="362"/>
      <c r="L52" s="362"/>
      <c r="M52" s="362"/>
      <c r="N52" s="194" t="s">
        <v>196</v>
      </c>
      <c r="O52" s="361" t="s">
        <v>0</v>
      </c>
      <c r="P52" s="362"/>
      <c r="Q52" s="362"/>
      <c r="R52" s="362"/>
      <c r="S52" s="362"/>
      <c r="T52" s="158" t="s">
        <v>201</v>
      </c>
    </row>
    <row r="57" spans="1:20" x14ac:dyDescent="0.2">
      <c r="A57" s="4"/>
      <c r="B57" s="4"/>
    </row>
    <row r="58" spans="1:20" x14ac:dyDescent="0.2">
      <c r="A58" s="4"/>
      <c r="B58" s="4"/>
    </row>
    <row r="59" spans="1:20" x14ac:dyDescent="0.2">
      <c r="A59" s="4"/>
      <c r="B59" s="4"/>
    </row>
    <row r="60" spans="1:20" x14ac:dyDescent="0.2">
      <c r="A60" s="4"/>
      <c r="B60" s="4"/>
    </row>
    <row r="61" spans="1:20" x14ac:dyDescent="0.2">
      <c r="A61" s="4"/>
      <c r="B61" s="4"/>
    </row>
    <row r="62" spans="1:20" x14ac:dyDescent="0.2">
      <c r="A62" s="4"/>
      <c r="B62" s="4"/>
    </row>
    <row r="63" spans="1:20" x14ac:dyDescent="0.2">
      <c r="A63" s="4"/>
      <c r="B63" s="4"/>
    </row>
    <row r="64" spans="1:20" x14ac:dyDescent="0.2">
      <c r="A64" s="4"/>
      <c r="B64" s="4"/>
    </row>
    <row r="65" spans="1:2" x14ac:dyDescent="0.2">
      <c r="A65" s="4"/>
      <c r="B65" s="4"/>
    </row>
    <row r="66" spans="1:2" x14ac:dyDescent="0.2">
      <c r="A66" s="4"/>
      <c r="B66" s="4"/>
    </row>
    <row r="67" spans="1:2" x14ac:dyDescent="0.2">
      <c r="A67" s="4"/>
      <c r="B67" s="4"/>
    </row>
  </sheetData>
  <mergeCells count="18">
    <mergeCell ref="O49:S49"/>
    <mergeCell ref="O50:S50"/>
    <mergeCell ref="O51:S51"/>
    <mergeCell ref="O52:S52"/>
    <mergeCell ref="I49:M49"/>
    <mergeCell ref="I50:M50"/>
    <mergeCell ref="I51:M51"/>
    <mergeCell ref="I52:M52"/>
    <mergeCell ref="C49:G49"/>
    <mergeCell ref="C50:G50"/>
    <mergeCell ref="C51:G51"/>
    <mergeCell ref="C52:G52"/>
    <mergeCell ref="C47:G47"/>
    <mergeCell ref="I47:M47"/>
    <mergeCell ref="O47:S47"/>
    <mergeCell ref="O48:S48"/>
    <mergeCell ref="C48:G48"/>
    <mergeCell ref="I48:M48"/>
  </mergeCells>
  <pageMargins left="0.22" right="0.24" top="0.17" bottom="0.49" header="0.17" footer="0.17"/>
  <pageSetup scale="68"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autoPageBreaks="0"/>
  </sheetPr>
  <dimension ref="A1:AV170"/>
  <sheetViews>
    <sheetView showGridLines="0" zoomScale="70" zoomScaleNormal="70" workbookViewId="0"/>
  </sheetViews>
  <sheetFormatPr defaultColWidth="9.140625" defaultRowHeight="14.25" outlineLevelCol="1" x14ac:dyDescent="0.2"/>
  <cols>
    <col min="1" max="1" width="22.85546875" style="106" customWidth="1"/>
    <col min="2" max="4" width="16" style="4" customWidth="1" outlineLevel="1"/>
    <col min="5" max="5" width="15.28515625" style="4" customWidth="1" outlineLevel="1"/>
    <col min="6" max="6" width="14.7109375" style="4" customWidth="1" outlineLevel="1"/>
    <col min="7" max="7" width="16.85546875" style="4" bestFit="1" customWidth="1"/>
    <col min="8" max="8" width="11.42578125" style="4" customWidth="1"/>
    <col min="9" max="9" width="8.7109375" style="4" bestFit="1" customWidth="1"/>
    <col min="10" max="13" width="15.85546875" style="4" customWidth="1" outlineLevel="1"/>
    <col min="14" max="14" width="14.5703125" style="4" customWidth="1" outlineLevel="1"/>
    <col min="15" max="15" width="17.28515625" style="4" customWidth="1"/>
    <col min="16" max="16" width="8.28515625" style="4" customWidth="1"/>
    <col min="17" max="20" width="15.85546875" style="4" customWidth="1" outlineLevel="1"/>
    <col min="21" max="21" width="13.85546875" style="4" customWidth="1" outlineLevel="1"/>
    <col min="22" max="22" width="16.42578125" style="4" customWidth="1"/>
    <col min="23" max="23" width="8.28515625" style="4" customWidth="1"/>
    <col min="24" max="25" width="15.85546875" style="4" customWidth="1" outlineLevel="1"/>
    <col min="26" max="28" width="14.5703125" style="4" customWidth="1" outlineLevel="1"/>
    <col min="29" max="29" width="15.85546875" style="4" bestFit="1" customWidth="1"/>
    <col min="30" max="30" width="10.5703125" style="4" bestFit="1" customWidth="1"/>
    <col min="31" max="32" width="15.85546875" style="4" customWidth="1" outlineLevel="1"/>
    <col min="33" max="34" width="14.5703125" style="4" customWidth="1" outlineLevel="1"/>
    <col min="35" max="35" width="13.140625" style="4" customWidth="1" outlineLevel="1"/>
    <col min="36" max="36" width="15.85546875" style="4" bestFit="1" customWidth="1"/>
    <col min="37" max="37" width="10.5703125" style="4" bestFit="1" customWidth="1"/>
    <col min="38" max="41" width="15.85546875" style="4" customWidth="1" outlineLevel="1"/>
    <col min="42" max="42" width="14.5703125" style="4" customWidth="1" outlineLevel="1"/>
    <col min="43" max="43" width="16.28515625" style="4" customWidth="1"/>
    <col min="44" max="44" width="10.5703125" style="4" bestFit="1" customWidth="1"/>
    <col min="45" max="48" width="9.140625" style="4"/>
    <col min="49" max="16384" width="9.140625" style="1"/>
  </cols>
  <sheetData>
    <row r="1" spans="1:44" x14ac:dyDescent="0.2">
      <c r="A1" s="28" t="str">
        <f>'Relative Weights'!A1</f>
        <v>THECB Texas Public University Expenditure Study Fiscal Year 2021</v>
      </c>
      <c r="B1" s="1"/>
    </row>
    <row r="2" spans="1:44" x14ac:dyDescent="0.2">
      <c r="A2" s="28" t="str">
        <f>'Relative Weights'!A2</f>
        <v>Institution Survey for the Year Ended August 31, 2021</v>
      </c>
      <c r="B2" s="1"/>
    </row>
    <row r="3" spans="1:44" x14ac:dyDescent="0.2">
      <c r="A3" s="28">
        <v>21</v>
      </c>
      <c r="L3" s="10"/>
      <c r="S3" s="10"/>
      <c r="Z3" s="10"/>
      <c r="AG3" s="10"/>
      <c r="AN3" s="10"/>
    </row>
    <row r="4" spans="1:44" x14ac:dyDescent="0.2">
      <c r="B4" s="4" t="s">
        <v>833</v>
      </c>
      <c r="V4" s="114" t="s">
        <v>203</v>
      </c>
      <c r="AC4" s="10" t="s">
        <v>204</v>
      </c>
      <c r="AJ4" s="10" t="s">
        <v>205</v>
      </c>
    </row>
    <row r="5" spans="1:44" ht="15" thickBot="1" x14ac:dyDescent="0.25">
      <c r="B5" s="115"/>
      <c r="D5" s="10"/>
      <c r="G5" s="10" t="s">
        <v>206</v>
      </c>
      <c r="J5" s="115"/>
      <c r="L5" s="114"/>
      <c r="O5" s="10" t="s">
        <v>207</v>
      </c>
      <c r="V5" s="114" t="s">
        <v>208</v>
      </c>
      <c r="Z5" s="114"/>
      <c r="AC5" s="10" t="s">
        <v>208</v>
      </c>
      <c r="AG5" s="10"/>
      <c r="AJ5" s="10" t="s">
        <v>209</v>
      </c>
      <c r="AN5" s="10"/>
      <c r="AQ5" s="10" t="s">
        <v>210</v>
      </c>
    </row>
    <row r="6" spans="1:44" x14ac:dyDescent="0.2">
      <c r="A6" s="200" t="s">
        <v>182</v>
      </c>
      <c r="B6" s="150" t="s">
        <v>211</v>
      </c>
      <c r="C6" s="137" t="s">
        <v>212</v>
      </c>
      <c r="D6" s="137" t="s">
        <v>213</v>
      </c>
      <c r="E6" s="137" t="s">
        <v>214</v>
      </c>
      <c r="F6" s="137" t="s">
        <v>215</v>
      </c>
      <c r="G6" s="138" t="s">
        <v>31</v>
      </c>
      <c r="H6" s="151" t="s">
        <v>858</v>
      </c>
      <c r="I6" s="152" t="s">
        <v>216</v>
      </c>
      <c r="J6" s="136" t="s">
        <v>211</v>
      </c>
      <c r="K6" s="137" t="s">
        <v>212</v>
      </c>
      <c r="L6" s="137" t="s">
        <v>213</v>
      </c>
      <c r="M6" s="137" t="s">
        <v>214</v>
      </c>
      <c r="N6" s="137" t="s">
        <v>215</v>
      </c>
      <c r="O6" s="138" t="s">
        <v>31</v>
      </c>
      <c r="P6" s="138" t="s">
        <v>217</v>
      </c>
      <c r="Q6" s="136" t="s">
        <v>211</v>
      </c>
      <c r="R6" s="137" t="s">
        <v>212</v>
      </c>
      <c r="S6" s="137" t="s">
        <v>213</v>
      </c>
      <c r="T6" s="137" t="s">
        <v>214</v>
      </c>
      <c r="U6" s="137" t="s">
        <v>215</v>
      </c>
      <c r="V6" s="137" t="s">
        <v>31</v>
      </c>
      <c r="W6" s="138" t="s">
        <v>217</v>
      </c>
      <c r="X6" s="136" t="s">
        <v>211</v>
      </c>
      <c r="Y6" s="137" t="s">
        <v>212</v>
      </c>
      <c r="Z6" s="137" t="s">
        <v>213</v>
      </c>
      <c r="AA6" s="137" t="s">
        <v>214</v>
      </c>
      <c r="AB6" s="137" t="s">
        <v>215</v>
      </c>
      <c r="AC6" s="137" t="s">
        <v>31</v>
      </c>
      <c r="AD6" s="138" t="s">
        <v>217</v>
      </c>
      <c r="AE6" s="136" t="s">
        <v>211</v>
      </c>
      <c r="AF6" s="137" t="s">
        <v>212</v>
      </c>
      <c r="AG6" s="137" t="s">
        <v>213</v>
      </c>
      <c r="AH6" s="137" t="s">
        <v>214</v>
      </c>
      <c r="AI6" s="137" t="s">
        <v>215</v>
      </c>
      <c r="AJ6" s="137" t="s">
        <v>31</v>
      </c>
      <c r="AK6" s="138" t="s">
        <v>217</v>
      </c>
      <c r="AL6" s="136" t="s">
        <v>211</v>
      </c>
      <c r="AM6" s="137" t="s">
        <v>212</v>
      </c>
      <c r="AN6" s="137" t="s">
        <v>213</v>
      </c>
      <c r="AO6" s="137" t="s">
        <v>214</v>
      </c>
      <c r="AP6" s="137" t="s">
        <v>215</v>
      </c>
      <c r="AQ6" s="137" t="s">
        <v>31</v>
      </c>
      <c r="AR6" s="138" t="s">
        <v>217</v>
      </c>
    </row>
    <row r="7" spans="1:44" x14ac:dyDescent="0.2">
      <c r="A7" s="116" t="s">
        <v>702</v>
      </c>
      <c r="B7" s="117">
        <f ca="1">OFFSET(UTA!C$31,'Discipline Analysis'!$A$3,0)</f>
        <v>379386</v>
      </c>
      <c r="C7" s="120">
        <f ca="1">OFFSET(UTA!D$31,'Discipline Analysis'!$A$3,0)</f>
        <v>384363</v>
      </c>
      <c r="D7" s="120">
        <f ca="1">OFFSET(UTA!E$31,'Discipline Analysis'!$A$3,0)</f>
        <v>180632</v>
      </c>
      <c r="E7" s="120">
        <f ca="1">OFFSET(UTA!F$31,'Discipline Analysis'!$A$3,0)</f>
        <v>18441</v>
      </c>
      <c r="F7" s="196">
        <f ca="1">OFFSET(UTA!G$31,'Discipline Analysis'!$A$3,0)</f>
        <v>0</v>
      </c>
      <c r="G7" s="166">
        <f ca="1">SUM(B7:F7)</f>
        <v>962822</v>
      </c>
      <c r="H7" s="118">
        <f ca="1">(B7/30)+(C7/30)+(D7/24)+(E7/18)+(F7/24)</f>
        <v>34009.133333333339</v>
      </c>
      <c r="I7" s="119">
        <f ca="1">IF((G7=0),0,(O7+V7+AC7+AJ7+AQ7)/G7)</f>
        <v>522.61337196283421</v>
      </c>
      <c r="J7" s="117">
        <f ca="1">OFFSET(UTA!C$115,'Discipline Analysis'!$A$3,0)</f>
        <v>25896701.470733326</v>
      </c>
      <c r="K7" s="120">
        <f ca="1">OFFSET(UTA!D$115,'Discipline Analysis'!$A$3,0)</f>
        <v>36078555.000207618</v>
      </c>
      <c r="L7" s="120">
        <f ca="1">OFFSET(UTA!E$115,'Discipline Analysis'!$A$3,0)</f>
        <v>28339750.485540703</v>
      </c>
      <c r="M7" s="120">
        <f ca="1">OFFSET(UTA!F$115,'Discipline Analysis'!$A$3,0)</f>
        <v>14083416.661581347</v>
      </c>
      <c r="N7" s="120">
        <f ca="1">OFFSET(UTA!G$115,'Discipline Analysis'!$A$3,0)</f>
        <v>0</v>
      </c>
      <c r="O7" s="166">
        <f t="shared" ref="O7:O42" ca="1" si="0">SUM(J7:N7)</f>
        <v>104398423.618063</v>
      </c>
      <c r="P7" s="197">
        <f t="shared" ref="P7:P43" ca="1" si="1">O7/O$43</f>
        <v>4.2306525091501707E-2</v>
      </c>
      <c r="Q7" s="117">
        <f ca="1">OFFSET(UTA!C$192,'Discipline Analysis'!$A$3,0)</f>
        <v>15388097.263158174</v>
      </c>
      <c r="R7" s="120">
        <f ca="1">OFFSET(UTA!D$192,'Discipline Analysis'!$A$3,0)</f>
        <v>21438263.636966404</v>
      </c>
      <c r="S7" s="120">
        <f ca="1">OFFSET(UTA!E$192,'Discipline Analysis'!$A$3,0)</f>
        <v>16839783.142960463</v>
      </c>
      <c r="T7" s="120">
        <f ca="1">OFFSET(UTA!F$192,'Discipline Analysis'!$A$3,0)</f>
        <v>8368516.956914952</v>
      </c>
      <c r="U7" s="120">
        <f ca="1">OFFSET(UTA!G$192,'Discipline Analysis'!$A$3,0)</f>
        <v>0</v>
      </c>
      <c r="V7" s="166">
        <f t="shared" ref="V7:V42" ca="1" si="2">SUM(Q7:U7)</f>
        <v>62034660.999999993</v>
      </c>
      <c r="W7" s="197">
        <f t="shared" ref="W7:W43" ca="1" si="3">V7/V$43</f>
        <v>3.570876482348305E-2</v>
      </c>
      <c r="X7" s="117">
        <f ca="1">OFFSET(UTA!C$217,'Discipline Analysis'!$A$3,0)</f>
        <v>10781170.257388903</v>
      </c>
      <c r="Y7" s="120">
        <f ca="1">OFFSET(UTA!D$217,'Discipline Analysis'!$A$3,0)</f>
        <v>25570560.436922289</v>
      </c>
      <c r="Z7" s="120">
        <f ca="1">OFFSET(UTA!E$217,'Discipline Analysis'!$A$3,0)</f>
        <v>11845690.24830927</v>
      </c>
      <c r="AA7" s="120">
        <f ca="1">OFFSET(UTA!F$217,'Discipline Analysis'!$A$3,0)</f>
        <v>1464296.0573795428</v>
      </c>
      <c r="AB7" s="120">
        <f ca="1">OFFSET(UTA!G$217,'Discipline Analysis'!$A$3,0)</f>
        <v>0</v>
      </c>
      <c r="AC7" s="166">
        <f t="shared" ref="AC7:AC42" ca="1" si="4">SUM(X7:AB7)</f>
        <v>49661717.000000007</v>
      </c>
      <c r="AD7" s="121">
        <f t="shared" ref="AD7:AD43" ca="1" si="5">AC7/AC$43</f>
        <v>4.2431379762235454E-2</v>
      </c>
      <c r="AE7" s="117">
        <f ca="1">OFFSET(UTA!C$242,'Discipline Analysis'!$A$3,0)</f>
        <v>19035339.814148322</v>
      </c>
      <c r="AF7" s="120">
        <f ca="1">OFFSET(UTA!D$242,'Discipline Analysis'!$A$3,0)</f>
        <v>45147631.985631712</v>
      </c>
      <c r="AG7" s="120">
        <f ca="1">OFFSET(UTA!E$242,'Discipline Analysis'!$A$3,0)</f>
        <v>20914866.73769686</v>
      </c>
      <c r="AH7" s="120">
        <f ca="1">OFFSET(UTA!F$242,'Discipline Analysis'!$A$3,0)</f>
        <v>2585375.4625231083</v>
      </c>
      <c r="AI7" s="120">
        <f ca="1">OFFSET(UTA!G$242,'Discipline Analysis'!$A$3,0)</f>
        <v>0</v>
      </c>
      <c r="AJ7" s="166">
        <f t="shared" ref="AJ7:AJ42" ca="1" si="6">SUM(AE7:AI7)</f>
        <v>87683214</v>
      </c>
      <c r="AK7" s="121">
        <f t="shared" ref="AK7:AK43" ca="1" si="7">AJ7/AJ$43</f>
        <v>0.11570382051992953</v>
      </c>
      <c r="AL7" s="117">
        <f ca="1">OFFSET(UTA!C$167,'Discipline Analysis'!$A$3,0)</f>
        <v>44915661.916040778</v>
      </c>
      <c r="AM7" s="120">
        <f ca="1">OFFSET(UTA!D$167,'Discipline Analysis'!$A$3,0)</f>
        <v>69244854.300996333</v>
      </c>
      <c r="AN7" s="120">
        <f ca="1">OFFSET(UTA!E$167,'Discipline Analysis'!$A$3,0)</f>
        <v>56158237.79585468</v>
      </c>
      <c r="AO7" s="120">
        <f ca="1">OFFSET(UTA!F$167,'Discipline Analysis'!$A$3,0)</f>
        <v>29086882.389045216</v>
      </c>
      <c r="AP7" s="120">
        <f ca="1">OFFSET(UTA!G$167,'Discipline Analysis'!$A$3,0)</f>
        <v>0</v>
      </c>
      <c r="AQ7" s="166">
        <f t="shared" ref="AQ7:AQ42" ca="1" si="8">SUM(AL7:AP7)</f>
        <v>199405636.40193701</v>
      </c>
      <c r="AR7" s="121">
        <f t="shared" ref="AR7:AR43" ca="1" si="9">AQ7/AQ$43</f>
        <v>5.650134225486432E-2</v>
      </c>
    </row>
    <row r="8" spans="1:44" x14ac:dyDescent="0.2">
      <c r="A8" s="201" t="s">
        <v>703</v>
      </c>
      <c r="B8" s="117">
        <f ca="1">OFFSET(UT!C$31,'Discipline Analysis'!$A$3,0)</f>
        <v>615977</v>
      </c>
      <c r="C8" s="120">
        <f ca="1">OFFSET(UT!D$31,'Discipline Analysis'!$A$3,0)</f>
        <v>491040</v>
      </c>
      <c r="D8" s="120">
        <f ca="1">OFFSET(UT!E$31,'Discipline Analysis'!$A$3,0)</f>
        <v>100012</v>
      </c>
      <c r="E8" s="120">
        <f ca="1">OFFSET(UT!F$31,'Discipline Analysis'!$A$3,0)</f>
        <v>81044</v>
      </c>
      <c r="F8" s="196">
        <f ca="1">OFFSET(UT!G$31,'Discipline Analysis'!$A$3,0)</f>
        <v>46738</v>
      </c>
      <c r="G8" s="166">
        <f t="shared" ref="G8:G42" ca="1" si="10">SUM(B8:F8)</f>
        <v>1334811</v>
      </c>
      <c r="H8" s="118">
        <f t="shared" ref="H8:H43" ca="1" si="11">(B8/30)+(C8/30)+(D8/24)+(E8/18)+(F8/24)</f>
        <v>47517.594444444439</v>
      </c>
      <c r="I8" s="119">
        <f t="shared" ref="I8:I43" ca="1" si="12">IF((G8=0),0,(O8+V8+AC8+AJ8+AQ8)/G8)</f>
        <v>1383.0835443744472</v>
      </c>
      <c r="J8" s="117">
        <f ca="1">OFFSET(UT!C$115,'Discipline Analysis'!$A$3,0)</f>
        <v>76217831.361369058</v>
      </c>
      <c r="K8" s="120">
        <f ca="1">OFFSET(UT!D$115,'Discipline Analysis'!$A$3,0)</f>
        <v>110761199.03909217</v>
      </c>
      <c r="L8" s="120">
        <f ca="1">OFFSET(UT!E$115,'Discipline Analysis'!$A$3,0)</f>
        <v>72514333.193325073</v>
      </c>
      <c r="M8" s="120">
        <f ca="1">OFFSET(UT!F$115,'Discipline Analysis'!$A$3,0)</f>
        <v>133520744.63618463</v>
      </c>
      <c r="N8" s="120">
        <f ca="1">OFFSET(UT!G$115,'Discipline Analysis'!$A$3,0)</f>
        <v>26999403.21901913</v>
      </c>
      <c r="O8" s="166">
        <f t="shared" ca="1" si="0"/>
        <v>420013511.44899005</v>
      </c>
      <c r="P8" s="197">
        <f t="shared" ca="1" si="1"/>
        <v>0.17020670949874372</v>
      </c>
      <c r="Q8" s="117">
        <f ca="1">OFFSET(UT!C$192,'Discipline Analysis'!$A$3,0)</f>
        <v>59883943.084103107</v>
      </c>
      <c r="R8" s="120">
        <f ca="1">OFFSET(UT!D$192,'Discipline Analysis'!$A$3,0)</f>
        <v>87024482.600876644</v>
      </c>
      <c r="S8" s="120">
        <f ca="1">OFFSET(UT!E$192,'Discipline Analysis'!$A$3,0)</f>
        <v>56974124.350797683</v>
      </c>
      <c r="T8" s="120">
        <f ca="1">OFFSET(UT!F$192,'Discipline Analysis'!$A$3,0)</f>
        <v>104906536.03656563</v>
      </c>
      <c r="U8" s="120">
        <f ca="1">OFFSET(UT!G$192,'Discipline Analysis'!$A$3,0)</f>
        <v>21213286.927656945</v>
      </c>
      <c r="V8" s="166">
        <f t="shared" ca="1" si="2"/>
        <v>330002373</v>
      </c>
      <c r="W8" s="197">
        <f t="shared" ca="1" si="3"/>
        <v>0.1899579515498333</v>
      </c>
      <c r="X8" s="117">
        <f ca="1">OFFSET(UT!C$217,'Discipline Analysis'!$A$3,0)</f>
        <v>71067125.767153233</v>
      </c>
      <c r="Y8" s="120">
        <f ca="1">OFFSET(UT!D$217,'Discipline Analysis'!$A$3,0)</f>
        <v>103625745.13408378</v>
      </c>
      <c r="Z8" s="120">
        <f ca="1">OFFSET(UT!E$217,'Discipline Analysis'!$A$3,0)</f>
        <v>18665371.418957081</v>
      </c>
      <c r="AA8" s="120">
        <f ca="1">OFFSET(UT!F$217,'Discipline Analysis'!$A$3,0)</f>
        <v>19502892.174376521</v>
      </c>
      <c r="AB8" s="120">
        <f ca="1">OFFSET(UT!G$217,'Discipline Analysis'!$A$3,0)</f>
        <v>6473337.5054293787</v>
      </c>
      <c r="AC8" s="166">
        <f t="shared" ca="1" si="4"/>
        <v>219334472</v>
      </c>
      <c r="AD8" s="121">
        <f t="shared" ca="1" si="5"/>
        <v>0.18740117818281227</v>
      </c>
      <c r="AE8" s="117">
        <f ca="1">OFFSET(UT!C$242,'Discipline Analysis'!$A$3,0)</f>
        <v>13841128.425679171</v>
      </c>
      <c r="AF8" s="120">
        <f ca="1">OFFSET(UT!D$242,'Discipline Analysis'!$A$3,0)</f>
        <v>20182288.661946621</v>
      </c>
      <c r="AG8" s="120">
        <f ca="1">OFFSET(UT!E$242,'Discipline Analysis'!$A$3,0)</f>
        <v>3635292.6917187064</v>
      </c>
      <c r="AH8" s="120">
        <f ca="1">OFFSET(UT!F$242,'Discipline Analysis'!$A$3,0)</f>
        <v>3798409.3537448794</v>
      </c>
      <c r="AI8" s="120">
        <f ca="1">OFFSET(UT!G$242,'Discipline Analysis'!$A$3,0)</f>
        <v>1260755.8669106241</v>
      </c>
      <c r="AJ8" s="166">
        <f t="shared" ca="1" si="6"/>
        <v>42717875</v>
      </c>
      <c r="AK8" s="121">
        <f t="shared" ca="1" si="7"/>
        <v>5.636907130243634E-2</v>
      </c>
      <c r="AL8" s="117">
        <f ca="1">OFFSET(UT!C$167,'Discipline Analysis'!$A$3,0)</f>
        <v>136160416.17461812</v>
      </c>
      <c r="AM8" s="120">
        <f ca="1">OFFSET(UT!D$167,'Discipline Analysis'!$A$3,0)</f>
        <v>204948053.17300996</v>
      </c>
      <c r="AN8" s="120">
        <f ca="1">OFFSET(UT!E$167,'Discipline Analysis'!$A$3,0)</f>
        <v>145252163.15652624</v>
      </c>
      <c r="AO8" s="120">
        <f ca="1">OFFSET(UT!F$167,'Discipline Analysis'!$A$3,0)</f>
        <v>319625534.8141247</v>
      </c>
      <c r="AP8" s="120">
        <f ca="1">OFFSET(UT!G$167,'Discipline Analysis'!$A$3,0)</f>
        <v>28100730.182731174</v>
      </c>
      <c r="AQ8" s="166">
        <f t="shared" ca="1" si="8"/>
        <v>834086897.50101018</v>
      </c>
      <c r="AR8" s="121">
        <f t="shared" ca="1" si="9"/>
        <v>0.23633749835942311</v>
      </c>
    </row>
    <row r="9" spans="1:44" x14ac:dyDescent="0.2">
      <c r="A9" s="201" t="s">
        <v>704</v>
      </c>
      <c r="B9" s="117">
        <f ca="1">OFFSET(UTD!C$31,'Discipline Analysis'!$A$3,0)</f>
        <v>258950</v>
      </c>
      <c r="C9" s="120">
        <f ca="1">OFFSET(UTD!D$31,'Discipline Analysis'!$A$3,0)</f>
        <v>300916</v>
      </c>
      <c r="D9" s="120">
        <f ca="1">OFFSET(UTD!E$31,'Discipline Analysis'!$A$3,0)</f>
        <v>94867</v>
      </c>
      <c r="E9" s="120">
        <f ca="1">OFFSET(UTD!F$31,'Discipline Analysis'!$A$3,0)</f>
        <v>26346</v>
      </c>
      <c r="F9" s="196">
        <f ca="1">OFFSET(UTD!G$31,'Discipline Analysis'!$A$3,0)</f>
        <v>1159</v>
      </c>
      <c r="G9" s="166">
        <f t="shared" ca="1" si="10"/>
        <v>682238</v>
      </c>
      <c r="H9" s="118">
        <f t="shared" ca="1" si="11"/>
        <v>24126.95</v>
      </c>
      <c r="I9" s="119">
        <f t="shared" ca="1" si="12"/>
        <v>621.43851375744225</v>
      </c>
      <c r="J9" s="117">
        <f ca="1">OFFSET(UTD!C$115,'Discipline Analysis'!$A$3,0)</f>
        <v>25032867.13641436</v>
      </c>
      <c r="K9" s="120">
        <f ca="1">OFFSET(UTD!D$115,'Discipline Analysis'!$A$3,0)</f>
        <v>41148218.459683277</v>
      </c>
      <c r="L9" s="120">
        <f ca="1">OFFSET(UTD!E$115,'Discipline Analysis'!$A$3,0)</f>
        <v>33720839.228556015</v>
      </c>
      <c r="M9" s="120">
        <f ca="1">OFFSET(UTD!F$115,'Discipline Analysis'!$A$3,0)</f>
        <v>35382080.581992961</v>
      </c>
      <c r="N9" s="120">
        <f ca="1">OFFSET(UTD!G$115,'Discipline Analysis'!$A$3,0)</f>
        <v>801498.42976741074</v>
      </c>
      <c r="O9" s="166">
        <f t="shared" ca="1" si="0"/>
        <v>136085503.83641401</v>
      </c>
      <c r="P9" s="197">
        <f t="shared" ca="1" si="1"/>
        <v>5.5147430230438582E-2</v>
      </c>
      <c r="Q9" s="117">
        <f ca="1">OFFSET(UTD!C$192,'Discipline Analysis'!$A$3,0)</f>
        <v>12115812.986343598</v>
      </c>
      <c r="R9" s="120">
        <f ca="1">OFFSET(UTD!D$192,'Discipline Analysis'!$A$3,0)</f>
        <v>19915582.057059735</v>
      </c>
      <c r="S9" s="120">
        <f ca="1">OFFSET(UTD!E$192,'Discipline Analysis'!$A$3,0)</f>
        <v>16320758.60944565</v>
      </c>
      <c r="T9" s="120">
        <f ca="1">OFFSET(UTD!F$192,'Discipline Analysis'!$A$3,0)</f>
        <v>17124793.139479328</v>
      </c>
      <c r="U9" s="120">
        <f ca="1">OFFSET(UTD!G$192,'Discipline Analysis'!$A$3,0)</f>
        <v>387922.20767169184</v>
      </c>
      <c r="V9" s="166">
        <f t="shared" ca="1" si="2"/>
        <v>65864869.000000007</v>
      </c>
      <c r="W9" s="197">
        <f t="shared" ca="1" si="3"/>
        <v>3.7913532198564276E-2</v>
      </c>
      <c r="X9" s="117">
        <f ca="1">OFFSET(UTD!C$217,'Discipline Analysis'!$A$3,0)</f>
        <v>9205501.6286581326</v>
      </c>
      <c r="Y9" s="120">
        <f ca="1">OFFSET(UTD!D$217,'Discipline Analysis'!$A$3,0)</f>
        <v>18315756.176706549</v>
      </c>
      <c r="Z9" s="120">
        <f ca="1">OFFSET(UTD!E$217,'Discipline Analysis'!$A$3,0)</f>
        <v>7306995.6300184866</v>
      </c>
      <c r="AA9" s="120">
        <f ca="1">OFFSET(UTD!F$217,'Discipline Analysis'!$A$3,0)</f>
        <v>2009198.551780669</v>
      </c>
      <c r="AB9" s="120">
        <f ca="1">OFFSET(UTD!G$217,'Discipline Analysis'!$A$3,0)</f>
        <v>63069.012836164497</v>
      </c>
      <c r="AC9" s="166">
        <f t="shared" ca="1" si="4"/>
        <v>36900521.000000007</v>
      </c>
      <c r="AD9" s="121">
        <f t="shared" ca="1" si="5"/>
        <v>3.1528108864527268E-2</v>
      </c>
      <c r="AE9" s="117">
        <f ca="1">OFFSET(UTD!C$242,'Discipline Analysis'!$A$3,0)</f>
        <v>4471568.1562663503</v>
      </c>
      <c r="AF9" s="120">
        <f ca="1">OFFSET(UTD!D$242,'Discipline Analysis'!$A$3,0)</f>
        <v>8896870.0872022063</v>
      </c>
      <c r="AG9" s="120">
        <f ca="1">OFFSET(UTD!E$242,'Discipline Analysis'!$A$3,0)</f>
        <v>3549369.7459625378</v>
      </c>
      <c r="AH9" s="120">
        <f ca="1">OFFSET(UTD!F$242,'Discipline Analysis'!$A$3,0)</f>
        <v>975967.26676898391</v>
      </c>
      <c r="AI9" s="120">
        <f ca="1">OFFSET(UTD!G$242,'Discipline Analysis'!$A$3,0)</f>
        <v>30635.743799923261</v>
      </c>
      <c r="AJ9" s="166">
        <f t="shared" ca="1" si="6"/>
        <v>17924411.000000004</v>
      </c>
      <c r="AK9" s="121">
        <f t="shared" ca="1" si="7"/>
        <v>2.3652449980556722E-2</v>
      </c>
      <c r="AL9" s="117">
        <f ca="1">OFFSET(UTD!C$167,'Discipline Analysis'!$A$3,0)</f>
        <v>30755199.099510387</v>
      </c>
      <c r="AM9" s="120">
        <f ca="1">OFFSET(UTD!D$167,'Discipline Analysis'!$A$3,0)</f>
        <v>50554403.058365978</v>
      </c>
      <c r="AN9" s="120">
        <f ca="1">OFFSET(UTD!E$167,'Discipline Analysis'!$A$3,0)</f>
        <v>41429178.750401266</v>
      </c>
      <c r="AO9" s="120">
        <f ca="1">OFFSET(UTD!F$167,'Discipline Analysis'!$A$3,0)</f>
        <v>43470167.840637654</v>
      </c>
      <c r="AP9" s="120">
        <f ca="1">OFFSET(UTD!G$167,'Discipline Analysis'!$A$3,0)</f>
        <v>984715.16352061776</v>
      </c>
      <c r="AQ9" s="166">
        <f t="shared" ca="1" si="8"/>
        <v>167193663.91243589</v>
      </c>
      <c r="AR9" s="121">
        <f t="shared" ca="1" si="9"/>
        <v>4.7374119398109114E-2</v>
      </c>
    </row>
    <row r="10" spans="1:44" x14ac:dyDescent="0.2">
      <c r="A10" s="201" t="s">
        <v>705</v>
      </c>
      <c r="B10" s="117">
        <f ca="1">OFFSET(UTEP!C$31,'Discipline Analysis'!$A$3,0)</f>
        <v>274454</v>
      </c>
      <c r="C10" s="120">
        <f ca="1">OFFSET(UTEP!D$31,'Discipline Analysis'!$A$3,0)</f>
        <v>220558</v>
      </c>
      <c r="D10" s="120">
        <f ca="1">OFFSET(UTEP!E$31,'Discipline Analysis'!$A$3,0)</f>
        <v>47887</v>
      </c>
      <c r="E10" s="120">
        <f ca="1">OFFSET(UTEP!F$31,'Discipline Analysis'!$A$3,0)</f>
        <v>9134</v>
      </c>
      <c r="F10" s="196">
        <f ca="1">OFFSET(UTEP!G$31,'Discipline Analysis'!$A$3,0)</f>
        <v>11656</v>
      </c>
      <c r="G10" s="166">
        <f t="shared" ca="1" si="10"/>
        <v>563689</v>
      </c>
      <c r="H10" s="118">
        <f t="shared" ca="1" si="11"/>
        <v>19488.802777777782</v>
      </c>
      <c r="I10" s="119">
        <f t="shared" ca="1" si="12"/>
        <v>528.19398261242475</v>
      </c>
      <c r="J10" s="117">
        <f ca="1">OFFSET(UTEP!C$115,'Discipline Analysis'!$A$3,0)</f>
        <v>17638122.527499143</v>
      </c>
      <c r="K10" s="120">
        <f ca="1">OFFSET(UTEP!D$115,'Discipline Analysis'!$A$3,0)</f>
        <v>26367643.263042148</v>
      </c>
      <c r="L10" s="120">
        <f ca="1">OFFSET(UTEP!E$115,'Discipline Analysis'!$A$3,0)</f>
        <v>16818359.390906647</v>
      </c>
      <c r="M10" s="120">
        <f ca="1">OFFSET(UTEP!F$115,'Discipline Analysis'!$A$3,0)</f>
        <v>9543137.7040269133</v>
      </c>
      <c r="N10" s="120">
        <f ca="1">OFFSET(UTEP!G$115,'Discipline Analysis'!$A$3,0)</f>
        <v>3084526.5341508379</v>
      </c>
      <c r="O10" s="166">
        <f t="shared" ca="1" si="0"/>
        <v>73451789.419625685</v>
      </c>
      <c r="P10" s="197">
        <f t="shared" ca="1" si="1"/>
        <v>2.9765679062987653E-2</v>
      </c>
      <c r="Q10" s="117">
        <f ca="1">OFFSET(UTEP!C$192,'Discipline Analysis'!$A$3,0)</f>
        <v>6709489.0536144432</v>
      </c>
      <c r="R10" s="120">
        <f ca="1">OFFSET(UTEP!D$192,'Discipline Analysis'!$A$3,0)</f>
        <v>10030172.631308727</v>
      </c>
      <c r="S10" s="120">
        <f ca="1">OFFSET(UTEP!E$192,'Discipline Analysis'!$A$3,0)</f>
        <v>6397653.6083765049</v>
      </c>
      <c r="T10" s="120">
        <f ca="1">OFFSET(UTEP!F$192,'Discipline Analysis'!$A$3,0)</f>
        <v>3630181.0389669864</v>
      </c>
      <c r="U10" s="120">
        <f ca="1">OFFSET(UTEP!G$192,'Discipline Analysis'!$A$3,0)</f>
        <v>1173344.6677333356</v>
      </c>
      <c r="V10" s="166">
        <f t="shared" ca="1" si="2"/>
        <v>27940840.999999996</v>
      </c>
      <c r="W10" s="197">
        <f t="shared" ca="1" si="3"/>
        <v>1.6083475014707228E-2</v>
      </c>
      <c r="X10" s="117">
        <f ca="1">OFFSET(UTEP!C$217,'Discipline Analysis'!$A$3,0)</f>
        <v>10311698.854626615</v>
      </c>
      <c r="Y10" s="120">
        <f ca="1">OFFSET(UTEP!D$217,'Discipline Analysis'!$A$3,0)</f>
        <v>17251313.221538585</v>
      </c>
      <c r="Z10" s="120">
        <f ca="1">OFFSET(UTEP!E$217,'Discipline Analysis'!$A$3,0)</f>
        <v>3442444.8286484098</v>
      </c>
      <c r="AA10" s="120">
        <f ca="1">OFFSET(UTEP!F$217,'Discipline Analysis'!$A$3,0)</f>
        <v>985044.77307274705</v>
      </c>
      <c r="AB10" s="120">
        <f ca="1">OFFSET(UTEP!G$217,'Discipline Analysis'!$A$3,0)</f>
        <v>410435.32211364462</v>
      </c>
      <c r="AC10" s="166">
        <f t="shared" ca="1" si="4"/>
        <v>32400937</v>
      </c>
      <c r="AD10" s="121">
        <f t="shared" ca="1" si="5"/>
        <v>2.7683627259590435E-2</v>
      </c>
      <c r="AE10" s="117">
        <f ca="1">OFFSET(UTEP!C$242,'Discipline Analysis'!$A$3,0)</f>
        <v>9115254.3069127761</v>
      </c>
      <c r="AF10" s="120">
        <f ca="1">OFFSET(UTEP!D$242,'Discipline Analysis'!$A$3,0)</f>
        <v>15249679.937266253</v>
      </c>
      <c r="AG10" s="120">
        <f ca="1">OFFSET(UTEP!E$242,'Discipline Analysis'!$A$3,0)</f>
        <v>3043025.2563638557</v>
      </c>
      <c r="AH10" s="120">
        <f ca="1">OFFSET(UTEP!F$242,'Discipline Analysis'!$A$3,0)</f>
        <v>870752.11726384365</v>
      </c>
      <c r="AI10" s="120">
        <f ca="1">OFFSET(UTEP!G$242,'Discipline Analysis'!$A$3,0)</f>
        <v>362813.38219326828</v>
      </c>
      <c r="AJ10" s="166">
        <f t="shared" ca="1" si="6"/>
        <v>28641524.999999996</v>
      </c>
      <c r="AK10" s="121">
        <f t="shared" ca="1" si="7"/>
        <v>3.7794393212104135E-2</v>
      </c>
      <c r="AL10" s="117">
        <f ca="1">OFFSET(UTEP!C$167,'Discipline Analysis'!$A$3,0)</f>
        <v>29776398.954459202</v>
      </c>
      <c r="AM10" s="120">
        <f ca="1">OFFSET(UTEP!D$167,'Discipline Analysis'!$A$3,0)</f>
        <v>47305586.226596639</v>
      </c>
      <c r="AN10" s="120">
        <f ca="1">OFFSET(UTEP!E$167,'Discipline Analysis'!$A$3,0)</f>
        <v>31409337.851423178</v>
      </c>
      <c r="AO10" s="120">
        <f ca="1">OFFSET(UTEP!F$167,'Discipline Analysis'!$A$3,0)</f>
        <v>22410625.165988717</v>
      </c>
      <c r="AP10" s="120">
        <f ca="1">OFFSET(UTEP!G$167,'Discipline Analysis'!$A$3,0)</f>
        <v>4400097.2467216961</v>
      </c>
      <c r="AQ10" s="166">
        <f t="shared" ca="1" si="8"/>
        <v>135302045.44518942</v>
      </c>
      <c r="AR10" s="121">
        <f t="shared" ca="1" si="9"/>
        <v>3.8337668460246152E-2</v>
      </c>
    </row>
    <row r="11" spans="1:44" x14ac:dyDescent="0.2">
      <c r="A11" s="201" t="s">
        <v>815</v>
      </c>
      <c r="B11" s="117">
        <f ca="1">OFFSET(UTRGV!C$31,'Discipline Analysis'!$A$3,0)</f>
        <v>403635</v>
      </c>
      <c r="C11" s="120">
        <f ca="1">OFFSET(UTRGV!D$31,'Discipline Analysis'!$A$3,0)</f>
        <v>304461</v>
      </c>
      <c r="D11" s="120">
        <f ca="1">OFFSET(UTRGV!E$31,'Discipline Analysis'!$A$3,0)</f>
        <v>104409</v>
      </c>
      <c r="E11" s="120">
        <f ca="1">OFFSET(UTRGV!F$31,'Discipline Analysis'!$A$3,0)</f>
        <v>5816</v>
      </c>
      <c r="F11" s="196">
        <f ca="1">OFFSET(UTRGV!G$31,'Discipline Analysis'!$A$3,0)</f>
        <v>0</v>
      </c>
      <c r="G11" s="166">
        <f t="shared" ca="1" si="10"/>
        <v>818321</v>
      </c>
      <c r="H11" s="118">
        <f t="shared" ca="1" si="11"/>
        <v>28276.68611111111</v>
      </c>
      <c r="I11" s="119">
        <f t="shared" ca="1" si="12"/>
        <v>370.64344798541919</v>
      </c>
      <c r="J11" s="117">
        <f ca="1">OFFSET(UTRGV!C$115,'Discipline Analysis'!$A$3,0)</f>
        <v>21771957.054716039</v>
      </c>
      <c r="K11" s="120">
        <f ca="1">OFFSET(UTRGV!D$115,'Discipline Analysis'!$A$3,0)</f>
        <v>25840437.088466283</v>
      </c>
      <c r="L11" s="120">
        <f ca="1">OFFSET(UTRGV!E$115,'Discipline Analysis'!$A$3,0)</f>
        <v>16061747.774899935</v>
      </c>
      <c r="M11" s="120">
        <f ca="1">OFFSET(UTRGV!F$115,'Discipline Analysis'!$A$3,0)</f>
        <v>2525233.001020465</v>
      </c>
      <c r="N11" s="120">
        <f ca="1">OFFSET(UTRGV!G$115,'Discipline Analysis'!$A$3,0)</f>
        <v>0</v>
      </c>
      <c r="O11" s="166">
        <f t="shared" ca="1" si="0"/>
        <v>66199374.919102728</v>
      </c>
      <c r="P11" s="197">
        <f t="shared" ca="1" si="1"/>
        <v>2.6826703114817697E-2</v>
      </c>
      <c r="Q11" s="117">
        <f ca="1">OFFSET(UTRGV!C$192,'Discipline Analysis'!$A$3,0)</f>
        <v>17451153.008094072</v>
      </c>
      <c r="R11" s="120">
        <f ca="1">OFFSET(UTRGV!D$192,'Discipline Analysis'!$A$3,0)</f>
        <v>20712213.435547553</v>
      </c>
      <c r="S11" s="120">
        <f ca="1">OFFSET(UTRGV!E$192,'Discipline Analysis'!$A$3,0)</f>
        <v>12874176.505711885</v>
      </c>
      <c r="T11" s="120">
        <f ca="1">OFFSET(UTRGV!F$192,'Discipline Analysis'!$A$3,0)</f>
        <v>2024082.0506464792</v>
      </c>
      <c r="U11" s="120">
        <f ca="1">OFFSET(UTRGV!G$192,'Discipline Analysis'!$A$3,0)</f>
        <v>0</v>
      </c>
      <c r="V11" s="166">
        <f t="shared" ca="1" si="2"/>
        <v>53061624.999999985</v>
      </c>
      <c r="W11" s="197">
        <f t="shared" ca="1" si="3"/>
        <v>3.0543651850968419E-2</v>
      </c>
      <c r="X11" s="117">
        <f ca="1">OFFSET(UTRGV!C$217,'Discipline Analysis'!$A$3,0)</f>
        <v>12904215.814028557</v>
      </c>
      <c r="Y11" s="120">
        <f ca="1">OFFSET(UTRGV!D$217,'Discipline Analysis'!$A$3,0)</f>
        <v>19126709.250155188</v>
      </c>
      <c r="Z11" s="120">
        <f ca="1">OFFSET(UTRGV!E$217,'Discipline Analysis'!$A$3,0)</f>
        <v>5374505.4669149593</v>
      </c>
      <c r="AA11" s="120">
        <f ca="1">OFFSET(UTRGV!F$217,'Discipline Analysis'!$A$3,0)</f>
        <v>436913.46890130348</v>
      </c>
      <c r="AB11" s="120">
        <f ca="1">OFFSET(UTRGV!G$217,'Discipline Analysis'!$A$3,0)</f>
        <v>0</v>
      </c>
      <c r="AC11" s="166">
        <f t="shared" ca="1" si="4"/>
        <v>37842344.000000015</v>
      </c>
      <c r="AD11" s="121">
        <f t="shared" ca="1" si="5"/>
        <v>3.2332810187717685E-2</v>
      </c>
      <c r="AE11" s="117">
        <f ca="1">OFFSET(UTRGV!C$242,'Discipline Analysis'!$A$3,0)</f>
        <v>13572041.274363751</v>
      </c>
      <c r="AF11" s="120">
        <f ca="1">OFFSET(UTRGV!D$242,'Discipline Analysis'!$A$3,0)</f>
        <v>20116564.31719429</v>
      </c>
      <c r="AG11" s="120">
        <f ca="1">OFFSET(UTRGV!E$242,'Discipline Analysis'!$A$3,0)</f>
        <v>5652649.5741775287</v>
      </c>
      <c r="AH11" s="120">
        <f ca="1">OFFSET(UTRGV!F$242,'Discipline Analysis'!$A$3,0)</f>
        <v>459524.83426443202</v>
      </c>
      <c r="AI11" s="120">
        <f ca="1">OFFSET(UTRGV!G$242,'Discipline Analysis'!$A$3,0)</f>
        <v>0</v>
      </c>
      <c r="AJ11" s="166">
        <f t="shared" ca="1" si="6"/>
        <v>39800780</v>
      </c>
      <c r="AK11" s="121">
        <f t="shared" ca="1" si="7"/>
        <v>5.2519770838614567E-2</v>
      </c>
      <c r="AL11" s="117">
        <f ca="1">OFFSET(UTRGV!C$167,'Discipline Analysis'!$A$3,0)</f>
        <v>35876882.045127556</v>
      </c>
      <c r="AM11" s="120">
        <f ca="1">OFFSET(UTRGV!D$167,'Discipline Analysis'!$A$3,0)</f>
        <v>39648178.976831183</v>
      </c>
      <c r="AN11" s="120">
        <f ca="1">OFFSET(UTRGV!E$167,'Discipline Analysis'!$A$3,0)</f>
        <v>24659785.820391163</v>
      </c>
      <c r="AO11" s="120">
        <f ca="1">OFFSET(UTRGV!F$167,'Discipline Analysis'!$A$3,0)</f>
        <v>6216346.237423596</v>
      </c>
      <c r="AP11" s="120">
        <f ca="1">OFFSET(UTRGV!G$167,'Discipline Analysis'!$A$3,0)</f>
        <v>0</v>
      </c>
      <c r="AQ11" s="166">
        <f t="shared" ca="1" si="8"/>
        <v>106401193.0797735</v>
      </c>
      <c r="AR11" s="121">
        <f t="shared" ca="1" si="9"/>
        <v>3.0148647425433481E-2</v>
      </c>
    </row>
    <row r="12" spans="1:44" x14ac:dyDescent="0.2">
      <c r="A12" s="202" t="s">
        <v>706</v>
      </c>
      <c r="B12" s="117">
        <f ca="1">OFFSET(UTPB!C$31,'Discipline Analysis'!$A$3,0)</f>
        <v>52324</v>
      </c>
      <c r="C12" s="120">
        <f ca="1">OFFSET(UTPB!D$31,'Discipline Analysis'!$A$3,0)</f>
        <v>50047</v>
      </c>
      <c r="D12" s="120">
        <f ca="1">OFFSET(UTPB!E$31,'Discipline Analysis'!$A$3,0)</f>
        <v>16927</v>
      </c>
      <c r="E12" s="120">
        <f ca="1">OFFSET(UTPB!F$31,'Discipline Analysis'!$A$3,0)</f>
        <v>0</v>
      </c>
      <c r="F12" s="196">
        <f ca="1">OFFSET(UTPB!G$31,'Discipline Analysis'!$A$3,0)</f>
        <v>0</v>
      </c>
      <c r="G12" s="166">
        <f t="shared" ca="1" si="10"/>
        <v>119298</v>
      </c>
      <c r="H12" s="118">
        <f t="shared" ca="1" si="11"/>
        <v>4117.6583333333338</v>
      </c>
      <c r="I12" s="119">
        <f t="shared" ca="1" si="12"/>
        <v>537.75191794101181</v>
      </c>
      <c r="J12" s="117">
        <f ca="1">OFFSET(UTPB!C$115,'Discipline Analysis'!$A$3,0)</f>
        <v>4204960.4580171825</v>
      </c>
      <c r="K12" s="120">
        <f ca="1">OFFSET(UTPB!D$115,'Discipline Analysis'!$A$3,0)</f>
        <v>7698584.8330255803</v>
      </c>
      <c r="L12" s="120">
        <f ca="1">OFFSET(UTPB!E$115,'Discipline Analysis'!$A$3,0)</f>
        <v>3540602.0154840569</v>
      </c>
      <c r="M12" s="120">
        <f ca="1">OFFSET(UTPB!F$115,'Discipline Analysis'!$A$3,0)</f>
        <v>0</v>
      </c>
      <c r="N12" s="120">
        <f ca="1">OFFSET(UTPB!G$115,'Discipline Analysis'!$A$3,0)</f>
        <v>0</v>
      </c>
      <c r="O12" s="166">
        <f t="shared" ca="1" si="0"/>
        <v>15444147.306526821</v>
      </c>
      <c r="P12" s="197">
        <f t="shared" ca="1" si="1"/>
        <v>6.2586022173171611E-3</v>
      </c>
      <c r="Q12" s="117">
        <f ca="1">OFFSET(UTPB!C$192,'Discipline Analysis'!$A$3,0)</f>
        <v>2052636.8791054951</v>
      </c>
      <c r="R12" s="120">
        <f ca="1">OFFSET(UTPB!D$192,'Discipline Analysis'!$A$3,0)</f>
        <v>3758037.5137801003</v>
      </c>
      <c r="S12" s="120">
        <f ca="1">OFFSET(UTPB!E$192,'Discipline Analysis'!$A$3,0)</f>
        <v>1728332.6071144049</v>
      </c>
      <c r="T12" s="120">
        <f ca="1">OFFSET(UTPB!F$192,'Discipline Analysis'!$A$3,0)</f>
        <v>0</v>
      </c>
      <c r="U12" s="120">
        <f ca="1">OFFSET(UTPB!G$192,'Discipline Analysis'!$A$3,0)</f>
        <v>0</v>
      </c>
      <c r="V12" s="166">
        <f t="shared" ca="1" si="2"/>
        <v>7539007</v>
      </c>
      <c r="W12" s="197">
        <f t="shared" ca="1" si="3"/>
        <v>4.339648571072106E-3</v>
      </c>
      <c r="X12" s="117">
        <f ca="1">OFFSET(UTPB!C$217,'Discipline Analysis'!$A$3,0)</f>
        <v>5609811.8490054244</v>
      </c>
      <c r="Y12" s="120">
        <f ca="1">OFFSET(UTPB!D$217,'Discipline Analysis'!$A$3,0)</f>
        <v>6999665.9430379756</v>
      </c>
      <c r="Z12" s="120">
        <f ca="1">OFFSET(UTPB!E$217,'Discipline Analysis'!$A$3,0)</f>
        <v>2058257.2079566005</v>
      </c>
      <c r="AA12" s="120">
        <f ca="1">OFFSET(UTPB!F$217,'Discipline Analysis'!$A$3,0)</f>
        <v>0</v>
      </c>
      <c r="AB12" s="120">
        <f ca="1">OFFSET(UTPB!G$217,'Discipline Analysis'!$A$3,0)</f>
        <v>0</v>
      </c>
      <c r="AC12" s="166">
        <f t="shared" ca="1" si="4"/>
        <v>14667735</v>
      </c>
      <c r="AD12" s="121">
        <f t="shared" ca="1" si="5"/>
        <v>1.2532233511717538E-2</v>
      </c>
      <c r="AE12" s="117">
        <f ca="1">OFFSET(UTPB!C$242,'Discipline Analysis'!$A$3,0)</f>
        <v>1317365.8047016275</v>
      </c>
      <c r="AF12" s="120">
        <f ca="1">OFFSET(UTPB!D$242,'Discipline Analysis'!$A$3,0)</f>
        <v>1643748.6329113923</v>
      </c>
      <c r="AG12" s="120">
        <f ca="1">OFFSET(UTPB!E$242,'Discipline Analysis'!$A$3,0)</f>
        <v>483345.56238698011</v>
      </c>
      <c r="AH12" s="120">
        <f ca="1">OFFSET(UTPB!F$242,'Discipline Analysis'!$A$3,0)</f>
        <v>0</v>
      </c>
      <c r="AI12" s="120">
        <f ca="1">OFFSET(UTPB!G$242,'Discipline Analysis'!$A$3,0)</f>
        <v>0</v>
      </c>
      <c r="AJ12" s="166">
        <f t="shared" ca="1" si="6"/>
        <v>3444460</v>
      </c>
      <c r="AK12" s="121">
        <f t="shared" ca="1" si="7"/>
        <v>4.5451935832105383E-3</v>
      </c>
      <c r="AL12" s="117">
        <f ca="1">OFFSET(UTPB!C$167,'Discipline Analysis'!$A$3,0)</f>
        <v>6307247.469382477</v>
      </c>
      <c r="AM12" s="120">
        <f ca="1">OFFSET(UTPB!D$167,'Discipline Analysis'!$A$3,0)</f>
        <v>11464372.179335335</v>
      </c>
      <c r="AN12" s="120">
        <f ca="1">OFFSET(UTPB!E$167,'Discipline Analysis'!$A$3,0)</f>
        <v>5285759.3512821868</v>
      </c>
      <c r="AO12" s="120">
        <f ca="1">OFFSET(UTPB!F$167,'Discipline Analysis'!$A$3,0)</f>
        <v>0</v>
      </c>
      <c r="AP12" s="120">
        <f ca="1">OFFSET(UTPB!G$167,'Discipline Analysis'!$A$3,0)</f>
        <v>0</v>
      </c>
      <c r="AQ12" s="166">
        <f t="shared" ca="1" si="8"/>
        <v>23057379</v>
      </c>
      <c r="AR12" s="121">
        <f t="shared" ca="1" si="9"/>
        <v>6.5332800310275788E-3</v>
      </c>
    </row>
    <row r="13" spans="1:44" x14ac:dyDescent="0.2">
      <c r="A13" s="201" t="s">
        <v>707</v>
      </c>
      <c r="B13" s="117">
        <f ca="1">OFFSET(UTSA!C$31,'Discipline Analysis'!$A$3,0)</f>
        <v>433932</v>
      </c>
      <c r="C13" s="120">
        <f ca="1">OFFSET(UTSA!D$31,'Discipline Analysis'!$A$3,0)</f>
        <v>313731</v>
      </c>
      <c r="D13" s="120">
        <f ca="1">OFFSET(UTSA!E$31,'Discipline Analysis'!$A$3,0)</f>
        <v>65710</v>
      </c>
      <c r="E13" s="120">
        <f ca="1">OFFSET(UTSA!F$31,'Discipline Analysis'!$A$3,0)</f>
        <v>13258</v>
      </c>
      <c r="F13" s="196">
        <f ca="1">OFFSET(UTSA!G$31,'Discipline Analysis'!$A$3,0)</f>
        <v>0</v>
      </c>
      <c r="G13" s="166">
        <f t="shared" ca="1" si="10"/>
        <v>826631</v>
      </c>
      <c r="H13" s="118">
        <f t="shared" ca="1" si="11"/>
        <v>28396.572222222221</v>
      </c>
      <c r="I13" s="119">
        <f t="shared" ca="1" si="12"/>
        <v>491.13001970649532</v>
      </c>
      <c r="J13" s="117">
        <f ca="1">OFFSET(UTSA!C$115,'Discipline Analysis'!$A$3,0)</f>
        <v>26098793.60342196</v>
      </c>
      <c r="K13" s="120">
        <f ca="1">OFFSET(UTSA!D$115,'Discipline Analysis'!$A$3,0)</f>
        <v>34661468.975334771</v>
      </c>
      <c r="L13" s="120">
        <f ca="1">OFFSET(UTSA!E$115,'Discipline Analysis'!$A$3,0)</f>
        <v>24381926.835462205</v>
      </c>
      <c r="M13" s="120">
        <f ca="1">OFFSET(UTSA!F$115,'Discipline Analysis'!$A$3,0)</f>
        <v>18122707.300370716</v>
      </c>
      <c r="N13" s="120">
        <f ca="1">OFFSET(UTSA!G$115,'Discipline Analysis'!$A$3,0)</f>
        <v>0</v>
      </c>
      <c r="O13" s="166">
        <f t="shared" ca="1" si="0"/>
        <v>103264896.71458966</v>
      </c>
      <c r="P13" s="197">
        <f t="shared" ca="1" si="1"/>
        <v>4.1847173477543138E-2</v>
      </c>
      <c r="Q13" s="117">
        <f ca="1">OFFSET(UTSA!C$192,'Discipline Analysis'!$A$3,0)</f>
        <v>21798012.987820227</v>
      </c>
      <c r="R13" s="120">
        <f ca="1">OFFSET(UTSA!D$192,'Discipline Analysis'!$A$3,0)</f>
        <v>28949658.07163633</v>
      </c>
      <c r="S13" s="120">
        <f ca="1">OFFSET(UTSA!E$192,'Discipline Analysis'!$A$3,0)</f>
        <v>20364066.090694796</v>
      </c>
      <c r="T13" s="120">
        <f ca="1">OFFSET(UTSA!F$192,'Discipline Analysis'!$A$3,0)</f>
        <v>15136293.849848658</v>
      </c>
      <c r="U13" s="120">
        <f ca="1">OFFSET(UTSA!G$192,'Discipline Analysis'!$A$3,0)</f>
        <v>0</v>
      </c>
      <c r="V13" s="166">
        <f t="shared" ca="1" si="2"/>
        <v>86248031.000000015</v>
      </c>
      <c r="W13" s="197">
        <f t="shared" ca="1" si="3"/>
        <v>4.9646610553211151E-2</v>
      </c>
      <c r="X13" s="117">
        <f ca="1">OFFSET(UTSA!C$217,'Discipline Analysis'!$A$3,0)</f>
        <v>14934741.981047612</v>
      </c>
      <c r="Y13" s="120">
        <f ca="1">OFFSET(UTSA!D$217,'Discipline Analysis'!$A$3,0)</f>
        <v>22493976.48392535</v>
      </c>
      <c r="Z13" s="120">
        <f ca="1">OFFSET(UTSA!E$217,'Discipline Analysis'!$A$3,0)</f>
        <v>4731600.0883669555</v>
      </c>
      <c r="AA13" s="120">
        <f ca="1">OFFSET(UTSA!F$217,'Discipline Analysis'!$A$3,0)</f>
        <v>1131305.4466600781</v>
      </c>
      <c r="AB13" s="120">
        <f ca="1">OFFSET(UTSA!G$217,'Discipline Analysis'!$A$3,0)</f>
        <v>0</v>
      </c>
      <c r="AC13" s="166">
        <f t="shared" ca="1" si="4"/>
        <v>43291623.999999993</v>
      </c>
      <c r="AD13" s="121">
        <f t="shared" ca="1" si="5"/>
        <v>3.6988719871846279E-2</v>
      </c>
      <c r="AE13" s="117">
        <f ca="1">OFFSET(UTSA!C$242,'Discipline Analysis'!$A$3,0)</f>
        <v>10182305.18551247</v>
      </c>
      <c r="AF13" s="120">
        <f ca="1">OFFSET(UTSA!D$242,'Discipline Analysis'!$A$3,0)</f>
        <v>15336089.079123305</v>
      </c>
      <c r="AG13" s="120">
        <f ca="1">OFFSET(UTSA!E$242,'Discipline Analysis'!$A$3,0)</f>
        <v>3225940.9755246788</v>
      </c>
      <c r="AH13" s="120">
        <f ca="1">OFFSET(UTSA!F$242,'Discipline Analysis'!$A$3,0)</f>
        <v>771308.75983954431</v>
      </c>
      <c r="AI13" s="120">
        <f ca="1">OFFSET(UTSA!G$242,'Discipline Analysis'!$A$3,0)</f>
        <v>0</v>
      </c>
      <c r="AJ13" s="166">
        <f t="shared" ca="1" si="6"/>
        <v>29515644</v>
      </c>
      <c r="AK13" s="121">
        <f t="shared" ca="1" si="7"/>
        <v>3.8947851248998862E-2</v>
      </c>
      <c r="AL13" s="117">
        <f ca="1">OFFSET(UTSA!C$167,'Discipline Analysis'!$A$3,0)</f>
        <v>32817679.413973365</v>
      </c>
      <c r="AM13" s="120">
        <f ca="1">OFFSET(UTSA!D$167,'Discipline Analysis'!$A$3,0)</f>
        <v>49664941.651102245</v>
      </c>
      <c r="AN13" s="120">
        <f ca="1">OFFSET(UTSA!E$167,'Discipline Analysis'!$A$3,0)</f>
        <v>34652074.760984182</v>
      </c>
      <c r="AO13" s="120">
        <f ca="1">OFFSET(UTSA!F$167,'Discipline Analysis'!$A$3,0)</f>
        <v>26528407.779350527</v>
      </c>
      <c r="AP13" s="120">
        <f ca="1">OFFSET(UTSA!G$167,'Discipline Analysis'!$A$3,0)</f>
        <v>0</v>
      </c>
      <c r="AQ13" s="166">
        <f t="shared" ca="1" si="8"/>
        <v>143663103.60541031</v>
      </c>
      <c r="AR13" s="121">
        <f t="shared" ca="1" si="9"/>
        <v>4.0706764024682658E-2</v>
      </c>
    </row>
    <row r="14" spans="1:44" x14ac:dyDescent="0.2">
      <c r="A14" s="201" t="s">
        <v>708</v>
      </c>
      <c r="B14" s="117">
        <f ca="1">OFFSET(UTT!C$31,'Discipline Analysis'!$A$3,0)</f>
        <v>75047</v>
      </c>
      <c r="C14" s="120">
        <f ca="1">OFFSET(UTT!D$31,'Discipline Analysis'!$A$3,0)</f>
        <v>103165</v>
      </c>
      <c r="D14" s="120">
        <f ca="1">OFFSET(UTT!E$31,'Discipline Analysis'!$A$3,0)</f>
        <v>36811</v>
      </c>
      <c r="E14" s="120">
        <f ca="1">OFFSET(UTT!F$31,'Discipline Analysis'!$A$3,0)</f>
        <v>1846</v>
      </c>
      <c r="F14" s="196">
        <f ca="1">OFFSET(UTT!G$31,'Discipline Analysis'!$A$3,0)</f>
        <v>0</v>
      </c>
      <c r="G14" s="166">
        <f t="shared" ca="1" si="10"/>
        <v>216869</v>
      </c>
      <c r="H14" s="118">
        <f t="shared" ca="1" si="11"/>
        <v>7576.7472222222223</v>
      </c>
      <c r="I14" s="119">
        <f t="shared" ca="1" si="12"/>
        <v>475.88863218140926</v>
      </c>
      <c r="J14" s="117">
        <f ca="1">OFFSET(UTT!C$115,'Discipline Analysis'!$A$3,0)</f>
        <v>6060016.4453587215</v>
      </c>
      <c r="K14" s="120">
        <f ca="1">OFFSET(UTT!D$115,'Discipline Analysis'!$A$3,0)</f>
        <v>13440500.220112264</v>
      </c>
      <c r="L14" s="120">
        <f ca="1">OFFSET(UTT!E$115,'Discipline Analysis'!$A$3,0)</f>
        <v>8376204.4683395959</v>
      </c>
      <c r="M14" s="120">
        <f ca="1">OFFSET(UTT!F$115,'Discipline Analysis'!$A$3,0)</f>
        <v>1212261.6387394664</v>
      </c>
      <c r="N14" s="120">
        <f ca="1">OFFSET(UTT!G$115,'Discipline Analysis'!$A$3,0)</f>
        <v>0</v>
      </c>
      <c r="O14" s="166">
        <f t="shared" ca="1" si="0"/>
        <v>29088982.77255005</v>
      </c>
      <c r="P14" s="197">
        <f t="shared" ca="1" si="1"/>
        <v>1.1788049444649104E-2</v>
      </c>
      <c r="Q14" s="117">
        <f ca="1">OFFSET(UTT!C$192,'Discipline Analysis'!$A$3,0)</f>
        <v>3240283.0668061995</v>
      </c>
      <c r="R14" s="120">
        <f ca="1">OFFSET(UTT!D$192,'Discipline Analysis'!$A$3,0)</f>
        <v>7186618.3310426278</v>
      </c>
      <c r="S14" s="120">
        <f ca="1">OFFSET(UTT!E$192,'Discipline Analysis'!$A$3,0)</f>
        <v>4478745.8495519962</v>
      </c>
      <c r="T14" s="120">
        <f ca="1">OFFSET(UTT!F$192,'Discipline Analysis'!$A$3,0)</f>
        <v>648194.75259917486</v>
      </c>
      <c r="U14" s="120">
        <f ca="1">OFFSET(UTT!G$192,'Discipline Analysis'!$A$3,0)</f>
        <v>0</v>
      </c>
      <c r="V14" s="166">
        <f t="shared" ca="1" si="2"/>
        <v>15553841.999999998</v>
      </c>
      <c r="W14" s="197">
        <f t="shared" ca="1" si="3"/>
        <v>8.953196118531433E-3</v>
      </c>
      <c r="X14" s="117">
        <f ca="1">OFFSET(UTT!C$217,'Discipline Analysis'!$A$3,0)</f>
        <v>3911338.8424744899</v>
      </c>
      <c r="Y14" s="120">
        <f ca="1">OFFSET(UTT!D$217,'Discipline Analysis'!$A$3,0)</f>
        <v>7089863.6259566341</v>
      </c>
      <c r="Z14" s="120">
        <f ca="1">OFFSET(UTT!E$217,'Discipline Analysis'!$A$3,0)</f>
        <v>2874309.5401785709</v>
      </c>
      <c r="AA14" s="120">
        <f ca="1">OFFSET(UTT!F$217,'Discipline Analysis'!$A$3,0)</f>
        <v>223290.9913903061</v>
      </c>
      <c r="AB14" s="120">
        <f ca="1">OFFSET(UTT!G$217,'Discipline Analysis'!$A$3,0)</f>
        <v>0</v>
      </c>
      <c r="AC14" s="166">
        <f t="shared" ca="1" si="4"/>
        <v>14098803.000000002</v>
      </c>
      <c r="AD14" s="121">
        <f t="shared" ca="1" si="5"/>
        <v>1.2046133328131698E-2</v>
      </c>
      <c r="AE14" s="117">
        <f ca="1">OFFSET(UTT!C$242,'Discipline Analysis'!$A$3,0)</f>
        <v>3688047.9049744895</v>
      </c>
      <c r="AF14" s="120">
        <f ca="1">OFFSET(UTT!D$242,'Discipline Analysis'!$A$3,0)</f>
        <v>6685116.7197066322</v>
      </c>
      <c r="AG14" s="120">
        <f ca="1">OFFSET(UTT!E$242,'Discipline Analysis'!$A$3,0)</f>
        <v>2710220.6443452379</v>
      </c>
      <c r="AH14" s="120">
        <f ca="1">OFFSET(UTT!F$242,'Discipline Analysis'!$A$3,0)</f>
        <v>210543.73097363947</v>
      </c>
      <c r="AI14" s="120">
        <f ca="1">OFFSET(UTT!G$242,'Discipline Analysis'!$A$3,0)</f>
        <v>0</v>
      </c>
      <c r="AJ14" s="166">
        <f t="shared" ca="1" si="6"/>
        <v>13293929</v>
      </c>
      <c r="AK14" s="121">
        <f t="shared" ca="1" si="7"/>
        <v>1.7542221650550881E-2</v>
      </c>
      <c r="AL14" s="117">
        <f ca="1">OFFSET(UTT!C$167,'Discipline Analysis'!$A$3,0)</f>
        <v>6475842.415095713</v>
      </c>
      <c r="AM14" s="120">
        <f ca="1">OFFSET(UTT!D$167,'Discipline Analysis'!$A$3,0)</f>
        <v>14377318.368864134</v>
      </c>
      <c r="AN14" s="120">
        <f ca="1">OFFSET(UTT!E$167,'Discipline Analysis'!$A$3,0)</f>
        <v>9017305.3734805919</v>
      </c>
      <c r="AO14" s="120">
        <f ca="1">OFFSET(UTT!F$167,'Discipline Analysis'!$A$3,0)</f>
        <v>1299468.8425595614</v>
      </c>
      <c r="AP14" s="120">
        <f ca="1">OFFSET(UTT!G$167,'Discipline Analysis'!$A$3,0)</f>
        <v>0</v>
      </c>
      <c r="AQ14" s="166">
        <f t="shared" ca="1" si="8"/>
        <v>31169935</v>
      </c>
      <c r="AR14" s="121">
        <f t="shared" ca="1" si="9"/>
        <v>8.8319628134632139E-3</v>
      </c>
    </row>
    <row r="15" spans="1:44" x14ac:dyDescent="0.2">
      <c r="A15" s="201" t="s">
        <v>107</v>
      </c>
      <c r="B15" s="117">
        <f ca="1">OFFSET(TAMU!C$31,'Discipline Analysis'!$A$3,0)</f>
        <v>775971</v>
      </c>
      <c r="C15" s="120">
        <f ca="1">OFFSET(TAMU!D$31,'Discipline Analysis'!$A$3,0)</f>
        <v>650577</v>
      </c>
      <c r="D15" s="120">
        <f ca="1">OFFSET(TAMU!E$31,'Discipline Analysis'!$A$3,0)</f>
        <v>130187</v>
      </c>
      <c r="E15" s="120">
        <f ca="1">OFFSET(TAMU!F$31,'Discipline Analysis'!$A$3,0)</f>
        <v>79479</v>
      </c>
      <c r="F15" s="196">
        <f ca="1">OFFSET(TAMU!G$31,'Discipline Analysis'!$A$3,0)</f>
        <v>32391</v>
      </c>
      <c r="G15" s="166">
        <f t="shared" ca="1" si="10"/>
        <v>1668605</v>
      </c>
      <c r="H15" s="118">
        <f t="shared" ca="1" si="11"/>
        <v>58741.183333333342</v>
      </c>
      <c r="I15" s="119">
        <f t="shared" ca="1" si="12"/>
        <v>775.73505250247956</v>
      </c>
      <c r="J15" s="117">
        <f ca="1">OFFSET(TAMU!C$115,'Discipline Analysis'!$A$3,0)</f>
        <v>45092929.130313553</v>
      </c>
      <c r="K15" s="120">
        <f ca="1">OFFSET(TAMU!D$115,'Discipline Analysis'!$A$3,0)</f>
        <v>93449670.449352726</v>
      </c>
      <c r="L15" s="120">
        <f ca="1">OFFSET(TAMU!E$115,'Discipline Analysis'!$A$3,0)</f>
        <v>70067914.321219921</v>
      </c>
      <c r="M15" s="120">
        <f ca="1">OFFSET(TAMU!F$115,'Discipline Analysis'!$A$3,0)</f>
        <v>84764174.079913899</v>
      </c>
      <c r="N15" s="120">
        <f ca="1">OFFSET(TAMU!G$115,'Discipline Analysis'!$A$3,0)</f>
        <v>29972331.2401</v>
      </c>
      <c r="O15" s="166">
        <f t="shared" ca="1" si="0"/>
        <v>323347019.22090012</v>
      </c>
      <c r="P15" s="197">
        <f t="shared" ca="1" si="1"/>
        <v>0.13103348027531364</v>
      </c>
      <c r="Q15" s="117">
        <f ca="1">OFFSET(TAMU!C$192,'Discipline Analysis'!$A$3,0)</f>
        <v>37154074.560746439</v>
      </c>
      <c r="R15" s="120">
        <f ca="1">OFFSET(TAMU!D$192,'Discipline Analysis'!$A$3,0)</f>
        <v>76997349.485074192</v>
      </c>
      <c r="S15" s="120">
        <f ca="1">OFFSET(TAMU!E$192,'Discipline Analysis'!$A$3,0)</f>
        <v>57732078.24852819</v>
      </c>
      <c r="T15" s="120">
        <f ca="1">OFFSET(TAMU!F$192,'Discipline Analysis'!$A$3,0)</f>
        <v>69840981.825420693</v>
      </c>
      <c r="U15" s="120">
        <f ca="1">OFFSET(TAMU!G$192,'Discipline Analysis'!$A$3,0)</f>
        <v>24695539.880230486</v>
      </c>
      <c r="V15" s="166">
        <f t="shared" ca="1" si="2"/>
        <v>266420024</v>
      </c>
      <c r="W15" s="197">
        <f t="shared" ca="1" si="3"/>
        <v>0.15335829724744865</v>
      </c>
      <c r="X15" s="117">
        <f ca="1">OFFSET(TAMU!C$217,'Discipline Analysis'!$A$3,0)</f>
        <v>30488003.677763823</v>
      </c>
      <c r="Y15" s="120">
        <f ca="1">OFFSET(TAMU!D$217,'Discipline Analysis'!$A$3,0)</f>
        <v>42289195.417713568</v>
      </c>
      <c r="Z15" s="120">
        <f ca="1">OFFSET(TAMU!E$217,'Discipline Analysis'!$A$3,0)</f>
        <v>8866583.2506281435</v>
      </c>
      <c r="AA15" s="120">
        <f ca="1">OFFSET(TAMU!F$217,'Discipline Analysis'!$A$3,0)</f>
        <v>5465384.2902010055</v>
      </c>
      <c r="AB15" s="120">
        <f ca="1">OFFSET(TAMU!G$217,'Discipline Analysis'!$A$3,0)</f>
        <v>1941398.3636934673</v>
      </c>
      <c r="AC15" s="166">
        <f t="shared" ca="1" si="4"/>
        <v>89050565</v>
      </c>
      <c r="AD15" s="121">
        <f t="shared" ca="1" si="5"/>
        <v>7.6085535696573531E-2</v>
      </c>
      <c r="AE15" s="117">
        <f ca="1">OFFSET(TAMU!C$242,'Discipline Analysis'!$A$3,0)</f>
        <v>26821723.127160195</v>
      </c>
      <c r="AF15" s="120">
        <f ca="1">OFFSET(TAMU!D$242,'Discipline Analysis'!$A$3,0)</f>
        <v>37203783.58493688</v>
      </c>
      <c r="AG15" s="120">
        <f ca="1">OFFSET(TAMU!E$242,'Discipline Analysis'!$A$3,0)</f>
        <v>7800348.0826694444</v>
      </c>
      <c r="AH15" s="120">
        <f ca="1">OFFSET(TAMU!F$242,'Discipline Analysis'!$A$3,0)</f>
        <v>4808154.2420639796</v>
      </c>
      <c r="AI15" s="120">
        <f ca="1">OFFSET(TAMU!G$242,'Discipline Analysis'!$A$3,0)</f>
        <v>1707938.9631695061</v>
      </c>
      <c r="AJ15" s="166">
        <f t="shared" ca="1" si="6"/>
        <v>78341948</v>
      </c>
      <c r="AK15" s="121">
        <f t="shared" ca="1" si="7"/>
        <v>0.10337740004117153</v>
      </c>
      <c r="AL15" s="117">
        <f ca="1">OFFSET(TAMU!C$167,'Discipline Analysis'!$A$3,0)</f>
        <v>37675095.602529675</v>
      </c>
      <c r="AM15" s="120">
        <f ca="1">OFFSET(TAMU!D$167,'Discipline Analysis'!$A$3,0)</f>
        <v>82813749.785052001</v>
      </c>
      <c r="AN15" s="120">
        <f ca="1">OFFSET(TAMU!E$167,'Discipline Analysis'!$A$3,0)</f>
        <v>111002281.56495403</v>
      </c>
      <c r="AO15" s="120">
        <f ca="1">OFFSET(TAMU!F$167,'Discipline Analysis'!$A$3,0)</f>
        <v>245131627.97886464</v>
      </c>
      <c r="AP15" s="120">
        <f ca="1">OFFSET(TAMU!G$167,'Discipline Analysis'!$A$3,0)</f>
        <v>60613076.128599606</v>
      </c>
      <c r="AQ15" s="166">
        <f t="shared" ca="1" si="8"/>
        <v>537235831.05999994</v>
      </c>
      <c r="AR15" s="121">
        <f t="shared" ca="1" si="9"/>
        <v>0.15222511314129866</v>
      </c>
    </row>
    <row r="16" spans="1:44" x14ac:dyDescent="0.2">
      <c r="A16" s="201" t="s">
        <v>694</v>
      </c>
      <c r="B16" s="117">
        <f ca="1">OFFSET(TAMUG!C$31,'Discipline Analysis'!$A$3,0)</f>
        <v>32519</v>
      </c>
      <c r="C16" s="120">
        <f ca="1">OFFSET(TAMUG!D$31,'Discipline Analysis'!$A$3,0)</f>
        <v>15165</v>
      </c>
      <c r="D16" s="120">
        <f ca="1">OFFSET(TAMUG!E$31,'Discipline Analysis'!$A$3,0)</f>
        <v>2495</v>
      </c>
      <c r="E16" s="120">
        <f ca="1">OFFSET(TAMUG!F$31,'Discipline Analysis'!$A$3,0)</f>
        <v>710</v>
      </c>
      <c r="F16" s="196">
        <f ca="1">OFFSET(TAMUG!G$31,'Discipline Analysis'!$A$3,0)</f>
        <v>0</v>
      </c>
      <c r="G16" s="166">
        <f t="shared" ca="1" si="10"/>
        <v>50889</v>
      </c>
      <c r="H16" s="118">
        <f t="shared" ca="1" si="11"/>
        <v>1732.8694444444443</v>
      </c>
      <c r="I16" s="119">
        <f t="shared" ca="1" si="12"/>
        <v>859.01659101181031</v>
      </c>
      <c r="J16" s="117">
        <f ca="1">OFFSET(TAMUG!C$115,'Discipline Analysis'!$A$3,0)</f>
        <v>4572821.6610604776</v>
      </c>
      <c r="K16" s="120">
        <f ca="1">OFFSET(TAMUG!D$115,'Discipline Analysis'!$A$3,0)</f>
        <v>3556229.307158317</v>
      </c>
      <c r="L16" s="120">
        <f ca="1">OFFSET(TAMUG!E$115,'Discipline Analysis'!$A$3,0)</f>
        <v>1689010.7166285657</v>
      </c>
      <c r="M16" s="120">
        <f ca="1">OFFSET(TAMUG!F$115,'Discipline Analysis'!$A$3,0)</f>
        <v>1075179.4351526387</v>
      </c>
      <c r="N16" s="120">
        <f ca="1">OFFSET(TAMUG!G$115,'Discipline Analysis'!$A$3,0)</f>
        <v>0</v>
      </c>
      <c r="O16" s="166">
        <f t="shared" ca="1" si="0"/>
        <v>10893241.119999999</v>
      </c>
      <c r="P16" s="197">
        <f t="shared" ca="1" si="1"/>
        <v>4.4143882905461895E-3</v>
      </c>
      <c r="Q16" s="117">
        <f ca="1">OFFSET(TAMUG!C$192,'Discipline Analysis'!$A$3,0)</f>
        <v>2675444.4526464972</v>
      </c>
      <c r="R16" s="120">
        <f ca="1">OFFSET(TAMUG!D$192,'Discipline Analysis'!$A$3,0)</f>
        <v>2080661.4990467657</v>
      </c>
      <c r="S16" s="120">
        <f ca="1">OFFSET(TAMUG!E$192,'Discipline Analysis'!$A$3,0)</f>
        <v>988198.24764747522</v>
      </c>
      <c r="T16" s="120">
        <f ca="1">OFFSET(TAMUG!F$192,'Discipline Analysis'!$A$3,0)</f>
        <v>629060.80065926211</v>
      </c>
      <c r="U16" s="120">
        <f ca="1">OFFSET(TAMUG!G$192,'Discipline Analysis'!$A$3,0)</f>
        <v>0</v>
      </c>
      <c r="V16" s="166">
        <f t="shared" ca="1" si="2"/>
        <v>6373365</v>
      </c>
      <c r="W16" s="197">
        <f t="shared" ca="1" si="3"/>
        <v>3.6686747094373268E-3</v>
      </c>
      <c r="X16" s="117">
        <f ca="1">OFFSET(TAMUG!C$217,'Discipline Analysis'!$A$3,0)</f>
        <v>2970303.6563823349</v>
      </c>
      <c r="Y16" s="120">
        <f ca="1">OFFSET(TAMUG!D$217,'Discipline Analysis'!$A$3,0)</f>
        <v>3172168.9534180281</v>
      </c>
      <c r="Z16" s="120">
        <f ca="1">OFFSET(TAMUG!E$217,'Discipline Analysis'!$A$3,0)</f>
        <v>535560.99213551125</v>
      </c>
      <c r="AA16" s="120">
        <f ca="1">OFFSET(TAMUG!F$217,'Discipline Analysis'!$A$3,0)</f>
        <v>131830.39806412585</v>
      </c>
      <c r="AB16" s="120">
        <f ca="1">OFFSET(TAMUG!G$217,'Discipline Analysis'!$A$3,0)</f>
        <v>0</v>
      </c>
      <c r="AC16" s="166">
        <f t="shared" ca="1" si="4"/>
        <v>6809864.0000000009</v>
      </c>
      <c r="AD16" s="121">
        <f t="shared" ca="1" si="5"/>
        <v>5.8184038524720311E-3</v>
      </c>
      <c r="AE16" s="117">
        <f ca="1">OFFSET(TAMUG!C$242,'Discipline Analysis'!$A$3,0)</f>
        <v>1389314.2226255292</v>
      </c>
      <c r="AF16" s="120">
        <f ca="1">OFFSET(TAMUG!D$242,'Discipline Analysis'!$A$3,0)</f>
        <v>1483733.6358136719</v>
      </c>
      <c r="AG16" s="120">
        <f ca="1">OFFSET(TAMUG!E$242,'Discipline Analysis'!$A$3,0)</f>
        <v>250500.48396854202</v>
      </c>
      <c r="AH16" s="120">
        <f ca="1">OFFSET(TAMUG!F$242,'Discipline Analysis'!$A$3,0)</f>
        <v>61661.65759225651</v>
      </c>
      <c r="AI16" s="120">
        <f ca="1">OFFSET(TAMUG!G$242,'Discipline Analysis'!$A$3,0)</f>
        <v>0</v>
      </c>
      <c r="AJ16" s="166">
        <f t="shared" ca="1" si="6"/>
        <v>3185209.9999999995</v>
      </c>
      <c r="AK16" s="121">
        <f t="shared" ca="1" si="7"/>
        <v>4.2030960014568432E-3</v>
      </c>
      <c r="AL16" s="117">
        <f ca="1">OFFSET(TAMUG!C$167,'Discipline Analysis'!$A$3,0)</f>
        <v>4877501.3637002883</v>
      </c>
      <c r="AM16" s="120">
        <f ca="1">OFFSET(TAMUG!D$167,'Discipline Analysis'!$A$3,0)</f>
        <v>5179547.3878419911</v>
      </c>
      <c r="AN16" s="120">
        <f ca="1">OFFSET(TAMUG!E$167,'Discipline Analysis'!$A$3,0)</f>
        <v>4311294.4370642481</v>
      </c>
      <c r="AO16" s="120">
        <f ca="1">OFFSET(TAMUG!F$167,'Discipline Analysis'!$A$3,0)</f>
        <v>2084471.9913934907</v>
      </c>
      <c r="AP16" s="120">
        <f ca="1">OFFSET(TAMUG!G$167,'Discipline Analysis'!$A$3,0)</f>
        <v>0</v>
      </c>
      <c r="AQ16" s="166">
        <f t="shared" ca="1" si="8"/>
        <v>16452815.180000018</v>
      </c>
      <c r="AR16" s="121">
        <f t="shared" ca="1" si="9"/>
        <v>4.6618849813624321E-3</v>
      </c>
    </row>
    <row r="17" spans="1:44" x14ac:dyDescent="0.2">
      <c r="A17" s="201" t="s">
        <v>690</v>
      </c>
      <c r="B17" s="117">
        <f ca="1">OFFSET(PVAMU!C$31,'Discipline Analysis'!$A$3,0)</f>
        <v>155895</v>
      </c>
      <c r="C17" s="120">
        <f ca="1">OFFSET(PVAMU!D$31,'Discipline Analysis'!$A$3,0)</f>
        <v>67899</v>
      </c>
      <c r="D17" s="120">
        <f ca="1">OFFSET(PVAMU!E$31,'Discipline Analysis'!$A$3,0)</f>
        <v>12378</v>
      </c>
      <c r="E17" s="120">
        <f ca="1">OFFSET(PVAMU!F$31,'Discipline Analysis'!$A$3,0)</f>
        <v>1688</v>
      </c>
      <c r="F17" s="196">
        <f ca="1">OFFSET(PVAMU!G$31,'Discipline Analysis'!$A$3,0)</f>
        <v>0</v>
      </c>
      <c r="G17" s="166">
        <f t="shared" ca="1" si="10"/>
        <v>237860</v>
      </c>
      <c r="H17" s="118">
        <f t="shared" ca="1" si="11"/>
        <v>8069.3277777777776</v>
      </c>
      <c r="I17" s="119">
        <f t="shared" ca="1" si="12"/>
        <v>560.22157793812607</v>
      </c>
      <c r="J17" s="117">
        <f ca="1">OFFSET(PVAMU!C$115,'Discipline Analysis'!$A$3,0)</f>
        <v>13610361.093588997</v>
      </c>
      <c r="K17" s="120">
        <f ca="1">OFFSET(PVAMU!D$115,'Discipline Analysis'!$A$3,0)</f>
        <v>11548017.868002377</v>
      </c>
      <c r="L17" s="120">
        <f ca="1">OFFSET(PVAMU!E$115,'Discipline Analysis'!$A$3,0)</f>
        <v>4177245.8010867871</v>
      </c>
      <c r="M17" s="120">
        <f ca="1">OFFSET(PVAMU!F$115,'Discipline Analysis'!$A$3,0)</f>
        <v>1734370.765684478</v>
      </c>
      <c r="N17" s="120">
        <f ca="1">OFFSET(PVAMU!G$115,'Discipline Analysis'!$A$3,0)</f>
        <v>0</v>
      </c>
      <c r="O17" s="166">
        <f t="shared" ca="1" si="0"/>
        <v>31069995.528362639</v>
      </c>
      <c r="P17" s="197">
        <f t="shared" ca="1" si="1"/>
        <v>1.259083710135726E-2</v>
      </c>
      <c r="Q17" s="117">
        <f ca="1">OFFSET(PVAMU!C$192,'Discipline Analysis'!$A$3,0)</f>
        <v>10481512.742203588</v>
      </c>
      <c r="R17" s="120">
        <f ca="1">OFFSET(PVAMU!D$192,'Discipline Analysis'!$A$3,0)</f>
        <v>8893275.9093126766</v>
      </c>
      <c r="S17" s="120">
        <f ca="1">OFFSET(PVAMU!E$192,'Discipline Analysis'!$A$3,0)</f>
        <v>3216950.2917914093</v>
      </c>
      <c r="T17" s="120">
        <f ca="1">OFFSET(PVAMU!F$192,'Discipline Analysis'!$A$3,0)</f>
        <v>1335661.056692329</v>
      </c>
      <c r="U17" s="120">
        <f ca="1">OFFSET(PVAMU!G$192,'Discipline Analysis'!$A$3,0)</f>
        <v>0</v>
      </c>
      <c r="V17" s="166">
        <f t="shared" ca="1" si="2"/>
        <v>23927400.000000004</v>
      </c>
      <c r="W17" s="197">
        <f t="shared" ca="1" si="3"/>
        <v>1.3773233957664548E-2</v>
      </c>
      <c r="X17" s="117">
        <f ca="1">OFFSET(PVAMU!C$217,'Discipline Analysis'!$A$3,0)</f>
        <v>8988097.2418901362</v>
      </c>
      <c r="Y17" s="120">
        <f ca="1">OFFSET(PVAMU!D$217,'Discipline Analysis'!$A$3,0)</f>
        <v>8447272.1359212808</v>
      </c>
      <c r="Z17" s="120">
        <f ca="1">OFFSET(PVAMU!E$217,'Discipline Analysis'!$A$3,0)</f>
        <v>1495589.4276600347</v>
      </c>
      <c r="AA17" s="120">
        <f ca="1">OFFSET(PVAMU!F$217,'Discipline Analysis'!$A$3,0)</f>
        <v>305774.19452854671</v>
      </c>
      <c r="AB17" s="120">
        <f ca="1">OFFSET(PVAMU!G$217,'Discipline Analysis'!$A$3,0)</f>
        <v>0</v>
      </c>
      <c r="AC17" s="166">
        <f t="shared" ca="1" si="4"/>
        <v>19236732.999999996</v>
      </c>
      <c r="AD17" s="121">
        <f t="shared" ca="1" si="5"/>
        <v>1.6436023009589594E-2</v>
      </c>
      <c r="AE17" s="117">
        <f ca="1">OFFSET(PVAMU!C$242,'Discipline Analysis'!$A$3,0)</f>
        <v>9208706.5323313177</v>
      </c>
      <c r="AF17" s="120">
        <f ca="1">OFFSET(PVAMU!D$242,'Discipline Analysis'!$A$3,0)</f>
        <v>8654607.0881271642</v>
      </c>
      <c r="AG17" s="120">
        <f ca="1">OFFSET(PVAMU!E$242,'Discipline Analysis'!$A$3,0)</f>
        <v>1532298.078395329</v>
      </c>
      <c r="AH17" s="120">
        <f ca="1">OFFSET(PVAMU!F$242,'Discipline Analysis'!$A$3,0)</f>
        <v>313279.3011461937</v>
      </c>
      <c r="AI17" s="120">
        <f ca="1">OFFSET(PVAMU!G$242,'Discipline Analysis'!$A$3,0)</f>
        <v>0</v>
      </c>
      <c r="AJ17" s="166">
        <f t="shared" ca="1" si="6"/>
        <v>19708891.000000007</v>
      </c>
      <c r="AK17" s="121">
        <f t="shared" ca="1" si="7"/>
        <v>2.6007189778774021E-2</v>
      </c>
      <c r="AL17" s="117">
        <f ca="1">OFFSET(PVAMU!C$167,'Discipline Analysis'!$A$3,0)</f>
        <v>19995179.575594913</v>
      </c>
      <c r="AM17" s="120">
        <f ca="1">OFFSET(PVAMU!D$167,'Discipline Analysis'!$A$3,0)</f>
        <v>13786006.043542072</v>
      </c>
      <c r="AN17" s="120">
        <f ca="1">OFFSET(PVAMU!E$167,'Discipline Analysis'!$A$3,0)</f>
        <v>3992774.6813769625</v>
      </c>
      <c r="AO17" s="120">
        <f ca="1">OFFSET(PVAMU!F$167,'Discipline Analysis'!$A$3,0)</f>
        <v>1537324.6994860517</v>
      </c>
      <c r="AP17" s="120">
        <f ca="1">OFFSET(PVAMU!G$167,'Discipline Analysis'!$A$3,0)</f>
        <v>0</v>
      </c>
      <c r="AQ17" s="166">
        <f t="shared" ca="1" si="8"/>
        <v>39311285.000000007</v>
      </c>
      <c r="AR17" s="121">
        <f t="shared" ca="1" si="9"/>
        <v>1.113880434044711E-2</v>
      </c>
    </row>
    <row r="18" spans="1:44" x14ac:dyDescent="0.2">
      <c r="A18" s="201" t="s">
        <v>693</v>
      </c>
      <c r="B18" s="117">
        <f ca="1">OFFSET(TAR!C$31,'Discipline Analysis'!$A$3,0)</f>
        <v>161292</v>
      </c>
      <c r="C18" s="120">
        <f ca="1">OFFSET(TAR!D$31,'Discipline Analysis'!$A$3,0)</f>
        <v>133155</v>
      </c>
      <c r="D18" s="120">
        <f ca="1">OFFSET(TAR!E$31,'Discipline Analysis'!$A$3,0)</f>
        <v>33932</v>
      </c>
      <c r="E18" s="120">
        <f ca="1">OFFSET(TAR!F$31,'Discipline Analysis'!$A$3,0)</f>
        <v>2553</v>
      </c>
      <c r="F18" s="196">
        <f ca="1">OFFSET(TAR!G$31,'Discipline Analysis'!$A$3,0)</f>
        <v>0</v>
      </c>
      <c r="G18" s="166">
        <f t="shared" ca="1" si="10"/>
        <v>330932</v>
      </c>
      <c r="H18" s="118">
        <f t="shared" ca="1" si="11"/>
        <v>11370.566666666668</v>
      </c>
      <c r="I18" s="119">
        <f t="shared" ca="1" si="12"/>
        <v>364.90534913516979</v>
      </c>
      <c r="J18" s="117">
        <f ca="1">OFFSET(TAR!C$115,'Discipline Analysis'!$A$3,0)</f>
        <v>9514443.5461462494</v>
      </c>
      <c r="K18" s="120">
        <f ca="1">OFFSET(TAR!D$115,'Discipline Analysis'!$A$3,0)</f>
        <v>13212629.725085739</v>
      </c>
      <c r="L18" s="120">
        <f ca="1">OFFSET(TAR!E$115,'Discipline Analysis'!$A$3,0)</f>
        <v>6719807.6129137166</v>
      </c>
      <c r="M18" s="120">
        <f ca="1">OFFSET(TAR!F$115,'Discipline Analysis'!$A$3,0)</f>
        <v>456640.51302197867</v>
      </c>
      <c r="N18" s="120">
        <f ca="1">OFFSET(TAR!G$115,'Discipline Analysis'!$A$3,0)</f>
        <v>0</v>
      </c>
      <c r="O18" s="166">
        <f t="shared" ca="1" si="0"/>
        <v>29903521.397167683</v>
      </c>
      <c r="P18" s="197">
        <f t="shared" ca="1" si="1"/>
        <v>1.2118133918783068E-2</v>
      </c>
      <c r="Q18" s="117">
        <f ca="1">OFFSET(TAR!C$192,'Discipline Analysis'!$A$3,0)</f>
        <v>7150924.78383354</v>
      </c>
      <c r="R18" s="120">
        <f ca="1">OFFSET(TAR!D$192,'Discipline Analysis'!$A$3,0)</f>
        <v>9930430.6029542554</v>
      </c>
      <c r="S18" s="120">
        <f ca="1">OFFSET(TAR!E$192,'Discipline Analysis'!$A$3,0)</f>
        <v>5050514.8901999015</v>
      </c>
      <c r="T18" s="120">
        <f ca="1">OFFSET(TAR!F$192,'Discipline Analysis'!$A$3,0)</f>
        <v>343204.72301230422</v>
      </c>
      <c r="U18" s="120">
        <f ca="1">OFFSET(TAR!G$192,'Discipline Analysis'!$A$3,0)</f>
        <v>0</v>
      </c>
      <c r="V18" s="166">
        <f t="shared" ca="1" si="2"/>
        <v>22475075</v>
      </c>
      <c r="W18" s="197">
        <f t="shared" ca="1" si="3"/>
        <v>1.2937237902616142E-2</v>
      </c>
      <c r="X18" s="117">
        <f ca="1">OFFSET(TAR!C$217,'Discipline Analysis'!$A$3,0)</f>
        <v>6195212.7036799304</v>
      </c>
      <c r="Y18" s="120">
        <f ca="1">OFFSET(TAR!D$217,'Discipline Analysis'!$A$3,0)</f>
        <v>9196403.065040648</v>
      </c>
      <c r="Z18" s="120">
        <f ca="1">OFFSET(TAR!E$217,'Discipline Analysis'!$A$3,0)</f>
        <v>2550817.6810012837</v>
      </c>
      <c r="AA18" s="120">
        <f ca="1">OFFSET(TAR!F$217,'Discipline Analysis'!$A$3,0)</f>
        <v>204479.55027813435</v>
      </c>
      <c r="AB18" s="120">
        <f ca="1">OFFSET(TAR!G$217,'Discipline Analysis'!$A$3,0)</f>
        <v>0</v>
      </c>
      <c r="AC18" s="166">
        <f t="shared" ca="1" si="4"/>
        <v>18146912.999999996</v>
      </c>
      <c r="AD18" s="121">
        <f t="shared" ca="1" si="5"/>
        <v>1.5504871831460182E-2</v>
      </c>
      <c r="AE18" s="117">
        <f ca="1">OFFSET(TAR!C$242,'Discipline Analysis'!$A$3,0)</f>
        <v>4313539.0031379266</v>
      </c>
      <c r="AF18" s="120">
        <f ca="1">OFFSET(TAR!D$242,'Discipline Analysis'!$A$3,0)</f>
        <v>6403176.9701897018</v>
      </c>
      <c r="AG18" s="120">
        <f ca="1">OFFSET(TAR!E$242,'Discipline Analysis'!$A$3,0)</f>
        <v>1776057.1078305522</v>
      </c>
      <c r="AH18" s="120">
        <f ca="1">OFFSET(TAR!F$242,'Discipline Analysis'!$A$3,0)</f>
        <v>142372.91884182001</v>
      </c>
      <c r="AI18" s="120">
        <f ca="1">OFFSET(TAR!G$242,'Discipline Analysis'!$A$3,0)</f>
        <v>0</v>
      </c>
      <c r="AJ18" s="166">
        <f t="shared" ca="1" si="6"/>
        <v>12635146.000000002</v>
      </c>
      <c r="AK18" s="121">
        <f t="shared" ca="1" si="7"/>
        <v>1.6672913757781571E-2</v>
      </c>
      <c r="AL18" s="117">
        <f ca="1">OFFSET(TAR!C$167,'Discipline Analysis'!$A$3,0)</f>
        <v>11962670.27670713</v>
      </c>
      <c r="AM18" s="120">
        <f ca="1">OFFSET(TAR!D$167,'Discipline Analysis'!$A$3,0)</f>
        <v>16612462.108037893</v>
      </c>
      <c r="AN18" s="120">
        <f ca="1">OFFSET(TAR!E$167,'Discipline Analysis'!$A$3,0)</f>
        <v>8448927.4024599437</v>
      </c>
      <c r="AO18" s="120">
        <f ca="1">OFFSET(TAR!F$167,'Discipline Analysis'!$A$3,0)</f>
        <v>574141.81562734896</v>
      </c>
      <c r="AP18" s="120">
        <f ca="1">OFFSET(TAR!G$167,'Discipline Analysis'!$A$3,0)</f>
        <v>0</v>
      </c>
      <c r="AQ18" s="166">
        <f t="shared" ca="1" si="8"/>
        <v>37598201.602832317</v>
      </c>
      <c r="AR18" s="121">
        <f t="shared" ca="1" si="9"/>
        <v>1.0653404263092241E-2</v>
      </c>
    </row>
    <row r="19" spans="1:44" x14ac:dyDescent="0.2">
      <c r="A19" s="202" t="s">
        <v>700</v>
      </c>
      <c r="B19" s="117">
        <f ca="1">OFFSET(TAMUCT!C$31,'Discipline Analysis'!$A$3,0)</f>
        <v>3857</v>
      </c>
      <c r="C19" s="120">
        <f ca="1">OFFSET(TAMUCT!D$31,'Discipline Analysis'!$A$3,0)</f>
        <v>33832</v>
      </c>
      <c r="D19" s="120">
        <f ca="1">OFFSET(TAMUCT!E$31,'Discipline Analysis'!$A$3,0)</f>
        <v>8013</v>
      </c>
      <c r="E19" s="120">
        <f ca="1">OFFSET(TAMUCT!F$31,'Discipline Analysis'!$A$3,0)</f>
        <v>0</v>
      </c>
      <c r="F19" s="196">
        <f ca="1">OFFSET(TAMUCT!G$31,'Discipline Analysis'!$A$3,0)</f>
        <v>0</v>
      </c>
      <c r="G19" s="166">
        <f ca="1">SUM(B19:F19)</f>
        <v>45702</v>
      </c>
      <c r="H19" s="118">
        <f ca="1">(B19/30)+(C19/30)+(D19/24)+(E19/18)+(F19/24)</f>
        <v>1590.175</v>
      </c>
      <c r="I19" s="119">
        <f ca="1">IF((G19=0),0,(O19+V19+AC19+AJ19+AQ19)/G19)</f>
        <v>611.32292855742401</v>
      </c>
      <c r="J19" s="117">
        <f ca="1">OFFSET(TAMUCT!C$115,'Discipline Analysis'!$A$3,0)</f>
        <v>451605.89865931921</v>
      </c>
      <c r="K19" s="120">
        <f ca="1">OFFSET(TAMUCT!D$115,'Discipline Analysis'!$A$3,0)</f>
        <v>4698957.782937794</v>
      </c>
      <c r="L19" s="120">
        <f ca="1">OFFSET(TAMUCT!E$115,'Discipline Analysis'!$A$3,0)</f>
        <v>2683965.7993342779</v>
      </c>
      <c r="M19" s="120">
        <f ca="1">OFFSET(TAMUCT!F$115,'Discipline Analysis'!$A$3,0)</f>
        <v>0</v>
      </c>
      <c r="N19" s="120">
        <f ca="1">OFFSET(TAMUCT!G$115,'Discipline Analysis'!$A$3,0)</f>
        <v>0</v>
      </c>
      <c r="O19" s="166">
        <f ca="1">SUM(J19:N19)</f>
        <v>7834529.4809313919</v>
      </c>
      <c r="P19" s="197">
        <f t="shared" ca="1" si="1"/>
        <v>3.1748728244952737E-3</v>
      </c>
      <c r="Q19" s="117">
        <f ca="1">OFFSET(TAMUCT!C$192,'Discipline Analysis'!$A$3,0)</f>
        <v>340538.09955664055</v>
      </c>
      <c r="R19" s="120">
        <f ca="1">OFFSET(TAMUCT!D$192,'Discipline Analysis'!$A$3,0)</f>
        <v>3543297.7249609721</v>
      </c>
      <c r="S19" s="120">
        <f ca="1">OFFSET(TAMUCT!E$192,'Discipline Analysis'!$A$3,0)</f>
        <v>2023872.1754823865</v>
      </c>
      <c r="T19" s="120">
        <f ca="1">OFFSET(TAMUCT!F$192,'Discipline Analysis'!$A$3,0)</f>
        <v>0</v>
      </c>
      <c r="U19" s="120">
        <f ca="1">OFFSET(TAMUCT!G$192,'Discipline Analysis'!$A$3,0)</f>
        <v>0</v>
      </c>
      <c r="V19" s="166">
        <f ca="1">SUM(Q19:U19)</f>
        <v>5907707.9999999991</v>
      </c>
      <c r="W19" s="197">
        <f t="shared" ca="1" si="3"/>
        <v>3.4006304252683734E-3</v>
      </c>
      <c r="X19" s="117">
        <f ca="1">OFFSET(TAMUCT!C$217,'Discipline Analysis'!$A$3,0)</f>
        <v>420389.08807182556</v>
      </c>
      <c r="Y19" s="120">
        <f ca="1">OFFSET(TAMUCT!D$217,'Discipline Analysis'!$A$3,0)</f>
        <v>3011878.5314236851</v>
      </c>
      <c r="Z19" s="120">
        <f ca="1">OFFSET(TAMUCT!E$217,'Discipline Analysis'!$A$3,0)</f>
        <v>824399.38050448918</v>
      </c>
      <c r="AA19" s="120">
        <f ca="1">OFFSET(TAMUCT!F$217,'Discipline Analysis'!$A$3,0)</f>
        <v>0</v>
      </c>
      <c r="AB19" s="120">
        <f ca="1">OFFSET(TAMUCT!G$217,'Discipline Analysis'!$A$3,0)</f>
        <v>0</v>
      </c>
      <c r="AC19" s="166">
        <f ca="1">SUM(X19:AB19)</f>
        <v>4256667</v>
      </c>
      <c r="AD19" s="121">
        <f t="shared" ca="1" si="5"/>
        <v>3.6369313207268985E-3</v>
      </c>
      <c r="AE19" s="117">
        <f ca="1">OFFSET(TAMUCT!C$242,'Discipline Analysis'!$A$3,0)</f>
        <v>568044.50534416421</v>
      </c>
      <c r="AF19" s="120">
        <f ca="1">OFFSET(TAMUCT!D$242,'Discipline Analysis'!$A$3,0)</f>
        <v>4069756.0880718264</v>
      </c>
      <c r="AG19" s="120">
        <f ca="1">OFFSET(TAMUCT!E$242,'Discipline Analysis'!$A$3,0)</f>
        <v>1113957.40658401</v>
      </c>
      <c r="AH19" s="120">
        <f ca="1">OFFSET(TAMUCT!F$242,'Discipline Analysis'!$A$3,0)</f>
        <v>0</v>
      </c>
      <c r="AI19" s="120">
        <f ca="1">OFFSET(TAMUCT!G$242,'Discipline Analysis'!$A$3,0)</f>
        <v>0</v>
      </c>
      <c r="AJ19" s="166">
        <f ca="1">SUM(AE19:AI19)</f>
        <v>5751758</v>
      </c>
      <c r="AK19" s="121">
        <f t="shared" ca="1" si="7"/>
        <v>7.5898264325263993E-3</v>
      </c>
      <c r="AL19" s="117">
        <f ca="1">OFFSET(TAMUCT!C$167,'Discipline Analysis'!$A$3,0)</f>
        <v>241409.98726710459</v>
      </c>
      <c r="AM19" s="120">
        <f ca="1">OFFSET(TAMUCT!D$167,'Discipline Analysis'!$A$3,0)</f>
        <v>2511870.0566679821</v>
      </c>
      <c r="AN19" s="120">
        <f ca="1">OFFSET(TAMUCT!E$167,'Discipline Analysis'!$A$3,0)</f>
        <v>1434737.9560649132</v>
      </c>
      <c r="AO19" s="120">
        <f ca="1">OFFSET(TAMUCT!F$167,'Discipline Analysis'!$A$3,0)</f>
        <v>0</v>
      </c>
      <c r="AP19" s="120">
        <f ca="1">OFFSET(TAMUCT!G$167,'Discipline Analysis'!$A$3,0)</f>
        <v>0</v>
      </c>
      <c r="AQ19" s="166">
        <f ca="1">SUM(AL19:AP19)</f>
        <v>4188018</v>
      </c>
      <c r="AR19" s="121">
        <f t="shared" ca="1" si="9"/>
        <v>1.1866697584744588E-3</v>
      </c>
    </row>
    <row r="20" spans="1:44" x14ac:dyDescent="0.2">
      <c r="A20" s="201" t="s">
        <v>696</v>
      </c>
      <c r="B20" s="117">
        <f ca="1">OFFSET(TAMUCC!C$31,'Discipline Analysis'!$A$3,0)</f>
        <v>113099</v>
      </c>
      <c r="C20" s="120">
        <f ca="1">OFFSET(TAMUCC!D$31,'Discipline Analysis'!$A$3,0)</f>
        <v>98447</v>
      </c>
      <c r="D20" s="120">
        <f ca="1">OFFSET(TAMUCC!E$31,'Discipline Analysis'!$A$3,0)</f>
        <v>46480</v>
      </c>
      <c r="E20" s="120">
        <f ca="1">OFFSET(TAMUCC!F$31,'Discipline Analysis'!$A$3,0)</f>
        <v>4590</v>
      </c>
      <c r="F20" s="196">
        <f ca="1">OFFSET(TAMUCC!G$31,'Discipline Analysis'!$A$3,0)</f>
        <v>0</v>
      </c>
      <c r="G20" s="166">
        <f t="shared" ca="1" si="10"/>
        <v>262616</v>
      </c>
      <c r="H20" s="118">
        <f t="shared" ca="1" si="11"/>
        <v>9243.1999999999989</v>
      </c>
      <c r="I20" s="119">
        <f t="shared" ca="1" si="12"/>
        <v>587.01776577135035</v>
      </c>
      <c r="J20" s="117">
        <f ca="1">OFFSET(TAMUCC!C$115,'Discipline Analysis'!$A$3,0)</f>
        <v>12323247.67282938</v>
      </c>
      <c r="K20" s="120">
        <f ca="1">OFFSET(TAMUCC!D$115,'Discipline Analysis'!$A$3,0)</f>
        <v>19895094.381676644</v>
      </c>
      <c r="L20" s="120">
        <f ca="1">OFFSET(TAMUCC!E$115,'Discipline Analysis'!$A$3,0)</f>
        <v>7979871.9952377835</v>
      </c>
      <c r="M20" s="120">
        <f ca="1">OFFSET(TAMUCC!F$115,'Discipline Analysis'!$A$3,0)</f>
        <v>2814725.5260651428</v>
      </c>
      <c r="N20" s="120">
        <f ca="1">OFFSET(TAMUCC!G$115,'Discipline Analysis'!$A$3,0)</f>
        <v>0</v>
      </c>
      <c r="O20" s="166">
        <f t="shared" ca="1" si="0"/>
        <v>43012939.57580895</v>
      </c>
      <c r="P20" s="197">
        <f t="shared" ca="1" si="1"/>
        <v>1.7430608091177718E-2</v>
      </c>
      <c r="Q20" s="117">
        <f ca="1">OFFSET(TAMUCC!C$192,'Discipline Analysis'!$A$3,0)</f>
        <v>9503412.1316302493</v>
      </c>
      <c r="R20" s="120">
        <f ca="1">OFFSET(TAMUCC!D$192,'Discipline Analysis'!$A$3,0)</f>
        <v>15342650.438132802</v>
      </c>
      <c r="S20" s="120">
        <f ca="1">OFFSET(TAMUCC!E$192,'Discipline Analysis'!$A$3,0)</f>
        <v>6153898.2532668291</v>
      </c>
      <c r="T20" s="120">
        <f ca="1">OFFSET(TAMUCC!F$192,'Discipline Analysis'!$A$3,0)</f>
        <v>2170653.1769701266</v>
      </c>
      <c r="U20" s="120">
        <f ca="1">OFFSET(TAMUCC!G$192,'Discipline Analysis'!$A$3,0)</f>
        <v>0</v>
      </c>
      <c r="V20" s="166">
        <f t="shared" ca="1" si="2"/>
        <v>33170614.000000007</v>
      </c>
      <c r="W20" s="197">
        <f t="shared" ca="1" si="3"/>
        <v>1.9093868416183248E-2</v>
      </c>
      <c r="X20" s="117">
        <f ca="1">OFFSET(TAMUCC!C$217,'Discipline Analysis'!$A$3,0)</f>
        <v>5209249.5341035118</v>
      </c>
      <c r="Y20" s="120">
        <f ca="1">OFFSET(TAMUCC!D$217,'Discipline Analysis'!$A$3,0)</f>
        <v>7076005.9003696851</v>
      </c>
      <c r="Z20" s="120">
        <f ca="1">OFFSET(TAMUCC!E$217,'Discipline Analysis'!$A$3,0)</f>
        <v>3003609.5451016636</v>
      </c>
      <c r="AA20" s="120">
        <f ca="1">OFFSET(TAMUCC!F$217,'Discipline Analysis'!$A$3,0)</f>
        <v>380882.02042513865</v>
      </c>
      <c r="AB20" s="120">
        <f ca="1">OFFSET(TAMUCC!G$217,'Discipline Analysis'!$A$3,0)</f>
        <v>0</v>
      </c>
      <c r="AC20" s="166">
        <f t="shared" ca="1" si="4"/>
        <v>15669747</v>
      </c>
      <c r="AD20" s="121">
        <f t="shared" ca="1" si="5"/>
        <v>1.3388360811913726E-2</v>
      </c>
      <c r="AE20" s="117">
        <f ca="1">OFFSET(TAMUCC!C$242,'Discipline Analysis'!$A$3,0)</f>
        <v>4480601.0553604439</v>
      </c>
      <c r="AF20" s="120">
        <f ca="1">OFFSET(TAMUCC!D$242,'Discipline Analysis'!$A$3,0)</f>
        <v>6086243.1905730134</v>
      </c>
      <c r="AG20" s="120">
        <f ca="1">OFFSET(TAMUCC!E$242,'Discipline Analysis'!$A$3,0)</f>
        <v>2583476.9499075785</v>
      </c>
      <c r="AH20" s="120">
        <f ca="1">OFFSET(TAMUCC!F$242,'Discipline Analysis'!$A$3,0)</f>
        <v>327605.80415896489</v>
      </c>
      <c r="AI20" s="120">
        <f ca="1">OFFSET(TAMUCC!G$242,'Discipline Analysis'!$A$3,0)</f>
        <v>0</v>
      </c>
      <c r="AJ20" s="166">
        <f t="shared" ca="1" si="6"/>
        <v>13477927.000000002</v>
      </c>
      <c r="AK20" s="121">
        <f t="shared" ca="1" si="7"/>
        <v>1.7785019223733205E-2</v>
      </c>
      <c r="AL20" s="117">
        <f ca="1">OFFSET(TAMUCC!C$167,'Discipline Analysis'!$A$3,0)</f>
        <v>15749936.014846103</v>
      </c>
      <c r="AM20" s="120">
        <f ca="1">OFFSET(TAMUCC!D$167,'Discipline Analysis'!$A$3,0)</f>
        <v>22887743.139973331</v>
      </c>
      <c r="AN20" s="120">
        <f ca="1">OFFSET(TAMUCC!E$167,'Discipline Analysis'!$A$3,0)</f>
        <v>8455474.4029195905</v>
      </c>
      <c r="AO20" s="120">
        <f ca="1">OFFSET(TAMUCC!F$167,'Discipline Analysis'!$A$3,0)</f>
        <v>1735876.4422609725</v>
      </c>
      <c r="AP20" s="120">
        <f ca="1">OFFSET(TAMUCC!G$167,'Discipline Analysis'!$A$3,0)</f>
        <v>0</v>
      </c>
      <c r="AQ20" s="166">
        <f t="shared" ca="1" si="8"/>
        <v>48829030</v>
      </c>
      <c r="AR20" s="121">
        <f t="shared" ca="1" si="9"/>
        <v>1.3835645700816497E-2</v>
      </c>
    </row>
    <row r="21" spans="1:44" x14ac:dyDescent="0.2">
      <c r="A21" s="201" t="s">
        <v>697</v>
      </c>
      <c r="B21" s="117">
        <f ca="1">OFFSET(TAMUK!C$31,'Discipline Analysis'!$A$3,0)</f>
        <v>80949</v>
      </c>
      <c r="C21" s="120">
        <f ca="1">OFFSET(TAMUK!D$31,'Discipline Analysis'!$A$3,0)</f>
        <v>54810</v>
      </c>
      <c r="D21" s="120">
        <f ca="1">OFFSET(TAMUK!E$31,'Discipline Analysis'!$A$3,0)</f>
        <v>22128</v>
      </c>
      <c r="E21" s="120">
        <f ca="1">OFFSET(TAMUK!F$31,'Discipline Analysis'!$A$3,0)</f>
        <v>2534</v>
      </c>
      <c r="F21" s="196">
        <f ca="1">OFFSET(TAMUK!G$31,'Discipline Analysis'!$A$3,0)</f>
        <v>0</v>
      </c>
      <c r="G21" s="166">
        <f t="shared" ca="1" si="10"/>
        <v>160421</v>
      </c>
      <c r="H21" s="118">
        <f t="shared" ca="1" si="11"/>
        <v>5588.0777777777776</v>
      </c>
      <c r="I21" s="119">
        <f t="shared" ca="1" si="12"/>
        <v>619.53843923177146</v>
      </c>
      <c r="J21" s="117">
        <f ca="1">OFFSET(TAMUK!C$115,'Discipline Analysis'!$A$3,0)</f>
        <v>7788769.3538274541</v>
      </c>
      <c r="K21" s="120">
        <f ca="1">OFFSET(TAMUK!D$115,'Discipline Analysis'!$A$3,0)</f>
        <v>7070987.5532389078</v>
      </c>
      <c r="L21" s="120">
        <f ca="1">OFFSET(TAMUK!E$115,'Discipline Analysis'!$A$3,0)</f>
        <v>5533576.4077126542</v>
      </c>
      <c r="M21" s="120">
        <f ca="1">OFFSET(TAMUK!F$115,'Discipline Analysis'!$A$3,0)</f>
        <v>486461.52521658759</v>
      </c>
      <c r="N21" s="120">
        <f ca="1">OFFSET(TAMUK!G$115,'Discipline Analysis'!$A$3,0)</f>
        <v>0</v>
      </c>
      <c r="O21" s="166">
        <f t="shared" ca="1" si="0"/>
        <v>20879794.839995604</v>
      </c>
      <c r="P21" s="197">
        <f t="shared" ca="1" si="1"/>
        <v>8.461349641977204E-3</v>
      </c>
      <c r="Q21" s="117">
        <f ca="1">OFFSET(TAMUK!C$192,'Discipline Analysis'!$A$3,0)</f>
        <v>4723476.5762639418</v>
      </c>
      <c r="R21" s="120">
        <f ca="1">OFFSET(TAMUK!D$192,'Discipline Analysis'!$A$3,0)</f>
        <v>4288179.8858718369</v>
      </c>
      <c r="S21" s="120">
        <f ca="1">OFFSET(TAMUK!E$192,'Discipline Analysis'!$A$3,0)</f>
        <v>3355821.3573179226</v>
      </c>
      <c r="T21" s="120">
        <f ca="1">OFFSET(TAMUK!F$192,'Discipline Analysis'!$A$3,0)</f>
        <v>295013.18054629938</v>
      </c>
      <c r="U21" s="120">
        <f ca="1">OFFSET(TAMUK!G$192,'Discipline Analysis'!$A$3,0)</f>
        <v>0</v>
      </c>
      <c r="V21" s="166">
        <f t="shared" ca="1" si="2"/>
        <v>12662491</v>
      </c>
      <c r="W21" s="197">
        <f t="shared" ca="1" si="3"/>
        <v>7.2888592588338762E-3</v>
      </c>
      <c r="X21" s="117">
        <f ca="1">OFFSET(TAMUK!C$217,'Discipline Analysis'!$A$3,0)</f>
        <v>4707767.3817787413</v>
      </c>
      <c r="Y21" s="120">
        <f ca="1">OFFSET(TAMUK!D$217,'Discipline Analysis'!$A$3,0)</f>
        <v>4714409.7343456261</v>
      </c>
      <c r="Z21" s="120">
        <f ca="1">OFFSET(TAMUK!E$217,'Discipline Analysis'!$A$3,0)</f>
        <v>1763544.6065075924</v>
      </c>
      <c r="AA21" s="120">
        <f ca="1">OFFSET(TAMUK!F$217,'Discipline Analysis'!$A$3,0)</f>
        <v>297245.27736804046</v>
      </c>
      <c r="AB21" s="120">
        <f ca="1">OFFSET(TAMUK!G$217,'Discipline Analysis'!$A$3,0)</f>
        <v>0</v>
      </c>
      <c r="AC21" s="166">
        <f t="shared" ca="1" si="4"/>
        <v>11482967</v>
      </c>
      <c r="AD21" s="121">
        <f t="shared" ca="1" si="5"/>
        <v>9.8111415192152444E-3</v>
      </c>
      <c r="AE21" s="117">
        <f ca="1">OFFSET(TAMUK!C$242,'Discipline Analysis'!$A$3,0)</f>
        <v>5439798.0000000009</v>
      </c>
      <c r="AF21" s="120">
        <f ca="1">OFFSET(TAMUK!D$242,'Discipline Analysis'!$A$3,0)</f>
        <v>5447473.1999999983</v>
      </c>
      <c r="AG21" s="120">
        <f ca="1">OFFSET(TAMUK!E$242,'Discipline Analysis'!$A$3,0)</f>
        <v>2037765.5999999999</v>
      </c>
      <c r="AH21" s="120">
        <f ca="1">OFFSET(TAMUK!F$242,'Discipline Analysis'!$A$3,0)</f>
        <v>343465.2</v>
      </c>
      <c r="AI21" s="120">
        <f ca="1">OFFSET(TAMUK!G$242,'Discipline Analysis'!$A$3,0)</f>
        <v>0</v>
      </c>
      <c r="AJ21" s="166">
        <f t="shared" ca="1" si="6"/>
        <v>13268501.999999998</v>
      </c>
      <c r="AK21" s="121">
        <f t="shared" ca="1" si="7"/>
        <v>1.7508669036428406E-2</v>
      </c>
      <c r="AL21" s="117">
        <f ca="1">OFFSET(TAMUK!C$167,'Discipline Analysis'!$A$3,0)</f>
        <v>14399239.740286382</v>
      </c>
      <c r="AM21" s="120">
        <f ca="1">OFFSET(TAMUK!D$167,'Discipline Analysis'!$A$3,0)</f>
        <v>13858337.957436193</v>
      </c>
      <c r="AN21" s="120">
        <f ca="1">OFFSET(TAMUK!E$167,'Discipline Analysis'!$A$3,0)</f>
        <v>12322325.954544056</v>
      </c>
      <c r="AO21" s="120">
        <f ca="1">OFFSET(TAMUK!F$167,'Discipline Analysis'!$A$3,0)</f>
        <v>513317.46773776558</v>
      </c>
      <c r="AP21" s="120">
        <f ca="1">OFFSET(TAMUK!G$167,'Discipline Analysis'!$A$3,0)</f>
        <v>0</v>
      </c>
      <c r="AQ21" s="166">
        <f t="shared" ca="1" si="8"/>
        <v>41093221.120004401</v>
      </c>
      <c r="AR21" s="121">
        <f t="shared" ca="1" si="9"/>
        <v>1.1643713752284053E-2</v>
      </c>
    </row>
    <row r="22" spans="1:44" x14ac:dyDescent="0.2">
      <c r="A22" s="202" t="s">
        <v>698</v>
      </c>
      <c r="B22" s="117">
        <f ca="1">OFFSET(TAMUSA!C$31,'Discipline Analysis'!$A$3,0)</f>
        <v>59000</v>
      </c>
      <c r="C22" s="120">
        <f ca="1">OFFSET(TAMUSA!D$31,'Discipline Analysis'!$A$3,0)</f>
        <v>71785</v>
      </c>
      <c r="D22" s="120">
        <f ca="1">OFFSET(TAMUSA!E$31,'Discipline Analysis'!$A$3,0)</f>
        <v>9441</v>
      </c>
      <c r="E22" s="120">
        <f ca="1">OFFSET(TAMUSA!F$31,'Discipline Analysis'!$A$3,0)</f>
        <v>0</v>
      </c>
      <c r="F22" s="196">
        <f ca="1">OFFSET(TAMUSA!G$31,'Discipline Analysis'!$A$3,0)</f>
        <v>0</v>
      </c>
      <c r="G22" s="166">
        <f ca="1">SUM(B22:F22)</f>
        <v>140226</v>
      </c>
      <c r="H22" s="118">
        <f ca="1">(B22/30)+(C22/30)+(D22/24)+(E22/18)+(F22/24)</f>
        <v>4752.875</v>
      </c>
      <c r="I22" s="119">
        <f ca="1">IF((G22=0),0,(O22+V22+AC22+AJ22+AQ22)/G22)</f>
        <v>492.08473469808769</v>
      </c>
      <c r="J22" s="117">
        <f ca="1">OFFSET(TAMUSA!C$115,'Discipline Analysis'!$A$3,0)</f>
        <v>5081037.1843918432</v>
      </c>
      <c r="K22" s="120">
        <f ca="1">OFFSET(TAMUSA!D$115,'Discipline Analysis'!$A$3,0)</f>
        <v>8735801.5379263107</v>
      </c>
      <c r="L22" s="120">
        <f ca="1">OFFSET(TAMUSA!E$115,'Discipline Analysis'!$A$3,0)</f>
        <v>2766538.5854558819</v>
      </c>
      <c r="M22" s="120">
        <f ca="1">OFFSET(TAMUSA!F$115,'Discipline Analysis'!$A$3,0)</f>
        <v>0</v>
      </c>
      <c r="N22" s="120">
        <f ca="1">OFFSET(TAMUSA!G$115,'Discipline Analysis'!$A$3,0)</f>
        <v>0</v>
      </c>
      <c r="O22" s="166">
        <f ca="1">SUM(J22:N22)</f>
        <v>16583377.307774035</v>
      </c>
      <c r="P22" s="197">
        <f t="shared" ca="1" si="1"/>
        <v>6.7202649605122393E-3</v>
      </c>
      <c r="Q22" s="117">
        <f ca="1">OFFSET(TAMUSA!C$192,'Discipline Analysis'!$A$3,0)</f>
        <v>1905693.9617029908</v>
      </c>
      <c r="R22" s="120">
        <f ca="1">OFFSET(TAMUSA!D$192,'Discipline Analysis'!$A$3,0)</f>
        <v>3276449.9918641057</v>
      </c>
      <c r="S22" s="120">
        <f ca="1">OFFSET(TAMUSA!E$192,'Discipline Analysis'!$A$3,0)</f>
        <v>1037618.0464329042</v>
      </c>
      <c r="T22" s="120">
        <f ca="1">OFFSET(TAMUSA!F$192,'Discipline Analysis'!$A$3,0)</f>
        <v>0</v>
      </c>
      <c r="U22" s="120">
        <f ca="1">OFFSET(TAMUSA!G$192,'Discipline Analysis'!$A$3,0)</f>
        <v>0</v>
      </c>
      <c r="V22" s="166">
        <f ca="1">SUM(Q22:U22)</f>
        <v>6219762.0000000009</v>
      </c>
      <c r="W22" s="197">
        <f t="shared" ca="1" si="3"/>
        <v>3.5802568263577136E-3</v>
      </c>
      <c r="X22" s="117">
        <f ca="1">OFFSET(TAMUSA!C$217,'Discipline Analysis'!$A$3,0)</f>
        <v>3386080.1145230676</v>
      </c>
      <c r="Y22" s="120">
        <f ca="1">OFFSET(TAMUSA!D$217,'Discipline Analysis'!$A$3,0)</f>
        <v>9075185.1470108293</v>
      </c>
      <c r="Z22" s="120">
        <f ca="1">OFFSET(TAMUSA!E$217,'Discipline Analysis'!$A$3,0)</f>
        <v>1313970.7384661026</v>
      </c>
      <c r="AA22" s="120">
        <f ca="1">OFFSET(TAMUSA!F$217,'Discipline Analysis'!$A$3,0)</f>
        <v>0</v>
      </c>
      <c r="AB22" s="120">
        <f ca="1">OFFSET(TAMUSA!G$217,'Discipline Analysis'!$A$3,0)</f>
        <v>0</v>
      </c>
      <c r="AC22" s="166">
        <f ca="1">SUM(X22:AB22)</f>
        <v>13775236</v>
      </c>
      <c r="AD22" s="121">
        <f t="shared" ca="1" si="5"/>
        <v>1.1769675020104866E-2</v>
      </c>
      <c r="AE22" s="117">
        <f ca="1">OFFSET(TAMUSA!C$242,'Discipline Analysis'!$A$3,0)</f>
        <v>4464927.471591752</v>
      </c>
      <c r="AF22" s="120">
        <f ca="1">OFFSET(TAMUSA!D$242,'Discipline Analysis'!$A$3,0)</f>
        <v>11966652.324284231</v>
      </c>
      <c r="AG22" s="120">
        <f ca="1">OFFSET(TAMUSA!E$242,'Discipline Analysis'!$A$3,0)</f>
        <v>1732618.2041240172</v>
      </c>
      <c r="AH22" s="120">
        <f ca="1">OFFSET(TAMUSA!F$242,'Discipline Analysis'!$A$3,0)</f>
        <v>0</v>
      </c>
      <c r="AI22" s="120">
        <f ca="1">OFFSET(TAMUSA!G$242,'Discipline Analysis'!$A$3,0)</f>
        <v>0</v>
      </c>
      <c r="AJ22" s="166">
        <f ca="1">SUM(AE22:AI22)</f>
        <v>18164198</v>
      </c>
      <c r="AK22" s="121">
        <f t="shared" ca="1" si="7"/>
        <v>2.3968864842026236E-2</v>
      </c>
      <c r="AL22" s="117">
        <f ca="1">OFFSET(TAMUSA!C$167,'Discipline Analysis'!$A$3,0)</f>
        <v>4369323.1441922868</v>
      </c>
      <c r="AM22" s="120">
        <f ca="1">OFFSET(TAMUSA!D$167,'Discipline Analysis'!$A$3,0)</f>
        <v>7512155.1921448447</v>
      </c>
      <c r="AN22" s="120">
        <f ca="1">OFFSET(TAMUSA!E$167,'Discipline Analysis'!$A$3,0)</f>
        <v>2379022.3636628678</v>
      </c>
      <c r="AO22" s="120">
        <f ca="1">OFFSET(TAMUSA!F$167,'Discipline Analysis'!$A$3,0)</f>
        <v>0</v>
      </c>
      <c r="AP22" s="120">
        <f ca="1">OFFSET(TAMUSA!G$167,'Discipline Analysis'!$A$3,0)</f>
        <v>0</v>
      </c>
      <c r="AQ22" s="166">
        <f ca="1">SUM(AL22:AP22)</f>
        <v>14260500.699999999</v>
      </c>
      <c r="AR22" s="121">
        <f t="shared" ca="1" si="9"/>
        <v>4.0406953650614329E-3</v>
      </c>
    </row>
    <row r="23" spans="1:44" x14ac:dyDescent="0.2">
      <c r="A23" s="201" t="s">
        <v>713</v>
      </c>
      <c r="B23" s="117">
        <f ca="1">OFFSET(TAMIU!C$31,'Discipline Analysis'!$A$3,0)</f>
        <v>96559</v>
      </c>
      <c r="C23" s="120">
        <f ca="1">OFFSET(TAMIU!D$31,'Discipline Analysis'!$A$3,0)</f>
        <v>80952</v>
      </c>
      <c r="D23" s="120">
        <f ca="1">OFFSET(TAMIU!E$31,'Discipline Analysis'!$A$3,0)</f>
        <v>23373</v>
      </c>
      <c r="E23" s="120">
        <f ca="1">OFFSET(TAMIU!F$31,'Discipline Analysis'!$A$3,0)</f>
        <v>330</v>
      </c>
      <c r="F23" s="196">
        <f ca="1">OFFSET(TAMIU!G$31,'Discipline Analysis'!$A$3,0)</f>
        <v>0</v>
      </c>
      <c r="G23" s="166">
        <f t="shared" ca="1" si="10"/>
        <v>201214</v>
      </c>
      <c r="H23" s="118">
        <f t="shared" ca="1" si="11"/>
        <v>6909.2416666666659</v>
      </c>
      <c r="I23" s="119">
        <f t="shared" ca="1" si="12"/>
        <v>359.49643165982485</v>
      </c>
      <c r="J23" s="117">
        <f ca="1">OFFSET(TAMIU!C$115,'Discipline Analysis'!$A$3,0)</f>
        <v>5578766.5213735979</v>
      </c>
      <c r="K23" s="120">
        <f ca="1">OFFSET(TAMIU!D$115,'Discipline Analysis'!$A$3,0)</f>
        <v>7142421.2039158382</v>
      </c>
      <c r="L23" s="120">
        <f ca="1">OFFSET(TAMIU!E$115,'Discipline Analysis'!$A$3,0)</f>
        <v>2985233.284691046</v>
      </c>
      <c r="M23" s="120">
        <f ca="1">OFFSET(TAMIU!F$115,'Discipline Analysis'!$A$3,0)</f>
        <v>448350.626190476</v>
      </c>
      <c r="N23" s="120">
        <f ca="1">OFFSET(TAMIU!G$115,'Discipline Analysis'!$A$3,0)</f>
        <v>0</v>
      </c>
      <c r="O23" s="166">
        <f t="shared" ca="1" si="0"/>
        <v>16154771.636170957</v>
      </c>
      <c r="P23" s="197">
        <f t="shared" ca="1" si="1"/>
        <v>6.5465763551519358E-3</v>
      </c>
      <c r="Q23" s="117">
        <f ca="1">OFFSET(TAMIU!C$192,'Discipline Analysis'!$A$3,0)</f>
        <v>6789891.3310685325</v>
      </c>
      <c r="R23" s="120">
        <f ca="1">OFFSET(TAMIU!D$192,'Discipline Analysis'!$A$3,0)</f>
        <v>8693008.325318398</v>
      </c>
      <c r="S23" s="120">
        <f ca="1">OFFSET(TAMIU!E$192,'Discipline Analysis'!$A$3,0)</f>
        <v>3633313.8379754722</v>
      </c>
      <c r="T23" s="120">
        <f ca="1">OFFSET(TAMIU!F$192,'Discipline Analysis'!$A$3,0)</f>
        <v>545685.50563759916</v>
      </c>
      <c r="U23" s="120">
        <f ca="1">OFFSET(TAMIU!G$192,'Discipline Analysis'!$A$3,0)</f>
        <v>0</v>
      </c>
      <c r="V23" s="166">
        <f t="shared" ca="1" si="2"/>
        <v>19661899</v>
      </c>
      <c r="W23" s="197">
        <f t="shared" ca="1" si="3"/>
        <v>1.1317900606792655E-2</v>
      </c>
      <c r="X23" s="117">
        <f ca="1">OFFSET(TAMIU!C$217,'Discipline Analysis'!$A$3,0)</f>
        <v>2630222.2044740021</v>
      </c>
      <c r="Y23" s="120">
        <f ca="1">OFFSET(TAMIU!D$217,'Discipline Analysis'!$A$3,0)</f>
        <v>3408945.7755743652</v>
      </c>
      <c r="Z23" s="120">
        <f ca="1">OFFSET(TAMIU!E$217,'Discipline Analysis'!$A$3,0)</f>
        <v>1015503.4055622732</v>
      </c>
      <c r="AA23" s="120">
        <f ca="1">OFFSET(TAMIU!F$217,'Discipline Analysis'!$A$3,0)</f>
        <v>14531.614389359129</v>
      </c>
      <c r="AB23" s="120">
        <f ca="1">OFFSET(TAMIU!G$217,'Discipline Analysis'!$A$3,0)</f>
        <v>0</v>
      </c>
      <c r="AC23" s="166">
        <f t="shared" ca="1" si="4"/>
        <v>7069203</v>
      </c>
      <c r="AD23" s="121">
        <f t="shared" ca="1" si="5"/>
        <v>6.0399852286487418E-3</v>
      </c>
      <c r="AE23" s="117">
        <f ca="1">OFFSET(TAMIU!C$242,'Discipline Analysis'!$A$3,0)</f>
        <v>3024743.0894800476</v>
      </c>
      <c r="AF23" s="120">
        <f ca="1">OFFSET(TAMIU!D$242,'Discipline Analysis'!$A$3,0)</f>
        <v>3920271.5114873033</v>
      </c>
      <c r="AG23" s="120">
        <f ca="1">OFFSET(TAMIU!E$242,'Discipline Analysis'!$A$3,0)</f>
        <v>1167824.1112454657</v>
      </c>
      <c r="AH23" s="120">
        <f ca="1">OFFSET(TAMIU!F$242,'Discipline Analysis'!$A$3,0)</f>
        <v>16711.287787182588</v>
      </c>
      <c r="AI23" s="120">
        <f ca="1">OFFSET(TAMIU!G$242,'Discipline Analysis'!$A$3,0)</f>
        <v>0</v>
      </c>
      <c r="AJ23" s="166">
        <f t="shared" ca="1" si="6"/>
        <v>8129549.9999999991</v>
      </c>
      <c r="AK23" s="121">
        <f t="shared" ca="1" si="7"/>
        <v>1.0727480793619095E-2</v>
      </c>
      <c r="AL23" s="117">
        <f ca="1">OFFSET(TAMIU!C$167,'Discipline Analysis'!$A$3,0)</f>
        <v>7362587.993515688</v>
      </c>
      <c r="AM23" s="120">
        <f ca="1">OFFSET(TAMIU!D$167,'Discipline Analysis'!$A$3,0)</f>
        <v>9426224.3094616551</v>
      </c>
      <c r="AN23" s="120">
        <f ca="1">OFFSET(TAMIU!E$167,'Discipline Analysis'!$A$3,0)</f>
        <v>3939767.4477866567</v>
      </c>
      <c r="AO23" s="120">
        <f ca="1">OFFSET(TAMIU!F$167,'Discipline Analysis'!$A$3,0)</f>
        <v>591711.61306504474</v>
      </c>
      <c r="AP23" s="120">
        <f ca="1">OFFSET(TAMIU!G$167,'Discipline Analysis'!$A$3,0)</f>
        <v>0</v>
      </c>
      <c r="AQ23" s="166">
        <f t="shared" ca="1" si="8"/>
        <v>21320291.363829043</v>
      </c>
      <c r="AR23" s="121">
        <f t="shared" ca="1" si="9"/>
        <v>6.0410783820222603E-3</v>
      </c>
    </row>
    <row r="24" spans="1:44" x14ac:dyDescent="0.2">
      <c r="A24" s="201" t="s">
        <v>125</v>
      </c>
      <c r="B24" s="117">
        <f ca="1">OFFSET(WTAMU!C$31,'Discipline Analysis'!$A$3,0)</f>
        <v>97377</v>
      </c>
      <c r="C24" s="120">
        <f ca="1">OFFSET(WTAMU!D$31,'Discipline Analysis'!$A$3,0)</f>
        <v>85208</v>
      </c>
      <c r="D24" s="120">
        <f ca="1">OFFSET(WTAMU!E$31,'Discipline Analysis'!$A$3,0)</f>
        <v>38053</v>
      </c>
      <c r="E24" s="120">
        <f ca="1">OFFSET(WTAMU!F$31,'Discipline Analysis'!$A$3,0)</f>
        <v>958</v>
      </c>
      <c r="F24" s="196">
        <f ca="1">OFFSET(WTAMU!G$31,'Discipline Analysis'!$A$3,0)</f>
        <v>0</v>
      </c>
      <c r="G24" s="166">
        <f ca="1">SUM(B24:F24)</f>
        <v>221596</v>
      </c>
      <c r="H24" s="118">
        <f ca="1">(B24/30)+(C24/30)+(D24/24)+(E24/18)+(F24/24)</f>
        <v>7724.9305555555566</v>
      </c>
      <c r="I24" s="119">
        <f ca="1">IF((G24=0),0,(O24+V24+AC24+AJ24+AQ24)/G24)</f>
        <v>422.9533860471513</v>
      </c>
      <c r="J24" s="117">
        <f ca="1">OFFSET(WTAMU!C$115,'Discipline Analysis'!$A$3,0)</f>
        <v>8827743.4007657766</v>
      </c>
      <c r="K24" s="120">
        <f ca="1">OFFSET(WTAMU!D$115,'Discipline Analysis'!$A$3,0)</f>
        <v>11646272.337770073</v>
      </c>
      <c r="L24" s="120">
        <f ca="1">OFFSET(WTAMU!E$115,'Discipline Analysis'!$A$3,0)</f>
        <v>7313674.0114146098</v>
      </c>
      <c r="M24" s="120">
        <f ca="1">OFFSET(WTAMU!F$115,'Discipline Analysis'!$A$3,0)</f>
        <v>612432.78455407685</v>
      </c>
      <c r="N24" s="120">
        <f ca="1">OFFSET(WTAMU!G$115,'Discipline Analysis'!$A$3,0)</f>
        <v>0</v>
      </c>
      <c r="O24" s="166">
        <f ca="1">SUM(J24:N24)</f>
        <v>28400122.534504537</v>
      </c>
      <c r="P24" s="197">
        <f t="shared" ca="1" si="1"/>
        <v>1.1508895009788769E-2</v>
      </c>
      <c r="Q24" s="117">
        <f ca="1">OFFSET(WTAMU!C$192,'Discipline Analysis'!$A$3,0)</f>
        <v>5352149.7649264708</v>
      </c>
      <c r="R24" s="120">
        <f ca="1">OFFSET(WTAMU!D$192,'Discipline Analysis'!$A$3,0)</f>
        <v>7060988.4004397579</v>
      </c>
      <c r="S24" s="120">
        <f ca="1">OFFSET(WTAMU!E$192,'Discipline Analysis'!$A$3,0)</f>
        <v>4434188.5421755621</v>
      </c>
      <c r="T24" s="120">
        <f ca="1">OFFSET(WTAMU!F$192,'Discipline Analysis'!$A$3,0)</f>
        <v>371310.29245820921</v>
      </c>
      <c r="U24" s="120">
        <f ca="1">OFFSET(WTAMU!G$192,'Discipline Analysis'!$A$3,0)</f>
        <v>0</v>
      </c>
      <c r="V24" s="166">
        <f ca="1">SUM(Q24:U24)</f>
        <v>17218637</v>
      </c>
      <c r="W24" s="197">
        <f t="shared" ca="1" si="3"/>
        <v>9.9114954333984952E-3</v>
      </c>
      <c r="X24" s="117">
        <f ca="1">OFFSET(WTAMU!C$217,'Discipline Analysis'!$A$3,0)</f>
        <v>3584322.3400656651</v>
      </c>
      <c r="Y24" s="120">
        <f ca="1">OFFSET(WTAMU!D$217,'Discipline Analysis'!$A$3,0)</f>
        <v>6549215.4805491995</v>
      </c>
      <c r="Z24" s="120">
        <f ca="1">OFFSET(WTAMU!E$217,'Discipline Analysis'!$A$3,0)</f>
        <v>3363001.231718237</v>
      </c>
      <c r="AA24" s="120">
        <f ca="1">OFFSET(WTAMU!F$217,'Discipline Analysis'!$A$3,0)</f>
        <v>67475.947666898806</v>
      </c>
      <c r="AB24" s="120">
        <f ca="1">OFFSET(WTAMU!G$217,'Discipline Analysis'!$A$3,0)</f>
        <v>0</v>
      </c>
      <c r="AC24" s="166">
        <f ca="1">SUM(X24:AB24)</f>
        <v>13564015</v>
      </c>
      <c r="AD24" s="121">
        <f t="shared" ca="1" si="5"/>
        <v>1.158920605917951E-2</v>
      </c>
      <c r="AE24" s="117">
        <f ca="1">OFFSET(WTAMU!C$242,'Discipline Analysis'!$A$3,0)</f>
        <v>2938833.2146055126</v>
      </c>
      <c r="AF24" s="120">
        <f ca="1">OFFSET(WTAMU!D$242,'Discipline Analysis'!$A$3,0)</f>
        <v>5369788.2494279174</v>
      </c>
      <c r="AG24" s="120">
        <f ca="1">OFFSET(WTAMU!E$242,'Discipline Analysis'!$A$3,0)</f>
        <v>2757369.1155108945</v>
      </c>
      <c r="AH24" s="120">
        <f ca="1">OFFSET(WTAMU!F$242,'Discipline Analysis'!$A$3,0)</f>
        <v>55324.420455676045</v>
      </c>
      <c r="AI24" s="120">
        <f ca="1">OFFSET(WTAMU!G$242,'Discipline Analysis'!$A$3,0)</f>
        <v>0</v>
      </c>
      <c r="AJ24" s="166">
        <f ca="1">SUM(AE24:AI24)</f>
        <v>11121315</v>
      </c>
      <c r="AK24" s="121">
        <f t="shared" ca="1" si="7"/>
        <v>1.4675313278384162E-2</v>
      </c>
      <c r="AL24" s="117">
        <f ca="1">OFFSET(WTAMU!C$167,'Discipline Analysis'!$A$3,0)</f>
        <v>7444242.9102564966</v>
      </c>
      <c r="AM24" s="120">
        <f ca="1">OFFSET(WTAMU!D$167,'Discipline Analysis'!$A$3,0)</f>
        <v>9566631.7680480741</v>
      </c>
      <c r="AN24" s="120">
        <f ca="1">OFFSET(WTAMU!E$167,'Discipline Analysis'!$A$3,0)</f>
        <v>5932451.9316859366</v>
      </c>
      <c r="AO24" s="120">
        <f ca="1">OFFSET(WTAMU!F$167,'Discipline Analysis'!$A$3,0)</f>
        <v>477362.39000949194</v>
      </c>
      <c r="AP24" s="120">
        <f ca="1">OFFSET(WTAMU!G$167,'Discipline Analysis'!$A$3,0)</f>
        <v>0</v>
      </c>
      <c r="AQ24" s="166">
        <f ca="1">SUM(AL24:AP24)</f>
        <v>23420689</v>
      </c>
      <c r="AR24" s="121">
        <f t="shared" ca="1" si="9"/>
        <v>6.6362234734749026E-3</v>
      </c>
    </row>
    <row r="25" spans="1:44" x14ac:dyDescent="0.2">
      <c r="A25" s="201" t="s">
        <v>695</v>
      </c>
      <c r="B25" s="117">
        <f ca="1">OFFSET(TAMUC!C$31,'Discipline Analysis'!$A$3,0)</f>
        <v>95006</v>
      </c>
      <c r="C25" s="120">
        <f ca="1">OFFSET(TAMUC!D$31,'Discipline Analysis'!$A$3,0)</f>
        <v>100894</v>
      </c>
      <c r="D25" s="120">
        <f ca="1">OFFSET(TAMUC!E$31,'Discipline Analysis'!$A$3,0)</f>
        <v>58601</v>
      </c>
      <c r="E25" s="120">
        <f ca="1">OFFSET(TAMUC!F$31,'Discipline Analysis'!$A$3,0)</f>
        <v>6056</v>
      </c>
      <c r="F25" s="196">
        <f ca="1">OFFSET(TAMUC!G$31,'Discipline Analysis'!$A$3,0)</f>
        <v>0</v>
      </c>
      <c r="G25" s="166">
        <f ca="1">SUM(B25:F25)</f>
        <v>260557</v>
      </c>
      <c r="H25" s="118">
        <f ca="1">(B25/30)+(C25/30)+(D25/24)+(E25/18)+(F25/24)</f>
        <v>9308.1527777777792</v>
      </c>
      <c r="I25" s="119">
        <f ca="1">IF((G25=0),0,(O25+V25+AC25+AJ25+AQ25)/G25)</f>
        <v>407.13133948558954</v>
      </c>
      <c r="J25" s="117">
        <f ca="1">OFFSET(TAMUC!C$115,'Discipline Analysis'!$A$3,0)</f>
        <v>7533402.5373542849</v>
      </c>
      <c r="K25" s="120">
        <f ca="1">OFFSET(TAMUC!D$115,'Discipline Analysis'!$A$3,0)</f>
        <v>10239240.642418344</v>
      </c>
      <c r="L25" s="120">
        <f ca="1">OFFSET(TAMUC!E$115,'Discipline Analysis'!$A$3,0)</f>
        <v>9220703.7812472489</v>
      </c>
      <c r="M25" s="120">
        <f ca="1">OFFSET(TAMUC!F$115,'Discipline Analysis'!$A$3,0)</f>
        <v>984456.46132688236</v>
      </c>
      <c r="N25" s="120">
        <f ca="1">OFFSET(TAMUC!G$115,'Discipline Analysis'!$A$3,0)</f>
        <v>0</v>
      </c>
      <c r="O25" s="166">
        <f ca="1">SUM(J25:N25)</f>
        <v>27977803.422346763</v>
      </c>
      <c r="P25" s="197">
        <f t="shared" ca="1" si="1"/>
        <v>1.1337753976275766E-2</v>
      </c>
      <c r="Q25" s="117">
        <f ca="1">OFFSET(TAMUC!C$192,'Discipline Analysis'!$A$3,0)</f>
        <v>4422795.0938257389</v>
      </c>
      <c r="R25" s="120">
        <f ca="1">OFFSET(TAMUC!D$192,'Discipline Analysis'!$A$3,0)</f>
        <v>6011369.1062223967</v>
      </c>
      <c r="S25" s="120">
        <f ca="1">OFFSET(TAMUC!E$192,'Discipline Analysis'!$A$3,0)</f>
        <v>5413394.9756577155</v>
      </c>
      <c r="T25" s="120">
        <f ca="1">OFFSET(TAMUC!F$192,'Discipline Analysis'!$A$3,0)</f>
        <v>577965.8242941465</v>
      </c>
      <c r="U25" s="120">
        <f ca="1">OFFSET(TAMUC!G$192,'Discipline Analysis'!$A$3,0)</f>
        <v>0</v>
      </c>
      <c r="V25" s="166">
        <f ca="1">SUM(Q25:U25)</f>
        <v>16425524.999999996</v>
      </c>
      <c r="W25" s="197">
        <f t="shared" ca="1" si="3"/>
        <v>9.4549595318533519E-3</v>
      </c>
      <c r="X25" s="117">
        <f ca="1">OFFSET(TAMUC!C$217,'Discipline Analysis'!$A$3,0)</f>
        <v>3207283.1157088778</v>
      </c>
      <c r="Y25" s="120">
        <f ca="1">OFFSET(TAMUC!D$217,'Discipline Analysis'!$A$3,0)</f>
        <v>5590646.9553509969</v>
      </c>
      <c r="Z25" s="120">
        <f ca="1">OFFSET(TAMUC!E$217,'Discipline Analysis'!$A$3,0)</f>
        <v>3348058.727116311</v>
      </c>
      <c r="AA25" s="120">
        <f ca="1">OFFSET(TAMUC!F$217,'Discipline Analysis'!$A$3,0)</f>
        <v>539094.20182381279</v>
      </c>
      <c r="AB25" s="120">
        <f ca="1">OFFSET(TAMUC!G$217,'Discipline Analysis'!$A$3,0)</f>
        <v>0</v>
      </c>
      <c r="AC25" s="166">
        <f ca="1">SUM(X25:AB25)</f>
        <v>12685082.999999998</v>
      </c>
      <c r="AD25" s="121">
        <f t="shared" ca="1" si="5"/>
        <v>1.0838239324034585E-2</v>
      </c>
      <c r="AE25" s="117">
        <f ca="1">OFFSET(TAMUC!C$242,'Discipline Analysis'!$A$3,0)</f>
        <v>4062463.5963523746</v>
      </c>
      <c r="AF25" s="120">
        <f ca="1">OFFSET(TAMUC!D$242,'Discipline Analysis'!$A$3,0)</f>
        <v>7081320.5185822444</v>
      </c>
      <c r="AG25" s="120">
        <f ca="1">OFFSET(TAMUC!E$242,'Discipline Analysis'!$A$3,0)</f>
        <v>4240775.2002752926</v>
      </c>
      <c r="AH25" s="120">
        <f ca="1">OFFSET(TAMUC!F$242,'Discipline Analysis'!$A$3,0)</f>
        <v>682836.68479008949</v>
      </c>
      <c r="AI25" s="120">
        <f ca="1">OFFSET(TAMUC!G$242,'Discipline Analysis'!$A$3,0)</f>
        <v>0</v>
      </c>
      <c r="AJ25" s="166">
        <f ca="1">SUM(AE25:AI25)</f>
        <v>16067396.000000002</v>
      </c>
      <c r="AK25" s="121">
        <f t="shared" ca="1" si="7"/>
        <v>2.1201995435598812E-2</v>
      </c>
      <c r="AL25" s="117">
        <f ca="1">OFFSET(TAMUC!C$167,'Discipline Analysis'!$A$3,0)</f>
        <v>8611602.4711915813</v>
      </c>
      <c r="AM25" s="120">
        <f ca="1">OFFSET(TAMUC!D$167,'Discipline Analysis'!$A$3,0)</f>
        <v>12430020.980573941</v>
      </c>
      <c r="AN25" s="120">
        <f ca="1">OFFSET(TAMUC!E$167,'Discipline Analysis'!$A$3,0)</f>
        <v>10725699.247098448</v>
      </c>
      <c r="AO25" s="120">
        <f ca="1">OFFSET(TAMUC!F$167,'Discipline Analysis'!$A$3,0)</f>
        <v>1157790.3011360278</v>
      </c>
      <c r="AP25" s="120">
        <f ca="1">OFFSET(TAMUC!G$167,'Discipline Analysis'!$A$3,0)</f>
        <v>0</v>
      </c>
      <c r="AQ25" s="166">
        <f ca="1">SUM(AL25:AP25)</f>
        <v>32925112.999999996</v>
      </c>
      <c r="AR25" s="121">
        <f t="shared" ca="1" si="9"/>
        <v>9.3292903448491046E-3</v>
      </c>
    </row>
    <row r="26" spans="1:44" x14ac:dyDescent="0.2">
      <c r="A26" s="201" t="s">
        <v>699</v>
      </c>
      <c r="B26" s="117">
        <f ca="1">OFFSET(TAMUT!C$31,'Discipline Analysis'!$A$3,0)</f>
        <v>18828</v>
      </c>
      <c r="C26" s="120">
        <f ca="1">OFFSET(TAMUT!D$31,'Discipline Analysis'!$A$3,0)</f>
        <v>23244</v>
      </c>
      <c r="D26" s="120">
        <f ca="1">OFFSET(TAMUT!E$31,'Discipline Analysis'!$A$3,0)</f>
        <v>5134</v>
      </c>
      <c r="E26" s="120">
        <f ca="1">OFFSET(TAMUT!F$31,'Discipline Analysis'!$A$3,0)</f>
        <v>418</v>
      </c>
      <c r="F26" s="196">
        <f ca="1">OFFSET(TAMUT!G$31,'Discipline Analysis'!$A$3,0)</f>
        <v>0</v>
      </c>
      <c r="G26" s="166">
        <f t="shared" ca="1" si="10"/>
        <v>47624</v>
      </c>
      <c r="H26" s="118">
        <f t="shared" ca="1" si="11"/>
        <v>1639.538888888889</v>
      </c>
      <c r="I26" s="119">
        <f t="shared" ca="1" si="12"/>
        <v>626.04779198564358</v>
      </c>
      <c r="J26" s="117">
        <f ca="1">OFFSET(TAMUT!C$115,'Discipline Analysis'!$A$3,0)</f>
        <v>2146008.075981671</v>
      </c>
      <c r="K26" s="120">
        <f ca="1">OFFSET(TAMUT!D$115,'Discipline Analysis'!$A$3,0)</f>
        <v>4156345.7956001437</v>
      </c>
      <c r="L26" s="120">
        <f ca="1">OFFSET(TAMUT!E$115,'Discipline Analysis'!$A$3,0)</f>
        <v>1778555.6487176036</v>
      </c>
      <c r="M26" s="120">
        <f ca="1">OFFSET(TAMUT!F$115,'Discipline Analysis'!$A$3,0)</f>
        <v>261976.52522487301</v>
      </c>
      <c r="N26" s="120">
        <f ca="1">OFFSET(TAMUT!G$115,'Discipline Analysis'!$A$3,0)</f>
        <v>0</v>
      </c>
      <c r="O26" s="166">
        <f t="shared" ca="1" si="0"/>
        <v>8342886.0455242917</v>
      </c>
      <c r="P26" s="197">
        <f t="shared" ca="1" si="1"/>
        <v>3.3808797641600025E-3</v>
      </c>
      <c r="Q26" s="117">
        <f ca="1">OFFSET(TAMUT!C$192,'Discipline Analysis'!$A$3,0)</f>
        <v>1135244.2609112812</v>
      </c>
      <c r="R26" s="120">
        <f ca="1">OFFSET(TAMUT!D$192,'Discipline Analysis'!$A$3,0)</f>
        <v>2198718.5247005085</v>
      </c>
      <c r="S26" s="120">
        <f ca="1">OFFSET(TAMUT!E$192,'Discipline Analysis'!$A$3,0)</f>
        <v>940860.90146440116</v>
      </c>
      <c r="T26" s="120">
        <f ca="1">OFFSET(TAMUT!F$192,'Discipline Analysis'!$A$3,0)</f>
        <v>138586.31292380876</v>
      </c>
      <c r="U26" s="120">
        <f ca="1">OFFSET(TAMUT!G$192,'Discipline Analysis'!$A$3,0)</f>
        <v>0</v>
      </c>
      <c r="V26" s="166">
        <f t="shared" ca="1" si="2"/>
        <v>4413409.9999999991</v>
      </c>
      <c r="W26" s="197">
        <f t="shared" ca="1" si="3"/>
        <v>2.5404736194110629E-3</v>
      </c>
      <c r="X26" s="117">
        <f ca="1">OFFSET(TAMUT!C$217,'Discipline Analysis'!$A$3,0)</f>
        <v>1340161.8625636285</v>
      </c>
      <c r="Y26" s="120">
        <f ca="1">OFFSET(TAMUT!D$217,'Discipline Analysis'!$A$3,0)</f>
        <v>2658024.8588616378</v>
      </c>
      <c r="Z26" s="120">
        <f ca="1">OFFSET(TAMUT!E$217,'Discipline Analysis'!$A$3,0)</f>
        <v>738092.47339194815</v>
      </c>
      <c r="AA26" s="120">
        <f ca="1">OFFSET(TAMUT!F$217,'Discipline Analysis'!$A$3,0)</f>
        <v>82505.805182785756</v>
      </c>
      <c r="AB26" s="120">
        <f ca="1">OFFSET(TAMUT!G$217,'Discipline Analysis'!$A$3,0)</f>
        <v>0</v>
      </c>
      <c r="AC26" s="166">
        <f t="shared" ca="1" si="4"/>
        <v>4818785</v>
      </c>
      <c r="AD26" s="121">
        <f t="shared" ca="1" si="5"/>
        <v>4.1172095666278264E-3</v>
      </c>
      <c r="AE26" s="117">
        <f ca="1">OFFSET(TAMUT!C$242,'Discipline Analysis'!$A$3,0)</f>
        <v>1223858.4895881533</v>
      </c>
      <c r="AF26" s="120">
        <f ca="1">OFFSET(TAMUT!D$242,'Discipline Analysis'!$A$3,0)</f>
        <v>2427353.2771864873</v>
      </c>
      <c r="AG26" s="120">
        <f ca="1">OFFSET(TAMUT!E$242,'Discipline Analysis'!$A$3,0)</f>
        <v>674038.53586302628</v>
      </c>
      <c r="AH26" s="120">
        <f ca="1">OFFSET(TAMUT!F$242,'Discipline Analysis'!$A$3,0)</f>
        <v>75345.697362332256</v>
      </c>
      <c r="AI26" s="120">
        <f ca="1">OFFSET(TAMUT!G$242,'Discipline Analysis'!$A$3,0)</f>
        <v>0</v>
      </c>
      <c r="AJ26" s="166">
        <f t="shared" ca="1" si="6"/>
        <v>4400595.9999999991</v>
      </c>
      <c r="AK26" s="121">
        <f t="shared" ca="1" si="7"/>
        <v>5.8068784951783321E-3</v>
      </c>
      <c r="AL26" s="117">
        <f ca="1">OFFSET(TAMUT!C$167,'Discipline Analysis'!$A$3,0)</f>
        <v>2016224.5238637149</v>
      </c>
      <c r="AM26" s="120">
        <f ca="1">OFFSET(TAMUT!D$167,'Discipline Analysis'!$A$3,0)</f>
        <v>3905545.061337932</v>
      </c>
      <c r="AN26" s="120">
        <f ca="1">OFFSET(TAMUT!E$167,'Discipline Analysis'!$A$3,0)</f>
        <v>1671349.8659029808</v>
      </c>
      <c r="AO26" s="120">
        <f ca="1">OFFSET(TAMUT!F$167,'Discipline Analysis'!$A$3,0)</f>
        <v>246103.5488953724</v>
      </c>
      <c r="AP26" s="120">
        <f ca="1">OFFSET(TAMUT!G$167,'Discipline Analysis'!$A$3,0)</f>
        <v>0</v>
      </c>
      <c r="AQ26" s="166">
        <f t="shared" ca="1" si="8"/>
        <v>7839223</v>
      </c>
      <c r="AR26" s="121">
        <f t="shared" ca="1" si="9"/>
        <v>2.2212342124693406E-3</v>
      </c>
    </row>
    <row r="27" spans="1:44" x14ac:dyDescent="0.2">
      <c r="A27" s="201" t="s">
        <v>117</v>
      </c>
      <c r="B27" s="117">
        <f ca="1">OFFSET(UH!C$31,'Discipline Analysis'!$A$3,0)</f>
        <v>519159</v>
      </c>
      <c r="C27" s="120">
        <f ca="1">OFFSET(UH!D$31,'Discipline Analysis'!$A$3,0)</f>
        <v>467242</v>
      </c>
      <c r="D27" s="120">
        <f ca="1">OFFSET(UH!E$31,'Discipline Analysis'!$A$3,0)</f>
        <v>85110</v>
      </c>
      <c r="E27" s="120">
        <f ca="1">OFFSET(UH!F$31,'Discipline Analysis'!$A$3,0)</f>
        <v>31520</v>
      </c>
      <c r="F27" s="196">
        <f ca="1">OFFSET(UH!G$31,'Discipline Analysis'!$A$3,0)</f>
        <v>54677</v>
      </c>
      <c r="G27" s="166">
        <f t="shared" ca="1" si="10"/>
        <v>1157708</v>
      </c>
      <c r="H27" s="118">
        <f t="shared" ca="1" si="11"/>
        <v>40455.602777777778</v>
      </c>
      <c r="I27" s="119">
        <f t="shared" ca="1" si="12"/>
        <v>639.30048025673318</v>
      </c>
      <c r="J27" s="117">
        <f ca="1">OFFSET(UH!C$115,'Discipline Analysis'!$A$3,0)</f>
        <v>38854312.23544997</v>
      </c>
      <c r="K27" s="120">
        <f ca="1">OFFSET(UH!D$115,'Discipline Analysis'!$A$3,0)</f>
        <v>61048729.541649304</v>
      </c>
      <c r="L27" s="120">
        <f ca="1">OFFSET(UH!E$115,'Discipline Analysis'!$A$3,0)</f>
        <v>43742713.989438713</v>
      </c>
      <c r="M27" s="120">
        <f ca="1">OFFSET(UH!F$115,'Discipline Analysis'!$A$3,0)</f>
        <v>46115545.011425167</v>
      </c>
      <c r="N27" s="120">
        <f ca="1">OFFSET(UH!G$115,'Discipline Analysis'!$A$3,0)</f>
        <v>19475219.589098871</v>
      </c>
      <c r="O27" s="166">
        <f t="shared" ca="1" si="0"/>
        <v>209236520.36706203</v>
      </c>
      <c r="P27" s="197">
        <f t="shared" ca="1" si="1"/>
        <v>8.4791223777022945E-2</v>
      </c>
      <c r="Q27" s="117">
        <f ca="1">OFFSET(UH!C$192,'Discipline Analysis'!$A$3,0)</f>
        <v>33895468.900912359</v>
      </c>
      <c r="R27" s="120">
        <f ca="1">OFFSET(UH!D$192,'Discipline Analysis'!$A$3,0)</f>
        <v>53257288.4337717</v>
      </c>
      <c r="S27" s="120">
        <f ca="1">OFFSET(UH!E$192,'Discipline Analysis'!$A$3,0)</f>
        <v>38159980.613882899</v>
      </c>
      <c r="T27" s="120">
        <f ca="1">OFFSET(UH!F$192,'Discipline Analysis'!$A$3,0)</f>
        <v>40229975.30650495</v>
      </c>
      <c r="U27" s="120">
        <f ca="1">OFFSET(UH!G$192,'Discipline Analysis'!$A$3,0)</f>
        <v>16989663.744928084</v>
      </c>
      <c r="V27" s="166">
        <f t="shared" ca="1" si="2"/>
        <v>182532377</v>
      </c>
      <c r="W27" s="197">
        <f t="shared" ca="1" si="3"/>
        <v>0.10507038513459994</v>
      </c>
      <c r="X27" s="117">
        <f ca="1">OFFSET(UH!C$217,'Discipline Analysis'!$A$3,0)</f>
        <v>23889276.952868681</v>
      </c>
      <c r="Y27" s="120">
        <f ca="1">OFFSET(UH!D$217,'Discipline Analysis'!$A$3,0)</f>
        <v>47580280.001232468</v>
      </c>
      <c r="Z27" s="120">
        <f ca="1">OFFSET(UH!E$217,'Discipline Analysis'!$A$3,0)</f>
        <v>7667197.3164045904</v>
      </c>
      <c r="AA27" s="120">
        <f ca="1">OFFSET(UH!F$217,'Discipline Analysis'!$A$3,0)</f>
        <v>3481617.0020399489</v>
      </c>
      <c r="AB27" s="120">
        <f ca="1">OFFSET(UH!G$217,'Discipline Analysis'!$A$3,0)</f>
        <v>2985022.727454314</v>
      </c>
      <c r="AC27" s="166">
        <f t="shared" ca="1" si="4"/>
        <v>85603394.000000015</v>
      </c>
      <c r="AD27" s="121">
        <f t="shared" ca="1" si="5"/>
        <v>7.3140244421075251E-2</v>
      </c>
      <c r="AE27" s="117">
        <f ca="1">OFFSET(UH!C$242,'Discipline Analysis'!$A$3,0)</f>
        <v>10577100.525966849</v>
      </c>
      <c r="AF27" s="120">
        <f ca="1">OFFSET(UH!D$242,'Discipline Analysis'!$A$3,0)</f>
        <v>21066414.258563533</v>
      </c>
      <c r="AG27" s="120">
        <f ca="1">OFFSET(UH!E$242,'Discipline Analysis'!$A$3,0)</f>
        <v>3394691.1381215467</v>
      </c>
      <c r="AH27" s="120">
        <f ca="1">OFFSET(UH!F$242,'Discipline Analysis'!$A$3,0)</f>
        <v>1541503.8762430942</v>
      </c>
      <c r="AI27" s="120">
        <f ca="1">OFFSET(UH!G$242,'Discipline Analysis'!$A$3,0)</f>
        <v>1321634.2011049725</v>
      </c>
      <c r="AJ27" s="166">
        <f t="shared" ca="1" si="6"/>
        <v>37901344</v>
      </c>
      <c r="AK27" s="121">
        <f t="shared" ca="1" si="7"/>
        <v>5.0013338968620695E-2</v>
      </c>
      <c r="AL27" s="117">
        <f ca="1">OFFSET(UH!C$167,'Discipline Analysis'!$A$3,0)</f>
        <v>36046969.677516006</v>
      </c>
      <c r="AM27" s="120">
        <f ca="1">OFFSET(UH!D$167,'Discipline Analysis'!$A$3,0)</f>
        <v>58013245.73278068</v>
      </c>
      <c r="AN27" s="120">
        <f ca="1">OFFSET(UH!E$167,'Discipline Analysis'!$A$3,0)</f>
        <v>48801236.577290818</v>
      </c>
      <c r="AO27" s="120">
        <f ca="1">OFFSET(UH!F$167,'Discipline Analysis'!$A$3,0)</f>
        <v>67991558.582910582</v>
      </c>
      <c r="AP27" s="120">
        <f ca="1">OFFSET(UH!G$167,'Discipline Analysis'!$A$3,0)</f>
        <v>13996634.45950189</v>
      </c>
      <c r="AQ27" s="166">
        <f t="shared" ca="1" si="8"/>
        <v>224849645.03</v>
      </c>
      <c r="AR27" s="121">
        <f t="shared" ca="1" si="9"/>
        <v>6.3710870860826746E-2</v>
      </c>
    </row>
    <row r="28" spans="1:44" x14ac:dyDescent="0.2">
      <c r="A28" s="201" t="s">
        <v>709</v>
      </c>
      <c r="B28" s="117">
        <f ca="1">OFFSET(UHCL!C$31,'Discipline Analysis'!$A$3,0)</f>
        <v>44323</v>
      </c>
      <c r="C28" s="120">
        <f ca="1">OFFSET(UHCL!D$31,'Discipline Analysis'!$A$3,0)</f>
        <v>108321</v>
      </c>
      <c r="D28" s="120">
        <f ca="1">OFFSET(UHCL!E$31,'Discipline Analysis'!$A$3,0)</f>
        <v>36048</v>
      </c>
      <c r="E28" s="120">
        <f ca="1">OFFSET(UHCL!F$31,'Discipline Analysis'!$A$3,0)</f>
        <v>2928</v>
      </c>
      <c r="F28" s="196">
        <f ca="1">OFFSET(UHCL!G$31,'Discipline Analysis'!$A$3,0)</f>
        <v>0</v>
      </c>
      <c r="G28" s="166">
        <f t="shared" ca="1" si="10"/>
        <v>191620</v>
      </c>
      <c r="H28" s="118">
        <f ca="1">(B28/30)+(C28/30)+(D28/24)+(E28/18)+(F28/24)</f>
        <v>6752.8</v>
      </c>
      <c r="I28" s="119">
        <f t="shared" ca="1" si="12"/>
        <v>543.41083257581079</v>
      </c>
      <c r="J28" s="117">
        <f ca="1">OFFSET(UHCL!C$115,'Discipline Analysis'!$A$3,0)</f>
        <v>4969940.7168462118</v>
      </c>
      <c r="K28" s="120">
        <f ca="1">OFFSET(UHCL!D$115,'Discipline Analysis'!$A$3,0)</f>
        <v>15590590.871475473</v>
      </c>
      <c r="L28" s="120">
        <f ca="1">OFFSET(UHCL!E$115,'Discipline Analysis'!$A$3,0)</f>
        <v>8286844.9291702742</v>
      </c>
      <c r="M28" s="120">
        <f ca="1">OFFSET(UHCL!F$115,'Discipline Analysis'!$A$3,0)</f>
        <v>873570.22068491299</v>
      </c>
      <c r="N28" s="120">
        <f ca="1">OFFSET(UHCL!G$115,'Discipline Analysis'!$A$3,0)</f>
        <v>0</v>
      </c>
      <c r="O28" s="166">
        <f t="shared" ca="1" si="0"/>
        <v>29720946.738176871</v>
      </c>
      <c r="P28" s="197">
        <f t="shared" ca="1" si="1"/>
        <v>1.2044147175267425E-2</v>
      </c>
      <c r="Q28" s="117">
        <f ca="1">OFFSET(UHCL!C$192,'Discipline Analysis'!$A$3,0)</f>
        <v>5518234.6797791747</v>
      </c>
      <c r="R28" s="120">
        <f ca="1">OFFSET(UHCL!D$192,'Discipline Analysis'!$A$3,0)</f>
        <v>17310576.549456004</v>
      </c>
      <c r="S28" s="120">
        <f ca="1">OFFSET(UHCL!E$192,'Discipline Analysis'!$A$3,0)</f>
        <v>9201066.507513158</v>
      </c>
      <c r="T28" s="120">
        <f ca="1">OFFSET(UHCL!F$192,'Discipline Analysis'!$A$3,0)</f>
        <v>969944.26325166179</v>
      </c>
      <c r="U28" s="120">
        <f ca="1">OFFSET(UHCL!G$192,'Discipline Analysis'!$A$3,0)</f>
        <v>0</v>
      </c>
      <c r="V28" s="166">
        <f t="shared" ca="1" si="2"/>
        <v>32999822</v>
      </c>
      <c r="W28" s="197">
        <f t="shared" ca="1" si="3"/>
        <v>1.8995556097498496E-2</v>
      </c>
      <c r="X28" s="117">
        <f ca="1">OFFSET(UHCL!C$217,'Discipline Analysis'!$A$3,0)</f>
        <v>1748519.2060090576</v>
      </c>
      <c r="Y28" s="120">
        <f ca="1">OFFSET(UHCL!D$217,'Discipline Analysis'!$A$3,0)</f>
        <v>11869524.541477961</v>
      </c>
      <c r="Z28" s="120">
        <f ca="1">OFFSET(UHCL!E$217,'Discipline Analysis'!$A$3,0)</f>
        <v>4149232.0746713798</v>
      </c>
      <c r="AA28" s="120">
        <f ca="1">OFFSET(UHCL!F$217,'Discipline Analysis'!$A$3,0)</f>
        <v>344102.17784159945</v>
      </c>
      <c r="AB28" s="120">
        <f ca="1">OFFSET(UHCL!G$217,'Discipline Analysis'!$A$3,0)</f>
        <v>0</v>
      </c>
      <c r="AC28" s="166">
        <f t="shared" ca="1" si="4"/>
        <v>18111378</v>
      </c>
      <c r="AD28" s="121">
        <f t="shared" ca="1" si="5"/>
        <v>1.5474510434977436E-2</v>
      </c>
      <c r="AE28" s="117">
        <f ca="1">OFFSET(UHCL!C$242,'Discipline Analysis'!$A$3,0)</f>
        <v>785743.47420744505</v>
      </c>
      <c r="AF28" s="120">
        <f ca="1">OFFSET(UHCL!D$242,'Discipline Analysis'!$A$3,0)</f>
        <v>5333885.6206782293</v>
      </c>
      <c r="AG28" s="120">
        <f ca="1">OFFSET(UHCL!E$242,'Discipline Analysis'!$A$3,0)</f>
        <v>1864567.4662542802</v>
      </c>
      <c r="AH28" s="120">
        <f ca="1">OFFSET(UHCL!F$242,'Discipline Analysis'!$A$3,0)</f>
        <v>154631.43886004639</v>
      </c>
      <c r="AI28" s="120">
        <f ca="1">OFFSET(UHCL!G$242,'Discipline Analysis'!$A$3,0)</f>
        <v>0</v>
      </c>
      <c r="AJ28" s="166">
        <f t="shared" ca="1" si="6"/>
        <v>8138828.0000000009</v>
      </c>
      <c r="AK28" s="121">
        <f t="shared" ca="1" si="7"/>
        <v>1.0739723730411811E-2</v>
      </c>
      <c r="AL28" s="117">
        <f ca="1">OFFSET(UHCL!C$167,'Discipline Analysis'!$A$3,0)</f>
        <v>2534610.4275944205</v>
      </c>
      <c r="AM28" s="120">
        <f ca="1">OFFSET(UHCL!D$167,'Discipline Analysis'!$A$3,0)</f>
        <v>7951068.6499780277</v>
      </c>
      <c r="AN28" s="120">
        <f ca="1">OFFSET(UHCL!E$167,'Discipline Analysis'!$A$3,0)</f>
        <v>4226206.0360308504</v>
      </c>
      <c r="AO28" s="120">
        <f ca="1">OFFSET(UHCL!F$167,'Discipline Analysis'!$A$3,0)</f>
        <v>445523.8863967022</v>
      </c>
      <c r="AP28" s="120">
        <f ca="1">OFFSET(UHCL!G$167,'Discipline Analysis'!$A$3,0)</f>
        <v>0</v>
      </c>
      <c r="AQ28" s="166">
        <f t="shared" ca="1" si="8"/>
        <v>15157409</v>
      </c>
      <c r="AR28" s="121">
        <f t="shared" ca="1" si="9"/>
        <v>4.2948332306901715E-3</v>
      </c>
    </row>
    <row r="29" spans="1:44" x14ac:dyDescent="0.2">
      <c r="A29" s="201" t="s">
        <v>710</v>
      </c>
      <c r="B29" s="117">
        <f ca="1">OFFSET(UHD!C$31,'Discipline Analysis'!$A$3,0)</f>
        <v>133054</v>
      </c>
      <c r="C29" s="120">
        <f ca="1">OFFSET(UHD!D$31,'Discipline Analysis'!$A$3,0)</f>
        <v>167090</v>
      </c>
      <c r="D29" s="120">
        <f ca="1">OFFSET(UHD!E$31,'Discipline Analysis'!$A$3,0)</f>
        <v>26984</v>
      </c>
      <c r="E29" s="120">
        <f ca="1">OFFSET(UHD!F$31,'Discipline Analysis'!$A$3,0)</f>
        <v>0</v>
      </c>
      <c r="F29" s="196">
        <f ca="1">OFFSET(UHD!G$31,'Discipline Analysis'!$A$3,0)</f>
        <v>0</v>
      </c>
      <c r="G29" s="166">
        <f t="shared" ca="1" si="10"/>
        <v>327128</v>
      </c>
      <c r="H29" s="118">
        <f ca="1">(B29/30)+(C29/30)+(D29/24)+(E29/18)+(F29/24)</f>
        <v>11129.133333333333</v>
      </c>
      <c r="I29" s="119">
        <f t="shared" ca="1" si="12"/>
        <v>371.71690039482502</v>
      </c>
      <c r="J29" s="117">
        <f ca="1">OFFSET(UHD!C$115,'Discipline Analysis'!$A$3,0)</f>
        <v>10936437.302524226</v>
      </c>
      <c r="K29" s="120">
        <f ca="1">OFFSET(UHD!D$115,'Discipline Analysis'!$A$3,0)</f>
        <v>20286486.776813254</v>
      </c>
      <c r="L29" s="120">
        <f ca="1">OFFSET(UHD!E$115,'Discipline Analysis'!$A$3,0)</f>
        <v>5423387.113020841</v>
      </c>
      <c r="M29" s="120">
        <f ca="1">OFFSET(UHD!F$115,'Discipline Analysis'!$A$3,0)</f>
        <v>0</v>
      </c>
      <c r="N29" s="120">
        <f ca="1">OFFSET(UHD!G$115,'Discipline Analysis'!$A$3,0)</f>
        <v>0</v>
      </c>
      <c r="O29" s="166">
        <f t="shared" ca="1" si="0"/>
        <v>36646311.192358315</v>
      </c>
      <c r="P29" s="197">
        <f t="shared" ca="1" si="1"/>
        <v>1.4850589024624321E-2</v>
      </c>
      <c r="Q29" s="117">
        <f ca="1">OFFSET(UHD!C$192,'Discipline Analysis'!$A$3,0)</f>
        <v>11139487.493128443</v>
      </c>
      <c r="R29" s="120">
        <f ca="1">OFFSET(UHD!D$192,'Discipline Analysis'!$A$3,0)</f>
        <v>20663133.658496663</v>
      </c>
      <c r="S29" s="120">
        <f ca="1">OFFSET(UHD!E$192,'Discipline Analysis'!$A$3,0)</f>
        <v>5524079.8483748995</v>
      </c>
      <c r="T29" s="120">
        <f ca="1">OFFSET(UHD!F$192,'Discipline Analysis'!$A$3,0)</f>
        <v>0</v>
      </c>
      <c r="U29" s="120">
        <f ca="1">OFFSET(UHD!G$192,'Discipline Analysis'!$A$3,0)</f>
        <v>0</v>
      </c>
      <c r="V29" s="166">
        <f t="shared" ca="1" si="2"/>
        <v>37326701</v>
      </c>
      <c r="W29" s="197">
        <f t="shared" ca="1" si="3"/>
        <v>2.1486220222037961E-2</v>
      </c>
      <c r="X29" s="117">
        <f ca="1">OFFSET(UHD!C$217,'Discipline Analysis'!$A$3,0)</f>
        <v>5667296.924207625</v>
      </c>
      <c r="Y29" s="120">
        <f ca="1">OFFSET(UHD!D$217,'Discipline Analysis'!$A$3,0)</f>
        <v>16021831.906030577</v>
      </c>
      <c r="Z29" s="120">
        <f ca="1">OFFSET(UHD!E$217,'Discipline Analysis'!$A$3,0)</f>
        <v>2360979.1697617956</v>
      </c>
      <c r="AA29" s="120">
        <f ca="1">OFFSET(UHD!F$217,'Discipline Analysis'!$A$3,0)</f>
        <v>0</v>
      </c>
      <c r="AB29" s="120">
        <f ca="1">OFFSET(UHD!G$217,'Discipline Analysis'!$A$3,0)</f>
        <v>0</v>
      </c>
      <c r="AC29" s="166">
        <f t="shared" ca="1" si="4"/>
        <v>24050107.999999996</v>
      </c>
      <c r="AD29" s="121">
        <f t="shared" ca="1" si="5"/>
        <v>2.0548610227688599E-2</v>
      </c>
      <c r="AE29" s="117">
        <f ca="1">OFFSET(UHD!C$242,'Discipline Analysis'!$A$3,0)</f>
        <v>1698939.5911805239</v>
      </c>
      <c r="AF29" s="120">
        <f ca="1">OFFSET(UHD!D$242,'Discipline Analysis'!$A$3,0)</f>
        <v>4803017.1901043383</v>
      </c>
      <c r="AG29" s="120">
        <f ca="1">OFFSET(UHD!E$242,'Discipline Analysis'!$A$3,0)</f>
        <v>707773.21871513897</v>
      </c>
      <c r="AH29" s="120">
        <f ca="1">OFFSET(UHD!F$242,'Discipline Analysis'!$A$3,0)</f>
        <v>0</v>
      </c>
      <c r="AI29" s="120">
        <f ca="1">OFFSET(UHD!G$242,'Discipline Analysis'!$A$3,0)</f>
        <v>0</v>
      </c>
      <c r="AJ29" s="166">
        <f t="shared" ca="1" si="6"/>
        <v>7209730.0000000009</v>
      </c>
      <c r="AK29" s="121">
        <f t="shared" ca="1" si="7"/>
        <v>9.5137172539906164E-3</v>
      </c>
      <c r="AL29" s="117">
        <f ca="1">OFFSET(UHD!C$167,'Discipline Analysis'!$A$3,0)</f>
        <v>4860945.4128310839</v>
      </c>
      <c r="AM29" s="120">
        <f ca="1">OFFSET(UHD!D$167,'Discipline Analysis'!$A$3,0)</f>
        <v>9070106.7386452723</v>
      </c>
      <c r="AN29" s="120">
        <f ca="1">OFFSET(UHD!E$167,'Discipline Analysis'!$A$3,0)</f>
        <v>2435103.8485236466</v>
      </c>
      <c r="AO29" s="120">
        <f ca="1">OFFSET(UHD!F$167,'Discipline Analysis'!$A$3,0)</f>
        <v>0</v>
      </c>
      <c r="AP29" s="120">
        <f ca="1">OFFSET(UHD!G$167,'Discipline Analysis'!$A$3,0)</f>
        <v>0</v>
      </c>
      <c r="AQ29" s="166">
        <f t="shared" ca="1" si="8"/>
        <v>16366156.000000004</v>
      </c>
      <c r="AR29" s="121">
        <f t="shared" ca="1" si="9"/>
        <v>4.6373302091049558E-3</v>
      </c>
    </row>
    <row r="30" spans="1:44" x14ac:dyDescent="0.2">
      <c r="A30" s="201" t="s">
        <v>711</v>
      </c>
      <c r="B30" s="117">
        <f ca="1">OFFSET(UHV!C$31,'Discipline Analysis'!$A$3,0)</f>
        <v>29479</v>
      </c>
      <c r="C30" s="120">
        <f ca="1">OFFSET(UHV!D$31,'Discipline Analysis'!$A$3,0)</f>
        <v>47755</v>
      </c>
      <c r="D30" s="120">
        <f ca="1">OFFSET(UHV!E$31,'Discipline Analysis'!$A$3,0)</f>
        <v>24424</v>
      </c>
      <c r="E30" s="120">
        <f ca="1">OFFSET(UHV!F$31,'Discipline Analysis'!$A$3,0)</f>
        <v>0</v>
      </c>
      <c r="F30" s="196">
        <f ca="1">OFFSET(UHV!G$31,'Discipline Analysis'!$A$3,0)</f>
        <v>0</v>
      </c>
      <c r="G30" s="166">
        <f t="shared" ca="1" si="10"/>
        <v>101658</v>
      </c>
      <c r="H30" s="118">
        <f t="shared" ca="1" si="11"/>
        <v>3592.1333333333332</v>
      </c>
      <c r="I30" s="119">
        <f t="shared" ca="1" si="12"/>
        <v>441.51929964601533</v>
      </c>
      <c r="J30" s="117">
        <f ca="1">OFFSET(UHV!C$115,'Discipline Analysis'!$A$3,0)</f>
        <v>2263626.6423462271</v>
      </c>
      <c r="K30" s="120">
        <f ca="1">OFFSET(UHV!D$115,'Discipline Analysis'!$A$3,0)</f>
        <v>5019340.1654822957</v>
      </c>
      <c r="L30" s="120">
        <f ca="1">OFFSET(UHV!E$115,'Discipline Analysis'!$A$3,0)</f>
        <v>5663437.155586103</v>
      </c>
      <c r="M30" s="120">
        <f ca="1">OFFSET(UHV!F$115,'Discipline Analysis'!$A$3,0)</f>
        <v>0</v>
      </c>
      <c r="N30" s="120">
        <f ca="1">OFFSET(UHV!G$115,'Discipline Analysis'!$A$3,0)</f>
        <v>0</v>
      </c>
      <c r="O30" s="166">
        <f t="shared" ca="1" si="0"/>
        <v>12946403.963414626</v>
      </c>
      <c r="P30" s="197">
        <f t="shared" ca="1" si="1"/>
        <v>5.2464141233273566E-3</v>
      </c>
      <c r="Q30" s="117">
        <f ca="1">OFFSET(UHV!C$192,'Discipline Analysis'!$A$3,0)</f>
        <v>2440284.0294971019</v>
      </c>
      <c r="R30" s="120">
        <f ca="1">OFFSET(UHV!D$192,'Discipline Analysis'!$A$3,0)</f>
        <v>5411058.261685865</v>
      </c>
      <c r="S30" s="120">
        <f ca="1">OFFSET(UHV!E$192,'Discipline Analysis'!$A$3,0)</f>
        <v>6105421.7088170312</v>
      </c>
      <c r="T30" s="120">
        <f ca="1">OFFSET(UHV!F$192,'Discipline Analysis'!$A$3,0)</f>
        <v>0</v>
      </c>
      <c r="U30" s="120">
        <f ca="1">OFFSET(UHV!G$192,'Discipline Analysis'!$A$3,0)</f>
        <v>0</v>
      </c>
      <c r="V30" s="166">
        <f t="shared" ca="1" si="2"/>
        <v>13956763.999999998</v>
      </c>
      <c r="W30" s="197">
        <f t="shared" ca="1" si="3"/>
        <v>8.0338764706533103E-3</v>
      </c>
      <c r="X30" s="117">
        <f ca="1">OFFSET(UHV!C$217,'Discipline Analysis'!$A$3,0)</f>
        <v>1193583.1273575341</v>
      </c>
      <c r="Y30" s="120">
        <f ca="1">OFFSET(UHV!D$217,'Discipline Analysis'!$A$3,0)</f>
        <v>3192254.5668221451</v>
      </c>
      <c r="Z30" s="120">
        <f ca="1">OFFSET(UHV!E$217,'Discipline Analysis'!$A$3,0)</f>
        <v>1638275.3058203203</v>
      </c>
      <c r="AA30" s="120">
        <f ca="1">OFFSET(UHV!F$217,'Discipline Analysis'!$A$3,0)</f>
        <v>0</v>
      </c>
      <c r="AB30" s="120">
        <f ca="1">OFFSET(UHV!G$217,'Discipline Analysis'!$A$3,0)</f>
        <v>0</v>
      </c>
      <c r="AC30" s="166">
        <f t="shared" ca="1" si="4"/>
        <v>6024113</v>
      </c>
      <c r="AD30" s="121">
        <f t="shared" ca="1" si="5"/>
        <v>5.1470517306846132E-3</v>
      </c>
      <c r="AE30" s="117">
        <f ca="1">OFFSET(UHV!C$242,'Discipline Analysis'!$A$3,0)</f>
        <v>714168.77164875274</v>
      </c>
      <c r="AF30" s="120">
        <f ca="1">OFFSET(UHV!D$242,'Discipline Analysis'!$A$3,0)</f>
        <v>1910054.2480227137</v>
      </c>
      <c r="AG30" s="120">
        <f ca="1">OFFSET(UHV!E$242,'Discipline Analysis'!$A$3,0)</f>
        <v>980245.98032853368</v>
      </c>
      <c r="AH30" s="120">
        <f ca="1">OFFSET(UHV!F$242,'Discipline Analysis'!$A$3,0)</f>
        <v>0</v>
      </c>
      <c r="AI30" s="120">
        <f ca="1">OFFSET(UHV!G$242,'Discipline Analysis'!$A$3,0)</f>
        <v>0</v>
      </c>
      <c r="AJ30" s="166">
        <f t="shared" ca="1" si="6"/>
        <v>3604469</v>
      </c>
      <c r="AK30" s="121">
        <f t="shared" ca="1" si="7"/>
        <v>4.7563360787122822E-3</v>
      </c>
      <c r="AL30" s="117">
        <f ca="1">OFFSET(UHV!C$167,'Discipline Analysis'!$A$3,0)</f>
        <v>1460352.0253203269</v>
      </c>
      <c r="AM30" s="120">
        <f ca="1">OFFSET(UHV!D$167,'Discipline Analysis'!$A$3,0)</f>
        <v>3238167.098888956</v>
      </c>
      <c r="AN30" s="120">
        <f ca="1">OFFSET(UHV!E$167,'Discipline Analysis'!$A$3,0)</f>
        <v>3653699.8757907161</v>
      </c>
      <c r="AO30" s="120">
        <f ca="1">OFFSET(UHV!F$167,'Discipline Analysis'!$A$3,0)</f>
        <v>0</v>
      </c>
      <c r="AP30" s="120">
        <f ca="1">OFFSET(UHV!G$167,'Discipline Analysis'!$A$3,0)</f>
        <v>0</v>
      </c>
      <c r="AQ30" s="166">
        <f t="shared" ca="1" si="8"/>
        <v>8352218.9999999991</v>
      </c>
      <c r="AR30" s="121">
        <f t="shared" ca="1" si="9"/>
        <v>2.366590999240162E-3</v>
      </c>
    </row>
    <row r="31" spans="1:44" x14ac:dyDescent="0.2">
      <c r="A31" s="201" t="s">
        <v>689</v>
      </c>
      <c r="B31" s="117">
        <f ca="1">OFFSET(MID!C$31,'Discipline Analysis'!$A$3,0)</f>
        <v>65714</v>
      </c>
      <c r="C31" s="120">
        <f ca="1">OFFSET(MID!D$31,'Discipline Analysis'!$A$3,0)</f>
        <v>51132</v>
      </c>
      <c r="D31" s="120">
        <f ca="1">OFFSET(MID!E$31,'Discipline Analysis'!$A$3,0)</f>
        <v>10011</v>
      </c>
      <c r="E31" s="120">
        <f ca="1">OFFSET(MID!F$31,'Discipline Analysis'!$A$3,0)</f>
        <v>186</v>
      </c>
      <c r="F31" s="196">
        <f ca="1">OFFSET(MID!G$31,'Discipline Analysis'!$A$3,0)</f>
        <v>0</v>
      </c>
      <c r="G31" s="166">
        <f t="shared" ca="1" si="10"/>
        <v>127043</v>
      </c>
      <c r="H31" s="118">
        <f t="shared" ca="1" si="11"/>
        <v>4322.3249999999998</v>
      </c>
      <c r="I31" s="119">
        <f t="shared" ca="1" si="12"/>
        <v>598.34507941996912</v>
      </c>
      <c r="J31" s="117">
        <f ca="1">OFFSET(MID!C$115,'Discipline Analysis'!$A$3,0)</f>
        <v>7224826.0701932032</v>
      </c>
      <c r="K31" s="120">
        <f ca="1">OFFSET(MID!D$115,'Discipline Analysis'!$A$3,0)</f>
        <v>9402035.3091978449</v>
      </c>
      <c r="L31" s="120">
        <f ca="1">OFFSET(MID!E$115,'Discipline Analysis'!$A$3,0)</f>
        <v>3149723.6333600921</v>
      </c>
      <c r="M31" s="120">
        <f ca="1">OFFSET(MID!F$115,'Discipline Analysis'!$A$3,0)</f>
        <v>18700.912</v>
      </c>
      <c r="N31" s="120">
        <f ca="1">OFFSET(MID!G$115,'Discipline Analysis'!$A$3,0)</f>
        <v>0</v>
      </c>
      <c r="O31" s="166">
        <f t="shared" ca="1" si="0"/>
        <v>19795285.92475114</v>
      </c>
      <c r="P31" s="197">
        <f t="shared" ca="1" si="1"/>
        <v>8.0218621282327068E-3</v>
      </c>
      <c r="Q31" s="117">
        <f ca="1">OFFSET(MID!C$192,'Discipline Analysis'!$A$3,0)</f>
        <v>5542021.798372034</v>
      </c>
      <c r="R31" s="120">
        <f ca="1">OFFSET(MID!D$192,'Discipline Analysis'!$A$3,0)</f>
        <v>7212116.129356809</v>
      </c>
      <c r="S31" s="120">
        <f ca="1">OFFSET(MID!E$192,'Discipline Analysis'!$A$3,0)</f>
        <v>2416090.9709570892</v>
      </c>
      <c r="T31" s="120">
        <f ca="1">OFFSET(MID!F$192,'Discipline Analysis'!$A$3,0)</f>
        <v>14345.101314067426</v>
      </c>
      <c r="U31" s="120">
        <f ca="1">OFFSET(MID!G$192,'Discipline Analysis'!$A$3,0)</f>
        <v>0</v>
      </c>
      <c r="V31" s="166">
        <f t="shared" ca="1" si="2"/>
        <v>15184574</v>
      </c>
      <c r="W31" s="197">
        <f t="shared" ca="1" si="3"/>
        <v>8.7406358505090469E-3</v>
      </c>
      <c r="X31" s="117">
        <f ca="1">OFFSET(MID!C$217,'Discipline Analysis'!$A$3,0)</f>
        <v>3384753.3636532398</v>
      </c>
      <c r="Y31" s="120">
        <f ca="1">OFFSET(MID!D$217,'Discipline Analysis'!$A$3,0)</f>
        <v>4399693.7553369226</v>
      </c>
      <c r="Z31" s="120">
        <f ca="1">OFFSET(MID!E$217,'Discipline Analysis'!$A$3,0)</f>
        <v>935622.88100983854</v>
      </c>
      <c r="AA31" s="120">
        <f ca="1">OFFSET(MID!F$217,'Discipline Analysis'!$A$3,0)</f>
        <v>0</v>
      </c>
      <c r="AB31" s="120">
        <f ca="1">OFFSET(MID!G$217,'Discipline Analysis'!$A$3,0)</f>
        <v>0</v>
      </c>
      <c r="AC31" s="166">
        <f t="shared" ca="1" si="4"/>
        <v>8720070</v>
      </c>
      <c r="AD31" s="121">
        <f t="shared" ca="1" si="5"/>
        <v>7.4504995814638564E-3</v>
      </c>
      <c r="AE31" s="117">
        <f ca="1">OFFSET(MID!C$242,'Discipline Analysis'!$A$3,0)</f>
        <v>5117706.3914980507</v>
      </c>
      <c r="AF31" s="120">
        <f ca="1">OFFSET(MID!D$242,'Discipline Analysis'!$A$3,0)</f>
        <v>6652284.0612585861</v>
      </c>
      <c r="AG31" s="120">
        <f ca="1">OFFSET(MID!E$242,'Discipline Analysis'!$A$3,0)</f>
        <v>1414650.5472433637</v>
      </c>
      <c r="AH31" s="120">
        <f ca="1">OFFSET(MID!F$242,'Discipline Analysis'!$A$3,0)</f>
        <v>0</v>
      </c>
      <c r="AI31" s="120">
        <f ca="1">OFFSET(MID!G$242,'Discipline Analysis'!$A$3,0)</f>
        <v>0</v>
      </c>
      <c r="AJ31" s="166">
        <f t="shared" ca="1" si="6"/>
        <v>13184641</v>
      </c>
      <c r="AK31" s="121">
        <f t="shared" ca="1" si="7"/>
        <v>1.7398008880966705E-2</v>
      </c>
      <c r="AL31" s="117">
        <f ca="1">OFFSET(MID!C$167,'Discipline Analysis'!$A$3,0)</f>
        <v>6977727.3904598895</v>
      </c>
      <c r="AM31" s="120">
        <f ca="1">OFFSET(MID!D$167,'Discipline Analysis'!$A$3,0)</f>
        <v>9090202.5531508103</v>
      </c>
      <c r="AN31" s="120">
        <f ca="1">OFFSET(MID!E$167,'Discipline Analysis'!$A$3,0)</f>
        <v>3044962.0149369705</v>
      </c>
      <c r="AO31" s="120">
        <f ca="1">OFFSET(MID!F$167,'Discipline Analysis'!$A$3,0)</f>
        <v>18091.041452330406</v>
      </c>
      <c r="AP31" s="120">
        <f ca="1">OFFSET(MID!G$167,'Discipline Analysis'!$A$3,0)</f>
        <v>0</v>
      </c>
      <c r="AQ31" s="166">
        <f t="shared" ca="1" si="8"/>
        <v>19130983</v>
      </c>
      <c r="AR31" s="121">
        <f t="shared" ca="1" si="9"/>
        <v>5.4207405450475568E-3</v>
      </c>
    </row>
    <row r="32" spans="1:44" x14ac:dyDescent="0.2">
      <c r="A32" s="201" t="s">
        <v>95</v>
      </c>
      <c r="B32" s="117">
        <f ca="1">OFFSET(UNT!C$31,'Discipline Analysis'!$A$3,0)</f>
        <v>459100</v>
      </c>
      <c r="C32" s="120">
        <f ca="1">OFFSET(UNT!D$31,'Discipline Analysis'!$A$3,0)</f>
        <v>400352</v>
      </c>
      <c r="D32" s="120">
        <f ca="1">OFFSET(UNT!E$31,'Discipline Analysis'!$A$3,0)</f>
        <v>109244</v>
      </c>
      <c r="E32" s="120">
        <f ca="1">OFFSET(UNT!F$31,'Discipline Analysis'!$A$3,0)</f>
        <v>24184</v>
      </c>
      <c r="F32" s="196">
        <f ca="1">OFFSET(UNT!G$31,'Discipline Analysis'!$A$3,0)</f>
        <v>1040</v>
      </c>
      <c r="G32" s="166">
        <f t="shared" ca="1" si="10"/>
        <v>993920</v>
      </c>
      <c r="H32" s="118">
        <f t="shared" ca="1" si="11"/>
        <v>34587.122222222228</v>
      </c>
      <c r="I32" s="119">
        <f t="shared" ca="1" si="12"/>
        <v>427.00173521007724</v>
      </c>
      <c r="J32" s="117">
        <f ca="1">OFFSET(UNT!C$115,'Discipline Analysis'!$A$3,0)</f>
        <v>31606388.635543521</v>
      </c>
      <c r="K32" s="120">
        <f ca="1">OFFSET(UNT!D$115,'Discipline Analysis'!$A$3,0)</f>
        <v>44335226.317340165</v>
      </c>
      <c r="L32" s="120">
        <f ca="1">OFFSET(UNT!E$115,'Discipline Analysis'!$A$3,0)</f>
        <v>27372672.380269859</v>
      </c>
      <c r="M32" s="120">
        <f ca="1">OFFSET(UNT!F$115,'Discipline Analysis'!$A$3,0)</f>
        <v>21869345.658613767</v>
      </c>
      <c r="N32" s="120">
        <f ca="1">OFFSET(UNT!G$115,'Discipline Analysis'!$A$3,0)</f>
        <v>400879.22227260517</v>
      </c>
      <c r="O32" s="166">
        <f t="shared" ca="1" si="0"/>
        <v>125584512.21403992</v>
      </c>
      <c r="P32" s="197">
        <f t="shared" ca="1" si="1"/>
        <v>5.0891997531733034E-2</v>
      </c>
      <c r="Q32" s="117">
        <f ca="1">OFFSET(UNT!C$192,'Discipline Analysis'!$A$3,0)</f>
        <v>15565137.122441895</v>
      </c>
      <c r="R32" s="120">
        <f ca="1">OFFSET(UNT!D$192,'Discipline Analysis'!$A$3,0)</f>
        <v>21833683.213268109</v>
      </c>
      <c r="S32" s="120">
        <f ca="1">OFFSET(UNT!E$192,'Discipline Analysis'!$A$3,0)</f>
        <v>13480167.06114427</v>
      </c>
      <c r="T32" s="120">
        <f ca="1">OFFSET(UNT!F$192,'Discipline Analysis'!$A$3,0)</f>
        <v>10769954.38737346</v>
      </c>
      <c r="U32" s="120">
        <f ca="1">OFFSET(UNT!G$192,'Discipline Analysis'!$A$3,0)</f>
        <v>197420.21577226176</v>
      </c>
      <c r="V32" s="166">
        <f t="shared" ca="1" si="2"/>
        <v>61846362</v>
      </c>
      <c r="W32" s="197">
        <f t="shared" ca="1" si="3"/>
        <v>3.5600375020119784E-2</v>
      </c>
      <c r="X32" s="117">
        <f ca="1">OFFSET(UNT!C$217,'Discipline Analysis'!$A$3,0)</f>
        <v>16498498.885026935</v>
      </c>
      <c r="Y32" s="120">
        <f ca="1">OFFSET(UNT!D$217,'Discipline Analysis'!$A$3,0)</f>
        <v>26878820.612328731</v>
      </c>
      <c r="Z32" s="120">
        <f ca="1">OFFSET(UNT!E$217,'Discipline Analysis'!$A$3,0)</f>
        <v>6740737.6004722901</v>
      </c>
      <c r="AA32" s="120">
        <f ca="1">OFFSET(UNT!F$217,'Discipline Analysis'!$A$3,0)</f>
        <v>2441058.2017071308</v>
      </c>
      <c r="AB32" s="120">
        <f ca="1">OFFSET(UNT!G$217,'Discipline Analysis'!$A$3,0)</f>
        <v>58243.70046491034</v>
      </c>
      <c r="AC32" s="166">
        <f t="shared" ca="1" si="4"/>
        <v>52617359</v>
      </c>
      <c r="AD32" s="121">
        <f t="shared" ca="1" si="5"/>
        <v>4.495670461443927E-2</v>
      </c>
      <c r="AE32" s="117">
        <f ca="1">OFFSET(UNT!C$242,'Discipline Analysis'!$A$3,0)</f>
        <v>16880906.690133572</v>
      </c>
      <c r="AF32" s="120">
        <f ca="1">OFFSET(UNT!D$242,'Discipline Analysis'!$A$3,0)</f>
        <v>27501827.036479473</v>
      </c>
      <c r="AG32" s="120">
        <f ca="1">OFFSET(UNT!E$242,'Discipline Analysis'!$A$3,0)</f>
        <v>6896976.7037119018</v>
      </c>
      <c r="AH32" s="120">
        <f ca="1">OFFSET(UNT!F$242,'Discipline Analysis'!$A$3,0)</f>
        <v>2497637.8769586505</v>
      </c>
      <c r="AI32" s="120">
        <f ca="1">OFFSET(UNT!G$242,'Discipline Analysis'!$A$3,0)</f>
        <v>59593.692716404694</v>
      </c>
      <c r="AJ32" s="166">
        <f t="shared" ca="1" si="6"/>
        <v>53836942.000000007</v>
      </c>
      <c r="AK32" s="121">
        <f t="shared" ca="1" si="7"/>
        <v>7.1041418195617878E-2</v>
      </c>
      <c r="AL32" s="117">
        <f ca="1">OFFSET(UNT!C$167,'Discipline Analysis'!$A$3,0)</f>
        <v>34679747.969826646</v>
      </c>
      <c r="AM32" s="120">
        <f ca="1">OFFSET(UNT!D$167,'Discipline Analysis'!$A$3,0)</f>
        <v>42899783.925164178</v>
      </c>
      <c r="AN32" s="120">
        <f ca="1">OFFSET(UNT!E$167,'Discipline Analysis'!$A$3,0)</f>
        <v>28249593.609441977</v>
      </c>
      <c r="AO32" s="120">
        <f ca="1">OFFSET(UNT!F$167,'Discipline Analysis'!$A$3,0)</f>
        <v>24245075.06721935</v>
      </c>
      <c r="AP32" s="120">
        <f ca="1">OFFSET(UNT!G$167,'Discipline Analysis'!$A$3,0)</f>
        <v>446188.87430786615</v>
      </c>
      <c r="AQ32" s="166">
        <f t="shared" ca="1" si="8"/>
        <v>130520389.44596003</v>
      </c>
      <c r="AR32" s="121">
        <f t="shared" ca="1" si="9"/>
        <v>3.698279210352718E-2</v>
      </c>
    </row>
    <row r="33" spans="1:44" x14ac:dyDescent="0.2">
      <c r="A33" s="202" t="s">
        <v>712</v>
      </c>
      <c r="B33" s="117">
        <f ca="1">OFFSET(UNTD!C$31,'Discipline Analysis'!$A$3,0)</f>
        <v>33289</v>
      </c>
      <c r="C33" s="120">
        <f ca="1">OFFSET(UNTD!D$31,'Discipline Analysis'!$A$3,0)</f>
        <v>47759</v>
      </c>
      <c r="D33" s="120">
        <f ca="1">OFFSET(UNTD!E$31,'Discipline Analysis'!$A$3,0)</f>
        <v>6594</v>
      </c>
      <c r="E33" s="120">
        <f ca="1">OFFSET(UNTD!F$31,'Discipline Analysis'!$A$3,0)</f>
        <v>0</v>
      </c>
      <c r="F33" s="196">
        <f ca="1">OFFSET(UNTD!G$31,'Discipline Analysis'!$A$3,0)</f>
        <v>9691</v>
      </c>
      <c r="G33" s="166">
        <f t="shared" ca="1" si="10"/>
        <v>97333</v>
      </c>
      <c r="H33" s="118">
        <f t="shared" ca="1" si="11"/>
        <v>3380.1416666666669</v>
      </c>
      <c r="I33" s="119">
        <f t="shared" ca="1" si="12"/>
        <v>404.89974623200766</v>
      </c>
      <c r="J33" s="117">
        <f ca="1">OFFSET(UNTD!C$115,'Discipline Analysis'!$A$3,0)</f>
        <v>2175431.7044423856</v>
      </c>
      <c r="K33" s="120">
        <f ca="1">OFFSET(UNTD!D$115,'Discipline Analysis'!$A$3,0)</f>
        <v>2910896.7474456248</v>
      </c>
      <c r="L33" s="120">
        <f ca="1">OFFSET(UNTD!E$115,'Discipline Analysis'!$A$3,0)</f>
        <v>634853.20776422205</v>
      </c>
      <c r="M33" s="120">
        <f ca="1">OFFSET(UNTD!F$115,'Discipline Analysis'!$A$3,0)</f>
        <v>0</v>
      </c>
      <c r="N33" s="120">
        <f ca="1">OFFSET(UNTD!G$115,'Discipline Analysis'!$A$3,0)</f>
        <v>897643.41</v>
      </c>
      <c r="O33" s="166">
        <f t="shared" ca="1" si="0"/>
        <v>6618825.0696522323</v>
      </c>
      <c r="P33" s="197">
        <f t="shared" ca="1" si="1"/>
        <v>2.6822195123361397E-3</v>
      </c>
      <c r="Q33" s="117">
        <f ca="1">OFFSET(UNTD!C$192,'Discipline Analysis'!$A$3,0)</f>
        <v>1506337.7763882319</v>
      </c>
      <c r="R33" s="120">
        <f ca="1">OFFSET(UNTD!D$192,'Discipline Analysis'!$A$3,0)</f>
        <v>2015597.0536279851</v>
      </c>
      <c r="S33" s="120">
        <f ca="1">OFFSET(UNTD!E$192,'Discipline Analysis'!$A$3,0)</f>
        <v>439592.45760905987</v>
      </c>
      <c r="T33" s="120">
        <f ca="1">OFFSET(UNTD!F$192,'Discipline Analysis'!$A$3,0)</f>
        <v>0</v>
      </c>
      <c r="U33" s="120">
        <f ca="1">OFFSET(UNTD!G$192,'Discipline Analysis'!$A$3,0)</f>
        <v>621556.71237472317</v>
      </c>
      <c r="V33" s="166">
        <f t="shared" ca="1" si="2"/>
        <v>4583084</v>
      </c>
      <c r="W33" s="197">
        <f t="shared" ca="1" si="3"/>
        <v>2.6381423882088756E-3</v>
      </c>
      <c r="X33" s="117">
        <f ca="1">OFFSET(UNTD!C$217,'Discipline Analysis'!$A$3,0)</f>
        <v>1544159.5441882801</v>
      </c>
      <c r="Y33" s="120">
        <f ca="1">OFFSET(UNTD!D$217,'Discipline Analysis'!$A$3,0)</f>
        <v>4811728.1080691656</v>
      </c>
      <c r="Z33" s="120">
        <f ca="1">OFFSET(UNTD!E$217,'Discipline Analysis'!$A$3,0)</f>
        <v>688990.17146974057</v>
      </c>
      <c r="AA33" s="120">
        <f ca="1">OFFSET(UNTD!F$217,'Discipline Analysis'!$A$3,0)</f>
        <v>0</v>
      </c>
      <c r="AB33" s="120">
        <f ca="1">OFFSET(UNTD!G$217,'Discipline Analysis'!$A$3,0)</f>
        <v>730068.17627281463</v>
      </c>
      <c r="AC33" s="166">
        <f t="shared" ca="1" si="4"/>
        <v>7774946.0000000019</v>
      </c>
      <c r="AD33" s="121">
        <f t="shared" ca="1" si="5"/>
        <v>6.6429778567034551E-3</v>
      </c>
      <c r="AE33" s="117">
        <f ca="1">OFFSET(UNTD!C$242,'Discipline Analysis'!$A$3,0)</f>
        <v>1761575.5403458211</v>
      </c>
      <c r="AF33" s="120">
        <f ca="1">OFFSET(UNTD!D$242,'Discipline Analysis'!$A$3,0)</f>
        <v>5489214.2291066283</v>
      </c>
      <c r="AG33" s="120">
        <f ca="1">OFFSET(UNTD!E$242,'Discipline Analysis'!$A$3,0)</f>
        <v>785999.24351585016</v>
      </c>
      <c r="AH33" s="120">
        <f ca="1">OFFSET(UNTD!F$242,'Discipline Analysis'!$A$3,0)</f>
        <v>0</v>
      </c>
      <c r="AI33" s="120">
        <f ca="1">OFFSET(UNTD!G$242,'Discipline Analysis'!$A$3,0)</f>
        <v>832860.98703170032</v>
      </c>
      <c r="AJ33" s="166">
        <f t="shared" ca="1" si="6"/>
        <v>8869650</v>
      </c>
      <c r="AK33" s="121">
        <f t="shared" ca="1" si="7"/>
        <v>1.1704091865001582E-2</v>
      </c>
      <c r="AL33" s="117">
        <f ca="1">OFFSET(UNTD!C$167,'Discipline Analysis'!$A$3,0)</f>
        <v>3805823.2478502123</v>
      </c>
      <c r="AM33" s="120">
        <f ca="1">OFFSET(UNTD!D$167,'Discipline Analysis'!$A$3,0)</f>
        <v>5092487.385789833</v>
      </c>
      <c r="AN33" s="120">
        <f ca="1">OFFSET(UNTD!E$167,'Discipline Analysis'!$A$3,0)</f>
        <v>1110648.1036142984</v>
      </c>
      <c r="AO33" s="120">
        <f ca="1">OFFSET(UNTD!F$167,'Discipline Analysis'!$A$3,0)</f>
        <v>0</v>
      </c>
      <c r="AP33" s="120">
        <f ca="1">OFFSET(UNTD!G$167,'Discipline Analysis'!$A$3,0)</f>
        <v>1554643.1930934237</v>
      </c>
      <c r="AQ33" s="166">
        <f t="shared" ca="1" si="8"/>
        <v>11563601.930347767</v>
      </c>
      <c r="AR33" s="121">
        <f t="shared" ca="1" si="9"/>
        <v>3.276532409789206E-3</v>
      </c>
    </row>
    <row r="34" spans="1:44" x14ac:dyDescent="0.2">
      <c r="A34" s="201" t="s">
        <v>101</v>
      </c>
      <c r="B34" s="117">
        <f ca="1">OFFSET(SFASU!C$31,'Discipline Analysis'!$A$3,0)</f>
        <v>165700</v>
      </c>
      <c r="C34" s="120">
        <f ca="1">OFFSET(SFASU!D$31,'Discipline Analysis'!$A$3,0)</f>
        <v>108707</v>
      </c>
      <c r="D34" s="120">
        <f ca="1">OFFSET(SFASU!E$31,'Discipline Analysis'!$A$3,0)</f>
        <v>27260</v>
      </c>
      <c r="E34" s="120">
        <f ca="1">OFFSET(SFASU!F$31,'Discipline Analysis'!$A$3,0)</f>
        <v>1242</v>
      </c>
      <c r="F34" s="196">
        <f ca="1">OFFSET(SFASU!G$31,'Discipline Analysis'!$A$3,0)</f>
        <v>0</v>
      </c>
      <c r="G34" s="166">
        <f t="shared" ca="1" si="10"/>
        <v>302909</v>
      </c>
      <c r="H34" s="118">
        <f t="shared" ca="1" si="11"/>
        <v>10351.733333333334</v>
      </c>
      <c r="I34" s="119">
        <f t="shared" ca="1" si="12"/>
        <v>469.73404533777477</v>
      </c>
      <c r="J34" s="117">
        <f ca="1">OFFSET(SFASU!C$115,'Discipline Analysis'!$A$3,0)</f>
        <v>17808502.562068831</v>
      </c>
      <c r="K34" s="120">
        <f ca="1">OFFSET(SFASU!D$115,'Discipline Analysis'!$A$3,0)</f>
        <v>17525273.346740849</v>
      </c>
      <c r="L34" s="120">
        <f ca="1">OFFSET(SFASU!E$115,'Discipline Analysis'!$A$3,0)</f>
        <v>8232128.8560370207</v>
      </c>
      <c r="M34" s="120">
        <f ca="1">OFFSET(SFASU!F$115,'Discipline Analysis'!$A$3,0)</f>
        <v>544629.82344070857</v>
      </c>
      <c r="N34" s="120">
        <f ca="1">OFFSET(SFASU!G$115,'Discipline Analysis'!$A$3,0)</f>
        <v>0</v>
      </c>
      <c r="O34" s="166">
        <f t="shared" ca="1" si="0"/>
        <v>44110534.588287406</v>
      </c>
      <c r="P34" s="197">
        <f t="shared" ca="1" si="1"/>
        <v>1.7875398628490895E-2</v>
      </c>
      <c r="Q34" s="117">
        <f ca="1">OFFSET(SFASU!C$192,'Discipline Analysis'!$A$3,0)</f>
        <v>6687135.6126669506</v>
      </c>
      <c r="R34" s="120">
        <f ca="1">OFFSET(SFASU!D$192,'Discipline Analysis'!$A$3,0)</f>
        <v>6580782.360013267</v>
      </c>
      <c r="S34" s="120">
        <f ca="1">OFFSET(SFASU!E$192,'Discipline Analysis'!$A$3,0)</f>
        <v>3091184.2166067706</v>
      </c>
      <c r="T34" s="120">
        <f ca="1">OFFSET(SFASU!F$192,'Discipline Analysis'!$A$3,0)</f>
        <v>204509.81071301148</v>
      </c>
      <c r="U34" s="120">
        <f ca="1">OFFSET(SFASU!G$192,'Discipline Analysis'!$A$3,0)</f>
        <v>0</v>
      </c>
      <c r="V34" s="166">
        <f t="shared" ca="1" si="2"/>
        <v>16563612</v>
      </c>
      <c r="W34" s="197">
        <f t="shared" ca="1" si="3"/>
        <v>9.5344460016541684E-3</v>
      </c>
      <c r="X34" s="117">
        <f ca="1">OFFSET(SFASU!C$217,'Discipline Analysis'!$A$3,0)</f>
        <v>14560164.837443944</v>
      </c>
      <c r="Y34" s="120">
        <f ca="1">OFFSET(SFASU!D$217,'Discipline Analysis'!$A$3,0)</f>
        <v>16320955.039237667</v>
      </c>
      <c r="Z34" s="120">
        <f ca="1">OFFSET(SFASU!E$217,'Discipline Analysis'!$A$3,0)</f>
        <v>3925328.4753363226</v>
      </c>
      <c r="AA34" s="120">
        <f ca="1">OFFSET(SFASU!F$217,'Discipline Analysis'!$A$3,0)</f>
        <v>207481.64798206277</v>
      </c>
      <c r="AB34" s="120">
        <f ca="1">OFFSET(SFASU!G$217,'Discipline Analysis'!$A$3,0)</f>
        <v>0</v>
      </c>
      <c r="AC34" s="166">
        <f t="shared" ca="1" si="4"/>
        <v>35013929.999999993</v>
      </c>
      <c r="AD34" s="121">
        <f t="shared" ca="1" si="5"/>
        <v>2.9916189985906616E-2</v>
      </c>
      <c r="AE34" s="117">
        <f ca="1">OFFSET(SFASU!C$242,'Discipline Analysis'!$A$3,0)</f>
        <v>4319101.8500160156</v>
      </c>
      <c r="AF34" s="120">
        <f ca="1">OFFSET(SFASU!D$242,'Discipline Analysis'!$A$3,0)</f>
        <v>4841419.5780749517</v>
      </c>
      <c r="AG34" s="120">
        <f ca="1">OFFSET(SFASU!E$242,'Discipline Analysis'!$A$3,0)</f>
        <v>1164402.5784753365</v>
      </c>
      <c r="AH34" s="120">
        <f ca="1">OFFSET(SFASU!F$242,'Discipline Analysis'!$A$3,0)</f>
        <v>61546.993433696356</v>
      </c>
      <c r="AI34" s="120">
        <f ca="1">OFFSET(SFASU!G$242,'Discipline Analysis'!$A$3,0)</f>
        <v>0</v>
      </c>
      <c r="AJ34" s="166">
        <f t="shared" ca="1" si="6"/>
        <v>10386471.000000002</v>
      </c>
      <c r="AK34" s="121">
        <f t="shared" ca="1" si="7"/>
        <v>1.3705637847849112E-2</v>
      </c>
      <c r="AL34" s="117">
        <f ca="1">OFFSET(SFASU!C$167,'Discipline Analysis'!$A$3,0)</f>
        <v>14451901.068573976</v>
      </c>
      <c r="AM34" s="120">
        <f ca="1">OFFSET(SFASU!D$167,'Discipline Analysis'!$A$3,0)</f>
        <v>14155911.329759095</v>
      </c>
      <c r="AN34" s="120">
        <f ca="1">OFFSET(SFASU!E$167,'Discipline Analysis'!$A$3,0)</f>
        <v>7108128.9834161354</v>
      </c>
      <c r="AO34" s="120">
        <f ca="1">OFFSET(SFASU!F$167,'Discipline Analysis'!$A$3,0)</f>
        <v>496180.96918339812</v>
      </c>
      <c r="AP34" s="120">
        <f ca="1">OFFSET(SFASU!G$167,'Discipline Analysis'!$A$3,0)</f>
        <v>0</v>
      </c>
      <c r="AQ34" s="166">
        <f t="shared" ca="1" si="8"/>
        <v>36212122.350932606</v>
      </c>
      <c r="AR34" s="121">
        <f t="shared" ca="1" si="9"/>
        <v>1.026066040882077E-2</v>
      </c>
    </row>
    <row r="35" spans="1:44" x14ac:dyDescent="0.2">
      <c r="A35" s="201" t="s">
        <v>111</v>
      </c>
      <c r="B35" s="117">
        <f ca="1">OFFSET(TSU!C$31,'Discipline Analysis'!$A$3,0)</f>
        <v>93673</v>
      </c>
      <c r="C35" s="120">
        <f ca="1">OFFSET(TSU!D$31,'Discipline Analysis'!$A$3,0)</f>
        <v>47268</v>
      </c>
      <c r="D35" s="120">
        <f ca="1">OFFSET(TSU!E$31,'Discipline Analysis'!$A$3,0)</f>
        <v>12200</v>
      </c>
      <c r="E35" s="120">
        <f ca="1">OFFSET(TSU!F$31,'Discipline Analysis'!$A$3,0)</f>
        <v>2195</v>
      </c>
      <c r="F35" s="196">
        <f ca="1">OFFSET(TSU!G$31,'Discipline Analysis'!$A$3,0)</f>
        <v>26816</v>
      </c>
      <c r="G35" s="166">
        <f t="shared" ca="1" si="10"/>
        <v>182152</v>
      </c>
      <c r="H35" s="118">
        <f t="shared" ca="1" si="11"/>
        <v>6445.6444444444433</v>
      </c>
      <c r="I35" s="119">
        <f t="shared" ca="1" si="12"/>
        <v>958.44005005503311</v>
      </c>
      <c r="J35" s="117">
        <f ca="1">OFFSET(TSU!C$115,'Discipline Analysis'!$A$3,0)</f>
        <v>9238160.0598850437</v>
      </c>
      <c r="K35" s="120">
        <f ca="1">OFFSET(TSU!D$115,'Discipline Analysis'!$A$3,0)</f>
        <v>8698674.4363386668</v>
      </c>
      <c r="L35" s="120">
        <f ca="1">OFFSET(TSU!E$115,'Discipline Analysis'!$A$3,0)</f>
        <v>5772576.7903456781</v>
      </c>
      <c r="M35" s="120">
        <f ca="1">OFFSET(TSU!F$115,'Discipline Analysis'!$A$3,0)</f>
        <v>2029537.6855694256</v>
      </c>
      <c r="N35" s="120">
        <f ca="1">OFFSET(TSU!G$115,'Discipline Analysis'!$A$3,0)</f>
        <v>6830507.0654855967</v>
      </c>
      <c r="O35" s="166">
        <f t="shared" ca="1" si="0"/>
        <v>32569456.037624408</v>
      </c>
      <c r="P35" s="197">
        <f t="shared" ca="1" si="1"/>
        <v>1.3198480027948569E-2</v>
      </c>
      <c r="Q35" s="117">
        <f ca="1">OFFSET(TSU!C$192,'Discipline Analysis'!$A$3,0)</f>
        <v>4742781.5359766511</v>
      </c>
      <c r="R35" s="120">
        <f ca="1">OFFSET(TSU!D$192,'Discipline Analysis'!$A$3,0)</f>
        <v>4465814.8632090837</v>
      </c>
      <c r="S35" s="120">
        <f ca="1">OFFSET(TSU!E$192,'Discipline Analysis'!$A$3,0)</f>
        <v>2963584.7873152713</v>
      </c>
      <c r="T35" s="120">
        <f ca="1">OFFSET(TSU!F$192,'Discipline Analysis'!$A$3,0)</f>
        <v>1041944.9110310436</v>
      </c>
      <c r="U35" s="120">
        <f ca="1">OFFSET(TSU!G$192,'Discipline Analysis'!$A$3,0)</f>
        <v>3506715.9024679502</v>
      </c>
      <c r="V35" s="166">
        <f t="shared" ca="1" si="2"/>
        <v>16720842</v>
      </c>
      <c r="W35" s="197">
        <f t="shared" ca="1" si="3"/>
        <v>9.624951680297214E-3</v>
      </c>
      <c r="X35" s="117">
        <f ca="1">OFFSET(TSU!C$217,'Discipline Analysis'!$A$3,0)</f>
        <v>21487710.842195295</v>
      </c>
      <c r="Y35" s="120">
        <f ca="1">OFFSET(TSU!D$217,'Discipline Analysis'!$A$3,0)</f>
        <v>22722446.251176056</v>
      </c>
      <c r="Z35" s="120">
        <f ca="1">OFFSET(TSU!E$217,'Discipline Analysis'!$A$3,0)</f>
        <v>5800770.3777619386</v>
      </c>
      <c r="AA35" s="120">
        <f ca="1">OFFSET(TSU!F$217,'Discipline Analysis'!$A$3,0)</f>
        <v>1317603.5572344975</v>
      </c>
      <c r="AB35" s="120">
        <f ca="1">OFFSET(TSU!G$217,'Discipline Analysis'!$A$3,0)</f>
        <v>6803474.9716322161</v>
      </c>
      <c r="AC35" s="166">
        <f t="shared" ca="1" si="4"/>
        <v>58132006</v>
      </c>
      <c r="AD35" s="121">
        <f t="shared" ca="1" si="5"/>
        <v>4.9668464401392921E-2</v>
      </c>
      <c r="AE35" s="117">
        <f ca="1">OFFSET(TSU!C$242,'Discipline Analysis'!$A$3,0)</f>
        <v>5725700.3295794725</v>
      </c>
      <c r="AF35" s="120">
        <f ca="1">OFFSET(TSU!D$242,'Discipline Analysis'!$A$3,0)</f>
        <v>6054712.8051318601</v>
      </c>
      <c r="AG35" s="120">
        <f ca="1">OFFSET(TSU!E$242,'Discipline Analysis'!$A$3,0)</f>
        <v>1545696.1938702781</v>
      </c>
      <c r="AH35" s="120">
        <f ca="1">OFFSET(TSU!F$242,'Discipline Analysis'!$A$3,0)</f>
        <v>351093.84975053457</v>
      </c>
      <c r="AI35" s="120">
        <f ca="1">OFFSET(TSU!G$242,'Discipline Analysis'!$A$3,0)</f>
        <v>1812880.8216678547</v>
      </c>
      <c r="AJ35" s="166">
        <f t="shared" ca="1" si="6"/>
        <v>15490084</v>
      </c>
      <c r="AK35" s="121">
        <f t="shared" ca="1" si="7"/>
        <v>2.0440193934663845E-2</v>
      </c>
      <c r="AL35" s="117">
        <f ca="1">OFFSET(TSU!C$167,'Discipline Analysis'!$A$3,0)</f>
        <v>11374238.089320157</v>
      </c>
      <c r="AM35" s="120">
        <f ca="1">OFFSET(TSU!D$167,'Discipline Analysis'!$A$3,0)</f>
        <v>13120505.346739575</v>
      </c>
      <c r="AN35" s="120">
        <f ca="1">OFFSET(TSU!E$167,'Discipline Analysis'!$A$3,0)</f>
        <v>7054171.7855961211</v>
      </c>
      <c r="AO35" s="120">
        <f ca="1">OFFSET(TSU!F$167,'Discipline Analysis'!$A$3,0)</f>
        <v>4165591.5455953367</v>
      </c>
      <c r="AP35" s="120">
        <f ca="1">OFFSET(TSU!G$167,'Discipline Analysis'!$A$3,0)</f>
        <v>15954877.192748807</v>
      </c>
      <c r="AQ35" s="166">
        <f t="shared" ca="1" si="8"/>
        <v>51669383.960000001</v>
      </c>
      <c r="AR35" s="121">
        <f t="shared" ca="1" si="9"/>
        <v>1.4640456508147118E-2</v>
      </c>
    </row>
    <row r="36" spans="1:44" x14ac:dyDescent="0.2">
      <c r="A36" s="201" t="s">
        <v>113</v>
      </c>
      <c r="B36" s="117">
        <f ca="1">OFFSET(TTU!C$31,'Discipline Analysis'!$A$3,0)</f>
        <v>555390</v>
      </c>
      <c r="C36" s="120">
        <f ca="1">OFFSET(TTU!D$31,'Discipline Analysis'!$A$3,0)</f>
        <v>338434</v>
      </c>
      <c r="D36" s="120">
        <f ca="1">OFFSET(TTU!E$31,'Discipline Analysis'!$A$3,0)</f>
        <v>74761</v>
      </c>
      <c r="E36" s="120">
        <f ca="1">OFFSET(TTU!F$31,'Discipline Analysis'!$A$3,0)</f>
        <v>46849</v>
      </c>
      <c r="F36" s="196">
        <f ca="1">OFFSET(TTU!G$31,'Discipline Analysis'!$A$3,0)</f>
        <v>12562</v>
      </c>
      <c r="G36" s="166">
        <f t="shared" ca="1" si="10"/>
        <v>1027996</v>
      </c>
      <c r="H36" s="118">
        <f t="shared" ca="1" si="11"/>
        <v>36035.313888888879</v>
      </c>
      <c r="I36" s="119">
        <f t="shared" ca="1" si="12"/>
        <v>560.12170525887461</v>
      </c>
      <c r="J36" s="117">
        <f ca="1">OFFSET(TTU!C$115,'Discipline Analysis'!$A$3,0)</f>
        <v>31913004.513457429</v>
      </c>
      <c r="K36" s="120">
        <f ca="1">OFFSET(TTU!D$115,'Discipline Analysis'!$A$3,0)</f>
        <v>42628996.062560067</v>
      </c>
      <c r="L36" s="120">
        <f ca="1">OFFSET(TTU!E$115,'Discipline Analysis'!$A$3,0)</f>
        <v>33206970.158788171</v>
      </c>
      <c r="M36" s="120">
        <f ca="1">OFFSET(TTU!F$115,'Discipline Analysis'!$A$3,0)</f>
        <v>53421281.197957881</v>
      </c>
      <c r="N36" s="120">
        <f ca="1">OFFSET(TTU!G$115,'Discipline Analysis'!$A$3,0)</f>
        <v>5550941.5865384601</v>
      </c>
      <c r="O36" s="166">
        <f t="shared" ca="1" si="0"/>
        <v>166721193.51930201</v>
      </c>
      <c r="P36" s="197">
        <f t="shared" ca="1" si="1"/>
        <v>6.7562268782084225E-2</v>
      </c>
      <c r="Q36" s="117">
        <f ca="1">OFFSET(TTU!C$192,'Discipline Analysis'!$A$3,0)</f>
        <v>17098080.224540759</v>
      </c>
      <c r="R36" s="120">
        <f ca="1">OFFSET(TTU!D$192,'Discipline Analysis'!$A$3,0)</f>
        <v>22839403.737806153</v>
      </c>
      <c r="S36" s="120">
        <f ca="1">OFFSET(TTU!E$192,'Discipline Analysis'!$A$3,0)</f>
        <v>17791350.217415769</v>
      </c>
      <c r="T36" s="120">
        <f ca="1">OFFSET(TTU!F$192,'Discipline Analysis'!$A$3,0)</f>
        <v>28621603.184847776</v>
      </c>
      <c r="U36" s="120">
        <f ca="1">OFFSET(TTU!G$192,'Discipline Analysis'!$A$3,0)</f>
        <v>2974036.6353895408</v>
      </c>
      <c r="V36" s="166">
        <f t="shared" ca="1" si="2"/>
        <v>89324473.999999985</v>
      </c>
      <c r="W36" s="197">
        <f t="shared" ca="1" si="3"/>
        <v>5.1417491183635644E-2</v>
      </c>
      <c r="X36" s="117">
        <f ca="1">OFFSET(TTU!C$217,'Discipline Analysis'!$A$3,0)</f>
        <v>18524406.776368327</v>
      </c>
      <c r="Y36" s="120">
        <f ca="1">OFFSET(TTU!D$217,'Discipline Analysis'!$A$3,0)</f>
        <v>22108385.782483447</v>
      </c>
      <c r="Z36" s="120">
        <f ca="1">OFFSET(TTU!E$217,'Discipline Analysis'!$A$3,0)</f>
        <v>4424878.2370243091</v>
      </c>
      <c r="AA36" s="120">
        <f ca="1">OFFSET(TTU!F$217,'Discipline Analysis'!$A$3,0)</f>
        <v>3148139.5804315978</v>
      </c>
      <c r="AB36" s="120">
        <f ca="1">OFFSET(TTU!G$217,'Discipline Analysis'!$A$3,0)</f>
        <v>517097.62369232322</v>
      </c>
      <c r="AC36" s="166">
        <f t="shared" ca="1" si="4"/>
        <v>48722908.000000007</v>
      </c>
      <c r="AD36" s="121">
        <f t="shared" ca="1" si="5"/>
        <v>4.1629253625452778E-2</v>
      </c>
      <c r="AE36" s="117">
        <f ca="1">OFFSET(TTU!C$242,'Discipline Analysis'!$A$3,0)</f>
        <v>19329762.803254656</v>
      </c>
      <c r="AF36" s="120">
        <f ca="1">OFFSET(TTU!D$242,'Discipline Analysis'!$A$3,0)</f>
        <v>23069556.736544196</v>
      </c>
      <c r="AG36" s="120">
        <f ca="1">OFFSET(TTU!E$242,'Discipline Analysis'!$A$3,0)</f>
        <v>4617251.5960984481</v>
      </c>
      <c r="AH36" s="120">
        <f ca="1">OFFSET(TTU!F$242,'Discipline Analysis'!$A$3,0)</f>
        <v>3285006.2134734928</v>
      </c>
      <c r="AI36" s="120">
        <f ca="1">OFFSET(TTU!G$242,'Discipline Analysis'!$A$3,0)</f>
        <v>539578.65062920097</v>
      </c>
      <c r="AJ36" s="166">
        <f t="shared" ca="1" si="6"/>
        <v>50841155.999999993</v>
      </c>
      <c r="AK36" s="121">
        <f t="shared" ca="1" si="7"/>
        <v>6.7088279734473885E-2</v>
      </c>
      <c r="AL36" s="117">
        <f ca="1">OFFSET(TTU!C$167,'Discipline Analysis'!$A$3,0)</f>
        <v>28254746.042817201</v>
      </c>
      <c r="AM36" s="120">
        <f ca="1">OFFSET(TTU!D$167,'Discipline Analysis'!$A$3,0)</f>
        <v>61769872.948956273</v>
      </c>
      <c r="AN36" s="120">
        <f ca="1">OFFSET(TTU!E$167,'Discipline Analysis'!$A$3,0)</f>
        <v>50571796.350141071</v>
      </c>
      <c r="AO36" s="120">
        <f ca="1">OFFSET(TTU!F$167,'Discipline Analysis'!$A$3,0)</f>
        <v>72569087.378085434</v>
      </c>
      <c r="AP36" s="120">
        <f ca="1">OFFSET(TTU!G$167,'Discipline Analysis'!$A$3,0)</f>
        <v>7027638.2800000003</v>
      </c>
      <c r="AQ36" s="166">
        <f t="shared" ca="1" si="8"/>
        <v>220193140.99999997</v>
      </c>
      <c r="AR36" s="121">
        <f t="shared" ca="1" si="9"/>
        <v>6.2391456160933986E-2</v>
      </c>
    </row>
    <row r="37" spans="1:44" x14ac:dyDescent="0.2">
      <c r="A37" s="201" t="s">
        <v>687</v>
      </c>
      <c r="B37" s="117">
        <f ca="1">OFFSET(ASU!C$31,'Discipline Analysis'!$A$3,0)</f>
        <v>132392</v>
      </c>
      <c r="C37" s="120">
        <f ca="1">OFFSET(ASU!D$31,'Discipline Analysis'!$A$3,0)</f>
        <v>55829</v>
      </c>
      <c r="D37" s="120">
        <f ca="1">OFFSET(ASU!E$31,'Discipline Analysis'!$A$3,0)</f>
        <v>26655</v>
      </c>
      <c r="E37" s="120">
        <f ca="1">OFFSET(ASU!F$31,'Discipline Analysis'!$A$3,0)</f>
        <v>0</v>
      </c>
      <c r="F37" s="196">
        <f ca="1">OFFSET(ASU!G$31,'Discipline Analysis'!$A$3,0)</f>
        <v>2733</v>
      </c>
      <c r="G37" s="166">
        <f ca="1">SUM(B37:F37)</f>
        <v>217609</v>
      </c>
      <c r="H37" s="118">
        <f ca="1">(B37/30)+(C37/30)+(D37/24)+(E37/18)+(F37/24)</f>
        <v>7498.5333333333328</v>
      </c>
      <c r="I37" s="119">
        <f ca="1">IF((G37=0),0,(O37+V37+AC37+AJ37+AQ37)/G37)</f>
        <v>369.40024736573253</v>
      </c>
      <c r="J37" s="117">
        <f ca="1">OFFSET(ASU!C$115,'Discipline Analysis'!$A$3,0)</f>
        <v>10438793.509119533</v>
      </c>
      <c r="K37" s="120">
        <f ca="1">OFFSET(ASU!D$115,'Discipline Analysis'!$A$3,0)</f>
        <v>7726174.2554229135</v>
      </c>
      <c r="L37" s="120">
        <f ca="1">OFFSET(ASU!E$115,'Discipline Analysis'!$A$3,0)</f>
        <v>4386736.0194594348</v>
      </c>
      <c r="M37" s="120">
        <f ca="1">OFFSET(ASU!F$115,'Discipline Analysis'!$A$3,0)</f>
        <v>0</v>
      </c>
      <c r="N37" s="120">
        <f ca="1">OFFSET(ASU!G$115,'Discipline Analysis'!$A$3,0)</f>
        <v>935470.64500781102</v>
      </c>
      <c r="O37" s="166">
        <f ca="1">SUM(J37:N37)</f>
        <v>23487174.429009691</v>
      </c>
      <c r="P37" s="197">
        <f t="shared" ca="1" si="1"/>
        <v>9.5179668415745367E-3</v>
      </c>
      <c r="Q37" s="117">
        <f ca="1">OFFSET(ASU!C$192,'Discipline Analysis'!$A$3,0)</f>
        <v>3136499.7073925165</v>
      </c>
      <c r="R37" s="120">
        <f ca="1">OFFSET(ASU!D$192,'Discipline Analysis'!$A$3,0)</f>
        <v>2321450.584325383</v>
      </c>
      <c r="S37" s="120">
        <f ca="1">OFFSET(ASU!E$192,'Discipline Analysis'!$A$3,0)</f>
        <v>1318063.8384524609</v>
      </c>
      <c r="T37" s="120">
        <f ca="1">OFFSET(ASU!F$192,'Discipline Analysis'!$A$3,0)</f>
        <v>0</v>
      </c>
      <c r="U37" s="120">
        <f ca="1">OFFSET(ASU!G$192,'Discipline Analysis'!$A$3,0)</f>
        <v>281076.86982964049</v>
      </c>
      <c r="V37" s="166">
        <f ca="1">SUM(Q37:U37)</f>
        <v>7057091.0000000019</v>
      </c>
      <c r="W37" s="197">
        <f t="shared" ca="1" si="3"/>
        <v>4.0622451834937713E-3</v>
      </c>
      <c r="X37" s="117">
        <f ca="1">OFFSET(ASU!C$217,'Discipline Analysis'!$A$3,0)</f>
        <v>11002272.409571931</v>
      </c>
      <c r="Y37" s="120">
        <f ca="1">OFFSET(ASU!D$217,'Discipline Analysis'!$A$3,0)</f>
        <v>4724373.3587567927</v>
      </c>
      <c r="Z37" s="120">
        <f ca="1">OFFSET(ASU!E$217,'Discipline Analysis'!$A$3,0)</f>
        <v>2219076.099532844</v>
      </c>
      <c r="AA37" s="120">
        <f ca="1">OFFSET(ASU!F$217,'Discipline Analysis'!$A$3,0)</f>
        <v>0</v>
      </c>
      <c r="AB37" s="120">
        <f ca="1">OFFSET(ASU!G$217,'Discipline Analysis'!$A$3,0)</f>
        <v>139662.13213843075</v>
      </c>
      <c r="AC37" s="166">
        <f ca="1">SUM(X37:AB37)</f>
        <v>18085383.999999996</v>
      </c>
      <c r="AD37" s="121">
        <f t="shared" ca="1" si="5"/>
        <v>1.5452300947425088E-2</v>
      </c>
      <c r="AE37" s="117">
        <f ca="1">OFFSET(ASU!C$242,'Discipline Analysis'!$A$3,0)</f>
        <v>5506222.6325674523</v>
      </c>
      <c r="AF37" s="120">
        <f ca="1">OFFSET(ASU!D$242,'Discipline Analysis'!$A$3,0)</f>
        <v>2364370.7903517969</v>
      </c>
      <c r="AG37" s="120">
        <f ca="1">OFFSET(ASU!E$242,'Discipline Analysis'!$A$3,0)</f>
        <v>1110563.9442272857</v>
      </c>
      <c r="AH37" s="120">
        <f ca="1">OFFSET(ASU!F$242,'Discipline Analysis'!$A$3,0)</f>
        <v>0</v>
      </c>
      <c r="AI37" s="120">
        <f ca="1">OFFSET(ASU!G$242,'Discipline Analysis'!$A$3,0)</f>
        <v>69895.632853465533</v>
      </c>
      <c r="AJ37" s="166">
        <f ca="1">SUM(AE37:AI37)</f>
        <v>9051053</v>
      </c>
      <c r="AK37" s="121">
        <f t="shared" ca="1" si="7"/>
        <v>1.1943465163450438E-2</v>
      </c>
      <c r="AL37" s="117">
        <f ca="1">OFFSET(ASU!C$167,'Discipline Analysis'!$A$3,0)</f>
        <v>10089778.799968941</v>
      </c>
      <c r="AM37" s="120">
        <f ca="1">OFFSET(ASU!D$167,'Discipline Analysis'!$A$3,0)</f>
        <v>7465302.7779890569</v>
      </c>
      <c r="AN37" s="120">
        <f ca="1">OFFSET(ASU!E$167,'Discipline Analysis'!$A$3,0)</f>
        <v>4237772.9052217091</v>
      </c>
      <c r="AO37" s="120">
        <f ca="1">OFFSET(ASU!F$167,'Discipline Analysis'!$A$3,0)</f>
        <v>0</v>
      </c>
      <c r="AP37" s="120">
        <f ca="1">OFFSET(ASU!G$167,'Discipline Analysis'!$A$3,0)</f>
        <v>911261.51682029269</v>
      </c>
      <c r="AQ37" s="166">
        <f ca="1">SUM(AL37:AP37)</f>
        <v>22704116</v>
      </c>
      <c r="AR37" s="121">
        <f t="shared" ca="1" si="9"/>
        <v>6.4331833936950838E-3</v>
      </c>
    </row>
    <row r="38" spans="1:44" x14ac:dyDescent="0.2">
      <c r="A38" s="201" t="s">
        <v>115</v>
      </c>
      <c r="B38" s="117">
        <f ca="1">OFFSET(TWU!C$31,'Discipline Analysis'!$A$3,0)</f>
        <v>123296</v>
      </c>
      <c r="C38" s="120">
        <f ca="1">OFFSET(TWU!D$31,'Discipline Analysis'!$A$3,0)</f>
        <v>123832</v>
      </c>
      <c r="D38" s="120">
        <f ca="1">OFFSET(TWU!E$31,'Discipline Analysis'!$A$3,0)</f>
        <v>83774</v>
      </c>
      <c r="E38" s="120">
        <f ca="1">OFFSET(TWU!F$31,'Discipline Analysis'!$A$3,0)</f>
        <v>15342</v>
      </c>
      <c r="F38" s="196">
        <f ca="1">OFFSET(TWU!G$31,'Discipline Analysis'!$A$3,0)</f>
        <v>9901</v>
      </c>
      <c r="G38" s="166">
        <f t="shared" ca="1" si="10"/>
        <v>356145</v>
      </c>
      <c r="H38" s="118">
        <f t="shared" ca="1" si="11"/>
        <v>12993.058333333334</v>
      </c>
      <c r="I38" s="119">
        <f t="shared" ca="1" si="12"/>
        <v>459.42229427745292</v>
      </c>
      <c r="J38" s="117">
        <f ca="1">OFFSET(TWU!C$115,'Discipline Analysis'!$A$3,0)</f>
        <v>7268105.0366256079</v>
      </c>
      <c r="K38" s="120">
        <f ca="1">OFFSET(TWU!D$115,'Discipline Analysis'!$A$3,0)</f>
        <v>15346089.579377236</v>
      </c>
      <c r="L38" s="120">
        <f ca="1">OFFSET(TWU!E$115,'Discipline Analysis'!$A$3,0)</f>
        <v>14532944.402852988</v>
      </c>
      <c r="M38" s="120">
        <f ca="1">OFFSET(TWU!F$115,'Discipline Analysis'!$A$3,0)</f>
        <v>7800905.2411035914</v>
      </c>
      <c r="N38" s="120">
        <f ca="1">OFFSET(TWU!G$115,'Discipline Analysis'!$A$3,0)</f>
        <v>1958470.38548405</v>
      </c>
      <c r="O38" s="166">
        <f t="shared" ca="1" si="0"/>
        <v>46906514.645443469</v>
      </c>
      <c r="P38" s="197">
        <f t="shared" ca="1" si="1"/>
        <v>1.9008444476732469E-2</v>
      </c>
      <c r="Q38" s="117">
        <f ca="1">OFFSET(TWU!C$192,'Discipline Analysis'!$A$3,0)</f>
        <v>4612890.4238790823</v>
      </c>
      <c r="R38" s="120">
        <f ca="1">OFFSET(TWU!D$192,'Discipline Analysis'!$A$3,0)</f>
        <v>9739791.7762572281</v>
      </c>
      <c r="S38" s="120">
        <f ca="1">OFFSET(TWU!E$192,'Discipline Analysis'!$A$3,0)</f>
        <v>9223708.205765292</v>
      </c>
      <c r="T38" s="120">
        <f ca="1">OFFSET(TWU!F$192,'Discipline Analysis'!$A$3,0)</f>
        <v>4951045.8232152434</v>
      </c>
      <c r="U38" s="120">
        <f ca="1">OFFSET(TWU!G$192,'Discipline Analysis'!$A$3,0)</f>
        <v>1242993.7708831595</v>
      </c>
      <c r="V38" s="166">
        <f t="shared" ca="1" si="2"/>
        <v>29770430.000000004</v>
      </c>
      <c r="W38" s="197">
        <f t="shared" ca="1" si="3"/>
        <v>1.7136634043409454E-2</v>
      </c>
      <c r="X38" s="117">
        <f ca="1">OFFSET(TWU!C$217,'Discipline Analysis'!$A$3,0)</f>
        <v>8502651.8762475047</v>
      </c>
      <c r="Y38" s="120">
        <f ca="1">OFFSET(TWU!D$217,'Discipline Analysis'!$A$3,0)</f>
        <v>12420001.192614768</v>
      </c>
      <c r="Z38" s="120">
        <f ca="1">OFFSET(TWU!E$217,'Discipline Analysis'!$A$3,0)</f>
        <v>8408352.5948103815</v>
      </c>
      <c r="AA38" s="120">
        <f ca="1">OFFSET(TWU!F$217,'Discipline Analysis'!$A$3,0)</f>
        <v>1565760.985528942</v>
      </c>
      <c r="AB38" s="120">
        <f ca="1">OFFSET(TWU!G$217,'Discipline Analysis'!$A$3,0)</f>
        <v>599193.35079840315</v>
      </c>
      <c r="AC38" s="166">
        <f t="shared" ca="1" si="4"/>
        <v>31495960</v>
      </c>
      <c r="AD38" s="121">
        <f t="shared" ca="1" si="5"/>
        <v>2.6910407462073394E-2</v>
      </c>
      <c r="AE38" s="117">
        <f ca="1">OFFSET(TWU!C$242,'Discipline Analysis'!$A$3,0)</f>
        <v>3354181.37275449</v>
      </c>
      <c r="AF38" s="120">
        <f ca="1">OFFSET(TWU!D$242,'Discipline Analysis'!$A$3,0)</f>
        <v>4899522.7907934124</v>
      </c>
      <c r="AG38" s="120">
        <f ca="1">OFFSET(TWU!E$242,'Discipline Analysis'!$A$3,0)</f>
        <v>3316981.5793413175</v>
      </c>
      <c r="AH38" s="120">
        <f ca="1">OFFSET(TWU!F$242,'Discipline Analysis'!$A$3,0)</f>
        <v>617671.56979790423</v>
      </c>
      <c r="AI38" s="120">
        <f ca="1">OFFSET(TWU!G$242,'Discipline Analysis'!$A$3,0)</f>
        <v>236373.68731287424</v>
      </c>
      <c r="AJ38" s="166">
        <f t="shared" ca="1" si="6"/>
        <v>12424731</v>
      </c>
      <c r="AK38" s="121">
        <f t="shared" ca="1" si="7"/>
        <v>1.6395257199769211E-2</v>
      </c>
      <c r="AL38" s="117">
        <f ca="1">OFFSET(TWU!C$167,'Discipline Analysis'!$A$3,0)</f>
        <v>6666408.5330265043</v>
      </c>
      <c r="AM38" s="120">
        <f ca="1">OFFSET(TWU!D$167,'Discipline Analysis'!$A$3,0)</f>
        <v>14075649.978327751</v>
      </c>
      <c r="AN38" s="120">
        <f ca="1">OFFSET(TWU!E$167,'Discipline Analysis'!$A$3,0)</f>
        <v>13329821.751797216</v>
      </c>
      <c r="AO38" s="120">
        <f ca="1">OFFSET(TWU!F$167,'Discipline Analysis'!$A$3,0)</f>
        <v>7155100.4032547548</v>
      </c>
      <c r="AP38" s="120">
        <f ca="1">OFFSET(TWU!G$167,'Discipline Analysis'!$A$3,0)</f>
        <v>1796336.6835937717</v>
      </c>
      <c r="AQ38" s="166">
        <f t="shared" ca="1" si="8"/>
        <v>43023317.350000001</v>
      </c>
      <c r="AR38" s="121">
        <f t="shared" ca="1" si="9"/>
        <v>1.2190604149383909E-2</v>
      </c>
    </row>
    <row r="39" spans="1:44" x14ac:dyDescent="0.2">
      <c r="A39" s="201" t="s">
        <v>688</v>
      </c>
      <c r="B39" s="117">
        <f ca="1">OFFSET(LU!C$31,'Discipline Analysis'!$A$3,0)</f>
        <v>120825</v>
      </c>
      <c r="C39" s="120">
        <f ca="1">OFFSET(LU!D$31,'Discipline Analysis'!$A$3,0)</f>
        <v>85626</v>
      </c>
      <c r="D39" s="120">
        <f ca="1">OFFSET(LU!E$31,'Discipline Analysis'!$A$3,0)</f>
        <v>144790</v>
      </c>
      <c r="E39" s="120">
        <f ca="1">OFFSET(LU!F$31,'Discipline Analysis'!$A$3,0)</f>
        <v>5409</v>
      </c>
      <c r="F39" s="196">
        <f ca="1">OFFSET(LU!G$31,'Discipline Analysis'!$A$3,0)</f>
        <v>960</v>
      </c>
      <c r="G39" s="166">
        <f t="shared" ca="1" si="10"/>
        <v>357610</v>
      </c>
      <c r="H39" s="118">
        <f t="shared" ca="1" si="11"/>
        <v>13255.116666666667</v>
      </c>
      <c r="I39" s="119">
        <f t="shared" ca="1" si="12"/>
        <v>442.39621446637852</v>
      </c>
      <c r="J39" s="117">
        <f ca="1">OFFSET(LU!C$115,'Discipline Analysis'!$A$3,0)</f>
        <v>9254497.1702197641</v>
      </c>
      <c r="K39" s="120">
        <f ca="1">OFFSET(LU!D$115,'Discipline Analysis'!$A$3,0)</f>
        <v>12358452.131960634</v>
      </c>
      <c r="L39" s="120">
        <f ca="1">OFFSET(LU!E$115,'Discipline Analysis'!$A$3,0)</f>
        <v>10329459.341796581</v>
      </c>
      <c r="M39" s="120">
        <f ca="1">OFFSET(LU!F$115,'Discipline Analysis'!$A$3,0)</f>
        <v>2903124.325630351</v>
      </c>
      <c r="N39" s="120">
        <f ca="1">OFFSET(LU!G$115,'Discipline Analysis'!$A$3,0)</f>
        <v>368818.28571428597</v>
      </c>
      <c r="O39" s="166">
        <f t="shared" ca="1" si="0"/>
        <v>35214351.255321614</v>
      </c>
      <c r="P39" s="197">
        <f t="shared" ca="1" si="1"/>
        <v>1.4270300099688995E-2</v>
      </c>
      <c r="Q39" s="117">
        <f ca="1">OFFSET(LU!C$192,'Discipline Analysis'!$A$3,0)</f>
        <v>12515219.666152863</v>
      </c>
      <c r="R39" s="120">
        <f ca="1">OFFSET(LU!D$192,'Discipline Analysis'!$A$3,0)</f>
        <v>16712819.758898864</v>
      </c>
      <c r="S39" s="120">
        <f ca="1">OFFSET(LU!E$192,'Discipline Analysis'!$A$3,0)</f>
        <v>13968933.19187315</v>
      </c>
      <c r="T39" s="120">
        <f ca="1">OFFSET(LU!F$192,'Discipline Analysis'!$A$3,0)</f>
        <v>3926008.9430178027</v>
      </c>
      <c r="U39" s="120">
        <f ca="1">OFFSET(LU!G$192,'Discipline Analysis'!$A$3,0)</f>
        <v>498767.44005731941</v>
      </c>
      <c r="V39" s="166">
        <f t="shared" ca="1" si="2"/>
        <v>47621749</v>
      </c>
      <c r="W39" s="197">
        <f t="shared" ca="1" si="3"/>
        <v>2.7412317696455846E-2</v>
      </c>
      <c r="X39" s="117">
        <f ca="1">OFFSET(LU!C$217,'Discipline Analysis'!$A$3,0)</f>
        <v>8140887.518956895</v>
      </c>
      <c r="Y39" s="120">
        <f ca="1">OFFSET(LU!D$217,'Discipline Analysis'!$A$3,0)</f>
        <v>10985219.014494589</v>
      </c>
      <c r="Z39" s="120">
        <f ca="1">OFFSET(LU!E$217,'Discipline Analysis'!$A$3,0)</f>
        <v>12927082.092410911</v>
      </c>
      <c r="AA39" s="120">
        <f ca="1">OFFSET(LU!F$217,'Discipline Analysis'!$A$3,0)</f>
        <v>659735.53288182779</v>
      </c>
      <c r="AB39" s="120">
        <f ca="1">OFFSET(LU!G$217,'Discipline Analysis'!$A$3,0)</f>
        <v>64313.841255775682</v>
      </c>
      <c r="AC39" s="166">
        <f t="shared" ca="1" si="4"/>
        <v>32777237.999999996</v>
      </c>
      <c r="AD39" s="121">
        <f t="shared" ca="1" si="5"/>
        <v>2.8005141931262155E-2</v>
      </c>
      <c r="AE39" s="117">
        <f ca="1">OFFSET(LU!C$242,'Discipline Analysis'!$A$3,0)</f>
        <v>2280346.2044433197</v>
      </c>
      <c r="AF39" s="120">
        <f ca="1">OFFSET(LU!D$242,'Discipline Analysis'!$A$3,0)</f>
        <v>3077072.6688398002</v>
      </c>
      <c r="AG39" s="120">
        <f ca="1">OFFSET(LU!E$242,'Discipline Analysis'!$A$3,0)</f>
        <v>3621008.4607253629</v>
      </c>
      <c r="AH39" s="120">
        <f ca="1">OFFSET(LU!F$242,'Discipline Analysis'!$A$3,0)</f>
        <v>184798.69852522307</v>
      </c>
      <c r="AI39" s="120">
        <f ca="1">OFFSET(LU!G$242,'Discipline Analysis'!$A$3,0)</f>
        <v>18014.967466295337</v>
      </c>
      <c r="AJ39" s="166">
        <f t="shared" ca="1" si="6"/>
        <v>9181241.0000000019</v>
      </c>
      <c r="AK39" s="121">
        <f t="shared" ca="1" si="7"/>
        <v>1.2115256870194317E-2</v>
      </c>
      <c r="AL39" s="117">
        <f ca="1">OFFSET(LU!C$167,'Discipline Analysis'!$A$3,0)</f>
        <v>8780497.1103445515</v>
      </c>
      <c r="AM39" s="120">
        <f ca="1">OFFSET(LU!D$167,'Discipline Analysis'!$A$3,0)</f>
        <v>11725472.909772109</v>
      </c>
      <c r="AN39" s="120">
        <f ca="1">OFFSET(LU!E$167,'Discipline Analysis'!$A$3,0)</f>
        <v>9800401.7376061343</v>
      </c>
      <c r="AO39" s="120">
        <f ca="1">OFFSET(LU!F$167,'Discipline Analysis'!$A$3,0)</f>
        <v>2754431.1919229734</v>
      </c>
      <c r="AP39" s="120">
        <f ca="1">OFFSET(LU!G$167,'Discipline Analysis'!$A$3,0)</f>
        <v>349928.05035423493</v>
      </c>
      <c r="AQ39" s="166">
        <f t="shared" ca="1" si="8"/>
        <v>33410731.000000004</v>
      </c>
      <c r="AR39" s="121">
        <f t="shared" ca="1" si="9"/>
        <v>9.4668896089331808E-3</v>
      </c>
    </row>
    <row r="40" spans="1:44" x14ac:dyDescent="0.2">
      <c r="A40" s="201" t="s">
        <v>691</v>
      </c>
      <c r="B40" s="117">
        <f ca="1">OFFSET(SHSU!C$31,'Discipline Analysis'!$A$3,0)</f>
        <v>254219</v>
      </c>
      <c r="C40" s="120">
        <f ca="1">OFFSET(SHSU!D$31,'Discipline Analysis'!$A$3,0)</f>
        <v>212077</v>
      </c>
      <c r="D40" s="120">
        <f ca="1">OFFSET(SHSU!E$31,'Discipline Analysis'!$A$3,0)</f>
        <v>42588</v>
      </c>
      <c r="E40" s="120">
        <f ca="1">OFFSET(SHSU!F$31,'Discipline Analysis'!$A$3,0)</f>
        <v>4975</v>
      </c>
      <c r="F40" s="196">
        <f ca="1">OFFSET(SHSU!G$31,'Discipline Analysis'!$A$3,0)</f>
        <v>0</v>
      </c>
      <c r="G40" s="166">
        <f t="shared" ca="1" si="10"/>
        <v>513859</v>
      </c>
      <c r="H40" s="118">
        <f t="shared" ca="1" si="11"/>
        <v>17594.088888888891</v>
      </c>
      <c r="I40" s="119">
        <f t="shared" ca="1" si="12"/>
        <v>417.18052033729089</v>
      </c>
      <c r="J40" s="117">
        <f ca="1">OFFSET(SHSU!C$115,'Discipline Analysis'!$A$3,0)</f>
        <v>17252699.197253026</v>
      </c>
      <c r="K40" s="120">
        <f ca="1">OFFSET(SHSU!D$115,'Discipline Analysis'!$A$3,0)</f>
        <v>24683126.277813658</v>
      </c>
      <c r="L40" s="120">
        <f ca="1">OFFSET(SHSU!E$115,'Discipline Analysis'!$A$3,0)</f>
        <v>9946692.0507449973</v>
      </c>
      <c r="M40" s="120">
        <f ca="1">OFFSET(SHSU!F$115,'Discipline Analysis'!$A$3,0)</f>
        <v>2706445.2241883101</v>
      </c>
      <c r="N40" s="120">
        <f ca="1">OFFSET(SHSU!G$115,'Discipline Analysis'!$A$3,0)</f>
        <v>0</v>
      </c>
      <c r="O40" s="166">
        <f t="shared" ca="1" si="0"/>
        <v>54588962.749999993</v>
      </c>
      <c r="P40" s="197">
        <f t="shared" ca="1" si="1"/>
        <v>2.2121687687076747E-2</v>
      </c>
      <c r="Q40" s="117">
        <f ca="1">OFFSET(SHSU!C$192,'Discipline Analysis'!$A$3,0)</f>
        <v>15363276.009349165</v>
      </c>
      <c r="R40" s="120">
        <f ca="1">OFFSET(SHSU!D$192,'Discipline Analysis'!$A$3,0)</f>
        <v>21979962.523200367</v>
      </c>
      <c r="S40" s="120">
        <f ca="1">OFFSET(SHSU!E$192,'Discipline Analysis'!$A$3,0)</f>
        <v>8857383.624930162</v>
      </c>
      <c r="T40" s="120">
        <f ca="1">OFFSET(SHSU!F$192,'Discipline Analysis'!$A$3,0)</f>
        <v>2410049.8425203073</v>
      </c>
      <c r="U40" s="120">
        <f ca="1">OFFSET(SHSU!G$192,'Discipline Analysis'!$A$3,0)</f>
        <v>0</v>
      </c>
      <c r="V40" s="166">
        <f t="shared" ca="1" si="2"/>
        <v>48610671.999999993</v>
      </c>
      <c r="W40" s="197">
        <f t="shared" ca="1" si="3"/>
        <v>2.7981567504003484E-2</v>
      </c>
      <c r="X40" s="117">
        <f ca="1">OFFSET(SHSU!C$217,'Discipline Analysis'!$A$3,0)</f>
        <v>8423073.0950577371</v>
      </c>
      <c r="Y40" s="120">
        <f ca="1">OFFSET(SHSU!D$217,'Discipline Analysis'!$A$3,0)</f>
        <v>13137760.335519629</v>
      </c>
      <c r="Z40" s="120">
        <f ca="1">OFFSET(SHSU!E$217,'Discipline Analysis'!$A$3,0)</f>
        <v>2713480.8604157045</v>
      </c>
      <c r="AA40" s="120">
        <f ca="1">OFFSET(SHSU!F$217,'Discipline Analysis'!$A$3,0)</f>
        <v>398873.70900692837</v>
      </c>
      <c r="AB40" s="120">
        <f ca="1">OFFSET(SHSU!G$217,'Discipline Analysis'!$A$3,0)</f>
        <v>0</v>
      </c>
      <c r="AC40" s="166">
        <f t="shared" ca="1" si="4"/>
        <v>24673188</v>
      </c>
      <c r="AD40" s="121">
        <f t="shared" ca="1" si="5"/>
        <v>2.1080974908157735E-2</v>
      </c>
      <c r="AE40" s="117">
        <f ca="1">OFFSET(SHSU!C$242,'Discipline Analysis'!$A$3,0)</f>
        <v>9561818.2911778279</v>
      </c>
      <c r="AF40" s="120">
        <f ca="1">OFFSET(SHSU!D$242,'Discipline Analysis'!$A$3,0)</f>
        <v>14913900.860600462</v>
      </c>
      <c r="AG40" s="120">
        <f ca="1">OFFSET(SHSU!E$242,'Discipline Analysis'!$A$3,0)</f>
        <v>3080325.9844803694</v>
      </c>
      <c r="AH40" s="120">
        <f ca="1">OFFSET(SHSU!F$242,'Discipline Analysis'!$A$3,0)</f>
        <v>452798.86374133953</v>
      </c>
      <c r="AI40" s="120">
        <f ca="1">OFFSET(SHSU!G$242,'Discipline Analysis'!$A$3,0)</f>
        <v>0</v>
      </c>
      <c r="AJ40" s="166">
        <f t="shared" ca="1" si="6"/>
        <v>28008843.999999996</v>
      </c>
      <c r="AK40" s="121">
        <f t="shared" ca="1" si="7"/>
        <v>3.6959528640757904E-2</v>
      </c>
      <c r="AL40" s="117">
        <f ca="1">OFFSET(SHSU!C$167,'Discipline Analysis'!$A$3,0)</f>
        <v>18485706.099350002</v>
      </c>
      <c r="AM40" s="120">
        <f ca="1">OFFSET(SHSU!D$167,'Discipline Analysis'!$A$3,0)</f>
        <v>26447167.064586394</v>
      </c>
      <c r="AN40" s="120">
        <f ca="1">OFFSET(SHSU!E$167,'Discipline Analysis'!$A$3,0)</f>
        <v>10657557.047078701</v>
      </c>
      <c r="AO40" s="120">
        <f ca="1">OFFSET(SHSU!F$167,'Discipline Analysis'!$A$3,0)</f>
        <v>2899868.0389849031</v>
      </c>
      <c r="AP40" s="120">
        <f ca="1">OFFSET(SHSU!G$167,'Discipline Analysis'!$A$3,0)</f>
        <v>0</v>
      </c>
      <c r="AQ40" s="166">
        <f t="shared" ca="1" si="8"/>
        <v>58490298.249999993</v>
      </c>
      <c r="AR40" s="121">
        <f t="shared" ca="1" si="9"/>
        <v>1.657315419786318E-2</v>
      </c>
    </row>
    <row r="41" spans="1:44" x14ac:dyDescent="0.2">
      <c r="A41" s="202" t="s">
        <v>701</v>
      </c>
      <c r="B41" s="117">
        <f ca="1">OFFSET(TXST!C$31,'Discipline Analysis'!$A$3,0)</f>
        <v>497661</v>
      </c>
      <c r="C41" s="120">
        <f ca="1">OFFSET(TXST!D$31,'Discipline Analysis'!$A$3,0)</f>
        <v>345299</v>
      </c>
      <c r="D41" s="120">
        <f ca="1">OFFSET(TXST!E$31,'Discipline Analysis'!$A$3,0)</f>
        <v>64684</v>
      </c>
      <c r="E41" s="120">
        <f ca="1">OFFSET(TXST!F$31,'Discipline Analysis'!$A$3,0)</f>
        <v>5677</v>
      </c>
      <c r="F41" s="196">
        <f ca="1">OFFSET(TXST!G$31,'Discipline Analysis'!$A$3,0)</f>
        <v>4130</v>
      </c>
      <c r="G41" s="166">
        <f t="shared" ca="1" si="10"/>
        <v>917451</v>
      </c>
      <c r="H41" s="118">
        <f t="shared" ca="1" si="11"/>
        <v>31281.305555555558</v>
      </c>
      <c r="I41" s="119">
        <f t="shared" ca="1" si="12"/>
        <v>410.34379819739701</v>
      </c>
      <c r="J41" s="117">
        <f ca="1">OFFSET(TXST!C$115,'Discipline Analysis'!$A$3,0)</f>
        <v>31951396.648874689</v>
      </c>
      <c r="K41" s="120">
        <f ca="1">OFFSET(TXST!D$115,'Discipline Analysis'!$A$3,0)</f>
        <v>43965103.919879958</v>
      </c>
      <c r="L41" s="120">
        <f ca="1">OFFSET(TXST!E$115,'Discipline Analysis'!$A$3,0)</f>
        <v>21537802.166819204</v>
      </c>
      <c r="M41" s="120">
        <f ca="1">OFFSET(TXST!F$115,'Discipline Analysis'!$A$3,0)</f>
        <v>4184231.2680680822</v>
      </c>
      <c r="N41" s="120">
        <f ca="1">OFFSET(TXST!G$115,'Discipline Analysis'!$A$3,0)</f>
        <v>1388814.8266517527</v>
      </c>
      <c r="O41" s="166">
        <f t="shared" ca="1" si="0"/>
        <v>103027348.83029367</v>
      </c>
      <c r="P41" s="197">
        <f t="shared" ca="1" si="1"/>
        <v>4.1750909327385392E-2</v>
      </c>
      <c r="Q41" s="117">
        <f ca="1">OFFSET(TXST!C$192,'Discipline Analysis'!$A$3,0)</f>
        <v>14229267.383003777</v>
      </c>
      <c r="R41" s="120">
        <f ca="1">OFFSET(TXST!D$192,'Discipline Analysis'!$A$3,0)</f>
        <v>19579463.961227257</v>
      </c>
      <c r="S41" s="120">
        <f ca="1">OFFSET(TXST!E$192,'Discipline Analysis'!$A$3,0)</f>
        <v>9591666.6567594968</v>
      </c>
      <c r="T41" s="120">
        <f ca="1">OFFSET(TXST!F$192,'Discipline Analysis'!$A$3,0)</f>
        <v>1863409.7958206967</v>
      </c>
      <c r="U41" s="120">
        <f ca="1">OFFSET(TXST!G$192,'Discipline Analysis'!$A$3,0)</f>
        <v>618496.20318878384</v>
      </c>
      <c r="V41" s="166">
        <f t="shared" ca="1" si="2"/>
        <v>45882304.000000007</v>
      </c>
      <c r="W41" s="197">
        <f t="shared" ca="1" si="3"/>
        <v>2.641104789942442E-2</v>
      </c>
      <c r="X41" s="117">
        <f ca="1">OFFSET(TXST!C$217,'Discipline Analysis'!$A$3,0)</f>
        <v>14972849.266582038</v>
      </c>
      <c r="Y41" s="120">
        <f ca="1">OFFSET(TXST!D$217,'Discipline Analysis'!$A$3,0)</f>
        <v>20403187.606315453</v>
      </c>
      <c r="Z41" s="120">
        <f ca="1">OFFSET(TXST!E$217,'Discipline Analysis'!$A$3,0)</f>
        <v>3805231.2794879936</v>
      </c>
      <c r="AA41" s="120">
        <f ca="1">OFFSET(TXST!F$217,'Discipline Analysis'!$A$3,0)</f>
        <v>434132.7398973871</v>
      </c>
      <c r="AB41" s="120">
        <f ca="1">OFFSET(TXST!G$217,'Discipline Analysis'!$A$3,0)</f>
        <v>131396.10771712684</v>
      </c>
      <c r="AC41" s="166">
        <f t="shared" ca="1" si="4"/>
        <v>39746797</v>
      </c>
      <c r="AD41" s="121">
        <f t="shared" ca="1" si="5"/>
        <v>3.39599905061575E-2</v>
      </c>
      <c r="AE41" s="117">
        <f ca="1">OFFSET(TXST!C$242,'Discipline Analysis'!$A$3,0)</f>
        <v>6984553.612186607</v>
      </c>
      <c r="AF41" s="120">
        <f ca="1">OFFSET(TXST!D$242,'Discipline Analysis'!$A$3,0)</f>
        <v>9517704.6905744188</v>
      </c>
      <c r="AG41" s="120">
        <f ca="1">OFFSET(TXST!E$242,'Discipline Analysis'!$A$3,0)</f>
        <v>1775069.0870623083</v>
      </c>
      <c r="AH41" s="120">
        <f ca="1">OFFSET(TXST!F$242,'Discipline Analysis'!$A$3,0)</f>
        <v>202514.78810959487</v>
      </c>
      <c r="AI41" s="120">
        <f ca="1">OFFSET(TXST!G$242,'Discipline Analysis'!$A$3,0)</f>
        <v>61293.82206706865</v>
      </c>
      <c r="AJ41" s="166">
        <f t="shared" ca="1" si="6"/>
        <v>18541135.999999993</v>
      </c>
      <c r="AK41" s="121">
        <f t="shared" ca="1" si="7"/>
        <v>2.446625955088283E-2</v>
      </c>
      <c r="AL41" s="117">
        <f ca="1">OFFSET(TXST!C$167,'Discipline Analysis'!$A$3,0)</f>
        <v>56412190.514360413</v>
      </c>
      <c r="AM41" s="120">
        <f ca="1">OFFSET(TXST!D$167,'Discipline Analysis'!$A$3,0)</f>
        <v>68071882.929076061</v>
      </c>
      <c r="AN41" s="120">
        <f ca="1">OFFSET(TXST!E$167,'Discipline Analysis'!$A$3,0)</f>
        <v>35461921.590468176</v>
      </c>
      <c r="AO41" s="120">
        <f ca="1">OFFSET(TXST!F$167,'Discipline Analysis'!$A$3,0)</f>
        <v>7929738.1438509328</v>
      </c>
      <c r="AP41" s="120">
        <f ca="1">OFFSET(TXST!G$167,'Discipline Analysis'!$A$3,0)</f>
        <v>1397008.9919508195</v>
      </c>
      <c r="AQ41" s="166">
        <f t="shared" ca="1" si="8"/>
        <v>169272742.16970637</v>
      </c>
      <c r="AR41" s="121">
        <f t="shared" ca="1" si="9"/>
        <v>4.7963223669725108E-2</v>
      </c>
    </row>
    <row r="42" spans="1:44" x14ac:dyDescent="0.2">
      <c r="A42" s="201" t="s">
        <v>692</v>
      </c>
      <c r="B42" s="117">
        <f ca="1">OFFSET(SRSU!C$31,'Discipline Analysis'!$A$3,0)</f>
        <v>20495</v>
      </c>
      <c r="C42" s="120">
        <f ca="1">OFFSET(SRSU!D$31,'Discipline Analysis'!$A$3,0)</f>
        <v>20710</v>
      </c>
      <c r="D42" s="120">
        <f ca="1">OFFSET(SRSU!E$31,'Discipline Analysis'!$A$3,0)</f>
        <v>8006</v>
      </c>
      <c r="E42" s="120">
        <f ca="1">OFFSET(SRSU!F$31,'Discipline Analysis'!$A$3,0)</f>
        <v>0</v>
      </c>
      <c r="F42" s="196">
        <f ca="1">OFFSET(SRSU!G$31,'Discipline Analysis'!$A$3,0)</f>
        <v>0</v>
      </c>
      <c r="G42" s="166">
        <f t="shared" ca="1" si="10"/>
        <v>49211</v>
      </c>
      <c r="H42" s="118">
        <f ca="1">(B42/30)+(C42/30)+(D42/24)+(E42/18)+(F42/24)</f>
        <v>1707.0833333333333</v>
      </c>
      <c r="I42" s="119">
        <f t="shared" ca="1" si="12"/>
        <v>686.84832402352993</v>
      </c>
      <c r="J42" s="117">
        <f ca="1">OFFSET(SRSU!C$115,'Discipline Analysis'!$A$3,0)</f>
        <v>2866484.3970685666</v>
      </c>
      <c r="K42" s="120">
        <f ca="1">OFFSET(SRSU!D$115,'Discipline Analysis'!$A$3,0)</f>
        <v>3188060.556012074</v>
      </c>
      <c r="L42" s="120">
        <f ca="1">OFFSET(SRSU!E$115,'Discipline Analysis'!$A$3,0)</f>
        <v>2091664.9204412894</v>
      </c>
      <c r="M42" s="120">
        <f ca="1">OFFSET(SRSU!F$115,'Discipline Analysis'!$A$3,0)</f>
        <v>0</v>
      </c>
      <c r="N42" s="120">
        <f ca="1">OFFSET(SRSU!G$115,'Discipline Analysis'!$A$3,0)</f>
        <v>0</v>
      </c>
      <c r="O42" s="166">
        <f t="shared" ca="1" si="0"/>
        <v>8146209.8735219305</v>
      </c>
      <c r="P42" s="197">
        <f t="shared" ca="1" si="1"/>
        <v>3.3011785089364634E-3</v>
      </c>
      <c r="Q42" s="117">
        <f ca="1">OFFSET(SRSU!C$192,'Discipline Analysis'!$A$3,0)</f>
        <v>1455740.3414761666</v>
      </c>
      <c r="R42" s="120">
        <f ca="1">OFFSET(SRSU!D$192,'Discipline Analysis'!$A$3,0)</f>
        <v>1619052.3720282097</v>
      </c>
      <c r="S42" s="120">
        <f ca="1">OFFSET(SRSU!E$192,'Discipline Analysis'!$A$3,0)</f>
        <v>1062249.2864956232</v>
      </c>
      <c r="T42" s="120">
        <f ca="1">OFFSET(SRSU!F$192,'Discipline Analysis'!$A$3,0)</f>
        <v>0</v>
      </c>
      <c r="U42" s="120">
        <f ca="1">OFFSET(SRSU!G$192,'Discipline Analysis'!$A$3,0)</f>
        <v>0</v>
      </c>
      <c r="V42" s="166">
        <f t="shared" ca="1" si="2"/>
        <v>4137041.9999999995</v>
      </c>
      <c r="W42" s="197">
        <f t="shared" ca="1" si="3"/>
        <v>2.3813890083621472E-3</v>
      </c>
      <c r="X42" s="117">
        <f ca="1">OFFSET(SRSU!C$217,'Discipline Analysis'!$A$3,0)</f>
        <v>4118731.9045693493</v>
      </c>
      <c r="Y42" s="120">
        <f ca="1">OFFSET(SRSU!D$217,'Discipline Analysis'!$A$3,0)</f>
        <v>7018364.7391831791</v>
      </c>
      <c r="Z42" s="120">
        <f ca="1">OFFSET(SRSU!E$217,'Discipline Analysis'!$A$3,0)</f>
        <v>2950903.3562474726</v>
      </c>
      <c r="AA42" s="120">
        <f ca="1">OFFSET(SRSU!F$217,'Discipline Analysis'!$A$3,0)</f>
        <v>0</v>
      </c>
      <c r="AB42" s="120">
        <f ca="1">OFFSET(SRSU!G$217,'Discipline Analysis'!$A$3,0)</f>
        <v>0</v>
      </c>
      <c r="AC42" s="166">
        <f t="shared" ca="1" si="4"/>
        <v>14088000</v>
      </c>
      <c r="AD42" s="121">
        <f t="shared" ca="1" si="5"/>
        <v>1.2036903156013978E-2</v>
      </c>
      <c r="AE42" s="117">
        <f ca="1">OFFSET(SRSU!C$242,'Discipline Analysis'!$A$3,0)</f>
        <v>1134379.9834209462</v>
      </c>
      <c r="AF42" s="120">
        <f ca="1">OFFSET(SRSU!D$242,'Discipline Analysis'!$A$3,0)</f>
        <v>1932996.0436716538</v>
      </c>
      <c r="AG42" s="120">
        <f ca="1">OFFSET(SRSU!E$242,'Discipline Analysis'!$A$3,0)</f>
        <v>812736.97290739988</v>
      </c>
      <c r="AH42" s="120">
        <f ca="1">OFFSET(SRSU!F$242,'Discipline Analysis'!$A$3,0)</f>
        <v>0</v>
      </c>
      <c r="AI42" s="120">
        <f ca="1">OFFSET(SRSU!G$242,'Discipline Analysis'!$A$3,0)</f>
        <v>0</v>
      </c>
      <c r="AJ42" s="166">
        <f t="shared" ca="1" si="6"/>
        <v>3880113</v>
      </c>
      <c r="AK42" s="121">
        <f t="shared" ca="1" si="7"/>
        <v>5.1200666315567005E-3</v>
      </c>
      <c r="AL42" s="117">
        <f ca="1">OFFSET(SRSU!C$167,'Discipline Analysis'!$A$3,0)</f>
        <v>1248865.2705537155</v>
      </c>
      <c r="AM42" s="120">
        <f ca="1">OFFSET(SRSU!D$167,'Discipline Analysis'!$A$3,0)</f>
        <v>1388969.2058827383</v>
      </c>
      <c r="AN42" s="120">
        <f ca="1">OFFSET(SRSU!E$167,'Discipline Analysis'!$A$3,0)</f>
        <v>911293.52356354636</v>
      </c>
      <c r="AO42" s="120">
        <f ca="1">OFFSET(SRSU!F$167,'Discipline Analysis'!$A$3,0)</f>
        <v>0</v>
      </c>
      <c r="AP42" s="120">
        <f ca="1">OFFSET(SRSU!G$167,'Discipline Analysis'!$A$3,0)</f>
        <v>0</v>
      </c>
      <c r="AQ42" s="166">
        <f t="shared" ca="1" si="8"/>
        <v>3549128</v>
      </c>
      <c r="AR42" s="121">
        <f t="shared" ca="1" si="9"/>
        <v>1.0056410613695881E-3</v>
      </c>
    </row>
    <row r="43" spans="1:44" ht="15" thickBot="1" x14ac:dyDescent="0.25">
      <c r="A43" s="203" t="s">
        <v>34</v>
      </c>
      <c r="B43" s="122">
        <f t="shared" ref="B43:G43" ca="1" si="13">SUM(B7:B42)</f>
        <v>7431826</v>
      </c>
      <c r="C43" s="123">
        <f t="shared" ca="1" si="13"/>
        <v>6211682</v>
      </c>
      <c r="D43" s="123">
        <f t="shared" ca="1" si="13"/>
        <v>1820603</v>
      </c>
      <c r="E43" s="123">
        <f t="shared" ca="1" si="13"/>
        <v>395708</v>
      </c>
      <c r="F43" s="123">
        <f t="shared" ca="1" si="13"/>
        <v>214454</v>
      </c>
      <c r="G43" s="167">
        <f t="shared" ca="1" si="13"/>
        <v>16074273</v>
      </c>
      <c r="H43" s="124">
        <f t="shared" ca="1" si="11"/>
        <v>561561.41944444447</v>
      </c>
      <c r="I43" s="125">
        <f t="shared" ca="1" si="12"/>
        <v>601.10657054306444</v>
      </c>
      <c r="J43" s="122">
        <f t="shared" ref="J43:O43" ca="1" si="14">SUM(J7:J42)</f>
        <v>561464992.53574073</v>
      </c>
      <c r="K43" s="123">
        <f t="shared" ca="1" si="14"/>
        <v>826061531.75955725</v>
      </c>
      <c r="L43" s="123">
        <f t="shared" ca="1" si="14"/>
        <v>530980468.47406971</v>
      </c>
      <c r="M43" s="123">
        <f t="shared" ca="1" si="14"/>
        <v>450495666.33494979</v>
      </c>
      <c r="N43" s="123">
        <f t="shared" ca="1" si="14"/>
        <v>98664524.439290807</v>
      </c>
      <c r="O43" s="167">
        <f t="shared" ca="1" si="14"/>
        <v>2467667183.5436082</v>
      </c>
      <c r="P43" s="126">
        <f t="shared" ca="1" si="1"/>
        <v>1</v>
      </c>
      <c r="Q43" s="122">
        <f t="shared" ref="Q43:V43" ca="1" si="15">SUM(Q7:Q42)</f>
        <v>385722448.79331827</v>
      </c>
      <c r="R43" s="123">
        <f t="shared" ca="1" si="15"/>
        <v>580873403.40874577</v>
      </c>
      <c r="S43" s="123">
        <f t="shared" ca="1" si="15"/>
        <v>373152873.72650594</v>
      </c>
      <c r="T43" s="123">
        <f t="shared" ca="1" si="15"/>
        <v>323089511.893246</v>
      </c>
      <c r="U43" s="123">
        <f t="shared" ca="1" si="15"/>
        <v>74400821.178183913</v>
      </c>
      <c r="V43" s="123">
        <f t="shared" ca="1" si="15"/>
        <v>1737239059</v>
      </c>
      <c r="W43" s="126">
        <f t="shared" ca="1" si="3"/>
        <v>1</v>
      </c>
      <c r="X43" s="122">
        <f t="shared" ref="X43:AC43" ca="1" si="16">SUM(X7:X42)</f>
        <v>375511534.44569284</v>
      </c>
      <c r="Y43" s="123">
        <f t="shared" ca="1" si="16"/>
        <v>570257769.03898561</v>
      </c>
      <c r="Z43" s="123">
        <f t="shared" ca="1" si="16"/>
        <v>156474043.78178176</v>
      </c>
      <c r="AA43" s="123">
        <f t="shared" ca="1" si="16"/>
        <v>47240649.898040913</v>
      </c>
      <c r="AB43" s="123">
        <f t="shared" ca="1" si="16"/>
        <v>20916712.835498966</v>
      </c>
      <c r="AC43" s="123">
        <f t="shared" ca="1" si="16"/>
        <v>1170400710</v>
      </c>
      <c r="AD43" s="126">
        <f t="shared" ca="1" si="5"/>
        <v>1</v>
      </c>
      <c r="AE43" s="122">
        <f t="shared" ref="AE43:AJ43" ca="1" si="17">SUM(AE7:AE42)</f>
        <v>238891811.24451822</v>
      </c>
      <c r="AF43" s="123">
        <f t="shared" ca="1" si="17"/>
        <v>376800102.66845882</v>
      </c>
      <c r="AG43" s="123">
        <f t="shared" ca="1" si="17"/>
        <v>107970680.75962928</v>
      </c>
      <c r="AH43" s="123">
        <f t="shared" ca="1" si="17"/>
        <v>25847842.908470493</v>
      </c>
      <c r="AI43" s="123">
        <f t="shared" ca="1" si="17"/>
        <v>8314270.4189231582</v>
      </c>
      <c r="AJ43" s="123">
        <f t="shared" ca="1" si="17"/>
        <v>757824708</v>
      </c>
      <c r="AK43" s="126">
        <f t="shared" ca="1" si="7"/>
        <v>1</v>
      </c>
      <c r="AL43" s="122">
        <f ca="1">SUM(AL7:AL42)</f>
        <v>703920848.77187288</v>
      </c>
      <c r="AM43" s="123">
        <f ca="1">SUM(AM7:AM42)</f>
        <v>1041273798.3007066</v>
      </c>
      <c r="AN43" s="123">
        <f ca="1">SUM(AN7:AN42)</f>
        <v>753134265.85638201</v>
      </c>
      <c r="AO43" s="123">
        <f ca="1">SUM(AO7:AO42)</f>
        <v>893357407.56646287</v>
      </c>
      <c r="AP43" s="123">
        <f ca="1">SUM(AP7:AP42)</f>
        <v>137533135.9639442</v>
      </c>
      <c r="AQ43" s="123">
        <f ca="1">SUM(AL43:AP43)</f>
        <v>3529219456.4593687</v>
      </c>
      <c r="AR43" s="126">
        <f t="shared" ca="1" si="9"/>
        <v>1</v>
      </c>
    </row>
    <row r="44" spans="1:44" ht="15" thickBot="1" x14ac:dyDescent="0.25"/>
    <row r="45" spans="1:44" x14ac:dyDescent="0.2">
      <c r="A45" s="148" t="s">
        <v>218</v>
      </c>
      <c r="B45" s="149" t="s">
        <v>211</v>
      </c>
      <c r="C45" s="137" t="s">
        <v>212</v>
      </c>
      <c r="D45" s="137" t="s">
        <v>213</v>
      </c>
      <c r="E45" s="137" t="s">
        <v>214</v>
      </c>
      <c r="F45" s="137" t="s">
        <v>215</v>
      </c>
      <c r="G45" s="138" t="s">
        <v>31</v>
      </c>
      <c r="H45" s="128"/>
      <c r="I45" s="105"/>
      <c r="J45" s="108"/>
      <c r="K45" s="127"/>
      <c r="L45" s="128"/>
      <c r="M45" s="129"/>
      <c r="N45" s="127"/>
      <c r="O45" s="128"/>
      <c r="P45" s="129"/>
      <c r="Q45" s="129"/>
      <c r="R45" s="129"/>
    </row>
    <row r="46" spans="1:44" x14ac:dyDescent="0.2">
      <c r="A46" s="208" t="s">
        <v>230</v>
      </c>
      <c r="B46" s="209">
        <f ca="1">J43+Q43+X43+AE43+AL43</f>
        <v>2265511635.7911429</v>
      </c>
      <c r="C46" s="98">
        <f ca="1">K43+R43+Y43+AF43+AM43</f>
        <v>3395266605.1764545</v>
      </c>
      <c r="D46" s="98">
        <f ca="1">L43+S43+Z43+AG43+AN43</f>
        <v>1921712332.5983686</v>
      </c>
      <c r="E46" s="98">
        <f ca="1">M43+T43+AA43+AH43+AO43</f>
        <v>1740031078.6011701</v>
      </c>
      <c r="F46" s="98">
        <f ca="1">N43+U43+AB43+AI43+AP43</f>
        <v>339829464.83584106</v>
      </c>
      <c r="G46" s="99">
        <f ca="1">SUM(B46:F46)</f>
        <v>9662351117.0029774</v>
      </c>
      <c r="H46" s="128"/>
      <c r="K46" s="127"/>
      <c r="L46" s="128"/>
      <c r="M46" s="129"/>
      <c r="N46" s="127"/>
      <c r="O46" s="108"/>
      <c r="P46" s="129"/>
      <c r="Q46" s="129"/>
      <c r="R46" s="129"/>
    </row>
    <row r="47" spans="1:44" x14ac:dyDescent="0.2">
      <c r="A47" s="210" t="s">
        <v>219</v>
      </c>
      <c r="B47" s="209">
        <f ca="1">B43</f>
        <v>7431826</v>
      </c>
      <c r="C47" s="98">
        <f ca="1">C43</f>
        <v>6211682</v>
      </c>
      <c r="D47" s="98">
        <f ca="1">D43</f>
        <v>1820603</v>
      </c>
      <c r="E47" s="98">
        <f ca="1">E43</f>
        <v>395708</v>
      </c>
      <c r="F47" s="98">
        <f ca="1">F43</f>
        <v>214454</v>
      </c>
      <c r="G47" s="99">
        <f ca="1">SUM(B47:F47)</f>
        <v>16074273</v>
      </c>
      <c r="I47" s="108"/>
      <c r="K47" s="127"/>
      <c r="L47" s="128"/>
      <c r="M47" s="129"/>
      <c r="N47" s="127"/>
      <c r="O47" s="128"/>
      <c r="P47" s="129"/>
      <c r="Q47" s="129"/>
      <c r="R47" s="129"/>
    </row>
    <row r="48" spans="1:44" ht="15" thickBot="1" x14ac:dyDescent="0.25">
      <c r="A48" s="211" t="s">
        <v>686</v>
      </c>
      <c r="B48" s="212">
        <f t="shared" ref="B48:G48" ca="1" si="18">IF((B47)=0,0,(B46/B47))</f>
        <v>304.83916547442618</v>
      </c>
      <c r="C48" s="130">
        <f t="shared" ca="1" si="18"/>
        <v>546.59375756461043</v>
      </c>
      <c r="D48" s="130">
        <f t="shared" ca="1" si="18"/>
        <v>1055.5361781774327</v>
      </c>
      <c r="E48" s="130">
        <f t="shared" ca="1" si="18"/>
        <v>4397.2602995167399</v>
      </c>
      <c r="F48" s="130">
        <f t="shared" ca="1" si="18"/>
        <v>1584.6263759866501</v>
      </c>
      <c r="G48" s="131">
        <f t="shared" ca="1" si="18"/>
        <v>601.10657054306455</v>
      </c>
    </row>
    <row r="49" spans="1:9" ht="15" thickBot="1" x14ac:dyDescent="0.25"/>
    <row r="50" spans="1:9" x14ac:dyDescent="0.2">
      <c r="A50" s="148" t="s">
        <v>182</v>
      </c>
      <c r="B50" s="149" t="s">
        <v>211</v>
      </c>
      <c r="C50" s="137" t="s">
        <v>212</v>
      </c>
      <c r="D50" s="137" t="s">
        <v>213</v>
      </c>
      <c r="E50" s="137" t="s">
        <v>214</v>
      </c>
      <c r="F50" s="137" t="s">
        <v>215</v>
      </c>
      <c r="G50" s="138" t="s">
        <v>31</v>
      </c>
      <c r="I50" s="90"/>
    </row>
    <row r="51" spans="1:9" x14ac:dyDescent="0.2">
      <c r="A51" s="165" t="s">
        <v>702</v>
      </c>
      <c r="B51" s="117">
        <f t="shared" ref="B51:B63" ca="1" si="19">(J7+Q7+X7+AE7+AL7)</f>
        <v>116016970.72146951</v>
      </c>
      <c r="C51" s="117">
        <f t="shared" ref="C51:C63" ca="1" si="20">(K7+R7+Y7+AF7+AM7)</f>
        <v>197479865.36072436</v>
      </c>
      <c r="D51" s="117">
        <f t="shared" ref="D51:D63" ca="1" si="21">(L7+S7+Z7+AG7+AN7)</f>
        <v>134098328.41036198</v>
      </c>
      <c r="E51" s="117">
        <f t="shared" ref="E51:E63" ca="1" si="22">(M7+T7+AA7+AH7+AO7)</f>
        <v>55588487.527444169</v>
      </c>
      <c r="F51" s="117">
        <f t="shared" ref="F51:F63" ca="1" si="23">(N7+U7+AB7+AI7+AP7)</f>
        <v>0</v>
      </c>
      <c r="G51" s="166">
        <f t="shared" ref="G51:G63" ca="1" si="24">(O7+V7+AC7+AJ7+AQ7)</f>
        <v>503183652.01999998</v>
      </c>
      <c r="I51" s="90"/>
    </row>
    <row r="52" spans="1:9" x14ac:dyDescent="0.2">
      <c r="A52" s="205" t="s">
        <v>703</v>
      </c>
      <c r="B52" s="117">
        <f t="shared" ca="1" si="19"/>
        <v>357170444.81292272</v>
      </c>
      <c r="C52" s="117">
        <f t="shared" ca="1" si="20"/>
        <v>526541768.60900915</v>
      </c>
      <c r="D52" s="117">
        <f t="shared" ca="1" si="21"/>
        <v>297041284.81132478</v>
      </c>
      <c r="E52" s="117">
        <f t="shared" ca="1" si="22"/>
        <v>581354117.01499629</v>
      </c>
      <c r="F52" s="117">
        <f t="shared" ca="1" si="23"/>
        <v>84047513.701747254</v>
      </c>
      <c r="G52" s="166">
        <f t="shared" ca="1" si="24"/>
        <v>1846155128.9500003</v>
      </c>
      <c r="I52" s="90"/>
    </row>
    <row r="53" spans="1:9" x14ac:dyDescent="0.2">
      <c r="A53" s="205" t="s">
        <v>704</v>
      </c>
      <c r="B53" s="117">
        <f t="shared" ca="1" si="19"/>
        <v>81580949.00719282</v>
      </c>
      <c r="C53" s="117">
        <f t="shared" ca="1" si="20"/>
        <v>138830829.83901775</v>
      </c>
      <c r="D53" s="117">
        <f t="shared" ca="1" si="21"/>
        <v>102327141.96438396</v>
      </c>
      <c r="E53" s="117">
        <f t="shared" ca="1" si="22"/>
        <v>98962207.38065961</v>
      </c>
      <c r="F53" s="117">
        <f t="shared" ca="1" si="23"/>
        <v>2267840.5575958081</v>
      </c>
      <c r="G53" s="166">
        <f t="shared" ca="1" si="24"/>
        <v>423968968.74884987</v>
      </c>
      <c r="I53" s="90"/>
    </row>
    <row r="54" spans="1:9" x14ac:dyDescent="0.2">
      <c r="A54" s="205" t="s">
        <v>705</v>
      </c>
      <c r="B54" s="117">
        <f t="shared" ca="1" si="19"/>
        <v>73550963.697112188</v>
      </c>
      <c r="C54" s="117">
        <f t="shared" ca="1" si="20"/>
        <v>116204395.27975236</v>
      </c>
      <c r="D54" s="117">
        <f t="shared" ca="1" si="21"/>
        <v>61110820.935718596</v>
      </c>
      <c r="E54" s="117">
        <f t="shared" ca="1" si="22"/>
        <v>37439740.799319208</v>
      </c>
      <c r="F54" s="117">
        <f t="shared" ca="1" si="23"/>
        <v>9431217.1529127825</v>
      </c>
      <c r="G54" s="166">
        <f t="shared" ca="1" si="24"/>
        <v>297737137.86481512</v>
      </c>
      <c r="I54" s="90"/>
    </row>
    <row r="55" spans="1:9" x14ac:dyDescent="0.2">
      <c r="A55" s="205" t="s">
        <v>815</v>
      </c>
      <c r="B55" s="117">
        <f t="shared" ca="1" si="19"/>
        <v>101576249.19632998</v>
      </c>
      <c r="C55" s="117">
        <f t="shared" ca="1" si="20"/>
        <v>125444103.06819449</v>
      </c>
      <c r="D55" s="117">
        <f t="shared" ca="1" si="21"/>
        <v>64622865.142095469</v>
      </c>
      <c r="E55" s="117">
        <f t="shared" ca="1" si="22"/>
        <v>11662099.592256276</v>
      </c>
      <c r="F55" s="117">
        <f t="shared" ca="1" si="23"/>
        <v>0</v>
      </c>
      <c r="G55" s="166">
        <f t="shared" ca="1" si="24"/>
        <v>303305316.99887621</v>
      </c>
      <c r="I55" s="90"/>
    </row>
    <row r="56" spans="1:9" x14ac:dyDescent="0.2">
      <c r="A56" s="206" t="s">
        <v>706</v>
      </c>
      <c r="B56" s="117">
        <f t="shared" ca="1" si="19"/>
        <v>19492022.460212208</v>
      </c>
      <c r="C56" s="117">
        <f t="shared" ca="1" si="20"/>
        <v>31564409.102090381</v>
      </c>
      <c r="D56" s="117">
        <f t="shared" ca="1" si="21"/>
        <v>13096296.74422423</v>
      </c>
      <c r="E56" s="117">
        <f t="shared" ca="1" si="22"/>
        <v>0</v>
      </c>
      <c r="F56" s="117">
        <f t="shared" ca="1" si="23"/>
        <v>0</v>
      </c>
      <c r="G56" s="166">
        <f t="shared" ca="1" si="24"/>
        <v>64152728.306526825</v>
      </c>
      <c r="I56" s="90"/>
    </row>
    <row r="57" spans="1:9" x14ac:dyDescent="0.2">
      <c r="A57" s="205" t="s">
        <v>707</v>
      </c>
      <c r="B57" s="117">
        <f t="shared" ca="1" si="19"/>
        <v>105831533.17177562</v>
      </c>
      <c r="C57" s="117">
        <f t="shared" ca="1" si="20"/>
        <v>151106134.26112199</v>
      </c>
      <c r="D57" s="117">
        <f t="shared" ca="1" si="21"/>
        <v>87355608.751032814</v>
      </c>
      <c r="E57" s="117">
        <f t="shared" ca="1" si="22"/>
        <v>61690023.136069521</v>
      </c>
      <c r="F57" s="117">
        <f t="shared" ca="1" si="23"/>
        <v>0</v>
      </c>
      <c r="G57" s="166">
        <f t="shared" ca="1" si="24"/>
        <v>405983299.31999993</v>
      </c>
      <c r="I57" s="90"/>
    </row>
    <row r="58" spans="1:9" x14ac:dyDescent="0.2">
      <c r="A58" s="205" t="s">
        <v>708</v>
      </c>
      <c r="B58" s="117">
        <f t="shared" ca="1" si="19"/>
        <v>23375528.674709614</v>
      </c>
      <c r="C58" s="117">
        <f t="shared" ca="1" si="20"/>
        <v>48779417.265682295</v>
      </c>
      <c r="D58" s="117">
        <f t="shared" ca="1" si="21"/>
        <v>27456785.875895992</v>
      </c>
      <c r="E58" s="117">
        <f t="shared" ca="1" si="22"/>
        <v>3593759.956262148</v>
      </c>
      <c r="F58" s="117">
        <f t="shared" ca="1" si="23"/>
        <v>0</v>
      </c>
      <c r="G58" s="166">
        <f t="shared" ca="1" si="24"/>
        <v>103205491.77255005</v>
      </c>
      <c r="I58" s="90"/>
    </row>
    <row r="59" spans="1:9" x14ac:dyDescent="0.2">
      <c r="A59" s="205" t="s">
        <v>107</v>
      </c>
      <c r="B59" s="117">
        <f t="shared" ca="1" si="19"/>
        <v>177231826.09851369</v>
      </c>
      <c r="C59" s="117">
        <f t="shared" ca="1" si="20"/>
        <v>332753748.72212934</v>
      </c>
      <c r="D59" s="117">
        <f t="shared" ca="1" si="21"/>
        <v>255469205.4679997</v>
      </c>
      <c r="E59" s="117">
        <f t="shared" ca="1" si="22"/>
        <v>410010322.41646421</v>
      </c>
      <c r="F59" s="117">
        <f t="shared" ca="1" si="23"/>
        <v>118930284.57579306</v>
      </c>
      <c r="G59" s="166">
        <f t="shared" ca="1" si="24"/>
        <v>1294395387.2809</v>
      </c>
      <c r="I59" s="90"/>
    </row>
    <row r="60" spans="1:9" x14ac:dyDescent="0.2">
      <c r="A60" s="205" t="s">
        <v>694</v>
      </c>
      <c r="B60" s="117">
        <f t="shared" ca="1" si="19"/>
        <v>16485385.356415126</v>
      </c>
      <c r="C60" s="117">
        <f t="shared" ca="1" si="20"/>
        <v>15472340.783278774</v>
      </c>
      <c r="D60" s="117">
        <f t="shared" ca="1" si="21"/>
        <v>7774564.8774443418</v>
      </c>
      <c r="E60" s="117">
        <f t="shared" ca="1" si="22"/>
        <v>3982204.2828617739</v>
      </c>
      <c r="F60" s="117">
        <f t="shared" ca="1" si="23"/>
        <v>0</v>
      </c>
      <c r="G60" s="166">
        <f t="shared" ca="1" si="24"/>
        <v>43714495.300000012</v>
      </c>
      <c r="I60" s="90"/>
    </row>
    <row r="61" spans="1:9" x14ac:dyDescent="0.2">
      <c r="A61" s="205" t="s">
        <v>690</v>
      </c>
      <c r="B61" s="117">
        <f t="shared" ca="1" si="19"/>
        <v>62283857.185608953</v>
      </c>
      <c r="C61" s="117">
        <f t="shared" ca="1" si="20"/>
        <v>51329179.044905573</v>
      </c>
      <c r="D61" s="117">
        <f t="shared" ca="1" si="21"/>
        <v>14414858.280310523</v>
      </c>
      <c r="E61" s="117">
        <f t="shared" ca="1" si="22"/>
        <v>5226410.0175375994</v>
      </c>
      <c r="F61" s="117">
        <f t="shared" ca="1" si="23"/>
        <v>0</v>
      </c>
      <c r="G61" s="166">
        <f t="shared" ca="1" si="24"/>
        <v>133254304.52836266</v>
      </c>
      <c r="I61" s="90"/>
    </row>
    <row r="62" spans="1:9" x14ac:dyDescent="0.2">
      <c r="A62" s="205" t="s">
        <v>693</v>
      </c>
      <c r="B62" s="117">
        <f t="shared" ca="1" si="19"/>
        <v>39136790.313504778</v>
      </c>
      <c r="C62" s="117">
        <f t="shared" ca="1" si="20"/>
        <v>55355102.471308231</v>
      </c>
      <c r="D62" s="117">
        <f t="shared" ca="1" si="21"/>
        <v>24546124.694405399</v>
      </c>
      <c r="E62" s="117">
        <f t="shared" ca="1" si="22"/>
        <v>1720839.5207815864</v>
      </c>
      <c r="F62" s="117">
        <f t="shared" ca="1" si="23"/>
        <v>0</v>
      </c>
      <c r="G62" s="166">
        <f t="shared" ca="1" si="24"/>
        <v>120758857</v>
      </c>
      <c r="I62" s="90"/>
    </row>
    <row r="63" spans="1:9" x14ac:dyDescent="0.2">
      <c r="A63" s="205" t="s">
        <v>700</v>
      </c>
      <c r="B63" s="117">
        <f t="shared" ca="1" si="19"/>
        <v>2021987.5788990541</v>
      </c>
      <c r="C63" s="117">
        <f t="shared" ca="1" si="20"/>
        <v>17835760.184062261</v>
      </c>
      <c r="D63" s="117">
        <f t="shared" ca="1" si="21"/>
        <v>8080932.7179700769</v>
      </c>
      <c r="E63" s="117">
        <f t="shared" ca="1" si="22"/>
        <v>0</v>
      </c>
      <c r="F63" s="117">
        <f t="shared" ca="1" si="23"/>
        <v>0</v>
      </c>
      <c r="G63" s="166">
        <f t="shared" ca="1" si="24"/>
        <v>27938680.48093139</v>
      </c>
      <c r="I63" s="90"/>
    </row>
    <row r="64" spans="1:9" x14ac:dyDescent="0.2">
      <c r="A64" s="205" t="s">
        <v>695</v>
      </c>
      <c r="B64" s="117">
        <f t="shared" ref="B64:G64" ca="1" si="25">(J25+Q25+X25+AE25+AL25)</f>
        <v>27837546.814432859</v>
      </c>
      <c r="C64" s="117">
        <f t="shared" ca="1" si="25"/>
        <v>41352598.203147918</v>
      </c>
      <c r="D64" s="117">
        <f t="shared" ca="1" si="25"/>
        <v>32948631.931395017</v>
      </c>
      <c r="E64" s="117">
        <f t="shared" ca="1" si="25"/>
        <v>3942143.4733709591</v>
      </c>
      <c r="F64" s="117">
        <f t="shared" ca="1" si="25"/>
        <v>0</v>
      </c>
      <c r="G64" s="166">
        <f t="shared" ca="1" si="25"/>
        <v>106080920.42234676</v>
      </c>
      <c r="I64" s="90"/>
    </row>
    <row r="65" spans="1:9" x14ac:dyDescent="0.2">
      <c r="A65" s="205" t="s">
        <v>696</v>
      </c>
      <c r="B65" s="117">
        <f t="shared" ref="B65:G68" ca="1" si="26">(J20+Q20+X20+AE20+AL20)</f>
        <v>47266446.40876969</v>
      </c>
      <c r="C65" s="117">
        <f t="shared" ca="1" si="26"/>
        <v>71287737.050725475</v>
      </c>
      <c r="D65" s="117">
        <f t="shared" ca="1" si="26"/>
        <v>28176331.146433447</v>
      </c>
      <c r="E65" s="117">
        <f t="shared" ca="1" si="26"/>
        <v>7429742.9698803453</v>
      </c>
      <c r="F65" s="117">
        <f t="shared" ca="1" si="26"/>
        <v>0</v>
      </c>
      <c r="G65" s="166">
        <f t="shared" ca="1" si="26"/>
        <v>154160257.57580894</v>
      </c>
      <c r="I65" s="90"/>
    </row>
    <row r="66" spans="1:9" x14ac:dyDescent="0.2">
      <c r="A66" s="205" t="s">
        <v>697</v>
      </c>
      <c r="B66" s="117">
        <f t="shared" ca="1" si="26"/>
        <v>37059051.052156515</v>
      </c>
      <c r="C66" s="117">
        <f t="shared" ca="1" si="26"/>
        <v>35379388.330892563</v>
      </c>
      <c r="D66" s="117">
        <f t="shared" ca="1" si="26"/>
        <v>25013033.926082224</v>
      </c>
      <c r="E66" s="117">
        <f t="shared" ca="1" si="26"/>
        <v>1935502.6508686929</v>
      </c>
      <c r="F66" s="117">
        <f t="shared" ca="1" si="26"/>
        <v>0</v>
      </c>
      <c r="G66" s="166">
        <f t="shared" ca="1" si="26"/>
        <v>99386975.960000008</v>
      </c>
      <c r="I66" s="90"/>
    </row>
    <row r="67" spans="1:9" x14ac:dyDescent="0.2">
      <c r="A67" s="205" t="s">
        <v>698</v>
      </c>
      <c r="B67" s="117">
        <f t="shared" ca="1" si="26"/>
        <v>19207061.876401942</v>
      </c>
      <c r="C67" s="117">
        <f t="shared" ca="1" si="26"/>
        <v>40566244.193230316</v>
      </c>
      <c r="D67" s="117">
        <f t="shared" ca="1" si="26"/>
        <v>9229767.9381417744</v>
      </c>
      <c r="E67" s="117">
        <f t="shared" ca="1" si="26"/>
        <v>0</v>
      </c>
      <c r="F67" s="117">
        <f t="shared" ca="1" si="26"/>
        <v>0</v>
      </c>
      <c r="G67" s="166">
        <f t="shared" ca="1" si="26"/>
        <v>69003074.00777404</v>
      </c>
      <c r="I67" s="90"/>
    </row>
    <row r="68" spans="1:9" x14ac:dyDescent="0.2">
      <c r="A68" s="205" t="s">
        <v>713</v>
      </c>
      <c r="B68" s="117">
        <f t="shared" ca="1" si="26"/>
        <v>25386211.139911868</v>
      </c>
      <c r="C68" s="117">
        <f t="shared" ca="1" si="26"/>
        <v>32590871.12575756</v>
      </c>
      <c r="D68" s="117">
        <f t="shared" ca="1" si="26"/>
        <v>12741642.087260915</v>
      </c>
      <c r="E68" s="117">
        <f t="shared" ca="1" si="26"/>
        <v>1616990.6470696616</v>
      </c>
      <c r="F68" s="117">
        <f t="shared" ca="1" si="26"/>
        <v>0</v>
      </c>
      <c r="G68" s="166">
        <f t="shared" ca="1" si="26"/>
        <v>72335715</v>
      </c>
      <c r="I68" s="90"/>
    </row>
    <row r="69" spans="1:9" x14ac:dyDescent="0.2">
      <c r="A69" s="205" t="s">
        <v>699</v>
      </c>
      <c r="B69" s="117">
        <f t="shared" ref="B69:G69" ca="1" si="27">(J26+Q26+X26+AE26+AL26)</f>
        <v>7861497.2129084496</v>
      </c>
      <c r="C69" s="117">
        <f t="shared" ca="1" si="27"/>
        <v>15345987.51768671</v>
      </c>
      <c r="D69" s="117">
        <f t="shared" ca="1" si="27"/>
        <v>5802897.4253399605</v>
      </c>
      <c r="E69" s="117">
        <f t="shared" ca="1" si="27"/>
        <v>804517.88958917221</v>
      </c>
      <c r="F69" s="117">
        <f t="shared" ca="1" si="27"/>
        <v>0</v>
      </c>
      <c r="G69" s="166">
        <f t="shared" ca="1" si="27"/>
        <v>29814900.045524292</v>
      </c>
      <c r="I69" s="90"/>
    </row>
    <row r="70" spans="1:9" x14ac:dyDescent="0.2">
      <c r="A70" s="205" t="s">
        <v>125</v>
      </c>
      <c r="B70" s="117">
        <f t="shared" ref="B70:G70" ca="1" si="28">(J24+Q24+X24+AE24+AL24)</f>
        <v>28147291.630619925</v>
      </c>
      <c r="C70" s="117">
        <f t="shared" ca="1" si="28"/>
        <v>40192896.236235023</v>
      </c>
      <c r="D70" s="117">
        <f t="shared" ca="1" si="28"/>
        <v>23800684.832505237</v>
      </c>
      <c r="E70" s="117">
        <f t="shared" ca="1" si="28"/>
        <v>1583905.8351443529</v>
      </c>
      <c r="F70" s="117">
        <f t="shared" ca="1" si="28"/>
        <v>0</v>
      </c>
      <c r="G70" s="166">
        <f t="shared" ca="1" si="28"/>
        <v>93724778.534504533</v>
      </c>
      <c r="I70" s="90"/>
    </row>
    <row r="71" spans="1:9" x14ac:dyDescent="0.2">
      <c r="A71" s="205" t="s">
        <v>117</v>
      </c>
      <c r="B71" s="117">
        <f t="shared" ref="B71:B87" ca="1" si="29">(J27+Q27+X27+AE27+AL27)</f>
        <v>143263128.29271388</v>
      </c>
      <c r="C71" s="117">
        <f t="shared" ref="C71:C87" ca="1" si="30">(K27+R27+Y27+AF27+AM27)</f>
        <v>240965957.96799773</v>
      </c>
      <c r="D71" s="117">
        <f t="shared" ref="D71:D87" ca="1" si="31">(L27+S27+Z27+AG27+AN27)</f>
        <v>141765819.63513857</v>
      </c>
      <c r="E71" s="117">
        <f t="shared" ref="E71:E87" ca="1" si="32">(M27+T27+AA27+AH27+AO27)</f>
        <v>159360199.77912375</v>
      </c>
      <c r="F71" s="117">
        <f t="shared" ref="F71:F87" ca="1" si="33">(N27+U27+AB27+AI27+AP27)</f>
        <v>54768174.722088128</v>
      </c>
      <c r="G71" s="166">
        <f t="shared" ref="G71:G87" ca="1" si="34">(O27+V27+AC27+AJ27+AQ27)</f>
        <v>740123280.39706206</v>
      </c>
      <c r="I71" s="90"/>
    </row>
    <row r="72" spans="1:9" x14ac:dyDescent="0.2">
      <c r="A72" s="205" t="s">
        <v>709</v>
      </c>
      <c r="B72" s="117">
        <f t="shared" ca="1" si="29"/>
        <v>15557048.50443631</v>
      </c>
      <c r="C72" s="117">
        <f t="shared" ca="1" si="30"/>
        <v>58055646.233065695</v>
      </c>
      <c r="D72" s="117">
        <f t="shared" ca="1" si="31"/>
        <v>27727917.013639942</v>
      </c>
      <c r="E72" s="117">
        <f t="shared" ca="1" si="32"/>
        <v>2787771.9870349229</v>
      </c>
      <c r="F72" s="117">
        <f t="shared" ca="1" si="33"/>
        <v>0</v>
      </c>
      <c r="G72" s="166">
        <f t="shared" ca="1" si="34"/>
        <v>104128383.73817687</v>
      </c>
      <c r="I72" s="90"/>
    </row>
    <row r="73" spans="1:9" x14ac:dyDescent="0.2">
      <c r="A73" s="205" t="s">
        <v>710</v>
      </c>
      <c r="B73" s="117">
        <f t="shared" ca="1" si="29"/>
        <v>34303106.723871902</v>
      </c>
      <c r="C73" s="117">
        <f t="shared" ca="1" si="30"/>
        <v>70844576.270090103</v>
      </c>
      <c r="D73" s="117">
        <f t="shared" ca="1" si="31"/>
        <v>16451323.198396321</v>
      </c>
      <c r="E73" s="117">
        <f t="shared" ca="1" si="32"/>
        <v>0</v>
      </c>
      <c r="F73" s="117">
        <f t="shared" ca="1" si="33"/>
        <v>0</v>
      </c>
      <c r="G73" s="166">
        <f t="shared" ca="1" si="34"/>
        <v>121599006.19235831</v>
      </c>
      <c r="I73" s="90"/>
    </row>
    <row r="74" spans="1:9" x14ac:dyDescent="0.2">
      <c r="A74" s="205" t="s">
        <v>711</v>
      </c>
      <c r="B74" s="117">
        <f t="shared" ca="1" si="29"/>
        <v>8072014.596169943</v>
      </c>
      <c r="C74" s="117">
        <f t="shared" ca="1" si="30"/>
        <v>18770874.340901975</v>
      </c>
      <c r="D74" s="117">
        <f t="shared" ca="1" si="31"/>
        <v>18041080.026342705</v>
      </c>
      <c r="E74" s="117">
        <f t="shared" ca="1" si="32"/>
        <v>0</v>
      </c>
      <c r="F74" s="117">
        <f t="shared" ca="1" si="33"/>
        <v>0</v>
      </c>
      <c r="G74" s="166">
        <f t="shared" ca="1" si="34"/>
        <v>44883968.963414624</v>
      </c>
      <c r="I74" s="90"/>
    </row>
    <row r="75" spans="1:9" x14ac:dyDescent="0.2">
      <c r="A75" s="205" t="s">
        <v>689</v>
      </c>
      <c r="B75" s="117">
        <f t="shared" ca="1" si="29"/>
        <v>28247035.014176421</v>
      </c>
      <c r="C75" s="117">
        <f t="shared" ca="1" si="30"/>
        <v>36756331.808300972</v>
      </c>
      <c r="D75" s="117">
        <f t="shared" ca="1" si="31"/>
        <v>10961050.047507353</v>
      </c>
      <c r="E75" s="117">
        <f t="shared" ca="1" si="32"/>
        <v>51137.054766397836</v>
      </c>
      <c r="F75" s="117">
        <f t="shared" ca="1" si="33"/>
        <v>0</v>
      </c>
      <c r="G75" s="166">
        <f t="shared" ca="1" si="34"/>
        <v>76015553.924751133</v>
      </c>
      <c r="I75" s="90"/>
    </row>
    <row r="76" spans="1:9" x14ac:dyDescent="0.2">
      <c r="A76" s="205" t="s">
        <v>95</v>
      </c>
      <c r="B76" s="117">
        <f t="shared" ca="1" si="29"/>
        <v>115230679.30297256</v>
      </c>
      <c r="C76" s="117">
        <f t="shared" ca="1" si="30"/>
        <v>163449341.10458064</v>
      </c>
      <c r="D76" s="117">
        <f t="shared" ca="1" si="31"/>
        <v>82740147.355040297</v>
      </c>
      <c r="E76" s="117">
        <f t="shared" ca="1" si="32"/>
        <v>61823071.191872358</v>
      </c>
      <c r="F76" s="117">
        <f t="shared" ca="1" si="33"/>
        <v>1162325.7055340481</v>
      </c>
      <c r="G76" s="166">
        <f t="shared" ca="1" si="34"/>
        <v>424405564.65999997</v>
      </c>
      <c r="I76" s="90"/>
    </row>
    <row r="77" spans="1:9" x14ac:dyDescent="0.2">
      <c r="A77" s="206" t="s">
        <v>712</v>
      </c>
      <c r="B77" s="117">
        <f t="shared" ca="1" si="29"/>
        <v>10793327.813214932</v>
      </c>
      <c r="C77" s="117">
        <f t="shared" ca="1" si="30"/>
        <v>20319923.524039239</v>
      </c>
      <c r="D77" s="117">
        <f t="shared" ca="1" si="31"/>
        <v>3660083.1839731708</v>
      </c>
      <c r="E77" s="117">
        <f t="shared" ca="1" si="32"/>
        <v>0</v>
      </c>
      <c r="F77" s="117">
        <f t="shared" ca="1" si="33"/>
        <v>4636772.4787726616</v>
      </c>
      <c r="G77" s="166">
        <f t="shared" ca="1" si="34"/>
        <v>39410107</v>
      </c>
      <c r="I77" s="90"/>
    </row>
    <row r="78" spans="1:9" x14ac:dyDescent="0.2">
      <c r="A78" s="205" t="s">
        <v>101</v>
      </c>
      <c r="B78" s="117">
        <f t="shared" ca="1" si="29"/>
        <v>57826805.930769712</v>
      </c>
      <c r="C78" s="117">
        <f t="shared" ca="1" si="30"/>
        <v>59424341.653825834</v>
      </c>
      <c r="D78" s="117">
        <f t="shared" ca="1" si="31"/>
        <v>23521173.109871585</v>
      </c>
      <c r="E78" s="117">
        <f t="shared" ca="1" si="32"/>
        <v>1514349.2447528772</v>
      </c>
      <c r="F78" s="117">
        <f t="shared" ca="1" si="33"/>
        <v>0</v>
      </c>
      <c r="G78" s="166">
        <f t="shared" ca="1" si="34"/>
        <v>142286669.93922001</v>
      </c>
      <c r="I78" s="90"/>
    </row>
    <row r="79" spans="1:9" x14ac:dyDescent="0.2">
      <c r="A79" s="205" t="s">
        <v>111</v>
      </c>
      <c r="B79" s="117">
        <f t="shared" ca="1" si="29"/>
        <v>52568590.856956616</v>
      </c>
      <c r="C79" s="117">
        <f t="shared" ca="1" si="30"/>
        <v>55062153.702595241</v>
      </c>
      <c r="D79" s="117">
        <f t="shared" ca="1" si="31"/>
        <v>23136799.934889287</v>
      </c>
      <c r="E79" s="117">
        <f t="shared" ca="1" si="32"/>
        <v>8905771.5491808392</v>
      </c>
      <c r="F79" s="117">
        <f t="shared" ca="1" si="33"/>
        <v>34908455.954002425</v>
      </c>
      <c r="G79" s="166">
        <f t="shared" ca="1" si="34"/>
        <v>174581771.9976244</v>
      </c>
      <c r="I79" s="90"/>
    </row>
    <row r="80" spans="1:9" x14ac:dyDescent="0.2">
      <c r="A80" s="205" t="s">
        <v>113</v>
      </c>
      <c r="B80" s="117">
        <f t="shared" ca="1" si="29"/>
        <v>115120000.36043838</v>
      </c>
      <c r="C80" s="117">
        <f t="shared" ca="1" si="30"/>
        <v>172416215.26835012</v>
      </c>
      <c r="D80" s="117">
        <f t="shared" ca="1" si="31"/>
        <v>110612246.55946776</v>
      </c>
      <c r="E80" s="117">
        <f t="shared" ca="1" si="32"/>
        <v>161045117.55479619</v>
      </c>
      <c r="F80" s="117">
        <f t="shared" ca="1" si="33"/>
        <v>16609292.776249524</v>
      </c>
      <c r="G80" s="166">
        <f t="shared" ca="1" si="34"/>
        <v>575802872.51930201</v>
      </c>
      <c r="I80" s="90"/>
    </row>
    <row r="81" spans="1:48" x14ac:dyDescent="0.2">
      <c r="A81" s="205" t="s">
        <v>687</v>
      </c>
      <c r="B81" s="117">
        <f t="shared" ca="1" si="29"/>
        <v>40173567.058620378</v>
      </c>
      <c r="C81" s="117">
        <f t="shared" ca="1" si="30"/>
        <v>24601671.766845942</v>
      </c>
      <c r="D81" s="117">
        <f t="shared" ca="1" si="31"/>
        <v>13272212.806893736</v>
      </c>
      <c r="E81" s="117">
        <f t="shared" ca="1" si="32"/>
        <v>0</v>
      </c>
      <c r="F81" s="117">
        <f t="shared" ca="1" si="33"/>
        <v>2337366.7966496404</v>
      </c>
      <c r="G81" s="166">
        <f t="shared" ca="1" si="34"/>
        <v>80384818.429009691</v>
      </c>
      <c r="I81" s="90"/>
    </row>
    <row r="82" spans="1:48" x14ac:dyDescent="0.2">
      <c r="A82" s="205" t="s">
        <v>115</v>
      </c>
      <c r="B82" s="117">
        <f t="shared" ca="1" si="29"/>
        <v>30404237.242533188</v>
      </c>
      <c r="C82" s="117">
        <f t="shared" ca="1" si="30"/>
        <v>56481055.317370392</v>
      </c>
      <c r="D82" s="117">
        <f t="shared" ca="1" si="31"/>
        <v>48811808.534567192</v>
      </c>
      <c r="E82" s="117">
        <f t="shared" ca="1" si="32"/>
        <v>22090484.022900436</v>
      </c>
      <c r="F82" s="117">
        <f t="shared" ca="1" si="33"/>
        <v>5833367.8780722581</v>
      </c>
      <c r="G82" s="166">
        <f t="shared" ca="1" si="34"/>
        <v>163620952.99544346</v>
      </c>
      <c r="I82" s="90"/>
    </row>
    <row r="83" spans="1:48" x14ac:dyDescent="0.2">
      <c r="A83" s="205" t="s">
        <v>688</v>
      </c>
      <c r="B83" s="117">
        <f t="shared" ca="1" si="29"/>
        <v>40971447.670117393</v>
      </c>
      <c r="C83" s="117">
        <f t="shared" ca="1" si="30"/>
        <v>54859036.483965993</v>
      </c>
      <c r="D83" s="117">
        <f t="shared" ca="1" si="31"/>
        <v>50646884.824412137</v>
      </c>
      <c r="E83" s="117">
        <f t="shared" ca="1" si="32"/>
        <v>10428098.691978177</v>
      </c>
      <c r="F83" s="117">
        <f t="shared" ca="1" si="33"/>
        <v>1299842.5848479113</v>
      </c>
      <c r="G83" s="166">
        <f t="shared" ca="1" si="34"/>
        <v>158205310.25532162</v>
      </c>
      <c r="I83" s="90"/>
    </row>
    <row r="84" spans="1:48" x14ac:dyDescent="0.2">
      <c r="A84" s="205" t="s">
        <v>691</v>
      </c>
      <c r="B84" s="117">
        <f t="shared" ca="1" si="29"/>
        <v>69086572.692187756</v>
      </c>
      <c r="C84" s="117">
        <f t="shared" ca="1" si="30"/>
        <v>101161917.06172049</v>
      </c>
      <c r="D84" s="117">
        <f t="shared" ca="1" si="31"/>
        <v>35255439.567649938</v>
      </c>
      <c r="E84" s="117">
        <f t="shared" ca="1" si="32"/>
        <v>8868035.6784417871</v>
      </c>
      <c r="F84" s="117">
        <f t="shared" ca="1" si="33"/>
        <v>0</v>
      </c>
      <c r="G84" s="166">
        <f t="shared" ca="1" si="34"/>
        <v>214371964.99999997</v>
      </c>
      <c r="I84" s="90"/>
    </row>
    <row r="85" spans="1:48" x14ac:dyDescent="0.2">
      <c r="A85" s="206" t="s">
        <v>701</v>
      </c>
      <c r="B85" s="117">
        <f t="shared" ca="1" si="29"/>
        <v>124550257.42500752</v>
      </c>
      <c r="C85" s="117">
        <f t="shared" ca="1" si="30"/>
        <v>161537343.10707313</v>
      </c>
      <c r="D85" s="117">
        <f t="shared" ca="1" si="31"/>
        <v>72171690.78059718</v>
      </c>
      <c r="E85" s="117">
        <f t="shared" ca="1" si="32"/>
        <v>14614026.735746693</v>
      </c>
      <c r="F85" s="117">
        <f t="shared" ca="1" si="33"/>
        <v>3597009.9515755512</v>
      </c>
      <c r="G85" s="166">
        <f t="shared" ca="1" si="34"/>
        <v>376470328.00000006</v>
      </c>
      <c r="I85" s="90"/>
    </row>
    <row r="86" spans="1:48" x14ac:dyDescent="0.2">
      <c r="A86" s="205" t="s">
        <v>692</v>
      </c>
      <c r="B86" s="117">
        <f t="shared" ca="1" si="29"/>
        <v>10824201.897088744</v>
      </c>
      <c r="C86" s="117">
        <f t="shared" ca="1" si="30"/>
        <v>15147442.916777857</v>
      </c>
      <c r="D86" s="117">
        <f t="shared" ca="1" si="31"/>
        <v>7828848.0596553311</v>
      </c>
      <c r="E86" s="117">
        <f t="shared" ca="1" si="32"/>
        <v>0</v>
      </c>
      <c r="F86" s="117">
        <f t="shared" ca="1" si="33"/>
        <v>0</v>
      </c>
      <c r="G86" s="166">
        <f t="shared" ca="1" si="34"/>
        <v>33800492.873521931</v>
      </c>
      <c r="I86" s="90"/>
    </row>
    <row r="87" spans="1:48" ht="15" thickBot="1" x14ac:dyDescent="0.25">
      <c r="A87" s="207" t="s">
        <v>34</v>
      </c>
      <c r="B87" s="122">
        <f t="shared" ca="1" si="29"/>
        <v>2265511635.7911429</v>
      </c>
      <c r="C87" s="123">
        <f t="shared" ca="1" si="30"/>
        <v>3395266605.1764545</v>
      </c>
      <c r="D87" s="123">
        <f t="shared" ca="1" si="31"/>
        <v>1921712332.5983686</v>
      </c>
      <c r="E87" s="123">
        <f t="shared" ca="1" si="32"/>
        <v>1740031078.6011701</v>
      </c>
      <c r="F87" s="123">
        <f t="shared" ca="1" si="33"/>
        <v>339829464.83584106</v>
      </c>
      <c r="G87" s="167">
        <f t="shared" ca="1" si="34"/>
        <v>9662351117.0029755</v>
      </c>
      <c r="I87" s="90"/>
    </row>
    <row r="88" spans="1:48" ht="15" thickBot="1" x14ac:dyDescent="0.25">
      <c r="I88" s="90"/>
    </row>
    <row r="89" spans="1:48" x14ac:dyDescent="0.2">
      <c r="A89" s="148" t="s">
        <v>182</v>
      </c>
      <c r="B89" s="149" t="s">
        <v>211</v>
      </c>
      <c r="C89" s="137" t="s">
        <v>212</v>
      </c>
      <c r="D89" s="137" t="s">
        <v>213</v>
      </c>
      <c r="E89" s="137" t="s">
        <v>214</v>
      </c>
      <c r="F89" s="137" t="s">
        <v>215</v>
      </c>
      <c r="G89" s="138" t="s">
        <v>31</v>
      </c>
      <c r="AP89" s="1"/>
      <c r="AQ89" s="1"/>
      <c r="AR89" s="1"/>
      <c r="AS89" s="1"/>
      <c r="AT89" s="1"/>
      <c r="AU89" s="1"/>
      <c r="AV89" s="1"/>
    </row>
    <row r="90" spans="1:48" x14ac:dyDescent="0.2">
      <c r="A90" s="165" t="s">
        <v>702</v>
      </c>
      <c r="B90" s="117">
        <f t="shared" ref="B90:G102" ca="1" si="35">IF(B7&gt;0,B51/B7,0)</f>
        <v>305.80192922635393</v>
      </c>
      <c r="C90" s="117">
        <f t="shared" ca="1" si="35"/>
        <v>513.78479552070405</v>
      </c>
      <c r="D90" s="117">
        <f t="shared" ca="1" si="35"/>
        <v>742.3841202575511</v>
      </c>
      <c r="E90" s="117">
        <f t="shared" ca="1" si="35"/>
        <v>3014.3965906102799</v>
      </c>
      <c r="F90" s="117">
        <f t="shared" ca="1" si="35"/>
        <v>0</v>
      </c>
      <c r="G90" s="166">
        <f t="shared" ca="1" si="35"/>
        <v>522.61337196283421</v>
      </c>
      <c r="AP90" s="1"/>
      <c r="AQ90" s="1"/>
      <c r="AR90" s="1"/>
      <c r="AS90" s="1"/>
      <c r="AT90" s="1"/>
      <c r="AU90" s="1"/>
      <c r="AV90" s="1"/>
    </row>
    <row r="91" spans="1:48" x14ac:dyDescent="0.2">
      <c r="A91" s="205" t="s">
        <v>703</v>
      </c>
      <c r="B91" s="117">
        <f t="shared" ca="1" si="35"/>
        <v>579.8438006823676</v>
      </c>
      <c r="C91" s="117">
        <f t="shared" ca="1" si="35"/>
        <v>1072.2991377667993</v>
      </c>
      <c r="D91" s="117">
        <f t="shared" ca="1" si="35"/>
        <v>2970.0564413402867</v>
      </c>
      <c r="E91" s="117">
        <f t="shared" ca="1" si="35"/>
        <v>7173.314705777063</v>
      </c>
      <c r="F91" s="117">
        <f t="shared" ca="1" si="35"/>
        <v>1798.2693675755756</v>
      </c>
      <c r="G91" s="166">
        <f t="shared" ca="1" si="35"/>
        <v>1383.0835443744472</v>
      </c>
      <c r="AP91" s="1"/>
      <c r="AQ91" s="1"/>
      <c r="AR91" s="1"/>
      <c r="AS91" s="1"/>
      <c r="AT91" s="1"/>
      <c r="AU91" s="1"/>
      <c r="AV91" s="1"/>
    </row>
    <row r="92" spans="1:48" x14ac:dyDescent="0.2">
      <c r="A92" s="205" t="s">
        <v>704</v>
      </c>
      <c r="B92" s="117">
        <f t="shared" ca="1" si="35"/>
        <v>315.04517863368534</v>
      </c>
      <c r="C92" s="117">
        <f t="shared" ca="1" si="35"/>
        <v>461.360744656375</v>
      </c>
      <c r="D92" s="117">
        <f t="shared" ca="1" si="35"/>
        <v>1078.6379032159123</v>
      </c>
      <c r="E92" s="117">
        <f t="shared" ca="1" si="35"/>
        <v>3756.2517035094365</v>
      </c>
      <c r="F92" s="117">
        <f t="shared" ca="1" si="35"/>
        <v>1956.7217925761934</v>
      </c>
      <c r="G92" s="166">
        <f t="shared" ca="1" si="35"/>
        <v>621.43851375744225</v>
      </c>
      <c r="AP92" s="1"/>
      <c r="AQ92" s="1"/>
      <c r="AR92" s="1"/>
      <c r="AS92" s="1"/>
      <c r="AT92" s="1"/>
      <c r="AU92" s="1"/>
      <c r="AV92" s="1"/>
    </row>
    <row r="93" spans="1:48" x14ac:dyDescent="0.2">
      <c r="A93" s="205" t="s">
        <v>705</v>
      </c>
      <c r="B93" s="117">
        <f t="shared" ca="1" si="35"/>
        <v>267.99013203346351</v>
      </c>
      <c r="C93" s="117">
        <f t="shared" ca="1" si="35"/>
        <v>526.86547429588757</v>
      </c>
      <c r="D93" s="117">
        <f t="shared" ca="1" si="35"/>
        <v>1276.1463640595275</v>
      </c>
      <c r="E93" s="117">
        <f t="shared" ca="1" si="35"/>
        <v>4098.9425004728719</v>
      </c>
      <c r="F93" s="117">
        <f t="shared" ca="1" si="35"/>
        <v>809.12981751139182</v>
      </c>
      <c r="G93" s="166">
        <f t="shared" ca="1" si="35"/>
        <v>528.19398261242475</v>
      </c>
      <c r="AP93" s="1"/>
      <c r="AQ93" s="1"/>
      <c r="AR93" s="1"/>
      <c r="AS93" s="1"/>
      <c r="AT93" s="1"/>
      <c r="AU93" s="1"/>
      <c r="AV93" s="1"/>
    </row>
    <row r="94" spans="1:48" x14ac:dyDescent="0.2">
      <c r="A94" s="205" t="s">
        <v>815</v>
      </c>
      <c r="B94" s="117">
        <f t="shared" ca="1" si="35"/>
        <v>251.6537198120331</v>
      </c>
      <c r="C94" s="117">
        <f t="shared" ca="1" si="35"/>
        <v>412.02026882981562</v>
      </c>
      <c r="D94" s="117">
        <f t="shared" ca="1" si="35"/>
        <v>618.93960426874571</v>
      </c>
      <c r="E94" s="117">
        <f t="shared" ca="1" si="35"/>
        <v>2005.1753081596073</v>
      </c>
      <c r="F94" s="117">
        <f t="shared" ca="1" si="35"/>
        <v>0</v>
      </c>
      <c r="G94" s="166">
        <f t="shared" ca="1" si="35"/>
        <v>370.64344798541919</v>
      </c>
      <c r="AP94" s="1"/>
      <c r="AQ94" s="1"/>
      <c r="AR94" s="1"/>
      <c r="AS94" s="1"/>
      <c r="AT94" s="1"/>
      <c r="AU94" s="1"/>
      <c r="AV94" s="1"/>
    </row>
    <row r="95" spans="1:48" x14ac:dyDescent="0.2">
      <c r="A95" s="206" t="s">
        <v>706</v>
      </c>
      <c r="B95" s="117">
        <f t="shared" ca="1" si="35"/>
        <v>372.52546556479263</v>
      </c>
      <c r="C95" s="117">
        <f t="shared" ca="1" si="35"/>
        <v>630.69532843308048</v>
      </c>
      <c r="D95" s="117">
        <f t="shared" ca="1" si="35"/>
        <v>773.69272429988951</v>
      </c>
      <c r="E95" s="117">
        <f t="shared" ca="1" si="35"/>
        <v>0</v>
      </c>
      <c r="F95" s="117">
        <f t="shared" ca="1" si="35"/>
        <v>0</v>
      </c>
      <c r="G95" s="166">
        <f t="shared" ca="1" si="35"/>
        <v>537.75191794101181</v>
      </c>
      <c r="AP95" s="1"/>
      <c r="AQ95" s="1"/>
      <c r="AR95" s="1"/>
      <c r="AS95" s="1"/>
      <c r="AT95" s="1"/>
      <c r="AU95" s="1"/>
      <c r="AV95" s="1"/>
    </row>
    <row r="96" spans="1:48" x14ac:dyDescent="0.2">
      <c r="A96" s="205" t="s">
        <v>707</v>
      </c>
      <c r="B96" s="117">
        <f t="shared" ca="1" si="35"/>
        <v>243.88967204948153</v>
      </c>
      <c r="C96" s="117">
        <f t="shared" ca="1" si="35"/>
        <v>481.64234411365783</v>
      </c>
      <c r="D96" s="117">
        <f t="shared" ca="1" si="35"/>
        <v>1329.4111817232204</v>
      </c>
      <c r="E96" s="117">
        <f t="shared" ca="1" si="35"/>
        <v>4653.0414192238286</v>
      </c>
      <c r="F96" s="117">
        <f t="shared" ca="1" si="35"/>
        <v>0</v>
      </c>
      <c r="G96" s="166">
        <f t="shared" ca="1" si="35"/>
        <v>491.13001970649532</v>
      </c>
      <c r="AP96" s="1"/>
      <c r="AQ96" s="1"/>
      <c r="AR96" s="1"/>
      <c r="AS96" s="1"/>
      <c r="AT96" s="1"/>
      <c r="AU96" s="1"/>
      <c r="AV96" s="1"/>
    </row>
    <row r="97" spans="1:48" x14ac:dyDescent="0.2">
      <c r="A97" s="205" t="s">
        <v>708</v>
      </c>
      <c r="B97" s="117">
        <f t="shared" ca="1" si="35"/>
        <v>311.47852245538951</v>
      </c>
      <c r="C97" s="117">
        <f t="shared" ca="1" si="35"/>
        <v>472.82913067108319</v>
      </c>
      <c r="D97" s="117">
        <f t="shared" ca="1" si="35"/>
        <v>745.88535698285818</v>
      </c>
      <c r="E97" s="117">
        <f t="shared" ca="1" si="35"/>
        <v>1946.7822081593433</v>
      </c>
      <c r="F97" s="117">
        <f t="shared" ca="1" si="35"/>
        <v>0</v>
      </c>
      <c r="G97" s="166">
        <f t="shared" ca="1" si="35"/>
        <v>475.88863218140926</v>
      </c>
      <c r="AP97" s="1"/>
      <c r="AQ97" s="1"/>
      <c r="AR97" s="1"/>
      <c r="AS97" s="1"/>
      <c r="AT97" s="1"/>
      <c r="AU97" s="1"/>
      <c r="AV97" s="1"/>
    </row>
    <row r="98" spans="1:48" x14ac:dyDescent="0.2">
      <c r="A98" s="205" t="s">
        <v>107</v>
      </c>
      <c r="B98" s="117">
        <f t="shared" ca="1" si="35"/>
        <v>228.40006404686991</v>
      </c>
      <c r="C98" s="117">
        <f t="shared" ca="1" si="35"/>
        <v>511.47481193176111</v>
      </c>
      <c r="D98" s="117">
        <f t="shared" ca="1" si="35"/>
        <v>1962.3250053231097</v>
      </c>
      <c r="E98" s="117">
        <f t="shared" ca="1" si="35"/>
        <v>5158.7252282548125</v>
      </c>
      <c r="F98" s="117">
        <f t="shared" ca="1" si="35"/>
        <v>3671.7077143587126</v>
      </c>
      <c r="G98" s="166">
        <f t="shared" ca="1" si="35"/>
        <v>775.73505250247956</v>
      </c>
      <c r="AP98" s="1"/>
      <c r="AQ98" s="1"/>
      <c r="AR98" s="1"/>
      <c r="AS98" s="1"/>
      <c r="AT98" s="1"/>
      <c r="AU98" s="1"/>
      <c r="AV98" s="1"/>
    </row>
    <row r="99" spans="1:48" x14ac:dyDescent="0.2">
      <c r="A99" s="205" t="s">
        <v>694</v>
      </c>
      <c r="B99" s="117">
        <f t="shared" ca="1" si="35"/>
        <v>506.94625776976926</v>
      </c>
      <c r="C99" s="117">
        <f t="shared" ca="1" si="35"/>
        <v>1020.2664545518479</v>
      </c>
      <c r="D99" s="117">
        <f t="shared" ca="1" si="35"/>
        <v>3116.0580671119606</v>
      </c>
      <c r="E99" s="117">
        <f t="shared" ca="1" si="35"/>
        <v>5608.7384265658784</v>
      </c>
      <c r="F99" s="117">
        <f t="shared" ca="1" si="35"/>
        <v>0</v>
      </c>
      <c r="G99" s="166">
        <f t="shared" ca="1" si="35"/>
        <v>859.01659101181031</v>
      </c>
      <c r="AP99" s="1"/>
      <c r="AQ99" s="1"/>
      <c r="AR99" s="1"/>
      <c r="AS99" s="1"/>
      <c r="AT99" s="1"/>
      <c r="AU99" s="1"/>
      <c r="AV99" s="1"/>
    </row>
    <row r="100" spans="1:48" x14ac:dyDescent="0.2">
      <c r="A100" s="205" t="s">
        <v>690</v>
      </c>
      <c r="B100" s="117">
        <f t="shared" ca="1" si="35"/>
        <v>399.52440543705029</v>
      </c>
      <c r="C100" s="117">
        <f t="shared" ca="1" si="35"/>
        <v>755.96369673935658</v>
      </c>
      <c r="D100" s="117">
        <f t="shared" ca="1" si="35"/>
        <v>1164.5547164574666</v>
      </c>
      <c r="E100" s="117">
        <f t="shared" ca="1" si="35"/>
        <v>3096.2144653658765</v>
      </c>
      <c r="F100" s="117">
        <f t="shared" ca="1" si="35"/>
        <v>0</v>
      </c>
      <c r="G100" s="166">
        <f t="shared" ca="1" si="35"/>
        <v>560.22157793812607</v>
      </c>
      <c r="AP100" s="1"/>
      <c r="AQ100" s="1"/>
      <c r="AR100" s="1"/>
      <c r="AS100" s="1"/>
      <c r="AT100" s="1"/>
      <c r="AU100" s="1"/>
      <c r="AV100" s="1"/>
    </row>
    <row r="101" spans="1:48" x14ac:dyDescent="0.2">
      <c r="A101" s="205" t="s">
        <v>693</v>
      </c>
      <c r="B101" s="117">
        <f t="shared" ca="1" si="35"/>
        <v>242.64557642973475</v>
      </c>
      <c r="C101" s="117">
        <f t="shared" ca="1" si="35"/>
        <v>415.71929308931868</v>
      </c>
      <c r="D101" s="117">
        <f t="shared" ca="1" si="35"/>
        <v>723.39162720751506</v>
      </c>
      <c r="E101" s="117">
        <f t="shared" ca="1" si="35"/>
        <v>674.04603242521989</v>
      </c>
      <c r="F101" s="117">
        <f t="shared" ca="1" si="35"/>
        <v>0</v>
      </c>
      <c r="G101" s="166">
        <f t="shared" ca="1" si="35"/>
        <v>364.90534913516979</v>
      </c>
      <c r="AP101" s="1"/>
      <c r="AQ101" s="1"/>
      <c r="AR101" s="1"/>
      <c r="AS101" s="1"/>
      <c r="AT101" s="1"/>
      <c r="AU101" s="1"/>
      <c r="AV101" s="1"/>
    </row>
    <row r="102" spans="1:48" x14ac:dyDescent="0.2">
      <c r="A102" s="205" t="s">
        <v>700</v>
      </c>
      <c r="B102" s="117">
        <f t="shared" ca="1" si="35"/>
        <v>524.23841817450193</v>
      </c>
      <c r="C102" s="117">
        <f t="shared" ca="1" si="35"/>
        <v>527.18610144426168</v>
      </c>
      <c r="D102" s="117">
        <f t="shared" ca="1" si="35"/>
        <v>1008.4778132996477</v>
      </c>
      <c r="E102" s="117">
        <f t="shared" ca="1" si="35"/>
        <v>0</v>
      </c>
      <c r="F102" s="117">
        <f t="shared" ca="1" si="35"/>
        <v>0</v>
      </c>
      <c r="G102" s="166">
        <f t="shared" ca="1" si="35"/>
        <v>611.32292855742401</v>
      </c>
      <c r="AP102" s="1"/>
      <c r="AQ102" s="1"/>
      <c r="AR102" s="1"/>
      <c r="AS102" s="1"/>
      <c r="AT102" s="1"/>
      <c r="AU102" s="1"/>
      <c r="AV102" s="1"/>
    </row>
    <row r="103" spans="1:48" x14ac:dyDescent="0.2">
      <c r="A103" s="205" t="s">
        <v>695</v>
      </c>
      <c r="B103" s="117">
        <f t="shared" ref="B103:G103" ca="1" si="36">IF(B25&gt;0,B64/B25,0)</f>
        <v>293.0083027854331</v>
      </c>
      <c r="C103" s="117">
        <f t="shared" ca="1" si="36"/>
        <v>409.86181738406566</v>
      </c>
      <c r="D103" s="117">
        <f t="shared" ca="1" si="36"/>
        <v>562.2537487652944</v>
      </c>
      <c r="E103" s="117">
        <f t="shared" ca="1" si="36"/>
        <v>650.94839388556125</v>
      </c>
      <c r="F103" s="117">
        <f t="shared" ca="1" si="36"/>
        <v>0</v>
      </c>
      <c r="G103" s="166">
        <f t="shared" ca="1" si="36"/>
        <v>407.13133948558954</v>
      </c>
      <c r="AP103" s="1"/>
      <c r="AQ103" s="1"/>
      <c r="AR103" s="1"/>
      <c r="AS103" s="1"/>
      <c r="AT103" s="1"/>
      <c r="AU103" s="1"/>
      <c r="AV103" s="1"/>
    </row>
    <row r="104" spans="1:48" x14ac:dyDescent="0.2">
      <c r="A104" s="205" t="s">
        <v>696</v>
      </c>
      <c r="B104" s="117">
        <f t="shared" ref="B104:G107" ca="1" si="37">IF(B20&gt;0,B65/B20,0)</f>
        <v>417.92099318976904</v>
      </c>
      <c r="C104" s="117">
        <f t="shared" ca="1" si="37"/>
        <v>724.12300070825393</v>
      </c>
      <c r="D104" s="117">
        <f t="shared" ca="1" si="37"/>
        <v>606.20333791810344</v>
      </c>
      <c r="E104" s="117">
        <f t="shared" ca="1" si="37"/>
        <v>1618.6803855948465</v>
      </c>
      <c r="F104" s="117">
        <f t="shared" ca="1" si="37"/>
        <v>0</v>
      </c>
      <c r="G104" s="166">
        <f t="shared" ca="1" si="37"/>
        <v>587.01776577135035</v>
      </c>
      <c r="AP104" s="1"/>
      <c r="AQ104" s="1"/>
      <c r="AR104" s="1"/>
      <c r="AS104" s="1"/>
      <c r="AT104" s="1"/>
      <c r="AU104" s="1"/>
      <c r="AV104" s="1"/>
    </row>
    <row r="105" spans="1:48" x14ac:dyDescent="0.2">
      <c r="A105" s="205" t="s">
        <v>697</v>
      </c>
      <c r="B105" s="117">
        <f t="shared" ca="1" si="37"/>
        <v>457.80739789443373</v>
      </c>
      <c r="C105" s="117">
        <f t="shared" ca="1" si="37"/>
        <v>645.49148569408067</v>
      </c>
      <c r="D105" s="117">
        <f t="shared" ca="1" si="37"/>
        <v>1130.3793350543303</v>
      </c>
      <c r="E105" s="117">
        <f t="shared" ca="1" si="37"/>
        <v>763.81320081637443</v>
      </c>
      <c r="F105" s="117">
        <f t="shared" ca="1" si="37"/>
        <v>0</v>
      </c>
      <c r="G105" s="166">
        <f t="shared" ca="1" si="37"/>
        <v>619.53843923177146</v>
      </c>
      <c r="AP105" s="1"/>
      <c r="AQ105" s="1"/>
      <c r="AR105" s="1"/>
      <c r="AS105" s="1"/>
      <c r="AT105" s="1"/>
      <c r="AU105" s="1"/>
      <c r="AV105" s="1"/>
    </row>
    <row r="106" spans="1:48" x14ac:dyDescent="0.2">
      <c r="A106" s="205" t="s">
        <v>698</v>
      </c>
      <c r="B106" s="117">
        <f t="shared" ca="1" si="37"/>
        <v>325.54342163393125</v>
      </c>
      <c r="C106" s="117">
        <f t="shared" ca="1" si="37"/>
        <v>565.10753211994586</v>
      </c>
      <c r="D106" s="117">
        <f t="shared" ca="1" si="37"/>
        <v>977.62609237811398</v>
      </c>
      <c r="E106" s="117">
        <f t="shared" ca="1" si="37"/>
        <v>0</v>
      </c>
      <c r="F106" s="117">
        <f t="shared" ca="1" si="37"/>
        <v>0</v>
      </c>
      <c r="G106" s="166">
        <f t="shared" ca="1" si="37"/>
        <v>492.08473469808769</v>
      </c>
      <c r="AP106" s="1"/>
      <c r="AQ106" s="1"/>
      <c r="AR106" s="1"/>
      <c r="AS106" s="1"/>
      <c r="AT106" s="1"/>
      <c r="AU106" s="1"/>
      <c r="AV106" s="1"/>
    </row>
    <row r="107" spans="1:48" x14ac:dyDescent="0.2">
      <c r="A107" s="205" t="s">
        <v>713</v>
      </c>
      <c r="B107" s="117">
        <f t="shared" ca="1" si="37"/>
        <v>262.90880332140836</v>
      </c>
      <c r="C107" s="117">
        <f t="shared" ca="1" si="37"/>
        <v>402.59500847116266</v>
      </c>
      <c r="D107" s="117">
        <f t="shared" ca="1" si="37"/>
        <v>545.14363099563241</v>
      </c>
      <c r="E107" s="117">
        <f t="shared" ca="1" si="37"/>
        <v>4899.971657786853</v>
      </c>
      <c r="F107" s="117">
        <f t="shared" ca="1" si="37"/>
        <v>0</v>
      </c>
      <c r="G107" s="166">
        <f t="shared" ca="1" si="37"/>
        <v>359.49643165982485</v>
      </c>
      <c r="O107" s="204"/>
      <c r="AP107" s="1"/>
      <c r="AQ107" s="1"/>
      <c r="AR107" s="1"/>
      <c r="AS107" s="1"/>
      <c r="AT107" s="1"/>
      <c r="AU107" s="1"/>
      <c r="AV107" s="1"/>
    </row>
    <row r="108" spans="1:48" x14ac:dyDescent="0.2">
      <c r="A108" s="205" t="s">
        <v>699</v>
      </c>
      <c r="B108" s="117">
        <f t="shared" ref="B108:G108" ca="1" si="38">IF(B26&gt;0,B69/B26,0)</f>
        <v>417.5428730034231</v>
      </c>
      <c r="C108" s="117">
        <f t="shared" ca="1" si="38"/>
        <v>660.2128513890342</v>
      </c>
      <c r="D108" s="117">
        <f t="shared" ca="1" si="38"/>
        <v>1130.2877727580756</v>
      </c>
      <c r="E108" s="117">
        <f t="shared" ca="1" si="38"/>
        <v>1924.6839463855795</v>
      </c>
      <c r="F108" s="117">
        <f t="shared" ca="1" si="38"/>
        <v>0</v>
      </c>
      <c r="G108" s="166">
        <f t="shared" ca="1" si="38"/>
        <v>626.04779198564358</v>
      </c>
      <c r="AP108" s="1"/>
      <c r="AQ108" s="1"/>
      <c r="AR108" s="1"/>
      <c r="AS108" s="1"/>
      <c r="AT108" s="1"/>
      <c r="AU108" s="1"/>
      <c r="AV108" s="1"/>
    </row>
    <row r="109" spans="1:48" x14ac:dyDescent="0.2">
      <c r="A109" s="205" t="s">
        <v>125</v>
      </c>
      <c r="B109" s="117">
        <f t="shared" ref="B109:G109" ca="1" si="39">IF(B24&gt;0,B70/B24,0)</f>
        <v>289.05482434887011</v>
      </c>
      <c r="C109" s="117">
        <f t="shared" ca="1" si="39"/>
        <v>471.70331701524532</v>
      </c>
      <c r="D109" s="117">
        <f t="shared" ca="1" si="39"/>
        <v>625.46145724398173</v>
      </c>
      <c r="E109" s="117">
        <f t="shared" ca="1" si="39"/>
        <v>1653.3463832404518</v>
      </c>
      <c r="F109" s="117">
        <f t="shared" ca="1" si="39"/>
        <v>0</v>
      </c>
      <c r="G109" s="166">
        <f t="shared" ca="1" si="39"/>
        <v>422.9533860471513</v>
      </c>
      <c r="AP109" s="1"/>
      <c r="AQ109" s="1"/>
      <c r="AR109" s="1"/>
      <c r="AS109" s="1"/>
      <c r="AT109" s="1"/>
      <c r="AU109" s="1"/>
      <c r="AV109" s="1"/>
    </row>
    <row r="110" spans="1:48" x14ac:dyDescent="0.2">
      <c r="A110" s="205" t="s">
        <v>117</v>
      </c>
      <c r="B110" s="117">
        <f t="shared" ref="B110:G119" ca="1" si="40">IF(B27&gt;0,B71/B27,0)</f>
        <v>275.95231575050008</v>
      </c>
      <c r="C110" s="117">
        <f t="shared" ca="1" si="40"/>
        <v>515.71981535905957</v>
      </c>
      <c r="D110" s="117">
        <f t="shared" ca="1" si="40"/>
        <v>1665.6775894153282</v>
      </c>
      <c r="E110" s="117">
        <f t="shared" ca="1" si="40"/>
        <v>5055.8439016219463</v>
      </c>
      <c r="F110" s="117">
        <f t="shared" ca="1" si="40"/>
        <v>1001.6675150810785</v>
      </c>
      <c r="G110" s="166">
        <f t="shared" ca="1" si="40"/>
        <v>639.30048025673318</v>
      </c>
      <c r="AP110" s="1"/>
      <c r="AQ110" s="1"/>
      <c r="AR110" s="1"/>
      <c r="AS110" s="1"/>
      <c r="AT110" s="1"/>
      <c r="AU110" s="1"/>
      <c r="AV110" s="1"/>
    </row>
    <row r="111" spans="1:48" x14ac:dyDescent="0.2">
      <c r="A111" s="205" t="s">
        <v>709</v>
      </c>
      <c r="B111" s="117">
        <f t="shared" ca="1" si="40"/>
        <v>350.99267884476029</v>
      </c>
      <c r="C111" s="117">
        <f t="shared" ca="1" si="40"/>
        <v>535.95928982437101</v>
      </c>
      <c r="D111" s="117">
        <f t="shared" ca="1" si="40"/>
        <v>769.19432461273698</v>
      </c>
      <c r="E111" s="117">
        <f t="shared" ca="1" si="40"/>
        <v>952.10791906930433</v>
      </c>
      <c r="F111" s="117">
        <f t="shared" ca="1" si="40"/>
        <v>0</v>
      </c>
      <c r="G111" s="166">
        <f t="shared" ca="1" si="40"/>
        <v>543.41083257581079</v>
      </c>
      <c r="AP111" s="1"/>
      <c r="AQ111" s="1"/>
      <c r="AR111" s="1"/>
      <c r="AS111" s="1"/>
      <c r="AT111" s="1"/>
      <c r="AU111" s="1"/>
      <c r="AV111" s="1"/>
    </row>
    <row r="112" spans="1:48" x14ac:dyDescent="0.2">
      <c r="A112" s="205" t="s">
        <v>710</v>
      </c>
      <c r="B112" s="117">
        <f t="shared" ca="1" si="40"/>
        <v>257.81341954298182</v>
      </c>
      <c r="C112" s="117">
        <f t="shared" ca="1" si="40"/>
        <v>423.99052169543421</v>
      </c>
      <c r="D112" s="117">
        <f t="shared" ca="1" si="40"/>
        <v>609.66955226787434</v>
      </c>
      <c r="E112" s="117">
        <f t="shared" ca="1" si="40"/>
        <v>0</v>
      </c>
      <c r="F112" s="117">
        <f t="shared" ca="1" si="40"/>
        <v>0</v>
      </c>
      <c r="G112" s="166">
        <f t="shared" ca="1" si="40"/>
        <v>371.71690039482502</v>
      </c>
      <c r="AP112" s="1"/>
      <c r="AQ112" s="1"/>
      <c r="AR112" s="1"/>
      <c r="AS112" s="1"/>
      <c r="AT112" s="1"/>
      <c r="AU112" s="1"/>
      <c r="AV112" s="1"/>
    </row>
    <row r="113" spans="1:48" x14ac:dyDescent="0.2">
      <c r="A113" s="205" t="s">
        <v>711</v>
      </c>
      <c r="B113" s="117">
        <f t="shared" ca="1" si="40"/>
        <v>273.82253794802887</v>
      </c>
      <c r="C113" s="117">
        <f t="shared" ca="1" si="40"/>
        <v>393.06615727990732</v>
      </c>
      <c r="D113" s="117">
        <f t="shared" ca="1" si="40"/>
        <v>738.66197290954415</v>
      </c>
      <c r="E113" s="117">
        <f t="shared" ca="1" si="40"/>
        <v>0</v>
      </c>
      <c r="F113" s="117">
        <f t="shared" ca="1" si="40"/>
        <v>0</v>
      </c>
      <c r="G113" s="166">
        <f t="shared" ca="1" si="40"/>
        <v>441.51929964601533</v>
      </c>
      <c r="AP113" s="1"/>
      <c r="AQ113" s="1"/>
      <c r="AR113" s="1"/>
      <c r="AS113" s="1"/>
      <c r="AT113" s="1"/>
      <c r="AU113" s="1"/>
      <c r="AV113" s="1"/>
    </row>
    <row r="114" spans="1:48" x14ac:dyDescent="0.2">
      <c r="A114" s="205" t="s">
        <v>689</v>
      </c>
      <c r="B114" s="117">
        <f t="shared" ca="1" si="40"/>
        <v>429.84805390291905</v>
      </c>
      <c r="C114" s="117">
        <f t="shared" ca="1" si="40"/>
        <v>718.85183071855147</v>
      </c>
      <c r="D114" s="117">
        <f t="shared" ca="1" si="40"/>
        <v>1094.9006140752526</v>
      </c>
      <c r="E114" s="117">
        <f t="shared" ca="1" si="40"/>
        <v>274.93040196988085</v>
      </c>
      <c r="F114" s="117">
        <f t="shared" ca="1" si="40"/>
        <v>0</v>
      </c>
      <c r="G114" s="166">
        <f t="shared" ca="1" si="40"/>
        <v>598.34507941996912</v>
      </c>
      <c r="AP114" s="1"/>
      <c r="AQ114" s="1"/>
      <c r="AR114" s="1"/>
      <c r="AS114" s="1"/>
      <c r="AT114" s="1"/>
      <c r="AU114" s="1"/>
      <c r="AV114" s="1"/>
    </row>
    <row r="115" spans="1:48" x14ac:dyDescent="0.2">
      <c r="A115" s="205" t="s">
        <v>95</v>
      </c>
      <c r="B115" s="117">
        <f t="shared" ca="1" si="40"/>
        <v>250.992549124314</v>
      </c>
      <c r="C115" s="117">
        <f t="shared" ca="1" si="40"/>
        <v>408.26408037072537</v>
      </c>
      <c r="D115" s="117">
        <f t="shared" ca="1" si="40"/>
        <v>757.3884822511103</v>
      </c>
      <c r="E115" s="117">
        <f t="shared" ca="1" si="40"/>
        <v>2556.362520338751</v>
      </c>
      <c r="F115" s="117">
        <f t="shared" ca="1" si="40"/>
        <v>1117.6208707058156</v>
      </c>
      <c r="G115" s="166">
        <f t="shared" ca="1" si="40"/>
        <v>427.00173521007724</v>
      </c>
      <c r="AP115" s="1"/>
      <c r="AQ115" s="1"/>
      <c r="AR115" s="1"/>
      <c r="AS115" s="1"/>
      <c r="AT115" s="1"/>
      <c r="AU115" s="1"/>
      <c r="AV115" s="1"/>
    </row>
    <row r="116" spans="1:48" x14ac:dyDescent="0.2">
      <c r="A116" s="206" t="s">
        <v>712</v>
      </c>
      <c r="B116" s="117">
        <f t="shared" ca="1" si="40"/>
        <v>324.23106170852026</v>
      </c>
      <c r="C116" s="117">
        <f t="shared" ca="1" si="40"/>
        <v>425.46794371823614</v>
      </c>
      <c r="D116" s="117">
        <f t="shared" ca="1" si="40"/>
        <v>555.06266059647726</v>
      </c>
      <c r="E116" s="117">
        <f t="shared" ca="1" si="40"/>
        <v>0</v>
      </c>
      <c r="F116" s="117">
        <f t="shared" ca="1" si="40"/>
        <v>478.46171486664554</v>
      </c>
      <c r="G116" s="166">
        <f t="shared" ca="1" si="40"/>
        <v>404.89974623200766</v>
      </c>
      <c r="AP116" s="1"/>
      <c r="AQ116" s="1"/>
      <c r="AR116" s="1"/>
      <c r="AS116" s="1"/>
      <c r="AT116" s="1"/>
      <c r="AU116" s="1"/>
      <c r="AV116" s="1"/>
    </row>
    <row r="117" spans="1:48" x14ac:dyDescent="0.2">
      <c r="A117" s="205" t="s">
        <v>101</v>
      </c>
      <c r="B117" s="117">
        <f t="shared" ca="1" si="40"/>
        <v>348.98494828466937</v>
      </c>
      <c r="C117" s="117">
        <f t="shared" ca="1" si="40"/>
        <v>546.64687328162711</v>
      </c>
      <c r="D117" s="117">
        <f t="shared" ca="1" si="40"/>
        <v>862.84567534378516</v>
      </c>
      <c r="E117" s="117">
        <f t="shared" ca="1" si="40"/>
        <v>1219.2828057591603</v>
      </c>
      <c r="F117" s="117">
        <f t="shared" ca="1" si="40"/>
        <v>0</v>
      </c>
      <c r="G117" s="166">
        <f t="shared" ca="1" si="40"/>
        <v>469.73404533777477</v>
      </c>
      <c r="AP117" s="1"/>
      <c r="AQ117" s="1"/>
      <c r="AR117" s="1"/>
      <c r="AS117" s="1"/>
      <c r="AT117" s="1"/>
      <c r="AU117" s="1"/>
      <c r="AV117" s="1"/>
    </row>
    <row r="118" spans="1:48" x14ac:dyDescent="0.2">
      <c r="A118" s="205" t="s">
        <v>111</v>
      </c>
      <c r="B118" s="117">
        <f t="shared" ca="1" si="40"/>
        <v>561.19256196509787</v>
      </c>
      <c r="C118" s="117">
        <f t="shared" ca="1" si="40"/>
        <v>1164.8928176058907</v>
      </c>
      <c r="D118" s="117">
        <f t="shared" ca="1" si="40"/>
        <v>1896.4590110564989</v>
      </c>
      <c r="E118" s="117">
        <f t="shared" ca="1" si="40"/>
        <v>4057.2991112441182</v>
      </c>
      <c r="F118" s="117">
        <f t="shared" ca="1" si="40"/>
        <v>1301.777146256057</v>
      </c>
      <c r="G118" s="166">
        <f t="shared" ca="1" si="40"/>
        <v>958.44005005503311</v>
      </c>
      <c r="AP118" s="1"/>
      <c r="AQ118" s="1"/>
      <c r="AR118" s="1"/>
      <c r="AS118" s="1"/>
      <c r="AT118" s="1"/>
      <c r="AU118" s="1"/>
      <c r="AV118" s="1"/>
    </row>
    <row r="119" spans="1:48" x14ac:dyDescent="0.2">
      <c r="A119" s="205" t="s">
        <v>113</v>
      </c>
      <c r="B119" s="117">
        <f t="shared" ca="1" si="40"/>
        <v>207.27776942407746</v>
      </c>
      <c r="C119" s="117">
        <f t="shared" ca="1" si="40"/>
        <v>509.4529960593502</v>
      </c>
      <c r="D119" s="117">
        <f t="shared" ca="1" si="40"/>
        <v>1479.5447701270416</v>
      </c>
      <c r="E119" s="117">
        <f t="shared" ca="1" si="40"/>
        <v>3437.5358610599201</v>
      </c>
      <c r="F119" s="117">
        <f t="shared" ca="1" si="40"/>
        <v>1322.1853826022548</v>
      </c>
      <c r="G119" s="166">
        <f t="shared" ca="1" si="40"/>
        <v>560.12170525887461</v>
      </c>
      <c r="AP119" s="1"/>
      <c r="AQ119" s="1"/>
      <c r="AR119" s="1"/>
      <c r="AS119" s="1"/>
      <c r="AT119" s="1"/>
      <c r="AU119" s="1"/>
      <c r="AV119" s="1"/>
    </row>
    <row r="120" spans="1:48" x14ac:dyDescent="0.2">
      <c r="A120" s="205" t="s">
        <v>687</v>
      </c>
      <c r="B120" s="117">
        <f t="shared" ref="B120:G126" ca="1" si="41">IF(B37&gt;0,B81/B37,0)</f>
        <v>303.44406806015758</v>
      </c>
      <c r="C120" s="117">
        <f t="shared" ca="1" si="41"/>
        <v>440.66115758559067</v>
      </c>
      <c r="D120" s="117">
        <f t="shared" ca="1" si="41"/>
        <v>497.92582280599271</v>
      </c>
      <c r="E120" s="117">
        <f t="shared" ca="1" si="41"/>
        <v>0</v>
      </c>
      <c r="F120" s="117">
        <f t="shared" ca="1" si="41"/>
        <v>855.23849127319443</v>
      </c>
      <c r="G120" s="166">
        <f t="shared" ca="1" si="41"/>
        <v>369.40024736573253</v>
      </c>
      <c r="AP120" s="1"/>
      <c r="AQ120" s="1"/>
      <c r="AR120" s="1"/>
      <c r="AS120" s="1"/>
      <c r="AT120" s="1"/>
      <c r="AU120" s="1"/>
      <c r="AV120" s="1"/>
    </row>
    <row r="121" spans="1:48" x14ac:dyDescent="0.2">
      <c r="A121" s="205" t="s">
        <v>115</v>
      </c>
      <c r="B121" s="117">
        <f t="shared" ca="1" si="41"/>
        <v>246.59548762760502</v>
      </c>
      <c r="C121" s="117">
        <f t="shared" ca="1" si="41"/>
        <v>456.11033753287029</v>
      </c>
      <c r="D121" s="117">
        <f t="shared" ca="1" si="41"/>
        <v>582.66059319797546</v>
      </c>
      <c r="E121" s="117">
        <f t="shared" ca="1" si="41"/>
        <v>1439.8699011146159</v>
      </c>
      <c r="F121" s="117">
        <f t="shared" ca="1" si="41"/>
        <v>589.1695665157315</v>
      </c>
      <c r="G121" s="166">
        <f t="shared" ca="1" si="41"/>
        <v>459.42229427745292</v>
      </c>
      <c r="AP121" s="1"/>
      <c r="AQ121" s="1"/>
      <c r="AR121" s="1"/>
      <c r="AS121" s="1"/>
      <c r="AT121" s="1"/>
      <c r="AU121" s="1"/>
      <c r="AV121" s="1"/>
    </row>
    <row r="122" spans="1:48" x14ac:dyDescent="0.2">
      <c r="A122" s="205" t="s">
        <v>688</v>
      </c>
      <c r="B122" s="117">
        <f t="shared" ca="1" si="41"/>
        <v>339.09743571377936</v>
      </c>
      <c r="C122" s="117">
        <f t="shared" ca="1" si="41"/>
        <v>640.68199476754717</v>
      </c>
      <c r="D122" s="117">
        <f t="shared" ca="1" si="41"/>
        <v>349.7954611811046</v>
      </c>
      <c r="E122" s="117">
        <f t="shared" ca="1" si="41"/>
        <v>1927.9161937471208</v>
      </c>
      <c r="F122" s="117">
        <f t="shared" ca="1" si="41"/>
        <v>1354.0026925499076</v>
      </c>
      <c r="G122" s="166">
        <f t="shared" ca="1" si="41"/>
        <v>442.39621446637852</v>
      </c>
      <c r="AP122" s="1"/>
      <c r="AQ122" s="1"/>
      <c r="AR122" s="1"/>
      <c r="AS122" s="1"/>
      <c r="AT122" s="1"/>
      <c r="AU122" s="1"/>
      <c r="AV122" s="1"/>
    </row>
    <row r="123" spans="1:48" x14ac:dyDescent="0.2">
      <c r="A123" s="205" t="s">
        <v>691</v>
      </c>
      <c r="B123" s="117">
        <f t="shared" ca="1" si="41"/>
        <v>271.76006786348682</v>
      </c>
      <c r="C123" s="117">
        <f t="shared" ca="1" si="41"/>
        <v>477.0056020300197</v>
      </c>
      <c r="D123" s="117">
        <f t="shared" ca="1" si="41"/>
        <v>827.82566844298719</v>
      </c>
      <c r="E123" s="117">
        <f t="shared" ca="1" si="41"/>
        <v>1782.5197343601583</v>
      </c>
      <c r="F123" s="117">
        <f t="shared" ca="1" si="41"/>
        <v>0</v>
      </c>
      <c r="G123" s="166">
        <f t="shared" ca="1" si="41"/>
        <v>417.18052033729089</v>
      </c>
      <c r="AP123" s="1"/>
      <c r="AQ123" s="1"/>
      <c r="AR123" s="1"/>
      <c r="AS123" s="1"/>
      <c r="AT123" s="1"/>
      <c r="AU123" s="1"/>
      <c r="AV123" s="1"/>
    </row>
    <row r="124" spans="1:48" x14ac:dyDescent="0.2">
      <c r="A124" s="206" t="s">
        <v>701</v>
      </c>
      <c r="B124" s="117">
        <f t="shared" ca="1" si="41"/>
        <v>250.27128391617492</v>
      </c>
      <c r="C124" s="117">
        <f t="shared" ca="1" si="41"/>
        <v>467.81874001104296</v>
      </c>
      <c r="D124" s="117">
        <f t="shared" ca="1" si="41"/>
        <v>1115.7580047708425</v>
      </c>
      <c r="E124" s="117">
        <f t="shared" ca="1" si="41"/>
        <v>2574.2516709083484</v>
      </c>
      <c r="F124" s="117">
        <f t="shared" ca="1" si="41"/>
        <v>870.94671950981865</v>
      </c>
      <c r="G124" s="166">
        <f t="shared" ca="1" si="41"/>
        <v>410.34379819739701</v>
      </c>
      <c r="AP124" s="1"/>
      <c r="AQ124" s="1"/>
      <c r="AR124" s="1"/>
      <c r="AS124" s="1"/>
      <c r="AT124" s="1"/>
      <c r="AU124" s="1"/>
      <c r="AV124" s="1"/>
    </row>
    <row r="125" spans="1:48" x14ac:dyDescent="0.2">
      <c r="A125" s="205" t="s">
        <v>692</v>
      </c>
      <c r="B125" s="117">
        <f t="shared" ca="1" si="41"/>
        <v>528.13866294651109</v>
      </c>
      <c r="C125" s="117">
        <f t="shared" ca="1" si="41"/>
        <v>731.40719057353238</v>
      </c>
      <c r="D125" s="117">
        <f t="shared" ca="1" si="41"/>
        <v>977.87260300466289</v>
      </c>
      <c r="E125" s="117">
        <f t="shared" ca="1" si="41"/>
        <v>0</v>
      </c>
      <c r="F125" s="117">
        <f t="shared" ca="1" si="41"/>
        <v>0</v>
      </c>
      <c r="G125" s="166">
        <f t="shared" ca="1" si="41"/>
        <v>686.84832402352993</v>
      </c>
      <c r="AP125" s="1"/>
      <c r="AQ125" s="1"/>
      <c r="AR125" s="1"/>
      <c r="AS125" s="1"/>
      <c r="AT125" s="1"/>
      <c r="AU125" s="1"/>
      <c r="AV125" s="1"/>
    </row>
    <row r="126" spans="1:48" ht="15" thickBot="1" x14ac:dyDescent="0.25">
      <c r="A126" s="207" t="s">
        <v>34</v>
      </c>
      <c r="B126" s="122">
        <f t="shared" ca="1" si="41"/>
        <v>304.83916547442618</v>
      </c>
      <c r="C126" s="123">
        <f t="shared" ca="1" si="41"/>
        <v>546.59375756461043</v>
      </c>
      <c r="D126" s="123">
        <f t="shared" ca="1" si="41"/>
        <v>1055.5361781774327</v>
      </c>
      <c r="E126" s="123">
        <f t="shared" ca="1" si="41"/>
        <v>4397.2602995167399</v>
      </c>
      <c r="F126" s="123">
        <f t="shared" ca="1" si="41"/>
        <v>1584.6263759866501</v>
      </c>
      <c r="G126" s="167">
        <f t="shared" ca="1" si="41"/>
        <v>601.10657054306444</v>
      </c>
      <c r="AP126" s="1"/>
      <c r="AQ126" s="1"/>
      <c r="AR126" s="1"/>
      <c r="AS126" s="1"/>
      <c r="AT126" s="1"/>
      <c r="AU126" s="1"/>
      <c r="AV126" s="1"/>
    </row>
    <row r="127" spans="1:48" x14ac:dyDescent="0.2">
      <c r="B127" s="108"/>
      <c r="C127" s="108"/>
      <c r="D127" s="108"/>
      <c r="E127" s="108"/>
      <c r="F127" s="260"/>
      <c r="G127" s="108"/>
      <c r="I127" s="90"/>
    </row>
    <row r="128" spans="1:48" x14ac:dyDescent="0.2">
      <c r="B128" s="108"/>
      <c r="C128" s="108"/>
      <c r="D128" s="108"/>
      <c r="E128" s="108"/>
      <c r="F128" s="108"/>
      <c r="G128" s="108"/>
      <c r="I128" s="90"/>
    </row>
    <row r="129" spans="1:10" x14ac:dyDescent="0.2">
      <c r="B129" s="108"/>
      <c r="C129" s="108"/>
      <c r="D129" s="108"/>
      <c r="E129" s="108"/>
      <c r="F129" s="108"/>
      <c r="G129" s="108"/>
      <c r="I129" s="90"/>
    </row>
    <row r="130" spans="1:10" x14ac:dyDescent="0.2">
      <c r="B130" s="108"/>
      <c r="C130" s="108"/>
      <c r="D130" s="108"/>
      <c r="E130" s="108"/>
      <c r="F130" s="108"/>
      <c r="G130" s="108"/>
      <c r="I130" s="90"/>
    </row>
    <row r="131" spans="1:10" x14ac:dyDescent="0.2">
      <c r="B131" s="108"/>
      <c r="C131" s="108"/>
      <c r="D131" s="108"/>
      <c r="E131" s="108"/>
      <c r="F131" s="108"/>
      <c r="G131" s="108"/>
      <c r="I131" s="90"/>
    </row>
    <row r="132" spans="1:10" x14ac:dyDescent="0.2">
      <c r="B132" s="108"/>
      <c r="C132" s="108"/>
      <c r="D132" s="108"/>
      <c r="E132" s="108"/>
      <c r="F132" s="108"/>
      <c r="G132" s="108"/>
      <c r="I132" s="90"/>
    </row>
    <row r="133" spans="1:10" x14ac:dyDescent="0.2">
      <c r="B133" s="108"/>
      <c r="C133" s="108"/>
      <c r="D133" s="108"/>
      <c r="E133" s="108"/>
      <c r="F133" s="108"/>
      <c r="G133" s="108"/>
      <c r="I133" s="90"/>
    </row>
    <row r="134" spans="1:10" x14ac:dyDescent="0.2">
      <c r="B134" s="108"/>
      <c r="C134" s="108"/>
      <c r="D134" s="108"/>
      <c r="E134" s="108"/>
      <c r="F134" s="108"/>
      <c r="G134" s="108"/>
      <c r="I134" s="90"/>
    </row>
    <row r="135" spans="1:10" x14ac:dyDescent="0.2">
      <c r="B135" s="108"/>
      <c r="C135" s="108"/>
      <c r="D135" s="108"/>
      <c r="E135" s="108"/>
      <c r="F135" s="108"/>
      <c r="G135" s="108"/>
      <c r="I135" s="90"/>
    </row>
    <row r="136" spans="1:10" x14ac:dyDescent="0.2">
      <c r="B136" s="108"/>
      <c r="C136" s="108"/>
      <c r="D136" s="108"/>
      <c r="E136" s="108"/>
      <c r="F136" s="108"/>
      <c r="G136" s="108"/>
      <c r="I136" s="90"/>
    </row>
    <row r="137" spans="1:10" x14ac:dyDescent="0.2">
      <c r="A137" s="133" t="s">
        <v>45</v>
      </c>
      <c r="B137" s="108"/>
      <c r="C137" s="108"/>
      <c r="D137" s="108"/>
      <c r="E137" s="108"/>
      <c r="F137" s="108"/>
      <c r="G137" s="108"/>
      <c r="I137" s="90"/>
      <c r="J137" s="53"/>
    </row>
    <row r="138" spans="1:10" x14ac:dyDescent="0.2">
      <c r="A138" s="134" t="s">
        <v>46</v>
      </c>
      <c r="B138" s="108"/>
      <c r="C138" s="108"/>
      <c r="D138" s="108"/>
      <c r="E138" s="108"/>
      <c r="F138" s="108"/>
      <c r="G138" s="108"/>
      <c r="I138" s="90"/>
    </row>
    <row r="139" spans="1:10" x14ac:dyDescent="0.2">
      <c r="A139" s="134" t="s">
        <v>47</v>
      </c>
      <c r="B139" s="108"/>
      <c r="C139" s="108"/>
      <c r="D139" s="108"/>
      <c r="E139" s="108"/>
      <c r="F139" s="108"/>
      <c r="G139" s="108"/>
      <c r="I139" s="90"/>
    </row>
    <row r="140" spans="1:10" x14ac:dyDescent="0.2">
      <c r="A140" s="134" t="s">
        <v>48</v>
      </c>
      <c r="B140" s="108"/>
      <c r="C140" s="108"/>
      <c r="D140" s="108"/>
      <c r="E140" s="108"/>
      <c r="F140" s="108"/>
      <c r="G140" s="108"/>
      <c r="I140" s="90"/>
      <c r="J140" s="53"/>
    </row>
    <row r="141" spans="1:10" x14ac:dyDescent="0.2">
      <c r="A141" s="134" t="s">
        <v>49</v>
      </c>
      <c r="B141" s="108"/>
      <c r="C141" s="108"/>
      <c r="D141" s="108"/>
      <c r="E141" s="108"/>
      <c r="F141" s="108"/>
      <c r="G141" s="108"/>
      <c r="I141" s="90"/>
    </row>
    <row r="142" spans="1:10" x14ac:dyDescent="0.2">
      <c r="A142" s="134" t="s">
        <v>50</v>
      </c>
      <c r="B142" s="108"/>
      <c r="C142" s="108"/>
      <c r="D142" s="108"/>
      <c r="E142" s="108"/>
      <c r="F142" s="108"/>
      <c r="G142" s="108"/>
      <c r="I142" s="90"/>
      <c r="J142" s="53"/>
    </row>
    <row r="143" spans="1:10" x14ac:dyDescent="0.2">
      <c r="A143" s="134" t="s">
        <v>51</v>
      </c>
      <c r="B143" s="108"/>
      <c r="C143" s="108"/>
      <c r="D143" s="108"/>
      <c r="E143" s="108"/>
      <c r="F143" s="108"/>
      <c r="G143" s="108"/>
      <c r="I143" s="90"/>
    </row>
    <row r="144" spans="1:10" x14ac:dyDescent="0.2">
      <c r="A144" s="134" t="s">
        <v>52</v>
      </c>
      <c r="B144" s="108"/>
      <c r="C144" s="108"/>
      <c r="D144" s="108"/>
      <c r="E144" s="108"/>
      <c r="F144" s="108"/>
      <c r="G144" s="108"/>
      <c r="I144" s="90"/>
    </row>
    <row r="145" spans="1:10" x14ac:dyDescent="0.2">
      <c r="A145" s="134" t="s">
        <v>53</v>
      </c>
      <c r="B145" s="108"/>
      <c r="C145" s="108"/>
      <c r="D145" s="108"/>
      <c r="E145" s="108"/>
      <c r="F145" s="108"/>
      <c r="G145" s="108"/>
      <c r="I145" s="90"/>
    </row>
    <row r="146" spans="1:10" x14ac:dyDescent="0.2">
      <c r="A146" s="134" t="s">
        <v>54</v>
      </c>
      <c r="B146" s="108"/>
      <c r="C146" s="108"/>
      <c r="D146" s="108"/>
      <c r="E146" s="108"/>
      <c r="F146" s="108"/>
      <c r="G146" s="108"/>
      <c r="I146" s="90"/>
      <c r="J146" s="53"/>
    </row>
    <row r="147" spans="1:10" x14ac:dyDescent="0.2">
      <c r="A147" s="134" t="s">
        <v>55</v>
      </c>
      <c r="B147" s="108"/>
      <c r="C147" s="108"/>
      <c r="D147" s="108"/>
      <c r="E147" s="108"/>
      <c r="F147" s="108"/>
      <c r="G147" s="108"/>
      <c r="I147" s="90"/>
    </row>
    <row r="148" spans="1:10" x14ac:dyDescent="0.2">
      <c r="A148" s="134" t="s">
        <v>56</v>
      </c>
      <c r="B148" s="108"/>
      <c r="C148" s="108"/>
      <c r="D148" s="108"/>
      <c r="E148" s="108"/>
      <c r="F148" s="108"/>
      <c r="G148" s="108"/>
      <c r="I148" s="90"/>
    </row>
    <row r="149" spans="1:10" x14ac:dyDescent="0.2">
      <c r="A149" s="134" t="s">
        <v>57</v>
      </c>
      <c r="B149" s="108"/>
      <c r="C149" s="108"/>
      <c r="D149" s="108"/>
      <c r="E149" s="108"/>
      <c r="F149" s="108"/>
      <c r="G149" s="108"/>
      <c r="I149" s="90"/>
    </row>
    <row r="150" spans="1:10" x14ac:dyDescent="0.2">
      <c r="A150" s="134" t="s">
        <v>58</v>
      </c>
      <c r="B150" s="108"/>
      <c r="C150" s="108"/>
      <c r="D150" s="108"/>
      <c r="E150" s="108"/>
      <c r="F150" s="108"/>
      <c r="G150" s="108"/>
      <c r="I150" s="90"/>
    </row>
    <row r="151" spans="1:10" x14ac:dyDescent="0.2">
      <c r="A151" s="134" t="s">
        <v>59</v>
      </c>
      <c r="B151" s="108"/>
      <c r="C151" s="108"/>
      <c r="D151" s="108"/>
      <c r="E151" s="108"/>
      <c r="F151" s="108"/>
      <c r="G151" s="108"/>
      <c r="I151" s="90"/>
    </row>
    <row r="152" spans="1:10" x14ac:dyDescent="0.2">
      <c r="A152" s="134" t="s">
        <v>60</v>
      </c>
      <c r="B152" s="108"/>
      <c r="C152" s="108"/>
      <c r="D152" s="108"/>
      <c r="E152" s="108"/>
      <c r="F152" s="108"/>
      <c r="G152" s="108"/>
      <c r="I152" s="90"/>
    </row>
    <row r="153" spans="1:10" x14ac:dyDescent="0.2">
      <c r="A153" s="134" t="s">
        <v>61</v>
      </c>
      <c r="B153" s="108"/>
      <c r="C153" s="108"/>
      <c r="D153" s="108"/>
      <c r="E153" s="108"/>
      <c r="F153" s="108"/>
      <c r="G153" s="108"/>
      <c r="I153" s="90"/>
    </row>
    <row r="154" spans="1:10" x14ac:dyDescent="0.2">
      <c r="A154" s="134" t="s">
        <v>62</v>
      </c>
      <c r="B154" s="108"/>
      <c r="C154" s="108"/>
      <c r="D154" s="108"/>
      <c r="E154" s="108"/>
      <c r="F154" s="108"/>
      <c r="G154" s="108"/>
      <c r="I154" s="90"/>
    </row>
    <row r="155" spans="1:10" x14ac:dyDescent="0.2">
      <c r="A155" s="134" t="s">
        <v>63</v>
      </c>
      <c r="B155" s="108"/>
      <c r="C155" s="108"/>
      <c r="D155" s="108"/>
      <c r="E155" s="108"/>
      <c r="F155" s="108"/>
      <c r="G155" s="108"/>
      <c r="I155" s="90"/>
    </row>
    <row r="156" spans="1:10" x14ac:dyDescent="0.2">
      <c r="A156" s="134" t="s">
        <v>0</v>
      </c>
      <c r="B156" s="108"/>
      <c r="C156" s="108"/>
      <c r="D156" s="108"/>
      <c r="E156" s="108"/>
      <c r="F156" s="108"/>
      <c r="G156" s="108"/>
      <c r="I156" s="90"/>
    </row>
    <row r="157" spans="1:10" x14ac:dyDescent="0.2">
      <c r="A157" s="134" t="s">
        <v>1</v>
      </c>
      <c r="B157" s="108"/>
      <c r="C157" s="108"/>
      <c r="D157" s="108"/>
      <c r="E157" s="108"/>
      <c r="F157" s="108"/>
      <c r="G157" s="108"/>
      <c r="I157" s="90"/>
    </row>
    <row r="158" spans="1:10" x14ac:dyDescent="0.2">
      <c r="B158" s="108"/>
      <c r="C158" s="108"/>
      <c r="D158" s="108"/>
      <c r="E158" s="108"/>
      <c r="F158" s="108"/>
      <c r="G158" s="108"/>
      <c r="I158" s="90"/>
    </row>
    <row r="159" spans="1:10" x14ac:dyDescent="0.2">
      <c r="B159" s="108"/>
      <c r="C159" s="108"/>
      <c r="D159" s="108"/>
      <c r="E159" s="108"/>
      <c r="F159" s="108"/>
      <c r="G159" s="108"/>
      <c r="H159" s="132"/>
      <c r="I159" s="161"/>
    </row>
    <row r="160" spans="1:10" x14ac:dyDescent="0.2">
      <c r="B160" s="108"/>
      <c r="C160" s="108"/>
      <c r="D160" s="108"/>
      <c r="E160" s="108"/>
      <c r="F160" s="108"/>
      <c r="G160" s="108"/>
      <c r="H160" s="132"/>
      <c r="I160" s="161"/>
      <c r="J160" s="53"/>
    </row>
    <row r="161" spans="2:10" x14ac:dyDescent="0.2">
      <c r="B161" s="108"/>
      <c r="C161" s="108"/>
      <c r="D161" s="108"/>
      <c r="E161" s="108"/>
      <c r="F161" s="108"/>
      <c r="G161" s="108"/>
      <c r="H161" s="132"/>
      <c r="I161" s="161"/>
    </row>
    <row r="162" spans="2:10" x14ac:dyDescent="0.2">
      <c r="B162" s="108"/>
      <c r="C162" s="108"/>
      <c r="D162" s="108"/>
      <c r="E162" s="108"/>
      <c r="F162" s="108"/>
      <c r="G162" s="108"/>
      <c r="H162" s="132"/>
      <c r="I162" s="161"/>
    </row>
    <row r="163" spans="2:10" x14ac:dyDescent="0.2">
      <c r="B163" s="108"/>
      <c r="C163" s="108"/>
      <c r="D163" s="108"/>
      <c r="E163" s="108"/>
      <c r="F163" s="108"/>
      <c r="G163" s="108"/>
      <c r="H163" s="132"/>
      <c r="I163" s="161"/>
      <c r="J163" s="53"/>
    </row>
    <row r="164" spans="2:10" x14ac:dyDescent="0.2">
      <c r="B164" s="108"/>
      <c r="C164" s="108"/>
      <c r="D164" s="108"/>
      <c r="E164" s="108"/>
      <c r="F164" s="108"/>
      <c r="G164" s="108"/>
      <c r="H164" s="132"/>
      <c r="I164" s="161"/>
      <c r="J164" s="53"/>
    </row>
    <row r="165" spans="2:10" x14ac:dyDescent="0.2">
      <c r="B165" s="108"/>
      <c r="C165" s="108"/>
      <c r="D165" s="108"/>
      <c r="E165" s="108"/>
      <c r="F165" s="108"/>
      <c r="G165" s="108"/>
      <c r="H165" s="132"/>
      <c r="I165" s="161"/>
    </row>
    <row r="166" spans="2:10" x14ac:dyDescent="0.2">
      <c r="B166" s="108"/>
      <c r="C166" s="108"/>
      <c r="D166" s="108"/>
      <c r="E166" s="108"/>
      <c r="F166" s="108"/>
      <c r="G166" s="108"/>
      <c r="H166" s="132"/>
      <c r="I166" s="161"/>
      <c r="J166" s="53"/>
    </row>
    <row r="167" spans="2:10" x14ac:dyDescent="0.2">
      <c r="B167" s="108"/>
      <c r="C167" s="108"/>
      <c r="D167" s="108"/>
      <c r="E167" s="108"/>
      <c r="F167" s="108"/>
      <c r="G167" s="108"/>
      <c r="H167" s="132"/>
      <c r="I167" s="161"/>
      <c r="J167" s="53"/>
    </row>
    <row r="168" spans="2:10" x14ac:dyDescent="0.2">
      <c r="B168" s="108"/>
      <c r="C168" s="108"/>
      <c r="D168" s="108"/>
      <c r="E168" s="108"/>
      <c r="F168" s="108"/>
      <c r="G168" s="108"/>
      <c r="H168" s="132"/>
      <c r="I168" s="161"/>
    </row>
    <row r="169" spans="2:10" x14ac:dyDescent="0.2">
      <c r="B169" s="108"/>
      <c r="C169" s="108"/>
      <c r="D169" s="108"/>
      <c r="E169" s="108"/>
      <c r="F169" s="108"/>
      <c r="G169" s="108"/>
      <c r="I169" s="90"/>
    </row>
    <row r="170" spans="2:10" x14ac:dyDescent="0.2">
      <c r="B170" s="108"/>
      <c r="C170" s="108"/>
      <c r="D170" s="108"/>
      <c r="E170" s="108"/>
      <c r="F170" s="108"/>
      <c r="G170" s="108"/>
      <c r="I170" s="90"/>
      <c r="J170" s="53"/>
    </row>
  </sheetData>
  <dataConsolidate link="1">
    <dataRefs count="1">
      <dataRef ref="H5" sheet="LA" r:id="rId1"/>
    </dataRefs>
  </dataConsolidate>
  <printOptions horizontalCentered="1"/>
  <pageMargins left="0.2" right="0.2" top="0.26" bottom="0.41" header="0.17" footer="0.19"/>
  <pageSetup scale="81" fitToHeight="0" orientation="landscape" r:id="rId2"/>
  <headerFooter alignWithMargins="0"/>
  <rowBreaks count="3" manualBreakCount="3">
    <brk id="49" max="16383" man="1"/>
    <brk id="88" max="43" man="1"/>
    <brk id="127" max="16383" man="1"/>
  </rowBreaks>
  <colBreaks count="5" manualBreakCount="5">
    <brk id="9" max="129" man="1"/>
    <brk id="16" max="129" man="1"/>
    <brk id="23" max="129" man="1"/>
    <brk id="30" max="129" man="1"/>
    <brk id="37" max="129" man="1"/>
  </col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0</xdr:col>
                    <xdr:colOff>0</xdr:colOff>
                    <xdr:row>2</xdr:row>
                    <xdr:rowOff>38100</xdr:rowOff>
                  </from>
                  <to>
                    <xdr:col>1</xdr:col>
                    <xdr:colOff>514350</xdr:colOff>
                    <xdr:row>3</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pageSetUpPr fitToPage="1"/>
  </sheetPr>
  <dimension ref="B1:I363"/>
  <sheetViews>
    <sheetView showGridLines="0" showZeros="0" zoomScale="70" zoomScaleNormal="70" workbookViewId="0">
      <selection activeCell="L38" sqref="L3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customWidth="1"/>
    <col min="8" max="8" width="21.28515625" style="4" bestFit="1" customWidth="1"/>
    <col min="9" max="9" width="16.28515625" style="4"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120</v>
      </c>
      <c r="C3" s="6"/>
      <c r="D3" s="6"/>
      <c r="E3" s="6"/>
      <c r="F3" s="6"/>
      <c r="G3" s="6"/>
      <c r="H3" s="6"/>
    </row>
    <row r="4" spans="2:8" x14ac:dyDescent="0.2">
      <c r="B4" s="83" t="s">
        <v>133</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ht="14.25" customHeight="1"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ht="15" customHeight="1"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29.25" customHeight="1" thickBot="1" x14ac:dyDescent="0.25">
      <c r="B12" s="367" t="s">
        <v>17</v>
      </c>
      <c r="C12" s="368"/>
      <c r="D12" s="368"/>
      <c r="E12" s="368"/>
      <c r="F12" s="332"/>
      <c r="G12" s="332"/>
      <c r="H12" s="58" t="s">
        <v>18</v>
      </c>
    </row>
    <row r="13" spans="2:8" ht="14.25" customHeight="1" x14ac:dyDescent="0.2">
      <c r="B13" s="369" t="s">
        <v>13</v>
      </c>
      <c r="C13" s="369"/>
      <c r="D13" s="369"/>
      <c r="E13" s="370"/>
      <c r="F13" s="29"/>
      <c r="G13" s="333"/>
      <c r="H13" s="75">
        <f>Data!$G$2</f>
        <v>198147761</v>
      </c>
    </row>
    <row r="14" spans="2:8" ht="14.25" customHeight="1" x14ac:dyDescent="0.2">
      <c r="B14" s="371" t="s">
        <v>14</v>
      </c>
      <c r="C14" s="371"/>
      <c r="D14" s="371"/>
      <c r="E14" s="372"/>
      <c r="F14" s="30"/>
      <c r="G14" s="333"/>
      <c r="H14" s="76">
        <f>Data!$H$2</f>
        <v>105656299</v>
      </c>
    </row>
    <row r="15" spans="2:8" ht="14.25" customHeight="1" x14ac:dyDescent="0.2">
      <c r="B15" s="371" t="s">
        <v>15</v>
      </c>
      <c r="C15" s="371"/>
      <c r="D15" s="371"/>
      <c r="E15" s="372"/>
      <c r="F15" s="30"/>
      <c r="G15" s="333"/>
      <c r="H15" s="76">
        <f>Data!$I$2</f>
        <v>62034661</v>
      </c>
    </row>
    <row r="16" spans="2:8" ht="14.25" customHeight="1" x14ac:dyDescent="0.2">
      <c r="B16" s="371" t="s">
        <v>19</v>
      </c>
      <c r="C16" s="371"/>
      <c r="D16" s="371"/>
      <c r="E16" s="372"/>
      <c r="F16" s="30"/>
      <c r="G16" s="333"/>
      <c r="H16" s="76">
        <f>Data!$J$2</f>
        <v>87683214</v>
      </c>
    </row>
    <row r="17" spans="2:9" x14ac:dyDescent="0.2">
      <c r="B17" s="371" t="s">
        <v>16</v>
      </c>
      <c r="C17" s="371"/>
      <c r="D17" s="371"/>
      <c r="E17" s="372"/>
      <c r="F17" s="30"/>
      <c r="G17" s="333"/>
      <c r="H17" s="76">
        <f>Data!$K$2</f>
        <v>49661717</v>
      </c>
    </row>
    <row r="18" spans="2:9" x14ac:dyDescent="0.2">
      <c r="B18" s="371" t="s">
        <v>1</v>
      </c>
      <c r="C18" s="371"/>
      <c r="D18" s="371"/>
      <c r="E18" s="372"/>
      <c r="F18" s="29"/>
      <c r="G18" s="333"/>
      <c r="H18" s="77">
        <f>SUM(H13:H17)</f>
        <v>503183652</v>
      </c>
    </row>
    <row r="19" spans="2:9" ht="13.5" customHeight="1" x14ac:dyDescent="0.2">
      <c r="B19" s="27"/>
      <c r="D19" s="27"/>
      <c r="E19" s="27"/>
      <c r="F19" s="27"/>
      <c r="G19" s="27"/>
      <c r="H19" s="5"/>
    </row>
    <row r="20" spans="2:9" ht="13.5" customHeight="1" x14ac:dyDescent="0.2">
      <c r="B20" s="27"/>
      <c r="D20" s="373" t="s">
        <v>23</v>
      </c>
      <c r="E20" s="373"/>
      <c r="F20" s="373"/>
      <c r="G20" s="31" t="s">
        <v>24</v>
      </c>
      <c r="H20" s="31" t="s">
        <v>25</v>
      </c>
    </row>
    <row r="21" spans="2:9" ht="14.25" customHeight="1" x14ac:dyDescent="0.2">
      <c r="B21" s="385" t="s">
        <v>22</v>
      </c>
      <c r="C21" s="386"/>
      <c r="D21" s="384" t="str">
        <f>Data!L2</f>
        <v>Carol Chen</v>
      </c>
      <c r="E21" s="384"/>
      <c r="F21" s="384"/>
      <c r="G21" s="84" t="str">
        <f>Data!M2</f>
        <v>817-272-7489</v>
      </c>
      <c r="H21" s="78" t="str">
        <f>Data!N2</f>
        <v>ting.chen@uta.edu</v>
      </c>
    </row>
    <row r="22" spans="2:9" ht="13.5" customHeight="1" x14ac:dyDescent="0.2">
      <c r="B22" s="27"/>
      <c r="C22" s="27"/>
      <c r="D22" s="27"/>
      <c r="E22" s="27"/>
      <c r="F22" s="27"/>
      <c r="G22" s="27"/>
      <c r="H22" s="5"/>
    </row>
    <row r="23" spans="2:9" ht="13.5" customHeight="1" thickBot="1" x14ac:dyDescent="0.25">
      <c r="B23" s="3" t="s">
        <v>66</v>
      </c>
      <c r="C23" s="27"/>
      <c r="D23" s="27"/>
      <c r="E23" s="27"/>
      <c r="F23" s="27"/>
      <c r="G23" s="27"/>
      <c r="H23" s="5"/>
    </row>
    <row r="24" spans="2:9" s="33" customFormat="1" x14ac:dyDescent="0.2">
      <c r="B24" s="57"/>
      <c r="C24" s="59" t="s">
        <v>26</v>
      </c>
      <c r="D24" s="60" t="s">
        <v>27</v>
      </c>
      <c r="E24" s="60" t="s">
        <v>28</v>
      </c>
      <c r="F24" s="60" t="s">
        <v>29</v>
      </c>
      <c r="G24" s="60" t="s">
        <v>30</v>
      </c>
      <c r="H24" s="61" t="s">
        <v>31</v>
      </c>
    </row>
    <row r="25" spans="2:9" s="33" customFormat="1" ht="15" thickBot="1" x14ac:dyDescent="0.25">
      <c r="B25" s="56" t="s">
        <v>684</v>
      </c>
      <c r="C25" s="79">
        <f>Data!O2</f>
        <v>9277</v>
      </c>
      <c r="D25" s="80">
        <f>Data!P2</f>
        <v>22003</v>
      </c>
      <c r="E25" s="80">
        <f>Data!Q2</f>
        <v>10193</v>
      </c>
      <c r="F25" s="80">
        <f>Data!R2</f>
        <v>1260</v>
      </c>
      <c r="G25" s="80">
        <f>Data!S2</f>
        <v>0</v>
      </c>
      <c r="H25" s="68">
        <f>SUM(C25:G25)</f>
        <v>42733</v>
      </c>
    </row>
    <row r="26" spans="2:9" x14ac:dyDescent="0.2">
      <c r="C26" s="2"/>
      <c r="D26" s="2"/>
      <c r="E26" s="2"/>
      <c r="F26" s="2"/>
      <c r="G26" s="2"/>
      <c r="H26" s="2"/>
      <c r="I26" s="2"/>
    </row>
    <row r="27" spans="2:9" ht="13.5" customHeight="1" x14ac:dyDescent="0.2">
      <c r="B27" s="27"/>
      <c r="D27" s="373" t="s">
        <v>23</v>
      </c>
      <c r="E27" s="373"/>
      <c r="F27" s="373"/>
      <c r="G27" s="31" t="s">
        <v>24</v>
      </c>
      <c r="H27" s="31" t="s">
        <v>25</v>
      </c>
    </row>
    <row r="28" spans="2:9" ht="14.25" customHeight="1" x14ac:dyDescent="0.2">
      <c r="B28" s="385" t="s">
        <v>39</v>
      </c>
      <c r="C28" s="386"/>
      <c r="D28" s="384" t="str">
        <f>Data!T2</f>
        <v>Joanna Demurat</v>
      </c>
      <c r="E28" s="384"/>
      <c r="F28" s="384"/>
      <c r="G28" s="84" t="str">
        <f>Data!U2</f>
        <v>(817) 272-6753</v>
      </c>
      <c r="H28" s="78" t="str">
        <f>Data!V2</f>
        <v>joanna.demurat@uta.edu</v>
      </c>
    </row>
    <row r="29" spans="2:9" ht="13.5" customHeight="1" x14ac:dyDescent="0.2">
      <c r="B29" s="27"/>
      <c r="C29" s="27"/>
      <c r="D29" s="27"/>
      <c r="E29" s="27"/>
      <c r="F29" s="27"/>
      <c r="G29" s="27"/>
      <c r="H29" s="5"/>
    </row>
    <row r="30" spans="2:9" ht="15" thickBot="1" x14ac:dyDescent="0.25">
      <c r="B30" s="3" t="s">
        <v>9</v>
      </c>
      <c r="C30" s="1"/>
      <c r="D30" s="1"/>
      <c r="E30" s="1"/>
      <c r="F30" s="1"/>
      <c r="G30" s="1"/>
      <c r="H30" s="1"/>
      <c r="I30" s="1"/>
    </row>
    <row r="31" spans="2:9" ht="15" thickBot="1" x14ac:dyDescent="0.25">
      <c r="B31" s="62" t="s">
        <v>32</v>
      </c>
      <c r="C31" s="63" t="s">
        <v>26</v>
      </c>
      <c r="D31" s="63" t="s">
        <v>27</v>
      </c>
      <c r="E31" s="63" t="s">
        <v>28</v>
      </c>
      <c r="F31" s="63" t="s">
        <v>29</v>
      </c>
      <c r="G31" s="63" t="s">
        <v>30</v>
      </c>
      <c r="H31" s="64" t="s">
        <v>31</v>
      </c>
      <c r="I31" s="1"/>
    </row>
    <row r="32" spans="2:9" x14ac:dyDescent="0.2">
      <c r="B32" s="9" t="s">
        <v>45</v>
      </c>
      <c r="C32" s="81">
        <f>Data!W2</f>
        <v>175508</v>
      </c>
      <c r="D32" s="81">
        <f>Data!AQ2</f>
        <v>65951</v>
      </c>
      <c r="E32" s="81">
        <f>Data!BK2</f>
        <v>9306</v>
      </c>
      <c r="F32" s="81">
        <f>Data!CE2</f>
        <v>2715</v>
      </c>
      <c r="G32" s="81">
        <f>Data!CY2</f>
        <v>0</v>
      </c>
      <c r="H32" s="22">
        <f>SUM(C32:G32)</f>
        <v>253480</v>
      </c>
      <c r="I32" s="1"/>
    </row>
    <row r="33" spans="2:9" x14ac:dyDescent="0.2">
      <c r="B33" s="7" t="s">
        <v>46</v>
      </c>
      <c r="C33" s="81">
        <f>Data!X2</f>
        <v>97013</v>
      </c>
      <c r="D33" s="81">
        <f>Data!AR2</f>
        <v>27772</v>
      </c>
      <c r="E33" s="81">
        <f>Data!BL2</f>
        <v>13695</v>
      </c>
      <c r="F33" s="81">
        <f>Data!CF2</f>
        <v>3067</v>
      </c>
      <c r="G33" s="81">
        <f>Data!CZ2</f>
        <v>0</v>
      </c>
      <c r="H33" s="22">
        <f t="shared" ref="H33:H52" si="0">SUM(C33:G33)</f>
        <v>141547</v>
      </c>
      <c r="I33" s="1"/>
    </row>
    <row r="34" spans="2:9" x14ac:dyDescent="0.2">
      <c r="B34" s="7" t="s">
        <v>47</v>
      </c>
      <c r="C34" s="81">
        <f>Data!Y2</f>
        <v>26125</v>
      </c>
      <c r="D34" s="81">
        <f>Data!AS2</f>
        <v>10263</v>
      </c>
      <c r="E34" s="81">
        <f>Data!BM2</f>
        <v>1132</v>
      </c>
      <c r="F34" s="81">
        <f>Data!CG2</f>
        <v>0</v>
      </c>
      <c r="G34" s="81">
        <f>Data!DA2</f>
        <v>0</v>
      </c>
      <c r="H34" s="22">
        <f t="shared" si="0"/>
        <v>37520</v>
      </c>
      <c r="I34" s="1"/>
    </row>
    <row r="35" spans="2:9" x14ac:dyDescent="0.2">
      <c r="B35" s="7" t="s">
        <v>48</v>
      </c>
      <c r="C35" s="81">
        <f>Data!Z2</f>
        <v>1349</v>
      </c>
      <c r="D35" s="81">
        <f>Data!AT2</f>
        <v>8218</v>
      </c>
      <c r="E35" s="81">
        <f>Data!BN2</f>
        <v>20585</v>
      </c>
      <c r="F35" s="81">
        <f>Data!CH2</f>
        <v>831</v>
      </c>
      <c r="G35" s="81">
        <f>Data!DB2</f>
        <v>0</v>
      </c>
      <c r="H35" s="22">
        <f t="shared" si="0"/>
        <v>30983</v>
      </c>
      <c r="I35" s="1"/>
    </row>
    <row r="36" spans="2:9" x14ac:dyDescent="0.2">
      <c r="B36" s="7" t="s">
        <v>49</v>
      </c>
      <c r="C36" s="81">
        <f>Data!AA2</f>
        <v>0</v>
      </c>
      <c r="D36" s="81">
        <f>Data!AU2</f>
        <v>0</v>
      </c>
      <c r="E36" s="81">
        <f>Data!BO2</f>
        <v>0</v>
      </c>
      <c r="F36" s="81">
        <f>Data!CI2</f>
        <v>0</v>
      </c>
      <c r="G36" s="81">
        <f>Data!DC2</f>
        <v>0</v>
      </c>
      <c r="H36" s="22">
        <f t="shared" si="0"/>
        <v>0</v>
      </c>
      <c r="I36" s="1"/>
    </row>
    <row r="37" spans="2:9" x14ac:dyDescent="0.2">
      <c r="B37" s="7" t="s">
        <v>50</v>
      </c>
      <c r="C37" s="81">
        <f>Data!AB2</f>
        <v>39057</v>
      </c>
      <c r="D37" s="81">
        <f>Data!AV2</f>
        <v>47149</v>
      </c>
      <c r="E37" s="81">
        <f>Data!BP2</f>
        <v>25614</v>
      </c>
      <c r="F37" s="81">
        <f>Data!CJ2</f>
        <v>6196</v>
      </c>
      <c r="G37" s="81">
        <f>Data!DD2</f>
        <v>0</v>
      </c>
      <c r="H37" s="22">
        <f t="shared" si="0"/>
        <v>118016</v>
      </c>
      <c r="I37" s="1"/>
    </row>
    <row r="38" spans="2:9" x14ac:dyDescent="0.2">
      <c r="B38" s="7" t="s">
        <v>51</v>
      </c>
      <c r="C38" s="81">
        <f>Data!AC2</f>
        <v>741</v>
      </c>
      <c r="D38" s="81">
        <f>Data!AW2</f>
        <v>2529</v>
      </c>
      <c r="E38" s="81">
        <f>Data!BQ2</f>
        <v>0</v>
      </c>
      <c r="F38" s="81">
        <f>Data!CK2</f>
        <v>0</v>
      </c>
      <c r="G38" s="81">
        <f>Data!DE2</f>
        <v>0</v>
      </c>
      <c r="H38" s="22">
        <f t="shared" si="0"/>
        <v>3270</v>
      </c>
      <c r="I38" s="1"/>
    </row>
    <row r="39" spans="2:9" x14ac:dyDescent="0.2">
      <c r="B39" s="7" t="s">
        <v>52</v>
      </c>
      <c r="C39" s="81">
        <f>Data!AD2</f>
        <v>0</v>
      </c>
      <c r="D39" s="81">
        <f>Data!AX2</f>
        <v>0</v>
      </c>
      <c r="E39" s="81">
        <f>Data!BR2</f>
        <v>0</v>
      </c>
      <c r="F39" s="81">
        <f>Data!CL2</f>
        <v>0</v>
      </c>
      <c r="G39" s="81">
        <f>Data!DF2</f>
        <v>0</v>
      </c>
      <c r="H39" s="22">
        <f t="shared" si="0"/>
        <v>0</v>
      </c>
      <c r="I39" s="1"/>
    </row>
    <row r="40" spans="2:9" x14ac:dyDescent="0.2">
      <c r="B40" s="7" t="s">
        <v>53</v>
      </c>
      <c r="C40" s="81">
        <f>Data!AE2</f>
        <v>3281</v>
      </c>
      <c r="D40" s="81">
        <f>Data!AY2</f>
        <v>14596</v>
      </c>
      <c r="E40" s="81">
        <f>Data!BS2</f>
        <v>33618</v>
      </c>
      <c r="F40" s="81">
        <f>Data!CM2</f>
        <v>294</v>
      </c>
      <c r="G40" s="81">
        <f>Data!DG2</f>
        <v>0</v>
      </c>
      <c r="H40" s="22">
        <f t="shared" si="0"/>
        <v>51789</v>
      </c>
      <c r="I40" s="1"/>
    </row>
    <row r="41" spans="2:9" x14ac:dyDescent="0.2">
      <c r="B41" s="7" t="s">
        <v>54</v>
      </c>
      <c r="C41" s="81">
        <f>Data!AF2</f>
        <v>0</v>
      </c>
      <c r="D41" s="81">
        <f>Data!AZ2</f>
        <v>66</v>
      </c>
      <c r="E41" s="81">
        <f>Data!BT2</f>
        <v>0</v>
      </c>
      <c r="F41" s="81">
        <f>Data!CN2</f>
        <v>0</v>
      </c>
      <c r="G41" s="81">
        <f>Data!DH2</f>
        <v>0</v>
      </c>
      <c r="H41" s="22">
        <f t="shared" si="0"/>
        <v>66</v>
      </c>
      <c r="I41" s="1"/>
    </row>
    <row r="42" spans="2:9" x14ac:dyDescent="0.2">
      <c r="B42" s="7" t="s">
        <v>55</v>
      </c>
      <c r="C42" s="81">
        <f>Data!AG2</f>
        <v>0</v>
      </c>
      <c r="D42" s="81">
        <f>Data!BA2</f>
        <v>0</v>
      </c>
      <c r="E42" s="81">
        <f>Data!BU2</f>
        <v>0</v>
      </c>
      <c r="F42" s="81">
        <f>Data!CO2</f>
        <v>0</v>
      </c>
      <c r="G42" s="81">
        <f>Data!DI2</f>
        <v>0</v>
      </c>
      <c r="H42" s="22">
        <f t="shared" si="0"/>
        <v>0</v>
      </c>
      <c r="I42" s="1"/>
    </row>
    <row r="43" spans="2:9" x14ac:dyDescent="0.2">
      <c r="B43" s="7" t="s">
        <v>56</v>
      </c>
      <c r="C43" s="81">
        <f>Data!AH2</f>
        <v>0</v>
      </c>
      <c r="D43" s="81">
        <f>Data!BB2</f>
        <v>0</v>
      </c>
      <c r="E43" s="81">
        <f>Data!BV2</f>
        <v>0</v>
      </c>
      <c r="F43" s="81">
        <f>Data!CP2</f>
        <v>0</v>
      </c>
      <c r="G43" s="81">
        <f>Data!DJ2</f>
        <v>0</v>
      </c>
      <c r="H43" s="22">
        <f t="shared" si="0"/>
        <v>0</v>
      </c>
      <c r="I43" s="1"/>
    </row>
    <row r="44" spans="2:9" x14ac:dyDescent="0.2">
      <c r="B44" s="7" t="s">
        <v>57</v>
      </c>
      <c r="C44" s="81">
        <f>Data!AI2</f>
        <v>0</v>
      </c>
      <c r="D44" s="81">
        <f>Data!BC2</f>
        <v>0</v>
      </c>
      <c r="E44" s="81">
        <f>Data!BW2</f>
        <v>0</v>
      </c>
      <c r="F44" s="81">
        <f>Data!CQ2</f>
        <v>0</v>
      </c>
      <c r="G44" s="81">
        <f>Data!DK2</f>
        <v>0</v>
      </c>
      <c r="H44" s="22">
        <f t="shared" si="0"/>
        <v>0</v>
      </c>
      <c r="I44" s="1"/>
    </row>
    <row r="45" spans="2:9" x14ac:dyDescent="0.2">
      <c r="B45" s="7" t="s">
        <v>58</v>
      </c>
      <c r="C45" s="81">
        <f>Data!AJ2</f>
        <v>5400</v>
      </c>
      <c r="D45" s="81">
        <f>Data!BD2</f>
        <v>17705</v>
      </c>
      <c r="E45" s="81">
        <f>Data!BX2</f>
        <v>2512</v>
      </c>
      <c r="F45" s="81">
        <f>Data!CR2</f>
        <v>267</v>
      </c>
      <c r="G45" s="81">
        <f>Data!DL2</f>
        <v>0</v>
      </c>
      <c r="H45" s="22">
        <f t="shared" si="0"/>
        <v>25884</v>
      </c>
      <c r="I45" s="1"/>
    </row>
    <row r="46" spans="2:9" x14ac:dyDescent="0.2">
      <c r="B46" s="7" t="s">
        <v>59</v>
      </c>
      <c r="C46" s="81">
        <f>Data!AK2</f>
        <v>0</v>
      </c>
      <c r="D46" s="81">
        <f>Data!BE2</f>
        <v>0</v>
      </c>
      <c r="E46" s="81">
        <f>Data!BY2</f>
        <v>0</v>
      </c>
      <c r="F46" s="81">
        <f>Data!CS2</f>
        <v>0</v>
      </c>
      <c r="G46" s="81">
        <f>Data!DM2</f>
        <v>0</v>
      </c>
      <c r="H46" s="22">
        <f t="shared" si="0"/>
        <v>0</v>
      </c>
      <c r="I46" s="1"/>
    </row>
    <row r="47" spans="2:9" x14ac:dyDescent="0.2">
      <c r="B47" s="7" t="s">
        <v>60</v>
      </c>
      <c r="C47" s="81">
        <f>Data!AL2</f>
        <v>16681</v>
      </c>
      <c r="D47" s="81">
        <f>Data!BF2</f>
        <v>57198</v>
      </c>
      <c r="E47" s="81">
        <f>Data!BZ2</f>
        <v>12381</v>
      </c>
      <c r="F47" s="81">
        <f>Data!CT2</f>
        <v>991</v>
      </c>
      <c r="G47" s="81">
        <f>Data!DN2</f>
        <v>0</v>
      </c>
      <c r="H47" s="22">
        <f t="shared" si="0"/>
        <v>87251</v>
      </c>
      <c r="I47" s="1"/>
    </row>
    <row r="48" spans="2:9" x14ac:dyDescent="0.2">
      <c r="B48" s="7" t="s">
        <v>61</v>
      </c>
      <c r="C48" s="81">
        <f>Data!AM2</f>
        <v>0</v>
      </c>
      <c r="D48" s="81">
        <f>Data!BG2</f>
        <v>0</v>
      </c>
      <c r="E48" s="81">
        <f>Data!CA2</f>
        <v>0</v>
      </c>
      <c r="F48" s="81">
        <f>Data!CU2</f>
        <v>0</v>
      </c>
      <c r="G48" s="81">
        <f>Data!DO2</f>
        <v>0</v>
      </c>
      <c r="H48" s="22">
        <f t="shared" si="0"/>
        <v>0</v>
      </c>
      <c r="I48" s="1"/>
    </row>
    <row r="49" spans="2:9" x14ac:dyDescent="0.2">
      <c r="B49" s="7" t="s">
        <v>62</v>
      </c>
      <c r="C49" s="81">
        <f>Data!AN2</f>
        <v>0</v>
      </c>
      <c r="D49" s="81">
        <f>Data!BH2</f>
        <v>132</v>
      </c>
      <c r="E49" s="81">
        <f>Data!CB2</f>
        <v>0</v>
      </c>
      <c r="F49" s="81">
        <f>Data!CV2</f>
        <v>0</v>
      </c>
      <c r="G49" s="81">
        <f>Data!DP2</f>
        <v>0</v>
      </c>
      <c r="H49" s="22">
        <f t="shared" si="0"/>
        <v>132</v>
      </c>
      <c r="I49" s="1"/>
    </row>
    <row r="50" spans="2:9" x14ac:dyDescent="0.2">
      <c r="B50" s="7" t="s">
        <v>63</v>
      </c>
      <c r="C50" s="81">
        <f>Data!AO2</f>
        <v>2710</v>
      </c>
      <c r="D50" s="81">
        <f>Data!BI2</f>
        <v>4832</v>
      </c>
      <c r="E50" s="81">
        <f>Data!CC2</f>
        <v>600</v>
      </c>
      <c r="F50" s="81">
        <f>Data!CW2</f>
        <v>0</v>
      </c>
      <c r="G50" s="81">
        <f>Data!DQ2</f>
        <v>0</v>
      </c>
      <c r="H50" s="22">
        <f t="shared" si="0"/>
        <v>8142</v>
      </c>
      <c r="I50" s="1"/>
    </row>
    <row r="51" spans="2:9" x14ac:dyDescent="0.2">
      <c r="B51" s="7" t="s">
        <v>0</v>
      </c>
      <c r="C51" s="81">
        <f>Data!AP2</f>
        <v>11521</v>
      </c>
      <c r="D51" s="81">
        <f>Data!BJ2</f>
        <v>127952</v>
      </c>
      <c r="E51" s="81">
        <f>Data!CD2</f>
        <v>61189</v>
      </c>
      <c r="F51" s="81">
        <f>Data!CX2</f>
        <v>4080</v>
      </c>
      <c r="G51" s="81">
        <f>Data!DR2</f>
        <v>0</v>
      </c>
      <c r="H51" s="22">
        <f t="shared" si="0"/>
        <v>204742</v>
      </c>
      <c r="I51" s="1"/>
    </row>
    <row r="52" spans="2:9" x14ac:dyDescent="0.2">
      <c r="B52" s="8" t="s">
        <v>34</v>
      </c>
      <c r="C52" s="22">
        <f>SUM(C32:C51)</f>
        <v>379386</v>
      </c>
      <c r="D52" s="22">
        <f>SUM(D32:D51)</f>
        <v>384363</v>
      </c>
      <c r="E52" s="22">
        <f>SUM(E32:E51)</f>
        <v>180632</v>
      </c>
      <c r="F52" s="22">
        <f>SUM(F32:F51)</f>
        <v>18441</v>
      </c>
      <c r="G52" s="22">
        <f>SUM(G32:G51)</f>
        <v>0</v>
      </c>
      <c r="H52" s="22">
        <f t="shared" si="0"/>
        <v>962822</v>
      </c>
      <c r="I52" s="1"/>
    </row>
    <row r="53" spans="2:9" x14ac:dyDescent="0.2">
      <c r="B53" s="14"/>
      <c r="C53" s="18"/>
      <c r="D53" s="18"/>
      <c r="E53" s="18"/>
      <c r="F53" s="18"/>
      <c r="G53" s="18"/>
      <c r="H53" s="18"/>
      <c r="I53" s="1"/>
    </row>
    <row r="54" spans="2:9" ht="13.5" customHeight="1" x14ac:dyDescent="0.2">
      <c r="B54" s="27"/>
      <c r="D54" s="373" t="s">
        <v>23</v>
      </c>
      <c r="E54" s="373"/>
      <c r="F54" s="373"/>
      <c r="G54" s="31" t="s">
        <v>24</v>
      </c>
      <c r="H54" s="31" t="s">
        <v>25</v>
      </c>
    </row>
    <row r="55" spans="2:9" ht="14.25" customHeight="1" x14ac:dyDescent="0.2">
      <c r="B55" s="385" t="s">
        <v>40</v>
      </c>
      <c r="C55" s="386"/>
      <c r="D55" s="384" t="str">
        <f>Data!T2</f>
        <v>Joanna Demurat</v>
      </c>
      <c r="E55" s="384"/>
      <c r="F55" s="384"/>
      <c r="G55" s="84" t="str">
        <f>Data!U2</f>
        <v>(817) 272-6753</v>
      </c>
      <c r="H55" s="78" t="str">
        <f>Data!V2</f>
        <v>joanna.demurat@uta.edu</v>
      </c>
    </row>
    <row r="56" spans="2:9" ht="13.5" customHeight="1" x14ac:dyDescent="0.2">
      <c r="B56" s="27"/>
      <c r="C56" s="27"/>
      <c r="D56" s="27"/>
      <c r="E56" s="27"/>
      <c r="F56" s="27"/>
      <c r="G56" s="27"/>
      <c r="H56" s="5"/>
    </row>
    <row r="57" spans="2:9" ht="14.25" customHeight="1" x14ac:dyDescent="0.2">
      <c r="B57" s="3" t="s">
        <v>10</v>
      </c>
      <c r="C57" s="1"/>
      <c r="D57" s="1"/>
      <c r="E57" s="1"/>
      <c r="F57" s="1"/>
      <c r="G57" s="1"/>
      <c r="H57" s="1"/>
      <c r="I57" s="1"/>
    </row>
    <row r="58" spans="2:9" ht="31.5" customHeight="1" x14ac:dyDescent="0.2">
      <c r="B58" s="391" t="s">
        <v>42</v>
      </c>
      <c r="C58" s="391"/>
      <c r="D58" s="391"/>
      <c r="E58" s="391"/>
      <c r="F58" s="391"/>
      <c r="G58" s="391"/>
      <c r="H58" s="34"/>
    </row>
    <row r="59" spans="2:9" ht="8.25" customHeight="1" thickBot="1" x14ac:dyDescent="0.25">
      <c r="B59" s="32"/>
      <c r="C59" s="1"/>
      <c r="D59" s="1"/>
      <c r="E59" s="1"/>
      <c r="F59" s="1"/>
      <c r="G59" s="1"/>
      <c r="H59" s="1"/>
      <c r="I59" s="1"/>
    </row>
    <row r="60" spans="2:9" ht="15" thickBot="1" x14ac:dyDescent="0.25">
      <c r="B60" s="62" t="s">
        <v>32</v>
      </c>
      <c r="C60" s="63" t="s">
        <v>26</v>
      </c>
      <c r="D60" s="63" t="s">
        <v>27</v>
      </c>
      <c r="E60" s="63" t="s">
        <v>28</v>
      </c>
      <c r="F60" s="63" t="s">
        <v>29</v>
      </c>
      <c r="G60" s="63" t="s">
        <v>30</v>
      </c>
      <c r="H60" s="64" t="s">
        <v>31</v>
      </c>
      <c r="I60" s="1"/>
    </row>
    <row r="61" spans="2:9" x14ac:dyDescent="0.2">
      <c r="B61" s="9" t="str">
        <f>$B$32</f>
        <v>Liberal Arts</v>
      </c>
      <c r="C61" s="82">
        <f>Data!DS2</f>
        <v>7686056.3679440804</v>
      </c>
      <c r="D61" s="82">
        <f>Data!EM2</f>
        <v>7373220.9909729799</v>
      </c>
      <c r="E61" s="82">
        <f>Data!FG2</f>
        <v>3231276.3002661099</v>
      </c>
      <c r="F61" s="82">
        <f>Data!GA2</f>
        <v>2073822.21536154</v>
      </c>
      <c r="G61" s="82">
        <f>Data!GU2</f>
        <v>0</v>
      </c>
      <c r="H61" s="21">
        <f>SUM(C61:G61)</f>
        <v>20364375.87454471</v>
      </c>
      <c r="I61" s="1"/>
    </row>
    <row r="62" spans="2:9" x14ac:dyDescent="0.2">
      <c r="B62" s="9" t="str">
        <f>$B$33</f>
        <v>Science</v>
      </c>
      <c r="C62" s="82">
        <f>Data!DT2</f>
        <v>2986778.2292549401</v>
      </c>
      <c r="D62" s="82">
        <f>Data!EN2</f>
        <v>2295701.16076351</v>
      </c>
      <c r="E62" s="82">
        <f>Data!FH2</f>
        <v>2672387.4307262599</v>
      </c>
      <c r="F62" s="82">
        <f>Data!GB2</f>
        <v>2068328.7472138701</v>
      </c>
      <c r="G62" s="82">
        <f>Data!GV2</f>
        <v>0</v>
      </c>
      <c r="H62" s="22">
        <f t="shared" ref="H62:H81" si="1">SUM(C62:G62)</f>
        <v>10023195.56795858</v>
      </c>
      <c r="I62" s="1"/>
    </row>
    <row r="63" spans="2:9" x14ac:dyDescent="0.2">
      <c r="B63" s="9" t="str">
        <f>$B$34</f>
        <v>Fine Arts</v>
      </c>
      <c r="C63" s="82">
        <f>Data!DU2</f>
        <v>2781269.4849971398</v>
      </c>
      <c r="D63" s="82">
        <f>Data!EO2</f>
        <v>2752549.6630024798</v>
      </c>
      <c r="E63" s="82">
        <f>Data!FI2</f>
        <v>1589375.26135595</v>
      </c>
      <c r="F63" s="82">
        <f>Data!GC2</f>
        <v>0</v>
      </c>
      <c r="G63" s="82">
        <f>Data!GW2</f>
        <v>0</v>
      </c>
      <c r="H63" s="22">
        <f t="shared" si="1"/>
        <v>7123194.4093555696</v>
      </c>
      <c r="I63" s="1"/>
    </row>
    <row r="64" spans="2:9" x14ac:dyDescent="0.2">
      <c r="B64" s="9" t="str">
        <f>$B$35</f>
        <v>Teacher Education</v>
      </c>
      <c r="C64" s="82">
        <f>Data!DV2</f>
        <v>207337.00493379901</v>
      </c>
      <c r="D64" s="82">
        <f>Data!EP2</f>
        <v>1090905.2122095299</v>
      </c>
      <c r="E64" s="82">
        <f>Data!FJ2</f>
        <v>1408236.05431436</v>
      </c>
      <c r="F64" s="82">
        <f>Data!GD2</f>
        <v>511259.24824715301</v>
      </c>
      <c r="G64" s="82">
        <f>Data!GX2</f>
        <v>0</v>
      </c>
      <c r="H64" s="22">
        <f t="shared" si="1"/>
        <v>3217737.519704842</v>
      </c>
      <c r="I64" s="1"/>
    </row>
    <row r="65" spans="2:9" x14ac:dyDescent="0.2">
      <c r="B65" s="9" t="str">
        <f>$B$36</f>
        <v>Agriculture</v>
      </c>
      <c r="C65" s="82">
        <f>Data!DW2</f>
        <v>0</v>
      </c>
      <c r="D65" s="82">
        <f>Data!EQ2</f>
        <v>0</v>
      </c>
      <c r="E65" s="82">
        <f>Data!FK2</f>
        <v>0</v>
      </c>
      <c r="F65" s="82">
        <f>Data!GE2</f>
        <v>0</v>
      </c>
      <c r="G65" s="82">
        <f>Data!GY2</f>
        <v>0</v>
      </c>
      <c r="H65" s="22">
        <f t="shared" si="1"/>
        <v>0</v>
      </c>
      <c r="I65" s="1"/>
    </row>
    <row r="66" spans="2:9" x14ac:dyDescent="0.2">
      <c r="B66" s="9" t="str">
        <f>$B$37</f>
        <v>Engineering</v>
      </c>
      <c r="C66" s="82">
        <f>Data!DX2</f>
        <v>3470342.49822419</v>
      </c>
      <c r="D66" s="82">
        <f>Data!ER2</f>
        <v>6190262.63036766</v>
      </c>
      <c r="E66" s="82">
        <f>Data!FL2</f>
        <v>6833047.1384672904</v>
      </c>
      <c r="F66" s="82">
        <f>Data!GF2</f>
        <v>5004070.5191789996</v>
      </c>
      <c r="G66" s="82">
        <f>Data!GZ2</f>
        <v>0</v>
      </c>
      <c r="H66" s="22">
        <f t="shared" si="1"/>
        <v>21497722.786238141</v>
      </c>
      <c r="I66" s="1"/>
    </row>
    <row r="67" spans="2:9" x14ac:dyDescent="0.2">
      <c r="B67" s="9" t="str">
        <f>$B$38</f>
        <v>Home Economics</v>
      </c>
      <c r="C67" s="82">
        <f>Data!DY2</f>
        <v>15737.1973424792</v>
      </c>
      <c r="D67" s="82">
        <f>Data!ES2</f>
        <v>149271.99580786901</v>
      </c>
      <c r="E67" s="82">
        <f>Data!FM2</f>
        <v>0</v>
      </c>
      <c r="F67" s="82">
        <f>Data!GG2</f>
        <v>0</v>
      </c>
      <c r="G67" s="82">
        <f>Data!HA2</f>
        <v>0</v>
      </c>
      <c r="H67" s="22">
        <f t="shared" si="1"/>
        <v>165009.1931503482</v>
      </c>
      <c r="I67" s="1"/>
    </row>
    <row r="68" spans="2:9" x14ac:dyDescent="0.2">
      <c r="B68" s="9" t="str">
        <f>$B$39</f>
        <v>Law</v>
      </c>
      <c r="C68" s="82">
        <f>Data!DZ2</f>
        <v>0</v>
      </c>
      <c r="D68" s="82">
        <f>Data!ET2</f>
        <v>0</v>
      </c>
      <c r="E68" s="82">
        <f>Data!FN2</f>
        <v>0</v>
      </c>
      <c r="F68" s="82">
        <f>Data!GH2</f>
        <v>0</v>
      </c>
      <c r="G68" s="82">
        <f>Data!HB2</f>
        <v>0</v>
      </c>
      <c r="H68" s="22">
        <f t="shared" si="1"/>
        <v>0</v>
      </c>
      <c r="I68" s="1"/>
    </row>
    <row r="69" spans="2:9" x14ac:dyDescent="0.2">
      <c r="B69" s="9" t="str">
        <f>$B$40</f>
        <v>Social Service</v>
      </c>
      <c r="C69" s="82">
        <f>Data!EA2</f>
        <v>245205.659918814</v>
      </c>
      <c r="D69" s="82">
        <f>Data!EU2</f>
        <v>904090.00982933003</v>
      </c>
      <c r="E69" s="82">
        <f>Data!FO2</f>
        <v>3076413.0966893202</v>
      </c>
      <c r="F69" s="82">
        <f>Data!GI2</f>
        <v>265504.038010219</v>
      </c>
      <c r="G69" s="82">
        <f>Data!HC2</f>
        <v>0</v>
      </c>
      <c r="H69" s="22">
        <f t="shared" si="1"/>
        <v>4491212.8044476835</v>
      </c>
      <c r="I69" s="1"/>
    </row>
    <row r="70" spans="2:9" x14ac:dyDescent="0.2">
      <c r="B70" s="9" t="str">
        <f>$B$41</f>
        <v>Library Science</v>
      </c>
      <c r="C70" s="82">
        <f>Data!EB2</f>
        <v>0</v>
      </c>
      <c r="D70" s="82">
        <f>Data!EV2</f>
        <v>19222.417582417602</v>
      </c>
      <c r="E70" s="82">
        <f>Data!FP2</f>
        <v>0</v>
      </c>
      <c r="F70" s="82">
        <f>Data!GJ2</f>
        <v>0</v>
      </c>
      <c r="G70" s="82">
        <f>Data!HD2</f>
        <v>0</v>
      </c>
      <c r="H70" s="22">
        <f t="shared" si="1"/>
        <v>19222.417582417602</v>
      </c>
      <c r="I70" s="1"/>
    </row>
    <row r="71" spans="2:9" x14ac:dyDescent="0.2">
      <c r="B71" s="9" t="str">
        <f>$B$42</f>
        <v>Veterinary Science</v>
      </c>
      <c r="C71" s="82">
        <f>Data!EC2</f>
        <v>0</v>
      </c>
      <c r="D71" s="82">
        <f>Data!EW2</f>
        <v>0</v>
      </c>
      <c r="E71" s="82">
        <f>Data!FQ2</f>
        <v>0</v>
      </c>
      <c r="F71" s="82">
        <f>Data!GK2</f>
        <v>0</v>
      </c>
      <c r="G71" s="82">
        <f>Data!HE2</f>
        <v>0</v>
      </c>
      <c r="H71" s="22">
        <f t="shared" si="1"/>
        <v>0</v>
      </c>
      <c r="I71" s="1"/>
    </row>
    <row r="72" spans="2:9" x14ac:dyDescent="0.2">
      <c r="B72" s="9" t="str">
        <f>$B$43</f>
        <v>Vocational Training</v>
      </c>
      <c r="C72" s="82">
        <f>Data!ED2</f>
        <v>0</v>
      </c>
      <c r="D72" s="82">
        <f>Data!EX2</f>
        <v>0</v>
      </c>
      <c r="E72" s="82">
        <f>Data!FR2</f>
        <v>0</v>
      </c>
      <c r="F72" s="82">
        <f>Data!GL2</f>
        <v>0</v>
      </c>
      <c r="G72" s="82">
        <f>Data!HF2</f>
        <v>0</v>
      </c>
      <c r="H72" s="22">
        <f t="shared" si="1"/>
        <v>0</v>
      </c>
      <c r="I72" s="1"/>
    </row>
    <row r="73" spans="2:9" x14ac:dyDescent="0.2">
      <c r="B73" s="9" t="str">
        <f>$B$44</f>
        <v>Physical Training</v>
      </c>
      <c r="C73" s="82">
        <f>Data!EE2</f>
        <v>0</v>
      </c>
      <c r="D73" s="82">
        <f>Data!EY2</f>
        <v>0</v>
      </c>
      <c r="E73" s="82">
        <f>Data!FS2</f>
        <v>0</v>
      </c>
      <c r="F73" s="82">
        <f>Data!GM2</f>
        <v>0</v>
      </c>
      <c r="G73" s="82">
        <f>Data!HG2</f>
        <v>0</v>
      </c>
      <c r="H73" s="22">
        <f t="shared" si="1"/>
        <v>0</v>
      </c>
      <c r="I73" s="1"/>
    </row>
    <row r="74" spans="2:9" x14ac:dyDescent="0.2">
      <c r="B74" s="9" t="str">
        <f>$B$45</f>
        <v>Health Services</v>
      </c>
      <c r="C74" s="82">
        <f>Data!EF2</f>
        <v>303408.14943640499</v>
      </c>
      <c r="D74" s="82">
        <f>Data!EZ2</f>
        <v>958875.81230678898</v>
      </c>
      <c r="E74" s="82">
        <f>Data!FT2</f>
        <v>686755.66216379404</v>
      </c>
      <c r="F74" s="82">
        <f>Data!GN2</f>
        <v>506431.96329224901</v>
      </c>
      <c r="G74" s="82">
        <f>Data!HH2</f>
        <v>0</v>
      </c>
      <c r="H74" s="22">
        <f t="shared" si="1"/>
        <v>2455471.5871992372</v>
      </c>
      <c r="I74" s="1"/>
    </row>
    <row r="75" spans="2:9" x14ac:dyDescent="0.2">
      <c r="B75" s="9" t="str">
        <f>$B$46</f>
        <v>Pharmacy</v>
      </c>
      <c r="C75" s="82">
        <f>Data!EG2</f>
        <v>0</v>
      </c>
      <c r="D75" s="82">
        <f>Data!FA2</f>
        <v>0</v>
      </c>
      <c r="E75" s="82">
        <f>Data!FU2</f>
        <v>0</v>
      </c>
      <c r="F75" s="82">
        <f>Data!GO2</f>
        <v>0</v>
      </c>
      <c r="G75" s="82">
        <f>Data!HI2</f>
        <v>0</v>
      </c>
      <c r="H75" s="22">
        <f t="shared" si="1"/>
        <v>0</v>
      </c>
      <c r="I75" s="1"/>
    </row>
    <row r="76" spans="2:9" x14ac:dyDescent="0.2">
      <c r="B76" s="9" t="str">
        <f>$B$47</f>
        <v>Business Administration</v>
      </c>
      <c r="C76" s="82">
        <f>Data!EH2</f>
        <v>1364795.89380084</v>
      </c>
      <c r="D76" s="82">
        <f>Data!FB2</f>
        <v>5177831.0137498397</v>
      </c>
      <c r="E76" s="82">
        <f>Data!FV2</f>
        <v>3841417.7238340299</v>
      </c>
      <c r="F76" s="82">
        <f>Data!GP2</f>
        <v>2271679.04945073</v>
      </c>
      <c r="G76" s="82">
        <f>Data!HJ2</f>
        <v>0</v>
      </c>
      <c r="H76" s="22">
        <f t="shared" si="1"/>
        <v>12655723.680835441</v>
      </c>
      <c r="I76" s="1"/>
    </row>
    <row r="77" spans="2:9" x14ac:dyDescent="0.2">
      <c r="B77" s="9" t="str">
        <f>$B$48</f>
        <v>Optometry</v>
      </c>
      <c r="C77" s="82">
        <f>Data!EI2</f>
        <v>0</v>
      </c>
      <c r="D77" s="82">
        <f>Data!FC2</f>
        <v>0</v>
      </c>
      <c r="E77" s="82">
        <f>Data!FW2</f>
        <v>0</v>
      </c>
      <c r="F77" s="82">
        <f>Data!GQ2</f>
        <v>0</v>
      </c>
      <c r="G77" s="82">
        <f>Data!HK2</f>
        <v>0</v>
      </c>
      <c r="H77" s="22">
        <f t="shared" si="1"/>
        <v>0</v>
      </c>
      <c r="I77" s="1"/>
    </row>
    <row r="78" spans="2:9" x14ac:dyDescent="0.2">
      <c r="B78" s="9" t="str">
        <f>$B$49</f>
        <v>Teacher Ed-Practice Teaching</v>
      </c>
      <c r="C78" s="82">
        <f>Data!EJ2</f>
        <v>0</v>
      </c>
      <c r="D78" s="82">
        <f>Data!FD2</f>
        <v>45253.0769230769</v>
      </c>
      <c r="E78" s="82">
        <f>Data!FX2</f>
        <v>0</v>
      </c>
      <c r="F78" s="82">
        <f>Data!GR2</f>
        <v>0</v>
      </c>
      <c r="G78" s="82">
        <f>Data!HL2</f>
        <v>0</v>
      </c>
      <c r="H78" s="22">
        <f t="shared" si="1"/>
        <v>45253.0769230769</v>
      </c>
      <c r="I78" s="1"/>
    </row>
    <row r="79" spans="2:9" x14ac:dyDescent="0.2">
      <c r="B79" s="9" t="str">
        <f>$B$50</f>
        <v>Technology</v>
      </c>
      <c r="C79" s="82">
        <f>Data!EK2</f>
        <v>200566.44947767499</v>
      </c>
      <c r="D79" s="82">
        <f>Data!FE2</f>
        <v>575683.90835091402</v>
      </c>
      <c r="E79" s="82">
        <f>Data!FY2</f>
        <v>68607.540033588404</v>
      </c>
      <c r="F79" s="82">
        <f>Data!GS2</f>
        <v>0</v>
      </c>
      <c r="G79" s="82">
        <f>Data!HM2</f>
        <v>0</v>
      </c>
      <c r="H79" s="22">
        <f t="shared" si="1"/>
        <v>844857.89786217746</v>
      </c>
      <c r="I79" s="1"/>
    </row>
    <row r="80" spans="2:9" x14ac:dyDescent="0.2">
      <c r="B80" s="9" t="str">
        <f>$B$51</f>
        <v>Nursing</v>
      </c>
      <c r="C80" s="82">
        <f>Data!EL2</f>
        <v>814254.14229397103</v>
      </c>
      <c r="D80" s="82">
        <f>Data!FF2</f>
        <v>4040382.3762038699</v>
      </c>
      <c r="E80" s="82">
        <f>Data!FZ2</f>
        <v>2905090.5429962599</v>
      </c>
      <c r="F80" s="82">
        <f>Data!GT2</f>
        <v>952258.31076665805</v>
      </c>
      <c r="G80" s="82">
        <f>Data!HN2</f>
        <v>0</v>
      </c>
      <c r="H80" s="22">
        <f t="shared" si="1"/>
        <v>8711985.3722607587</v>
      </c>
      <c r="I80" s="1"/>
    </row>
    <row r="81" spans="2:9" x14ac:dyDescent="0.2">
      <c r="B81" s="35" t="str">
        <f>$B$52</f>
        <v>Totals</v>
      </c>
      <c r="C81" s="21">
        <f>SUM(C61:C80)</f>
        <v>20075751.077624336</v>
      </c>
      <c r="D81" s="21">
        <f>SUM(D61:D80)</f>
        <v>31573250.268070266</v>
      </c>
      <c r="E81" s="21">
        <f>SUM(E61:E80)</f>
        <v>26312606.750846967</v>
      </c>
      <c r="F81" s="21">
        <f>SUM(F61:F80)</f>
        <v>13653354.091521418</v>
      </c>
      <c r="G81" s="21">
        <f>SUM(G61:G80)</f>
        <v>0</v>
      </c>
      <c r="H81" s="21">
        <f t="shared" si="1"/>
        <v>91614962.188062981</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ht="14.25" customHeight="1" x14ac:dyDescent="0.2">
      <c r="B84" s="385" t="s">
        <v>41</v>
      </c>
      <c r="C84" s="386"/>
      <c r="D84" s="384" t="str">
        <f>Data!T2</f>
        <v>Joanna Demurat</v>
      </c>
      <c r="E84" s="384"/>
      <c r="F84" s="384"/>
      <c r="G84" s="84" t="str">
        <f>Data!U2</f>
        <v>(817) 272-6753</v>
      </c>
      <c r="H84" s="78" t="str">
        <f>Data!V2</f>
        <v>joanna.demurat@uta.edu</v>
      </c>
    </row>
    <row r="85" spans="2:9" ht="13.5" customHeight="1" x14ac:dyDescent="0.2">
      <c r="B85" s="27"/>
      <c r="C85" s="27"/>
      <c r="D85" s="27"/>
      <c r="E85" s="27"/>
      <c r="F85" s="27"/>
      <c r="G85" s="27"/>
      <c r="H85" s="5"/>
    </row>
    <row r="86" spans="2:9" ht="14.25" customHeight="1" x14ac:dyDescent="0.2">
      <c r="B86" s="28" t="s">
        <v>33</v>
      </c>
      <c r="C86" s="13"/>
      <c r="D86" s="13"/>
      <c r="E86" s="13"/>
      <c r="F86" s="13"/>
      <c r="G86" s="13"/>
      <c r="H86" s="17">
        <f>H13+H14</f>
        <v>303804060</v>
      </c>
    </row>
    <row r="87" spans="2:9" ht="42.75" customHeight="1" x14ac:dyDescent="0.2">
      <c r="B87" s="364" t="s">
        <v>8</v>
      </c>
      <c r="C87" s="364"/>
      <c r="D87" s="364"/>
      <c r="E87" s="364"/>
      <c r="F87" s="364"/>
      <c r="G87" s="364"/>
      <c r="H87" s="34"/>
    </row>
    <row r="88" spans="2:9" ht="15" customHeight="1"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Data!HR2</f>
        <v>509179.29796149587</v>
      </c>
      <c r="D91" s="159">
        <f>Data!IL2</f>
        <v>191335.34585237488</v>
      </c>
      <c r="E91" s="159">
        <f>Data!JF2</f>
        <v>26998.32797838093</v>
      </c>
      <c r="F91" s="159">
        <f>Data!JZ2</f>
        <v>7876.6882077481441</v>
      </c>
      <c r="G91" s="159">
        <f>Data!KT2</f>
        <v>0</v>
      </c>
      <c r="H91" s="36">
        <f t="shared" ref="H91:H111" si="2">SUM(C91:G91)</f>
        <v>735389.6599999998</v>
      </c>
    </row>
    <row r="92" spans="2:9" x14ac:dyDescent="0.2">
      <c r="B92" s="9" t="str">
        <f>$B$33</f>
        <v>Science</v>
      </c>
      <c r="C92" s="159">
        <f>Data!HS2</f>
        <v>3002480.9474669904</v>
      </c>
      <c r="D92" s="159">
        <f>Data!IM2</f>
        <v>859522.95953174576</v>
      </c>
      <c r="E92" s="159">
        <f>Data!JG2</f>
        <v>423850.1703437728</v>
      </c>
      <c r="F92" s="159">
        <f>Data!KA2</f>
        <v>94921.392657491873</v>
      </c>
      <c r="G92" s="159">
        <f>Data!KU2</f>
        <v>0</v>
      </c>
      <c r="H92" s="69">
        <f t="shared" si="2"/>
        <v>4380775.4700000016</v>
      </c>
    </row>
    <row r="93" spans="2:9" x14ac:dyDescent="0.2">
      <c r="B93" s="9" t="str">
        <f>$B$34</f>
        <v>Fine Arts</v>
      </c>
      <c r="C93" s="159">
        <f>Data!HT2</f>
        <v>76657.371768390192</v>
      </c>
      <c r="D93" s="159">
        <f>Data!IN2</f>
        <v>30114.243309434973</v>
      </c>
      <c r="E93" s="159">
        <f>Data!JH2</f>
        <v>3321.5749221748401</v>
      </c>
      <c r="F93" s="159">
        <f>Data!KB2</f>
        <v>0</v>
      </c>
      <c r="G93" s="159">
        <f>Data!KV2</f>
        <v>0</v>
      </c>
      <c r="H93" s="69">
        <f t="shared" si="2"/>
        <v>110093.19</v>
      </c>
    </row>
    <row r="94" spans="2:9" x14ac:dyDescent="0.2">
      <c r="B94" s="9" t="str">
        <f>$B$35</f>
        <v>Teacher Education</v>
      </c>
      <c r="C94" s="159">
        <f>Data!HU2</f>
        <v>2356.2479633992834</v>
      </c>
      <c r="D94" s="159">
        <f>Data!IO2</f>
        <v>14354.073953458346</v>
      </c>
      <c r="E94" s="159">
        <f>Data!JI2</f>
        <v>35955.051391085435</v>
      </c>
      <c r="F94" s="159">
        <f>Data!KC2</f>
        <v>1451.4766920569343</v>
      </c>
      <c r="G94" s="159">
        <f>Data!KW2</f>
        <v>0</v>
      </c>
      <c r="H94" s="69">
        <f t="shared" si="2"/>
        <v>54116.85</v>
      </c>
    </row>
    <row r="95" spans="2:9" x14ac:dyDescent="0.2">
      <c r="B95" s="9" t="str">
        <f>$B$36</f>
        <v>Agriculture</v>
      </c>
      <c r="C95" s="159">
        <f>Data!HV2</f>
        <v>0</v>
      </c>
      <c r="D95" s="159">
        <f>Data!IP2</f>
        <v>0</v>
      </c>
      <c r="E95" s="159">
        <f>Data!JJ2</f>
        <v>0</v>
      </c>
      <c r="F95" s="159">
        <f>Data!KD2</f>
        <v>0</v>
      </c>
      <c r="G95" s="159">
        <f>Data!KX2</f>
        <v>0</v>
      </c>
      <c r="H95" s="69">
        <f t="shared" si="2"/>
        <v>0</v>
      </c>
    </row>
    <row r="96" spans="2:9" x14ac:dyDescent="0.2">
      <c r="B96" s="9" t="str">
        <f>$B$37</f>
        <v>Engineering</v>
      </c>
      <c r="C96" s="159">
        <f>Data!HW2</f>
        <v>1929349.6570022709</v>
      </c>
      <c r="D96" s="159">
        <f>Data!IQ2</f>
        <v>2329080.7532068533</v>
      </c>
      <c r="E96" s="159">
        <f>Data!JK2</f>
        <v>1265288.2227118358</v>
      </c>
      <c r="F96" s="159">
        <f>Data!KE2</f>
        <v>306071.90707904013</v>
      </c>
      <c r="G96" s="159">
        <f>Data!KY2</f>
        <v>0</v>
      </c>
      <c r="H96" s="69">
        <f t="shared" si="2"/>
        <v>5829790.54</v>
      </c>
    </row>
    <row r="97" spans="2:8" x14ac:dyDescent="0.2">
      <c r="B97" s="9" t="str">
        <f>$B$38</f>
        <v>Home Economics</v>
      </c>
      <c r="C97" s="159">
        <f>Data!HX2</f>
        <v>0</v>
      </c>
      <c r="D97" s="159">
        <f>Data!IR2</f>
        <v>0</v>
      </c>
      <c r="E97" s="159">
        <f>Data!JL2</f>
        <v>0</v>
      </c>
      <c r="F97" s="159">
        <f>Data!KF2</f>
        <v>0</v>
      </c>
      <c r="G97" s="159">
        <f>Data!KZ2</f>
        <v>0</v>
      </c>
      <c r="H97" s="69">
        <f t="shared" si="2"/>
        <v>0</v>
      </c>
    </row>
    <row r="98" spans="2:8" x14ac:dyDescent="0.2">
      <c r="B98" s="9" t="str">
        <f>$B$39</f>
        <v>Law</v>
      </c>
      <c r="C98" s="159">
        <f>Data!HY2</f>
        <v>0</v>
      </c>
      <c r="D98" s="159">
        <f>Data!IS2</f>
        <v>0</v>
      </c>
      <c r="E98" s="159">
        <f>Data!JM2</f>
        <v>0</v>
      </c>
      <c r="F98" s="159">
        <f>Data!KG2</f>
        <v>0</v>
      </c>
      <c r="G98" s="159">
        <f>Data!LA2</f>
        <v>0</v>
      </c>
      <c r="H98" s="69">
        <f t="shared" si="2"/>
        <v>0</v>
      </c>
    </row>
    <row r="99" spans="2:8" x14ac:dyDescent="0.2">
      <c r="B99" s="9" t="str">
        <f>$B$40</f>
        <v>Social Service</v>
      </c>
      <c r="C99" s="159">
        <f>Data!HZ2</f>
        <v>2156.9446934677248</v>
      </c>
      <c r="D99" s="159">
        <f>Data!IT2</f>
        <v>9595.4784351889393</v>
      </c>
      <c r="E99" s="159">
        <f>Data!JN2</f>
        <v>22100.629900944219</v>
      </c>
      <c r="F99" s="159">
        <f>Data!KH2</f>
        <v>193.27697039911951</v>
      </c>
      <c r="G99" s="159">
        <f>Data!LB2</f>
        <v>0</v>
      </c>
      <c r="H99" s="69">
        <f t="shared" si="2"/>
        <v>34046.33</v>
      </c>
    </row>
    <row r="100" spans="2:8" x14ac:dyDescent="0.2">
      <c r="B100" s="9" t="str">
        <f>$B$41</f>
        <v>Library Science</v>
      </c>
      <c r="C100" s="159">
        <f>Data!IA2</f>
        <v>0</v>
      </c>
      <c r="D100" s="159">
        <f>Data!IU2</f>
        <v>0</v>
      </c>
      <c r="E100" s="159">
        <f>Data!JO2</f>
        <v>0</v>
      </c>
      <c r="F100" s="159">
        <f>Data!KI2</f>
        <v>0</v>
      </c>
      <c r="G100" s="159">
        <f>Data!LC2</f>
        <v>0</v>
      </c>
      <c r="H100" s="69">
        <f t="shared" si="2"/>
        <v>0</v>
      </c>
    </row>
    <row r="101" spans="2:8" x14ac:dyDescent="0.2">
      <c r="B101" s="9" t="str">
        <f>$B$42</f>
        <v>Veterinary Science</v>
      </c>
      <c r="C101" s="159">
        <f>Data!IB2</f>
        <v>0</v>
      </c>
      <c r="D101" s="159">
        <f>Data!IV2</f>
        <v>0</v>
      </c>
      <c r="E101" s="159">
        <f>Data!JP2</f>
        <v>0</v>
      </c>
      <c r="F101" s="159">
        <f>Data!KJ2</f>
        <v>0</v>
      </c>
      <c r="G101" s="159">
        <f>Data!LD2</f>
        <v>0</v>
      </c>
      <c r="H101" s="69">
        <f t="shared" si="2"/>
        <v>0</v>
      </c>
    </row>
    <row r="102" spans="2:8" x14ac:dyDescent="0.2">
      <c r="B102" s="9" t="str">
        <f>$B$43</f>
        <v>Vocational Training</v>
      </c>
      <c r="C102" s="159">
        <f>Data!IC2</f>
        <v>0</v>
      </c>
      <c r="D102" s="159">
        <f>Data!IW2</f>
        <v>0</v>
      </c>
      <c r="E102" s="159">
        <f>Data!JQ2</f>
        <v>0</v>
      </c>
      <c r="F102" s="159">
        <f>Data!KK2</f>
        <v>0</v>
      </c>
      <c r="G102" s="159">
        <f>Data!LE2</f>
        <v>0</v>
      </c>
      <c r="H102" s="69">
        <f t="shared" si="2"/>
        <v>0</v>
      </c>
    </row>
    <row r="103" spans="2:8" x14ac:dyDescent="0.2">
      <c r="B103" s="9" t="str">
        <f>$B$44</f>
        <v>Physical Training</v>
      </c>
      <c r="C103" s="159">
        <f>Data!ID2</f>
        <v>0</v>
      </c>
      <c r="D103" s="159">
        <f>Data!IX2</f>
        <v>0</v>
      </c>
      <c r="E103" s="159">
        <f>Data!JR2</f>
        <v>0</v>
      </c>
      <c r="F103" s="159">
        <f>Data!KL2</f>
        <v>0</v>
      </c>
      <c r="G103" s="159">
        <f>Data!LF2</f>
        <v>0</v>
      </c>
      <c r="H103" s="69">
        <f t="shared" si="2"/>
        <v>0</v>
      </c>
    </row>
    <row r="104" spans="2:8" x14ac:dyDescent="0.2">
      <c r="B104" s="9" t="str">
        <f>$B$45</f>
        <v>Health Services</v>
      </c>
      <c r="C104" s="159">
        <f>Data!IE2</f>
        <v>0</v>
      </c>
      <c r="D104" s="159">
        <f>Data!IY2</f>
        <v>0</v>
      </c>
      <c r="E104" s="159">
        <f>Data!JS2</f>
        <v>0</v>
      </c>
      <c r="F104" s="159">
        <f>Data!KM2</f>
        <v>0</v>
      </c>
      <c r="G104" s="159">
        <f>Data!LG2</f>
        <v>0</v>
      </c>
      <c r="H104" s="69">
        <f t="shared" si="2"/>
        <v>0</v>
      </c>
    </row>
    <row r="105" spans="2:8" x14ac:dyDescent="0.2">
      <c r="B105" s="9" t="str">
        <f>$B$46</f>
        <v>Pharmacy</v>
      </c>
      <c r="C105" s="159">
        <f>Data!IF2</f>
        <v>0</v>
      </c>
      <c r="D105" s="159">
        <f>Data!IZ2</f>
        <v>0</v>
      </c>
      <c r="E105" s="159">
        <f>Data!JT2</f>
        <v>0</v>
      </c>
      <c r="F105" s="159">
        <f>Data!KN2</f>
        <v>0</v>
      </c>
      <c r="G105" s="159">
        <f>Data!LH2</f>
        <v>0</v>
      </c>
      <c r="H105" s="69">
        <f t="shared" si="2"/>
        <v>0</v>
      </c>
    </row>
    <row r="106" spans="2:8" x14ac:dyDescent="0.2">
      <c r="B106" s="9" t="str">
        <f>$B$47</f>
        <v>Business Administration</v>
      </c>
      <c r="C106" s="159">
        <f>Data!IG2</f>
        <v>292668.57420820394</v>
      </c>
      <c r="D106" s="159">
        <f>Data!JA2</f>
        <v>1003540.3817253672</v>
      </c>
      <c r="E106" s="159">
        <f>Data!JU2</f>
        <v>217224.96356763819</v>
      </c>
      <c r="F106" s="159">
        <f>Data!KO2</f>
        <v>17387.120498790846</v>
      </c>
      <c r="G106" s="159">
        <f>Data!LI2</f>
        <v>0</v>
      </c>
      <c r="H106" s="69">
        <f t="shared" si="2"/>
        <v>1530821.04</v>
      </c>
    </row>
    <row r="107" spans="2:8" x14ac:dyDescent="0.2">
      <c r="B107" s="9" t="str">
        <f>$B$48</f>
        <v>Optometry</v>
      </c>
      <c r="C107" s="159">
        <f>Data!IH2</f>
        <v>0</v>
      </c>
      <c r="D107" s="159">
        <f>Data!JB2</f>
        <v>0</v>
      </c>
      <c r="E107" s="159">
        <f>Data!JV2</f>
        <v>0</v>
      </c>
      <c r="F107" s="159">
        <f>Data!KP2</f>
        <v>0</v>
      </c>
      <c r="G107" s="159">
        <f>Data!LJ2</f>
        <v>0</v>
      </c>
      <c r="H107" s="69">
        <f t="shared" si="2"/>
        <v>0</v>
      </c>
    </row>
    <row r="108" spans="2:8" x14ac:dyDescent="0.2">
      <c r="B108" s="9" t="str">
        <f>$B$49</f>
        <v>Teacher Ed-Practice Teaching</v>
      </c>
      <c r="C108" s="159">
        <f>Data!II2</f>
        <v>0</v>
      </c>
      <c r="D108" s="159">
        <f>Data!JC2</f>
        <v>0</v>
      </c>
      <c r="E108" s="159">
        <f>Data!JW2</f>
        <v>0</v>
      </c>
      <c r="F108" s="159">
        <f>Data!KQ2</f>
        <v>0</v>
      </c>
      <c r="G108" s="159">
        <f>Data!LK2</f>
        <v>0</v>
      </c>
      <c r="H108" s="69">
        <f t="shared" si="2"/>
        <v>0</v>
      </c>
    </row>
    <row r="109" spans="2:8" x14ac:dyDescent="0.2">
      <c r="B109" s="9" t="str">
        <f>$B$50</f>
        <v>Technology</v>
      </c>
      <c r="C109" s="159">
        <f>Data!IJ2</f>
        <v>0</v>
      </c>
      <c r="D109" s="159">
        <f>Data!JD2</f>
        <v>0</v>
      </c>
      <c r="E109" s="159">
        <f>Data!JX2</f>
        <v>0</v>
      </c>
      <c r="F109" s="159">
        <f>Data!KR2</f>
        <v>0</v>
      </c>
      <c r="G109" s="159">
        <f>Data!LL2</f>
        <v>0</v>
      </c>
      <c r="H109" s="69">
        <f t="shared" si="2"/>
        <v>0</v>
      </c>
    </row>
    <row r="110" spans="2:8" x14ac:dyDescent="0.2">
      <c r="B110" s="9" t="str">
        <f>$B$51</f>
        <v>Nursing</v>
      </c>
      <c r="C110" s="159">
        <f>Data!IK2</f>
        <v>6101.3520447685387</v>
      </c>
      <c r="D110" s="159">
        <f>Data!JE2</f>
        <v>67761.49612292544</v>
      </c>
      <c r="E110" s="159">
        <f>Data!JY2</f>
        <v>32404.793877904878</v>
      </c>
      <c r="F110" s="159">
        <f>Data!KS2</f>
        <v>2160.707954401149</v>
      </c>
      <c r="G110" s="159">
        <f>Data!HPM2</f>
        <v>0</v>
      </c>
      <c r="H110" s="69">
        <f t="shared" si="2"/>
        <v>108428.35</v>
      </c>
    </row>
    <row r="111" spans="2:8" x14ac:dyDescent="0.2">
      <c r="B111" s="35" t="str">
        <f>$B$52</f>
        <v>Totals</v>
      </c>
      <c r="C111" s="36">
        <f>SUM(C91:C110)</f>
        <v>5820950.3931089863</v>
      </c>
      <c r="D111" s="36">
        <f>SUM(D91:D110)</f>
        <v>4505304.7321373494</v>
      </c>
      <c r="E111" s="36">
        <f>SUM(E91:E110)</f>
        <v>2027143.7346937368</v>
      </c>
      <c r="F111" s="36">
        <f>SUM(F91:F110)</f>
        <v>430062.57005992823</v>
      </c>
      <c r="G111" s="36">
        <f>SUM(G91:G110)</f>
        <v>0</v>
      </c>
      <c r="H111" s="36">
        <f t="shared" si="2"/>
        <v>12783461.43</v>
      </c>
    </row>
    <row r="112" spans="2:8" ht="14.25" customHeight="1"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25" si="3">C91+C61</f>
        <v>8195235.6659055762</v>
      </c>
      <c r="D116" s="21">
        <f t="shared" si="3"/>
        <v>7564556.336825355</v>
      </c>
      <c r="E116" s="21">
        <f t="shared" si="3"/>
        <v>3258274.6282444908</v>
      </c>
      <c r="F116" s="21">
        <f t="shared" si="3"/>
        <v>2081698.9035692881</v>
      </c>
      <c r="G116" s="21">
        <f t="shared" si="3"/>
        <v>0</v>
      </c>
      <c r="H116" s="36">
        <f t="shared" ref="H116:H136" si="4">SUM(C116:G116)</f>
        <v>21099765.53454471</v>
      </c>
      <c r="I116" s="1"/>
    </row>
    <row r="117" spans="2:9" x14ac:dyDescent="0.2">
      <c r="B117" s="9" t="str">
        <f>$B$33</f>
        <v>Science</v>
      </c>
      <c r="C117" s="22">
        <f t="shared" si="3"/>
        <v>5989259.1767219305</v>
      </c>
      <c r="D117" s="22">
        <f t="shared" si="3"/>
        <v>3155224.1202952559</v>
      </c>
      <c r="E117" s="22">
        <f t="shared" si="3"/>
        <v>3096237.6010700329</v>
      </c>
      <c r="F117" s="22">
        <f t="shared" si="3"/>
        <v>2163250.1398713621</v>
      </c>
      <c r="G117" s="22">
        <f t="shared" si="3"/>
        <v>0</v>
      </c>
      <c r="H117" s="69">
        <f t="shared" si="4"/>
        <v>14403971.037958583</v>
      </c>
      <c r="I117" s="1"/>
    </row>
    <row r="118" spans="2:9" x14ac:dyDescent="0.2">
      <c r="B118" s="9" t="str">
        <f>$B$34</f>
        <v>Fine Arts</v>
      </c>
      <c r="C118" s="22">
        <f t="shared" si="3"/>
        <v>2857926.8567655301</v>
      </c>
      <c r="D118" s="22">
        <f t="shared" si="3"/>
        <v>2782663.9063119148</v>
      </c>
      <c r="E118" s="22">
        <f t="shared" si="3"/>
        <v>1592696.8362781249</v>
      </c>
      <c r="F118" s="22">
        <f t="shared" si="3"/>
        <v>0</v>
      </c>
      <c r="G118" s="22">
        <f t="shared" si="3"/>
        <v>0</v>
      </c>
      <c r="H118" s="69">
        <f t="shared" si="4"/>
        <v>7233287.59935557</v>
      </c>
      <c r="I118" s="1"/>
    </row>
    <row r="119" spans="2:9" x14ac:dyDescent="0.2">
      <c r="B119" s="9" t="str">
        <f>$B$35</f>
        <v>Teacher Education</v>
      </c>
      <c r="C119" s="22">
        <f t="shared" si="3"/>
        <v>209693.25289719828</v>
      </c>
      <c r="D119" s="22">
        <f t="shared" si="3"/>
        <v>1105259.2861629883</v>
      </c>
      <c r="E119" s="22">
        <f t="shared" si="3"/>
        <v>1444191.1057054454</v>
      </c>
      <c r="F119" s="22">
        <f t="shared" si="3"/>
        <v>512710.72493920993</v>
      </c>
      <c r="G119" s="22">
        <f t="shared" si="3"/>
        <v>0</v>
      </c>
      <c r="H119" s="69">
        <f t="shared" si="4"/>
        <v>3271854.3697048421</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5399692.1552264607</v>
      </c>
      <c r="D121" s="22">
        <f t="shared" si="3"/>
        <v>8519343.3835745137</v>
      </c>
      <c r="E121" s="22">
        <f t="shared" si="3"/>
        <v>8098335.3611791264</v>
      </c>
      <c r="F121" s="22">
        <f t="shared" si="3"/>
        <v>5310142.4262580397</v>
      </c>
      <c r="G121" s="22">
        <f t="shared" si="3"/>
        <v>0</v>
      </c>
      <c r="H121" s="69">
        <f t="shared" si="4"/>
        <v>27327513.326238137</v>
      </c>
      <c r="I121" s="1"/>
    </row>
    <row r="122" spans="2:9" x14ac:dyDescent="0.2">
      <c r="B122" s="9" t="str">
        <f>$B$38</f>
        <v>Home Economics</v>
      </c>
      <c r="C122" s="22">
        <f t="shared" si="3"/>
        <v>15737.1973424792</v>
      </c>
      <c r="D122" s="22">
        <f t="shared" si="3"/>
        <v>149271.99580786901</v>
      </c>
      <c r="E122" s="22">
        <f t="shared" si="3"/>
        <v>0</v>
      </c>
      <c r="F122" s="22">
        <f t="shared" si="3"/>
        <v>0</v>
      </c>
      <c r="G122" s="22">
        <f t="shared" si="3"/>
        <v>0</v>
      </c>
      <c r="H122" s="69">
        <f t="shared" si="4"/>
        <v>165009.1931503482</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247362.60461228172</v>
      </c>
      <c r="D124" s="22">
        <f t="shared" si="3"/>
        <v>913685.48826451902</v>
      </c>
      <c r="E124" s="22">
        <f t="shared" si="3"/>
        <v>3098513.7265902646</v>
      </c>
      <c r="F124" s="22">
        <f t="shared" si="3"/>
        <v>265697.31498061813</v>
      </c>
      <c r="G124" s="22">
        <f t="shared" si="3"/>
        <v>0</v>
      </c>
      <c r="H124" s="69">
        <f t="shared" si="4"/>
        <v>4525259.1344476836</v>
      </c>
      <c r="I124" s="1"/>
    </row>
    <row r="125" spans="2:9" x14ac:dyDescent="0.2">
      <c r="B125" s="9" t="str">
        <f>$B$41</f>
        <v>Library Science</v>
      </c>
      <c r="C125" s="22">
        <f t="shared" si="3"/>
        <v>0</v>
      </c>
      <c r="D125" s="22">
        <f t="shared" si="3"/>
        <v>19222.417582417602</v>
      </c>
      <c r="E125" s="22">
        <f t="shared" si="3"/>
        <v>0</v>
      </c>
      <c r="F125" s="22">
        <f t="shared" si="3"/>
        <v>0</v>
      </c>
      <c r="G125" s="22">
        <f t="shared" si="3"/>
        <v>0</v>
      </c>
      <c r="H125" s="69">
        <f t="shared" si="4"/>
        <v>19222.417582417602</v>
      </c>
      <c r="I125" s="1"/>
    </row>
    <row r="126" spans="2:9" x14ac:dyDescent="0.2">
      <c r="B126" s="9" t="str">
        <f>$B$42</f>
        <v>Veterinary Science</v>
      </c>
      <c r="C126" s="22">
        <f t="shared" ref="C126:G135" si="5">C101+C71</f>
        <v>0</v>
      </c>
      <c r="D126" s="22">
        <f t="shared" si="5"/>
        <v>0</v>
      </c>
      <c r="E126" s="22">
        <f t="shared" si="5"/>
        <v>0</v>
      </c>
      <c r="F126" s="22">
        <f t="shared" si="5"/>
        <v>0</v>
      </c>
      <c r="G126" s="22">
        <f t="shared" si="5"/>
        <v>0</v>
      </c>
      <c r="H126" s="69">
        <f t="shared" si="4"/>
        <v>0</v>
      </c>
      <c r="I126" s="1"/>
    </row>
    <row r="127" spans="2:9" x14ac:dyDescent="0.2">
      <c r="B127" s="9" t="str">
        <f>$B$43</f>
        <v>Vocational Training</v>
      </c>
      <c r="C127" s="22">
        <f t="shared" si="5"/>
        <v>0</v>
      </c>
      <c r="D127" s="22">
        <f t="shared" si="5"/>
        <v>0</v>
      </c>
      <c r="E127" s="22">
        <f t="shared" si="5"/>
        <v>0</v>
      </c>
      <c r="F127" s="22">
        <f t="shared" si="5"/>
        <v>0</v>
      </c>
      <c r="G127" s="22">
        <f t="shared" si="5"/>
        <v>0</v>
      </c>
      <c r="H127" s="69">
        <f t="shared" si="4"/>
        <v>0</v>
      </c>
      <c r="I127" s="1"/>
    </row>
    <row r="128" spans="2:9" x14ac:dyDescent="0.2">
      <c r="B128" s="9" t="str">
        <f>$B$44</f>
        <v>Physical Training</v>
      </c>
      <c r="C128" s="22">
        <f t="shared" si="5"/>
        <v>0</v>
      </c>
      <c r="D128" s="22">
        <f t="shared" si="5"/>
        <v>0</v>
      </c>
      <c r="E128" s="22">
        <f t="shared" si="5"/>
        <v>0</v>
      </c>
      <c r="F128" s="22">
        <f t="shared" si="5"/>
        <v>0</v>
      </c>
      <c r="G128" s="22">
        <f t="shared" si="5"/>
        <v>0</v>
      </c>
      <c r="H128" s="69">
        <f t="shared" si="4"/>
        <v>0</v>
      </c>
      <c r="I128" s="1"/>
    </row>
    <row r="129" spans="2:9" x14ac:dyDescent="0.2">
      <c r="B129" s="9" t="str">
        <f>$B$45</f>
        <v>Health Services</v>
      </c>
      <c r="C129" s="22">
        <f t="shared" si="5"/>
        <v>303408.14943640499</v>
      </c>
      <c r="D129" s="22">
        <f t="shared" si="5"/>
        <v>958875.81230678898</v>
      </c>
      <c r="E129" s="22">
        <f t="shared" si="5"/>
        <v>686755.66216379404</v>
      </c>
      <c r="F129" s="22">
        <f t="shared" si="5"/>
        <v>506431.96329224901</v>
      </c>
      <c r="G129" s="22">
        <f t="shared" si="5"/>
        <v>0</v>
      </c>
      <c r="H129" s="69">
        <f t="shared" si="4"/>
        <v>2455471.5871992372</v>
      </c>
      <c r="I129" s="1"/>
    </row>
    <row r="130" spans="2:9" x14ac:dyDescent="0.2">
      <c r="B130" s="9" t="str">
        <f>$B$46</f>
        <v>Pharmacy</v>
      </c>
      <c r="C130" s="22">
        <f t="shared" si="5"/>
        <v>0</v>
      </c>
      <c r="D130" s="22">
        <f t="shared" si="5"/>
        <v>0</v>
      </c>
      <c r="E130" s="22">
        <f t="shared" si="5"/>
        <v>0</v>
      </c>
      <c r="F130" s="22">
        <f t="shared" si="5"/>
        <v>0</v>
      </c>
      <c r="G130" s="22">
        <f t="shared" si="5"/>
        <v>0</v>
      </c>
      <c r="H130" s="69">
        <f t="shared" si="4"/>
        <v>0</v>
      </c>
      <c r="I130" s="1"/>
    </row>
    <row r="131" spans="2:9" x14ac:dyDescent="0.2">
      <c r="B131" s="9" t="str">
        <f>$B$47</f>
        <v>Business Administration</v>
      </c>
      <c r="C131" s="22">
        <f t="shared" si="5"/>
        <v>1657464.468009044</v>
      </c>
      <c r="D131" s="22">
        <f t="shared" si="5"/>
        <v>6181371.3954752069</v>
      </c>
      <c r="E131" s="22">
        <f t="shared" si="5"/>
        <v>4058642.6874016682</v>
      </c>
      <c r="F131" s="22">
        <f t="shared" si="5"/>
        <v>2289066.1699495208</v>
      </c>
      <c r="G131" s="22">
        <f t="shared" si="5"/>
        <v>0</v>
      </c>
      <c r="H131" s="69">
        <f t="shared" si="4"/>
        <v>14186544.72083544</v>
      </c>
      <c r="I131" s="1"/>
    </row>
    <row r="132" spans="2:9" x14ac:dyDescent="0.2">
      <c r="B132" s="9" t="str">
        <f>$B$48</f>
        <v>Optometry</v>
      </c>
      <c r="C132" s="22">
        <f t="shared" si="5"/>
        <v>0</v>
      </c>
      <c r="D132" s="22">
        <f t="shared" si="5"/>
        <v>0</v>
      </c>
      <c r="E132" s="22">
        <f t="shared" si="5"/>
        <v>0</v>
      </c>
      <c r="F132" s="22">
        <f t="shared" si="5"/>
        <v>0</v>
      </c>
      <c r="G132" s="22">
        <f t="shared" si="5"/>
        <v>0</v>
      </c>
      <c r="H132" s="69">
        <f t="shared" si="4"/>
        <v>0</v>
      </c>
      <c r="I132" s="1"/>
    </row>
    <row r="133" spans="2:9" x14ac:dyDescent="0.2">
      <c r="B133" s="9" t="str">
        <f>$B$49</f>
        <v>Teacher Ed-Practice Teaching</v>
      </c>
      <c r="C133" s="22">
        <f t="shared" si="5"/>
        <v>0</v>
      </c>
      <c r="D133" s="22">
        <f t="shared" si="5"/>
        <v>45253.0769230769</v>
      </c>
      <c r="E133" s="22">
        <f t="shared" si="5"/>
        <v>0</v>
      </c>
      <c r="F133" s="22">
        <f t="shared" si="5"/>
        <v>0</v>
      </c>
      <c r="G133" s="22">
        <f t="shared" si="5"/>
        <v>0</v>
      </c>
      <c r="H133" s="69">
        <f t="shared" si="4"/>
        <v>45253.0769230769</v>
      </c>
      <c r="I133" s="1"/>
    </row>
    <row r="134" spans="2:9" x14ac:dyDescent="0.2">
      <c r="B134" s="9" t="str">
        <f>$B$50</f>
        <v>Technology</v>
      </c>
      <c r="C134" s="22">
        <f t="shared" si="5"/>
        <v>200566.44947767499</v>
      </c>
      <c r="D134" s="22">
        <f t="shared" si="5"/>
        <v>575683.90835091402</v>
      </c>
      <c r="E134" s="22">
        <f t="shared" si="5"/>
        <v>68607.540033588404</v>
      </c>
      <c r="F134" s="22">
        <f t="shared" si="5"/>
        <v>0</v>
      </c>
      <c r="G134" s="22">
        <f t="shared" si="5"/>
        <v>0</v>
      </c>
      <c r="H134" s="69">
        <f t="shared" si="4"/>
        <v>844857.89786217746</v>
      </c>
      <c r="I134" s="1"/>
    </row>
    <row r="135" spans="2:9" x14ac:dyDescent="0.2">
      <c r="B135" s="9" t="str">
        <f>$B$51</f>
        <v>Nursing</v>
      </c>
      <c r="C135" s="22">
        <f t="shared" si="5"/>
        <v>820355.49433873955</v>
      </c>
      <c r="D135" s="22">
        <f t="shared" si="5"/>
        <v>4108143.8723267955</v>
      </c>
      <c r="E135" s="22">
        <f t="shared" si="5"/>
        <v>2937495.3368741646</v>
      </c>
      <c r="F135" s="22">
        <f t="shared" si="5"/>
        <v>954419.0187210592</v>
      </c>
      <c r="G135" s="22">
        <f t="shared" si="5"/>
        <v>0</v>
      </c>
      <c r="H135" s="69">
        <f t="shared" si="4"/>
        <v>8820413.7222607583</v>
      </c>
      <c r="I135" s="1"/>
    </row>
    <row r="136" spans="2:9" x14ac:dyDescent="0.2">
      <c r="B136" s="35" t="str">
        <f>$B$52</f>
        <v>Totals</v>
      </c>
      <c r="C136" s="36">
        <f>SUM(C116:C135)</f>
        <v>25896701.470733326</v>
      </c>
      <c r="D136" s="36">
        <f>SUM(D116:D135)</f>
        <v>36078555.000207618</v>
      </c>
      <c r="E136" s="36">
        <f>SUM(E116:E135)</f>
        <v>28339750.485540703</v>
      </c>
      <c r="F136" s="36">
        <f>SUM(F116:F135)</f>
        <v>14083416.661581347</v>
      </c>
      <c r="G136" s="36">
        <f>SUM(G116:G135)</f>
        <v>0</v>
      </c>
      <c r="H136" s="36">
        <f t="shared" si="4"/>
        <v>104398423.618063</v>
      </c>
      <c r="I136" s="1"/>
    </row>
    <row r="137" spans="2:9" x14ac:dyDescent="0.2">
      <c r="B137" s="46"/>
      <c r="C137" s="47"/>
      <c r="D137" s="47"/>
      <c r="E137" s="47"/>
      <c r="F137" s="47"/>
      <c r="G137" s="47"/>
      <c r="H137" s="48"/>
      <c r="I137" s="1"/>
    </row>
    <row r="138" spans="2:9" ht="15" customHeight="1" x14ac:dyDescent="0.2">
      <c r="B138" s="28" t="s">
        <v>4</v>
      </c>
      <c r="C138" s="12"/>
      <c r="D138" s="12"/>
      <c r="E138" s="12"/>
      <c r="F138" s="12"/>
      <c r="G138" s="12"/>
      <c r="H138" s="17">
        <f>H86-H81-H111</f>
        <v>199405636.38193703</v>
      </c>
    </row>
    <row r="139" spans="2:9" ht="152.25" customHeight="1" thickBot="1" x14ac:dyDescent="0.25">
      <c r="B139" s="364" t="s">
        <v>906</v>
      </c>
      <c r="C139" s="364"/>
      <c r="D139" s="364"/>
      <c r="E139" s="364"/>
      <c r="F139" s="364"/>
      <c r="G139" s="364"/>
      <c r="H139" s="34"/>
    </row>
    <row r="140" spans="2:9" ht="36.75" customHeight="1" thickTop="1" x14ac:dyDescent="0.2">
      <c r="B140" s="376" t="s">
        <v>908</v>
      </c>
      <c r="C140" s="377"/>
      <c r="D140" s="377"/>
      <c r="E140" s="377"/>
      <c r="F140" s="378"/>
      <c r="G140" s="318" t="s">
        <v>2</v>
      </c>
      <c r="H140" s="74">
        <v>1</v>
      </c>
      <c r="I140" s="365" t="str">
        <f>IF(H140+H141=1,"","Error, the two cells on the left must equal 100%")</f>
        <v/>
      </c>
    </row>
    <row r="141" spans="2:9" ht="37.5" customHeight="1" thickBot="1" x14ac:dyDescent="0.25">
      <c r="B141" s="379"/>
      <c r="C141" s="380"/>
      <c r="D141" s="380"/>
      <c r="E141" s="380"/>
      <c r="F141" s="381"/>
      <c r="G141" s="318" t="s">
        <v>3</v>
      </c>
      <c r="H141" s="319">
        <f>1-H140</f>
        <v>0</v>
      </c>
      <c r="I141" s="365"/>
    </row>
    <row r="142" spans="2:9" ht="43.5" thickBot="1" x14ac:dyDescent="0.25">
      <c r="B142" s="65" t="s">
        <v>32</v>
      </c>
      <c r="C142" s="66" t="s">
        <v>26</v>
      </c>
      <c r="D142" s="66" t="s">
        <v>27</v>
      </c>
      <c r="E142" s="66" t="s">
        <v>28</v>
      </c>
      <c r="F142" s="66" t="s">
        <v>29</v>
      </c>
      <c r="G142" s="317" t="s">
        <v>30</v>
      </c>
      <c r="H142" s="73" t="s">
        <v>6</v>
      </c>
      <c r="I142" s="67" t="s">
        <v>7</v>
      </c>
    </row>
    <row r="143" spans="2:9" x14ac:dyDescent="0.2">
      <c r="B143" s="9" t="str">
        <f>$B$32</f>
        <v>Liberal Arts</v>
      </c>
      <c r="C143" s="159">
        <f>Data!LN2</f>
        <v>0</v>
      </c>
      <c r="D143" s="159">
        <f>Data!MH2</f>
        <v>0</v>
      </c>
      <c r="E143" s="159">
        <f>Data!NB2</f>
        <v>0</v>
      </c>
      <c r="F143" s="159">
        <f>Data!NV2</f>
        <v>0</v>
      </c>
      <c r="G143" s="159">
        <f>Data!OP2</f>
        <v>0</v>
      </c>
      <c r="H143" s="160">
        <f>Data!PJ2</f>
        <v>21963156.890372872</v>
      </c>
      <c r="I143" s="70">
        <f t="shared" ref="I143:I162" si="6">SUM(C143:H143)</f>
        <v>21963156.890372872</v>
      </c>
    </row>
    <row r="144" spans="2:9" x14ac:dyDescent="0.2">
      <c r="B144" s="9" t="str">
        <f>$B$33</f>
        <v>Science</v>
      </c>
      <c r="C144" s="159">
        <f>Data!LO2</f>
        <v>0</v>
      </c>
      <c r="D144" s="159">
        <f>Data!MI2</f>
        <v>0</v>
      </c>
      <c r="E144" s="159">
        <f>Data!NC2</f>
        <v>0</v>
      </c>
      <c r="F144" s="159">
        <f>Data!NW2</f>
        <v>0</v>
      </c>
      <c r="G144" s="159">
        <f>Data!OQ2</f>
        <v>0</v>
      </c>
      <c r="H144" s="160">
        <f>Data!PK2</f>
        <v>32108513.524842173</v>
      </c>
      <c r="I144" s="70">
        <f t="shared" si="6"/>
        <v>32108513.524842173</v>
      </c>
    </row>
    <row r="145" spans="2:9" x14ac:dyDescent="0.2">
      <c r="B145" s="9" t="str">
        <f>$B$34</f>
        <v>Fine Arts</v>
      </c>
      <c r="C145" s="159">
        <f>Data!LP2</f>
        <v>0</v>
      </c>
      <c r="D145" s="159">
        <f>Data!MJ2</f>
        <v>0</v>
      </c>
      <c r="E145" s="159">
        <f>Data!ND2</f>
        <v>0</v>
      </c>
      <c r="F145" s="159">
        <f>Data!NX2</f>
        <v>0</v>
      </c>
      <c r="G145" s="159">
        <f>Data!OR2</f>
        <v>0</v>
      </c>
      <c r="H145" s="160">
        <f>Data!PL2</f>
        <v>3020966.9406444314</v>
      </c>
      <c r="I145" s="70">
        <f t="shared" si="6"/>
        <v>3020966.9406444314</v>
      </c>
    </row>
    <row r="146" spans="2:9" x14ac:dyDescent="0.2">
      <c r="B146" s="9" t="str">
        <f>$B$35</f>
        <v>Teacher Education</v>
      </c>
      <c r="C146" s="159">
        <f>Data!LQ2</f>
        <v>0</v>
      </c>
      <c r="D146" s="159">
        <f>Data!MK2</f>
        <v>0</v>
      </c>
      <c r="E146" s="159">
        <f>Data!NE2</f>
        <v>0</v>
      </c>
      <c r="F146" s="159">
        <f>Data!NY2</f>
        <v>0</v>
      </c>
      <c r="G146" s="159">
        <f>Data!OS2</f>
        <v>0</v>
      </c>
      <c r="H146" s="160">
        <f>Data!PN2</f>
        <v>3594322.2302951594</v>
      </c>
      <c r="I146" s="70">
        <f t="shared" si="6"/>
        <v>3594322.2302951594</v>
      </c>
    </row>
    <row r="147" spans="2:9" x14ac:dyDescent="0.2">
      <c r="B147" s="9" t="str">
        <f>$B$36</f>
        <v>Agriculture</v>
      </c>
      <c r="C147" s="159">
        <f>Data!LR2</f>
        <v>0</v>
      </c>
      <c r="D147" s="159">
        <f>Data!ML2</f>
        <v>0</v>
      </c>
      <c r="E147" s="159">
        <f>Data!NF2</f>
        <v>0</v>
      </c>
      <c r="F147" s="159">
        <f>Data!NZ2</f>
        <v>0</v>
      </c>
      <c r="G147" s="159">
        <f>Data!OT2</f>
        <v>0</v>
      </c>
      <c r="H147" s="160">
        <f>Data!PM2</f>
        <v>0</v>
      </c>
      <c r="I147" s="70">
        <f t="shared" si="6"/>
        <v>0</v>
      </c>
    </row>
    <row r="148" spans="2:9" x14ac:dyDescent="0.2">
      <c r="B148" s="9" t="str">
        <f>$B$37</f>
        <v>Engineering</v>
      </c>
      <c r="C148" s="159">
        <f>Data!LS2</f>
        <v>0</v>
      </c>
      <c r="D148" s="159">
        <f>Data!MM2</f>
        <v>0</v>
      </c>
      <c r="E148" s="159">
        <f>Data!NG2</f>
        <v>0</v>
      </c>
      <c r="F148" s="159">
        <f>Data!OA2</f>
        <v>0</v>
      </c>
      <c r="G148" s="159">
        <f>Data!OU2</f>
        <v>0</v>
      </c>
      <c r="H148" s="160">
        <f>Data!PO2</f>
        <v>73317609.67376183</v>
      </c>
      <c r="I148" s="70">
        <f t="shared" si="6"/>
        <v>73317609.67376183</v>
      </c>
    </row>
    <row r="149" spans="2:9" x14ac:dyDescent="0.2">
      <c r="B149" s="9" t="str">
        <f>$B$38</f>
        <v>Home Economics</v>
      </c>
      <c r="C149" s="159">
        <f>Data!LT2</f>
        <v>0</v>
      </c>
      <c r="D149" s="159">
        <f>Data!MN2</f>
        <v>0</v>
      </c>
      <c r="E149" s="159">
        <f>Data!NH2</f>
        <v>0</v>
      </c>
      <c r="F149" s="159">
        <f>Data!OB2</f>
        <v>0</v>
      </c>
      <c r="G149" s="159">
        <f>Data!OV2</f>
        <v>0</v>
      </c>
      <c r="H149" s="160">
        <f>Data!PP2</f>
        <v>0</v>
      </c>
      <c r="I149" s="70">
        <f t="shared" si="6"/>
        <v>0</v>
      </c>
    </row>
    <row r="150" spans="2:9" x14ac:dyDescent="0.2">
      <c r="B150" s="9" t="str">
        <f>$B$39</f>
        <v>Law</v>
      </c>
      <c r="C150" s="159">
        <f>Data!LU2</f>
        <v>0</v>
      </c>
      <c r="D150" s="159">
        <f>Data!MO2</f>
        <v>0</v>
      </c>
      <c r="E150" s="159">
        <f>Data!NI2</f>
        <v>0</v>
      </c>
      <c r="F150" s="159">
        <f>Data!OC2</f>
        <v>0</v>
      </c>
      <c r="G150" s="159">
        <f>Data!OW2</f>
        <v>0</v>
      </c>
      <c r="H150" s="160">
        <f>Data!PQ2</f>
        <v>0</v>
      </c>
      <c r="I150" s="70">
        <f t="shared" si="6"/>
        <v>0</v>
      </c>
    </row>
    <row r="151" spans="2:9" x14ac:dyDescent="0.2">
      <c r="B151" s="9" t="str">
        <f>$B$40</f>
        <v>Social Service</v>
      </c>
      <c r="C151" s="159">
        <f>Data!LV2</f>
        <v>0</v>
      </c>
      <c r="D151" s="159">
        <f>Data!MP2</f>
        <v>0</v>
      </c>
      <c r="E151" s="159">
        <f>Data!NJ2</f>
        <v>0</v>
      </c>
      <c r="F151" s="159">
        <f>Data!OD2</f>
        <v>0</v>
      </c>
      <c r="G151" s="159">
        <f>Data!OX2</f>
        <v>0</v>
      </c>
      <c r="H151" s="160">
        <f>Data!PR2</f>
        <v>7153468.138052321</v>
      </c>
      <c r="I151" s="70">
        <f t="shared" si="6"/>
        <v>7153468.138052321</v>
      </c>
    </row>
    <row r="152" spans="2:9" x14ac:dyDescent="0.2">
      <c r="B152" s="9" t="str">
        <f>$B$41</f>
        <v>Library Science</v>
      </c>
      <c r="C152" s="159">
        <f>Data!LW2</f>
        <v>0</v>
      </c>
      <c r="D152" s="159">
        <f>Data!MQ2</f>
        <v>0</v>
      </c>
      <c r="E152" s="159">
        <f>Data!NK2</f>
        <v>0</v>
      </c>
      <c r="F152" s="159">
        <f>Data!OE2</f>
        <v>0</v>
      </c>
      <c r="G152" s="159">
        <f>Data!OY2</f>
        <v>0</v>
      </c>
      <c r="H152" s="160">
        <f>Data!PS2</f>
        <v>0</v>
      </c>
      <c r="I152" s="70">
        <f t="shared" si="6"/>
        <v>0</v>
      </c>
    </row>
    <row r="153" spans="2:9" x14ac:dyDescent="0.2">
      <c r="B153" s="9" t="str">
        <f>$B$42</f>
        <v>Veterinary Science</v>
      </c>
      <c r="C153" s="159">
        <f>Data!LX2</f>
        <v>0</v>
      </c>
      <c r="D153" s="159">
        <f>Data!MR2</f>
        <v>0</v>
      </c>
      <c r="E153" s="159">
        <f>Data!NL2</f>
        <v>0</v>
      </c>
      <c r="F153" s="159">
        <f>Data!OF2</f>
        <v>0</v>
      </c>
      <c r="G153" s="159">
        <f>Data!OZ2</f>
        <v>0</v>
      </c>
      <c r="H153" s="160">
        <f>Data!PT2</f>
        <v>0</v>
      </c>
      <c r="I153" s="70">
        <f t="shared" si="6"/>
        <v>0</v>
      </c>
    </row>
    <row r="154" spans="2:9" x14ac:dyDescent="0.2">
      <c r="B154" s="9" t="str">
        <f>$B$43</f>
        <v>Vocational Training</v>
      </c>
      <c r="C154" s="159">
        <f>Data!LY2</f>
        <v>0</v>
      </c>
      <c r="D154" s="159">
        <f>Data!MS2</f>
        <v>0</v>
      </c>
      <c r="E154" s="159">
        <f>Data!NM2</f>
        <v>0</v>
      </c>
      <c r="F154" s="159">
        <f>Data!OG2</f>
        <v>0</v>
      </c>
      <c r="G154" s="159">
        <f>Data!PA2</f>
        <v>0</v>
      </c>
      <c r="H154" s="160">
        <f>Data!PU2</f>
        <v>0</v>
      </c>
      <c r="I154" s="70">
        <f t="shared" si="6"/>
        <v>0</v>
      </c>
    </row>
    <row r="155" spans="2:9" x14ac:dyDescent="0.2">
      <c r="B155" s="9" t="str">
        <f>$B$44</f>
        <v>Physical Training</v>
      </c>
      <c r="C155" s="159">
        <f>Data!LZ2</f>
        <v>0</v>
      </c>
      <c r="D155" s="159">
        <f>Data!MT2</f>
        <v>0</v>
      </c>
      <c r="E155" s="159">
        <f>Data!NN2</f>
        <v>0</v>
      </c>
      <c r="F155" s="159">
        <f>Data!OH2</f>
        <v>0</v>
      </c>
      <c r="G155" s="159">
        <f>Data!PB2</f>
        <v>0</v>
      </c>
      <c r="H155" s="160">
        <f>Data!PV2</f>
        <v>0</v>
      </c>
      <c r="I155" s="70">
        <f t="shared" si="6"/>
        <v>0</v>
      </c>
    </row>
    <row r="156" spans="2:9" x14ac:dyDescent="0.2">
      <c r="B156" s="9" t="str">
        <f>$B$45</f>
        <v>Health Services</v>
      </c>
      <c r="C156" s="159">
        <f>Data!MA2</f>
        <v>0</v>
      </c>
      <c r="D156" s="159">
        <f>Data!MU2</f>
        <v>0</v>
      </c>
      <c r="E156" s="159">
        <f>Data!NO2</f>
        <v>0</v>
      </c>
      <c r="F156" s="159">
        <f>Data!OI2</f>
        <v>0</v>
      </c>
      <c r="G156" s="159">
        <f>Data!PC2</f>
        <v>0</v>
      </c>
      <c r="H156" s="160">
        <f>Data!PW2</f>
        <v>0</v>
      </c>
      <c r="I156" s="70">
        <f t="shared" si="6"/>
        <v>0</v>
      </c>
    </row>
    <row r="157" spans="2:9" x14ac:dyDescent="0.2">
      <c r="B157" s="9" t="str">
        <f>$B$46</f>
        <v>Pharmacy</v>
      </c>
      <c r="C157" s="159">
        <f>Data!MB2</f>
        <v>0</v>
      </c>
      <c r="D157" s="159">
        <f>Data!MV2</f>
        <v>0</v>
      </c>
      <c r="E157" s="159">
        <f>Data!NP2</f>
        <v>0</v>
      </c>
      <c r="F157" s="159">
        <f>Data!OJ2</f>
        <v>0</v>
      </c>
      <c r="G157" s="159">
        <f>Data!PD2</f>
        <v>0</v>
      </c>
      <c r="H157" s="160">
        <f>Data!PX2</f>
        <v>0</v>
      </c>
      <c r="I157" s="70">
        <f t="shared" si="6"/>
        <v>0</v>
      </c>
    </row>
    <row r="158" spans="2:9" x14ac:dyDescent="0.2">
      <c r="B158" s="9" t="str">
        <f>$B$47</f>
        <v>Business Administration</v>
      </c>
      <c r="C158" s="159">
        <f>Data!MC2</f>
        <v>0</v>
      </c>
      <c r="D158" s="159">
        <f>Data!MW2</f>
        <v>0</v>
      </c>
      <c r="E158" s="159">
        <f>Data!NQ2</f>
        <v>0</v>
      </c>
      <c r="F158" s="159">
        <f>Data!OK2</f>
        <v>0</v>
      </c>
      <c r="G158" s="159">
        <f>Data!PE2</f>
        <v>0</v>
      </c>
      <c r="H158" s="160">
        <f>Data!PY2</f>
        <v>21835716.631664559</v>
      </c>
      <c r="I158" s="70">
        <f t="shared" si="6"/>
        <v>21835716.631664559</v>
      </c>
    </row>
    <row r="159" spans="2:9" x14ac:dyDescent="0.2">
      <c r="B159" s="9" t="str">
        <f>$B$48</f>
        <v>Optometry</v>
      </c>
      <c r="C159" s="159">
        <f>Data!MD2</f>
        <v>0</v>
      </c>
      <c r="D159" s="159">
        <f>Data!MX2</f>
        <v>0</v>
      </c>
      <c r="E159" s="159">
        <f>Data!NR2</f>
        <v>0</v>
      </c>
      <c r="F159" s="159">
        <f>Data!OL2</f>
        <v>0</v>
      </c>
      <c r="G159" s="159">
        <f>Data!PF2</f>
        <v>0</v>
      </c>
      <c r="H159" s="160">
        <f>Data!PZ2</f>
        <v>0</v>
      </c>
      <c r="I159" s="70">
        <f t="shared" si="6"/>
        <v>0</v>
      </c>
    </row>
    <row r="160" spans="2:9" x14ac:dyDescent="0.2">
      <c r="B160" s="9" t="str">
        <f>$B$49</f>
        <v>Teacher Ed-Practice Teaching</v>
      </c>
      <c r="C160" s="159">
        <f>Data!ME2</f>
        <v>0</v>
      </c>
      <c r="D160" s="159">
        <f>Data!MY2</f>
        <v>0</v>
      </c>
      <c r="E160" s="159">
        <f>Data!NS2</f>
        <v>0</v>
      </c>
      <c r="F160" s="159">
        <f>Data!OM2</f>
        <v>0</v>
      </c>
      <c r="G160" s="159">
        <f>Data!PG2</f>
        <v>0</v>
      </c>
      <c r="H160" s="160">
        <f>Data!QA2</f>
        <v>0</v>
      </c>
      <c r="I160" s="70">
        <f t="shared" si="6"/>
        <v>0</v>
      </c>
    </row>
    <row r="161" spans="2:9" x14ac:dyDescent="0.2">
      <c r="B161" s="9" t="str">
        <f>$B$50</f>
        <v>Technology</v>
      </c>
      <c r="C161" s="159">
        <f>Data!MF2</f>
        <v>0</v>
      </c>
      <c r="D161" s="159">
        <f>Data!MZ2</f>
        <v>0</v>
      </c>
      <c r="E161" s="159">
        <f>Data!NT2</f>
        <v>0</v>
      </c>
      <c r="F161" s="159">
        <f>Data!ON2</f>
        <v>0</v>
      </c>
      <c r="G161" s="159">
        <f>Data!PH2</f>
        <v>0</v>
      </c>
      <c r="H161" s="160">
        <f>Data!QB2</f>
        <v>5502647.8452147441</v>
      </c>
      <c r="I161" s="70">
        <f t="shared" si="6"/>
        <v>5502647.8452147441</v>
      </c>
    </row>
    <row r="162" spans="2:9" x14ac:dyDescent="0.2">
      <c r="B162" s="9" t="str">
        <f>$B$51</f>
        <v>Nursing</v>
      </c>
      <c r="C162" s="159">
        <f>Data!MG2</f>
        <v>0</v>
      </c>
      <c r="D162" s="159">
        <f>Data!NA2</f>
        <v>0</v>
      </c>
      <c r="E162" s="159">
        <f>Data!NU2</f>
        <v>0</v>
      </c>
      <c r="F162" s="159">
        <f>Data!OO2</f>
        <v>0</v>
      </c>
      <c r="G162" s="159">
        <f>Data!PI2</f>
        <v>0</v>
      </c>
      <c r="H162" s="160">
        <f>Data!QC2</f>
        <v>30909234.52708891</v>
      </c>
      <c r="I162" s="70">
        <f t="shared" si="6"/>
        <v>30909234.52708891</v>
      </c>
    </row>
    <row r="163" spans="2:9" ht="15" thickBot="1" x14ac:dyDescent="0.25">
      <c r="B163" s="35" t="str">
        <f>$B$52</f>
        <v>Totals</v>
      </c>
      <c r="C163" s="36">
        <f t="shared" ref="C163:H163" si="7">SUM(C143:C162)</f>
        <v>0</v>
      </c>
      <c r="D163" s="36">
        <f t="shared" si="7"/>
        <v>0</v>
      </c>
      <c r="E163" s="36">
        <f t="shared" si="7"/>
        <v>0</v>
      </c>
      <c r="F163" s="36">
        <f t="shared" si="7"/>
        <v>0</v>
      </c>
      <c r="G163" s="37">
        <f t="shared" si="7"/>
        <v>0</v>
      </c>
      <c r="H163" s="71">
        <f t="shared" si="7"/>
        <v>199405636.40193701</v>
      </c>
      <c r="I163" s="70">
        <f>SUM(I143:I162)</f>
        <v>199405636.40193701</v>
      </c>
    </row>
    <row r="164" spans="2:9" ht="15" customHeight="1" thickTop="1" x14ac:dyDescent="0.2">
      <c r="B164" s="14"/>
      <c r="C164" s="42"/>
      <c r="D164" s="42"/>
      <c r="E164" s="42"/>
      <c r="F164" s="42"/>
      <c r="G164" s="42"/>
      <c r="H164" s="43"/>
      <c r="I164" s="44"/>
    </row>
    <row r="165" spans="2:9" ht="14.25" customHeight="1" x14ac:dyDescent="0.2">
      <c r="B165" s="390" t="s">
        <v>67</v>
      </c>
      <c r="C165" s="390"/>
      <c r="D165" s="390"/>
      <c r="E165" s="390"/>
      <c r="F165" s="390"/>
      <c r="G165" s="390"/>
      <c r="H165" s="72"/>
      <c r="I165" s="72"/>
    </row>
    <row r="166" spans="2:9" ht="43.5" customHeight="1" thickBot="1" x14ac:dyDescent="0.25">
      <c r="B166" s="366" t="s">
        <v>43</v>
      </c>
      <c r="C166" s="366"/>
      <c r="D166" s="366"/>
      <c r="E166" s="366"/>
      <c r="F166" s="366"/>
      <c r="G166" s="366"/>
      <c r="H166" s="51"/>
    </row>
    <row r="167" spans="2:9" ht="15" thickBot="1" x14ac:dyDescent="0.25">
      <c r="B167" s="62" t="s">
        <v>32</v>
      </c>
      <c r="C167" s="63" t="s">
        <v>26</v>
      </c>
      <c r="D167" s="63" t="s">
        <v>27</v>
      </c>
      <c r="E167" s="63" t="s">
        <v>28</v>
      </c>
      <c r="F167" s="63" t="s">
        <v>29</v>
      </c>
      <c r="G167" s="63" t="s">
        <v>30</v>
      </c>
      <c r="H167" s="64" t="s">
        <v>1</v>
      </c>
      <c r="I167" s="1"/>
    </row>
    <row r="168" spans="2:9" x14ac:dyDescent="0.2">
      <c r="B168" s="9" t="str">
        <f>$B$32</f>
        <v>Liberal Arts</v>
      </c>
      <c r="C168" s="21">
        <f t="shared" ref="C168:G177" si="8">C143+$H$140*IF($H116=0,0,$H143*C116/$H116)+IF($H32=0,0,$H$141*$H143*C32/$H32)</f>
        <v>8530580.4175490551</v>
      </c>
      <c r="D168" s="21">
        <f t="shared" si="8"/>
        <v>7874094.0206065923</v>
      </c>
      <c r="E168" s="21">
        <f t="shared" si="8"/>
        <v>3391601.519689553</v>
      </c>
      <c r="F168" s="21">
        <f t="shared" si="8"/>
        <v>2166880.9325276711</v>
      </c>
      <c r="G168" s="21">
        <f t="shared" si="8"/>
        <v>0</v>
      </c>
      <c r="H168" s="36">
        <f t="shared" ref="H168:H188" si="9">SUM(C168:G168)</f>
        <v>21963156.890372872</v>
      </c>
      <c r="I168" s="52"/>
    </row>
    <row r="169" spans="2:9" x14ac:dyDescent="0.2">
      <c r="B169" s="9" t="str">
        <f>$B$33</f>
        <v>Science</v>
      </c>
      <c r="C169" s="22">
        <f t="shared" si="8"/>
        <v>13350916.130890526</v>
      </c>
      <c r="D169" s="22">
        <f t="shared" si="8"/>
        <v>7033446.267937419</v>
      </c>
      <c r="E169" s="22">
        <f t="shared" si="8"/>
        <v>6901956.8720385181</v>
      </c>
      <c r="F169" s="22">
        <f t="shared" si="8"/>
        <v>4822194.2539757052</v>
      </c>
      <c r="G169" s="22">
        <f t="shared" si="8"/>
        <v>0</v>
      </c>
      <c r="H169" s="69">
        <f t="shared" si="9"/>
        <v>32108513.524842165</v>
      </c>
      <c r="I169" s="52"/>
    </row>
    <row r="170" spans="2:9" x14ac:dyDescent="0.2">
      <c r="B170" s="9" t="str">
        <f>$B$34</f>
        <v>Fine Arts</v>
      </c>
      <c r="C170" s="22">
        <f t="shared" si="8"/>
        <v>1193606.9780825134</v>
      </c>
      <c r="D170" s="22">
        <f t="shared" si="8"/>
        <v>1162173.5694073229</v>
      </c>
      <c r="E170" s="22">
        <f t="shared" si="8"/>
        <v>665186.39315459516</v>
      </c>
      <c r="F170" s="22">
        <f t="shared" si="8"/>
        <v>0</v>
      </c>
      <c r="G170" s="22">
        <f t="shared" si="8"/>
        <v>0</v>
      </c>
      <c r="H170" s="69">
        <f t="shared" si="9"/>
        <v>3020966.9406444314</v>
      </c>
      <c r="I170" s="52"/>
    </row>
    <row r="171" spans="2:9" x14ac:dyDescent="0.2">
      <c r="B171" s="9" t="str">
        <f>$B$35</f>
        <v>Teacher Education</v>
      </c>
      <c r="C171" s="22">
        <f t="shared" si="8"/>
        <v>230360.22856338107</v>
      </c>
      <c r="D171" s="22">
        <f t="shared" si="8"/>
        <v>1214191.5787205915</v>
      </c>
      <c r="E171" s="22">
        <f t="shared" si="8"/>
        <v>1586527.8858667249</v>
      </c>
      <c r="F171" s="22">
        <f t="shared" si="8"/>
        <v>563242.53714446176</v>
      </c>
      <c r="G171" s="22">
        <f t="shared" si="8"/>
        <v>0</v>
      </c>
      <c r="H171" s="69">
        <f t="shared" si="9"/>
        <v>3594322.2302951589</v>
      </c>
      <c r="I171" s="52"/>
    </row>
    <row r="172" spans="2:9" x14ac:dyDescent="0.2">
      <c r="B172" s="9" t="str">
        <f>$B$36</f>
        <v>Agriculture</v>
      </c>
      <c r="C172" s="22">
        <f t="shared" si="8"/>
        <v>0</v>
      </c>
      <c r="D172" s="22">
        <f t="shared" si="8"/>
        <v>0</v>
      </c>
      <c r="E172" s="22">
        <f t="shared" si="8"/>
        <v>0</v>
      </c>
      <c r="F172" s="22">
        <f t="shared" si="8"/>
        <v>0</v>
      </c>
      <c r="G172" s="22">
        <f t="shared" si="8"/>
        <v>0</v>
      </c>
      <c r="H172" s="69">
        <f t="shared" si="9"/>
        <v>0</v>
      </c>
      <c r="I172" s="52"/>
    </row>
    <row r="173" spans="2:9" x14ac:dyDescent="0.2">
      <c r="B173" s="9" t="str">
        <f>$B$37</f>
        <v>Engineering</v>
      </c>
      <c r="C173" s="22">
        <f t="shared" si="8"/>
        <v>14486957.4142795</v>
      </c>
      <c r="D173" s="22">
        <f t="shared" si="8"/>
        <v>22856740.948835008</v>
      </c>
      <c r="E173" s="22">
        <f t="shared" si="8"/>
        <v>21727208.909567077</v>
      </c>
      <c r="F173" s="22">
        <f t="shared" si="8"/>
        <v>14246702.401080256</v>
      </c>
      <c r="G173" s="22">
        <f t="shared" si="8"/>
        <v>0</v>
      </c>
      <c r="H173" s="69">
        <f t="shared" si="9"/>
        <v>73317609.67376183</v>
      </c>
      <c r="I173" s="52"/>
    </row>
    <row r="174" spans="2:9" x14ac:dyDescent="0.2">
      <c r="B174" s="9" t="str">
        <f>$B$38</f>
        <v>Home Economics</v>
      </c>
      <c r="C174" s="22">
        <f t="shared" si="8"/>
        <v>0</v>
      </c>
      <c r="D174" s="22">
        <f t="shared" si="8"/>
        <v>0</v>
      </c>
      <c r="E174" s="22">
        <f t="shared" si="8"/>
        <v>0</v>
      </c>
      <c r="F174" s="22">
        <f t="shared" si="8"/>
        <v>0</v>
      </c>
      <c r="G174" s="22">
        <f t="shared" si="8"/>
        <v>0</v>
      </c>
      <c r="H174" s="69">
        <f t="shared" si="9"/>
        <v>0</v>
      </c>
      <c r="I174" s="52"/>
    </row>
    <row r="175" spans="2:9" x14ac:dyDescent="0.2">
      <c r="B175" s="9" t="str">
        <f>$B$39</f>
        <v>Law</v>
      </c>
      <c r="C175" s="22">
        <f t="shared" si="8"/>
        <v>0</v>
      </c>
      <c r="D175" s="22">
        <f t="shared" si="8"/>
        <v>0</v>
      </c>
      <c r="E175" s="22">
        <f t="shared" si="8"/>
        <v>0</v>
      </c>
      <c r="F175" s="22">
        <f t="shared" si="8"/>
        <v>0</v>
      </c>
      <c r="G175" s="22">
        <f t="shared" si="8"/>
        <v>0</v>
      </c>
      <c r="H175" s="69">
        <f t="shared" si="9"/>
        <v>0</v>
      </c>
      <c r="I175" s="52"/>
    </row>
    <row r="176" spans="2:9" x14ac:dyDescent="0.2">
      <c r="B176" s="9" t="str">
        <f>$B$40</f>
        <v>Social Service</v>
      </c>
      <c r="C176" s="22">
        <f t="shared" si="8"/>
        <v>391027.44352684729</v>
      </c>
      <c r="D176" s="22">
        <f t="shared" si="8"/>
        <v>1444341.6021740704</v>
      </c>
      <c r="E176" s="22">
        <f t="shared" si="8"/>
        <v>4898088.3878568234</v>
      </c>
      <c r="F176" s="22">
        <f t="shared" si="8"/>
        <v>420010.7044945797</v>
      </c>
      <c r="G176" s="22">
        <f t="shared" si="8"/>
        <v>0</v>
      </c>
      <c r="H176" s="69">
        <f t="shared" si="9"/>
        <v>7153468.138052321</v>
      </c>
      <c r="I176" s="52"/>
    </row>
    <row r="177" spans="2:9" x14ac:dyDescent="0.2">
      <c r="B177" s="9" t="str">
        <f>$B$41</f>
        <v>Library Science</v>
      </c>
      <c r="C177" s="22">
        <f t="shared" si="8"/>
        <v>0</v>
      </c>
      <c r="D177" s="22">
        <f t="shared" si="8"/>
        <v>0</v>
      </c>
      <c r="E177" s="22">
        <f t="shared" si="8"/>
        <v>0</v>
      </c>
      <c r="F177" s="22">
        <f t="shared" si="8"/>
        <v>0</v>
      </c>
      <c r="G177" s="22">
        <f t="shared" si="8"/>
        <v>0</v>
      </c>
      <c r="H177" s="69">
        <f t="shared" si="9"/>
        <v>0</v>
      </c>
      <c r="I177" s="52"/>
    </row>
    <row r="178" spans="2:9" x14ac:dyDescent="0.2">
      <c r="B178" s="9" t="str">
        <f>$B$42</f>
        <v>Veterinary Science</v>
      </c>
      <c r="C178" s="22">
        <f t="shared" ref="C178:G187" si="10">C153+$H$140*IF($H126=0,0,$H153*C126/$H126)+IF($H42=0,0,$H$141*$H153*C42/$H42)</f>
        <v>0</v>
      </c>
      <c r="D178" s="22">
        <f t="shared" si="10"/>
        <v>0</v>
      </c>
      <c r="E178" s="22">
        <f t="shared" si="10"/>
        <v>0</v>
      </c>
      <c r="F178" s="22">
        <f t="shared" si="10"/>
        <v>0</v>
      </c>
      <c r="G178" s="22">
        <f t="shared" si="10"/>
        <v>0</v>
      </c>
      <c r="H178" s="69">
        <f t="shared" si="9"/>
        <v>0</v>
      </c>
      <c r="I178" s="52"/>
    </row>
    <row r="179" spans="2:9" x14ac:dyDescent="0.2">
      <c r="B179" s="9" t="str">
        <f>$B$43</f>
        <v>Vocational Training</v>
      </c>
      <c r="C179" s="22">
        <f t="shared" si="10"/>
        <v>0</v>
      </c>
      <c r="D179" s="22">
        <f t="shared" si="10"/>
        <v>0</v>
      </c>
      <c r="E179" s="22">
        <f t="shared" si="10"/>
        <v>0</v>
      </c>
      <c r="F179" s="22">
        <f t="shared" si="10"/>
        <v>0</v>
      </c>
      <c r="G179" s="22">
        <f t="shared" si="10"/>
        <v>0</v>
      </c>
      <c r="H179" s="69">
        <f t="shared" si="9"/>
        <v>0</v>
      </c>
      <c r="I179" s="52"/>
    </row>
    <row r="180" spans="2:9" x14ac:dyDescent="0.2">
      <c r="B180" s="9" t="str">
        <f>$B$44</f>
        <v>Physical Training</v>
      </c>
      <c r="C180" s="22">
        <f t="shared" si="10"/>
        <v>0</v>
      </c>
      <c r="D180" s="22">
        <f t="shared" si="10"/>
        <v>0</v>
      </c>
      <c r="E180" s="22">
        <f t="shared" si="10"/>
        <v>0</v>
      </c>
      <c r="F180" s="22">
        <f t="shared" si="10"/>
        <v>0</v>
      </c>
      <c r="G180" s="22">
        <f t="shared" si="10"/>
        <v>0</v>
      </c>
      <c r="H180" s="69">
        <f t="shared" si="9"/>
        <v>0</v>
      </c>
      <c r="I180" s="52"/>
    </row>
    <row r="181" spans="2:9" x14ac:dyDescent="0.2">
      <c r="B181" s="9" t="str">
        <f>$B$45</f>
        <v>Health Services</v>
      </c>
      <c r="C181" s="22">
        <f t="shared" si="10"/>
        <v>0</v>
      </c>
      <c r="D181" s="22">
        <f t="shared" si="10"/>
        <v>0</v>
      </c>
      <c r="E181" s="22">
        <f t="shared" si="10"/>
        <v>0</v>
      </c>
      <c r="F181" s="22">
        <f t="shared" si="10"/>
        <v>0</v>
      </c>
      <c r="G181" s="22">
        <f t="shared" si="10"/>
        <v>0</v>
      </c>
      <c r="H181" s="69">
        <f t="shared" si="9"/>
        <v>0</v>
      </c>
      <c r="I181" s="52"/>
    </row>
    <row r="182" spans="2:9" x14ac:dyDescent="0.2">
      <c r="B182" s="9" t="str">
        <f>$B$46</f>
        <v>Pharmacy</v>
      </c>
      <c r="C182" s="22">
        <f t="shared" si="10"/>
        <v>0</v>
      </c>
      <c r="D182" s="22">
        <f t="shared" si="10"/>
        <v>0</v>
      </c>
      <c r="E182" s="22">
        <f t="shared" si="10"/>
        <v>0</v>
      </c>
      <c r="F182" s="22">
        <f t="shared" si="10"/>
        <v>0</v>
      </c>
      <c r="G182" s="22">
        <f t="shared" si="10"/>
        <v>0</v>
      </c>
      <c r="H182" s="69">
        <f t="shared" si="9"/>
        <v>0</v>
      </c>
      <c r="I182" s="52"/>
    </row>
    <row r="183" spans="2:9" x14ac:dyDescent="0.2">
      <c r="B183" s="9" t="str">
        <f>$B$47</f>
        <v>Business Administration</v>
      </c>
      <c r="C183" s="22">
        <f t="shared" si="10"/>
        <v>2551144.4233030132</v>
      </c>
      <c r="D183" s="22">
        <f t="shared" si="10"/>
        <v>9514274.0422507152</v>
      </c>
      <c r="E183" s="22">
        <f t="shared" si="10"/>
        <v>6247001.886310013</v>
      </c>
      <c r="F183" s="22">
        <f t="shared" si="10"/>
        <v>3523296.2798008183</v>
      </c>
      <c r="G183" s="22">
        <f t="shared" si="10"/>
        <v>0</v>
      </c>
      <c r="H183" s="69">
        <f t="shared" si="9"/>
        <v>21835716.631664559</v>
      </c>
      <c r="I183" s="52"/>
    </row>
    <row r="184" spans="2:9" x14ac:dyDescent="0.2">
      <c r="B184" s="9" t="str">
        <f>$B$48</f>
        <v>Optometry</v>
      </c>
      <c r="C184" s="22">
        <f t="shared" si="10"/>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row>
    <row r="186" spans="2:9" x14ac:dyDescent="0.2">
      <c r="B186" s="9" t="str">
        <f>$B$50</f>
        <v>Technology</v>
      </c>
      <c r="C186" s="22">
        <f t="shared" si="10"/>
        <v>1306310.2609721229</v>
      </c>
      <c r="D186" s="22">
        <f t="shared" si="10"/>
        <v>3749489.5009299228</v>
      </c>
      <c r="E186" s="22">
        <f t="shared" si="10"/>
        <v>446848.08331269841</v>
      </c>
      <c r="F186" s="22">
        <f t="shared" si="10"/>
        <v>0</v>
      </c>
      <c r="G186" s="22">
        <f t="shared" si="10"/>
        <v>0</v>
      </c>
      <c r="H186" s="69">
        <f t="shared" si="9"/>
        <v>5502647.8452147441</v>
      </c>
      <c r="I186" s="52"/>
    </row>
    <row r="187" spans="2:9" x14ac:dyDescent="0.2">
      <c r="B187" s="9" t="str">
        <f>$B$51</f>
        <v>Nursing</v>
      </c>
      <c r="C187" s="22">
        <f t="shared" si="10"/>
        <v>2874758.6188738234</v>
      </c>
      <c r="D187" s="22">
        <f t="shared" si="10"/>
        <v>14396102.770134689</v>
      </c>
      <c r="E187" s="22">
        <f t="shared" si="10"/>
        <v>10293817.858058676</v>
      </c>
      <c r="F187" s="22">
        <f t="shared" si="10"/>
        <v>3344555.2800217234</v>
      </c>
      <c r="G187" s="22">
        <f t="shared" si="10"/>
        <v>0</v>
      </c>
      <c r="H187" s="69">
        <f t="shared" si="9"/>
        <v>30909234.527088914</v>
      </c>
      <c r="I187" s="52"/>
    </row>
    <row r="188" spans="2:9" x14ac:dyDescent="0.2">
      <c r="B188" s="35" t="str">
        <f>$B$52</f>
        <v>Totals</v>
      </c>
      <c r="C188" s="36">
        <f>SUM(C168:C187)</f>
        <v>44915661.916040778</v>
      </c>
      <c r="D188" s="36">
        <f>SUM(D168:D187)</f>
        <v>69244854.300996333</v>
      </c>
      <c r="E188" s="36">
        <f>SUM(E168:E187)</f>
        <v>56158237.79585468</v>
      </c>
      <c r="F188" s="36">
        <f>SUM(F168:F187)</f>
        <v>29086882.389045216</v>
      </c>
      <c r="G188" s="36">
        <f>SUM(G168:G187)</f>
        <v>0</v>
      </c>
      <c r="H188" s="36">
        <f t="shared" si="9"/>
        <v>199405636.40193701</v>
      </c>
      <c r="I188" s="52"/>
    </row>
    <row r="189" spans="2:9" x14ac:dyDescent="0.2">
      <c r="B189" s="46"/>
      <c r="C189" s="42"/>
      <c r="D189" s="42"/>
      <c r="E189" s="42"/>
      <c r="F189" s="42"/>
      <c r="G189" s="42"/>
      <c r="H189" s="43"/>
      <c r="I189" s="1"/>
    </row>
    <row r="190" spans="2:9" ht="15" customHeight="1" x14ac:dyDescent="0.2">
      <c r="B190" s="382" t="s">
        <v>35</v>
      </c>
      <c r="C190" s="382"/>
      <c r="D190" s="382"/>
      <c r="E190" s="382"/>
      <c r="F190" s="382"/>
      <c r="G190" s="382"/>
      <c r="H190" s="17">
        <f>H15</f>
        <v>62034661</v>
      </c>
    </row>
    <row r="191" spans="2:9" ht="43.5" customHeight="1" thickBot="1" x14ac:dyDescent="0.25">
      <c r="B191" s="364" t="s">
        <v>233</v>
      </c>
      <c r="C191" s="364"/>
      <c r="D191" s="364"/>
      <c r="E191" s="364"/>
      <c r="F191" s="364"/>
      <c r="G191" s="364"/>
      <c r="H191" s="364"/>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2" si="11">$H$190*IF($H$136=0,0,C116/$H$136)</f>
        <v>4869696.7706090948</v>
      </c>
      <c r="D193" s="38">
        <f t="shared" si="11"/>
        <v>4494940.3612371264</v>
      </c>
      <c r="E193" s="38">
        <f t="shared" si="11"/>
        <v>1936101.6670856725</v>
      </c>
      <c r="F193" s="38">
        <f t="shared" si="11"/>
        <v>1236967.7751020095</v>
      </c>
      <c r="G193" s="38">
        <f t="shared" si="11"/>
        <v>0</v>
      </c>
      <c r="H193" s="38">
        <f>SUM(C193:G193)</f>
        <v>12537706.574033903</v>
      </c>
      <c r="I193" s="1"/>
    </row>
    <row r="194" spans="2:9" x14ac:dyDescent="0.2">
      <c r="B194" s="9" t="str">
        <f>$B$33</f>
        <v>Science</v>
      </c>
      <c r="C194" s="39">
        <f t="shared" si="11"/>
        <v>3558881.9236232219</v>
      </c>
      <c r="D194" s="39">
        <f t="shared" si="11"/>
        <v>1874867.9520068315</v>
      </c>
      <c r="E194" s="39">
        <f t="shared" si="11"/>
        <v>1839817.5307754371</v>
      </c>
      <c r="F194" s="39">
        <f t="shared" si="11"/>
        <v>1285426.3927976005</v>
      </c>
      <c r="G194" s="39">
        <f t="shared" si="11"/>
        <v>0</v>
      </c>
      <c r="H194" s="39">
        <f t="shared" ref="H194:H213" si="12">SUM(C194:G194)</f>
        <v>8558993.7992030904</v>
      </c>
      <c r="I194" s="1"/>
    </row>
    <row r="195" spans="2:9" x14ac:dyDescent="0.2">
      <c r="B195" s="9" t="str">
        <f>$B$34</f>
        <v>Fine Arts</v>
      </c>
      <c r="C195" s="39">
        <f t="shared" si="11"/>
        <v>1698210.7351625799</v>
      </c>
      <c r="D195" s="39">
        <f t="shared" si="11"/>
        <v>1653488.6842403281</v>
      </c>
      <c r="E195" s="39">
        <f t="shared" si="11"/>
        <v>946397.5114772825</v>
      </c>
      <c r="F195" s="39">
        <f t="shared" si="11"/>
        <v>0</v>
      </c>
      <c r="G195" s="39">
        <f t="shared" si="11"/>
        <v>0</v>
      </c>
      <c r="H195" s="39">
        <f t="shared" si="12"/>
        <v>4298096.9308801908</v>
      </c>
      <c r="I195" s="1"/>
    </row>
    <row r="196" spans="2:9" x14ac:dyDescent="0.2">
      <c r="B196" s="9" t="str">
        <f>$B$35</f>
        <v>Teacher Education</v>
      </c>
      <c r="C196" s="39">
        <f t="shared" si="11"/>
        <v>124601.97584069915</v>
      </c>
      <c r="D196" s="39">
        <f t="shared" si="11"/>
        <v>656756.90070822067</v>
      </c>
      <c r="E196" s="39">
        <f t="shared" si="11"/>
        <v>858153.81647344748</v>
      </c>
      <c r="F196" s="39">
        <f t="shared" si="11"/>
        <v>304658.20182331844</v>
      </c>
      <c r="G196" s="39">
        <f t="shared" si="11"/>
        <v>0</v>
      </c>
      <c r="H196" s="39">
        <f t="shared" si="12"/>
        <v>1944170.8948456857</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3208554.8875651485</v>
      </c>
      <c r="D198" s="39">
        <f t="shared" si="11"/>
        <v>5062285.0463347211</v>
      </c>
      <c r="E198" s="39">
        <f t="shared" si="11"/>
        <v>4812117.5721291099</v>
      </c>
      <c r="F198" s="39">
        <f t="shared" si="11"/>
        <v>3155343.4798956104</v>
      </c>
      <c r="G198" s="39">
        <f t="shared" si="11"/>
        <v>0</v>
      </c>
      <c r="H198" s="39">
        <f t="shared" si="12"/>
        <v>16238300.98592459</v>
      </c>
      <c r="I198" s="1"/>
    </row>
    <row r="199" spans="2:9" x14ac:dyDescent="0.2">
      <c r="B199" s="9" t="str">
        <f>$B$38</f>
        <v>Home Economics</v>
      </c>
      <c r="C199" s="39">
        <f t="shared" si="11"/>
        <v>9351.21114282694</v>
      </c>
      <c r="D199" s="39">
        <f t="shared" si="11"/>
        <v>88699.018010195359</v>
      </c>
      <c r="E199" s="39">
        <f t="shared" si="11"/>
        <v>0</v>
      </c>
      <c r="F199" s="39">
        <f t="shared" si="11"/>
        <v>0</v>
      </c>
      <c r="G199" s="39">
        <f t="shared" si="11"/>
        <v>0</v>
      </c>
      <c r="H199" s="39">
        <f t="shared" si="12"/>
        <v>98050.229153022301</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146985.50791666296</v>
      </c>
      <c r="D201" s="39">
        <f t="shared" si="11"/>
        <v>542921.69901406555</v>
      </c>
      <c r="E201" s="39">
        <f t="shared" si="11"/>
        <v>1841170.0289276848</v>
      </c>
      <c r="F201" s="39">
        <f t="shared" si="11"/>
        <v>157880.1891083447</v>
      </c>
      <c r="G201" s="39">
        <f t="shared" si="11"/>
        <v>0</v>
      </c>
      <c r="H201" s="39">
        <f t="shared" si="12"/>
        <v>2688957.4249667581</v>
      </c>
      <c r="I201" s="1"/>
    </row>
    <row r="202" spans="2:9" x14ac:dyDescent="0.2">
      <c r="B202" s="9" t="str">
        <f>$B$41</f>
        <v>Library Science</v>
      </c>
      <c r="C202" s="39">
        <f t="shared" si="11"/>
        <v>0</v>
      </c>
      <c r="D202" s="39">
        <f t="shared" si="11"/>
        <v>11422.166322053516</v>
      </c>
      <c r="E202" s="39">
        <f t="shared" si="11"/>
        <v>0</v>
      </c>
      <c r="F202" s="39">
        <f t="shared" si="11"/>
        <v>0</v>
      </c>
      <c r="G202" s="39">
        <f t="shared" si="11"/>
        <v>0</v>
      </c>
      <c r="H202" s="39">
        <f t="shared" si="12"/>
        <v>11422.166322053516</v>
      </c>
      <c r="I202" s="1"/>
    </row>
    <row r="203" spans="2:9" x14ac:dyDescent="0.2">
      <c r="B203" s="9" t="str">
        <f>$B$42</f>
        <v>Veterinary Science</v>
      </c>
      <c r="C203" s="39">
        <f t="shared" ref="C203:G212" si="13">$H$190*IF($H$136=0,0,C126/$H$136)</f>
        <v>0</v>
      </c>
      <c r="D203" s="39">
        <f t="shared" si="13"/>
        <v>0</v>
      </c>
      <c r="E203" s="39">
        <f t="shared" si="13"/>
        <v>0</v>
      </c>
      <c r="F203" s="39">
        <f t="shared" si="13"/>
        <v>0</v>
      </c>
      <c r="G203" s="39">
        <f t="shared" si="13"/>
        <v>0</v>
      </c>
      <c r="H203" s="39">
        <f t="shared" si="12"/>
        <v>0</v>
      </c>
      <c r="I203" s="1"/>
    </row>
    <row r="204" spans="2:9" x14ac:dyDescent="0.2">
      <c r="B204" s="9" t="str">
        <f>$B$43</f>
        <v>Vocational Training</v>
      </c>
      <c r="C204" s="39">
        <f t="shared" si="13"/>
        <v>0</v>
      </c>
      <c r="D204" s="39">
        <f t="shared" si="13"/>
        <v>0</v>
      </c>
      <c r="E204" s="39">
        <f t="shared" si="13"/>
        <v>0</v>
      </c>
      <c r="F204" s="39">
        <f t="shared" si="13"/>
        <v>0</v>
      </c>
      <c r="G204" s="39">
        <f t="shared" si="13"/>
        <v>0</v>
      </c>
      <c r="H204" s="39">
        <f t="shared" si="12"/>
        <v>0</v>
      </c>
      <c r="I204" s="1"/>
    </row>
    <row r="205" spans="2:9" x14ac:dyDescent="0.2">
      <c r="B205" s="9" t="str">
        <f>$B$44</f>
        <v>Physical Training</v>
      </c>
      <c r="C205" s="39">
        <f t="shared" si="13"/>
        <v>0</v>
      </c>
      <c r="D205" s="39">
        <f t="shared" si="13"/>
        <v>0</v>
      </c>
      <c r="E205" s="39">
        <f t="shared" si="13"/>
        <v>0</v>
      </c>
      <c r="F205" s="39">
        <f t="shared" si="13"/>
        <v>0</v>
      </c>
      <c r="G205" s="39">
        <f t="shared" si="13"/>
        <v>0</v>
      </c>
      <c r="H205" s="39">
        <f t="shared" si="12"/>
        <v>0</v>
      </c>
      <c r="I205" s="1"/>
    </row>
    <row r="206" spans="2:9" x14ac:dyDescent="0.2">
      <c r="B206" s="9" t="str">
        <f>$B$45</f>
        <v>Health Services</v>
      </c>
      <c r="C206" s="39">
        <f t="shared" si="13"/>
        <v>180288.37067294738</v>
      </c>
      <c r="D206" s="39">
        <f t="shared" si="13"/>
        <v>569774.27336613019</v>
      </c>
      <c r="E206" s="39">
        <f t="shared" si="13"/>
        <v>408077.56684163556</v>
      </c>
      <c r="F206" s="39">
        <f t="shared" si="13"/>
        <v>300927.29443247517</v>
      </c>
      <c r="G206" s="39">
        <f t="shared" si="13"/>
        <v>0</v>
      </c>
      <c r="H206" s="39">
        <f t="shared" si="12"/>
        <v>1459067.5053131883</v>
      </c>
      <c r="I206" s="1"/>
    </row>
    <row r="207" spans="2:9" x14ac:dyDescent="0.2">
      <c r="B207" s="9" t="str">
        <f>$B$46</f>
        <v>Pharmacy</v>
      </c>
      <c r="C207" s="39">
        <f t="shared" si="13"/>
        <v>0</v>
      </c>
      <c r="D207" s="39">
        <f t="shared" si="13"/>
        <v>0</v>
      </c>
      <c r="E207" s="39">
        <f t="shared" si="13"/>
        <v>0</v>
      </c>
      <c r="F207" s="39">
        <f t="shared" si="13"/>
        <v>0</v>
      </c>
      <c r="G207" s="39">
        <f t="shared" si="13"/>
        <v>0</v>
      </c>
      <c r="H207" s="39">
        <f t="shared" si="12"/>
        <v>0</v>
      </c>
      <c r="I207" s="1"/>
    </row>
    <row r="208" spans="2:9" x14ac:dyDescent="0.2">
      <c r="B208" s="9" t="str">
        <f>$B$47</f>
        <v>Business Administration</v>
      </c>
      <c r="C208" s="39">
        <f t="shared" si="13"/>
        <v>984883.1316519652</v>
      </c>
      <c r="D208" s="39">
        <f t="shared" si="13"/>
        <v>3673037.0607536193</v>
      </c>
      <c r="E208" s="39">
        <f t="shared" si="13"/>
        <v>2411688.9365514242</v>
      </c>
      <c r="F208" s="39">
        <f t="shared" si="13"/>
        <v>1360187.6248523914</v>
      </c>
      <c r="G208" s="39">
        <f t="shared" si="13"/>
        <v>0</v>
      </c>
      <c r="H208" s="39">
        <f t="shared" si="12"/>
        <v>8429796.7538093999</v>
      </c>
      <c r="I208" s="1"/>
    </row>
    <row r="209" spans="2:9" x14ac:dyDescent="0.2">
      <c r="B209" s="9" t="str">
        <f>$B$48</f>
        <v>Optometry</v>
      </c>
      <c r="C209" s="39">
        <f t="shared" si="13"/>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26889.862785670328</v>
      </c>
      <c r="E210" s="39">
        <f t="shared" si="13"/>
        <v>0</v>
      </c>
      <c r="F210" s="39">
        <f t="shared" si="13"/>
        <v>0</v>
      </c>
      <c r="G210" s="39">
        <f t="shared" si="13"/>
        <v>0</v>
      </c>
      <c r="H210" s="39">
        <f t="shared" si="12"/>
        <v>26889.862785670328</v>
      </c>
      <c r="I210" s="1"/>
    </row>
    <row r="211" spans="2:9" x14ac:dyDescent="0.2">
      <c r="B211" s="9" t="str">
        <f>$B$50</f>
        <v>Technology</v>
      </c>
      <c r="C211" s="39">
        <f t="shared" si="13"/>
        <v>119178.73153755617</v>
      </c>
      <c r="D211" s="39">
        <f t="shared" si="13"/>
        <v>342077.54159541801</v>
      </c>
      <c r="E211" s="39">
        <f t="shared" si="13"/>
        <v>40767.334798063028</v>
      </c>
      <c r="F211" s="39">
        <f t="shared" si="13"/>
        <v>0</v>
      </c>
      <c r="G211" s="39">
        <f t="shared" si="13"/>
        <v>0</v>
      </c>
      <c r="H211" s="39">
        <f t="shared" si="12"/>
        <v>502023.6079310372</v>
      </c>
      <c r="I211" s="1"/>
    </row>
    <row r="212" spans="2:9" x14ac:dyDescent="0.2">
      <c r="B212" s="9" t="str">
        <f>$B$51</f>
        <v>Nursing</v>
      </c>
      <c r="C212" s="39">
        <f t="shared" si="13"/>
        <v>487464.01743547077</v>
      </c>
      <c r="D212" s="39">
        <f t="shared" si="13"/>
        <v>2441103.0705920197</v>
      </c>
      <c r="E212" s="39">
        <f t="shared" si="13"/>
        <v>1745491.1779007053</v>
      </c>
      <c r="F212" s="39">
        <f t="shared" si="13"/>
        <v>567125.99890320143</v>
      </c>
      <c r="G212" s="39">
        <f t="shared" si="13"/>
        <v>0</v>
      </c>
      <c r="H212" s="39">
        <f t="shared" si="12"/>
        <v>5241184.2648313977</v>
      </c>
      <c r="I212" s="1"/>
    </row>
    <row r="213" spans="2:9" x14ac:dyDescent="0.2">
      <c r="B213" s="35" t="str">
        <f>$B$52</f>
        <v>Totals</v>
      </c>
      <c r="C213" s="38">
        <f>SUM(C193:C212)</f>
        <v>15388097.263158174</v>
      </c>
      <c r="D213" s="38">
        <f>SUM(D193:D212)</f>
        <v>21438263.636966404</v>
      </c>
      <c r="E213" s="38">
        <f>SUM(E193:E212)</f>
        <v>16839783.142960463</v>
      </c>
      <c r="F213" s="38">
        <f>SUM(F193:F212)</f>
        <v>8368516.956914952</v>
      </c>
      <c r="G213" s="38">
        <f>SUM(G193:G212)</f>
        <v>0</v>
      </c>
      <c r="H213" s="38">
        <f t="shared" si="12"/>
        <v>62034660.999999993</v>
      </c>
      <c r="I213" s="1"/>
    </row>
    <row r="214" spans="2:9" x14ac:dyDescent="0.2">
      <c r="B214" s="14"/>
      <c r="C214" s="18"/>
      <c r="D214" s="18"/>
      <c r="E214" s="18"/>
      <c r="F214" s="18"/>
      <c r="G214" s="18"/>
      <c r="H214" s="18"/>
      <c r="I214" s="1"/>
    </row>
    <row r="215" spans="2:9" ht="15" customHeight="1" x14ac:dyDescent="0.2">
      <c r="B215" s="382" t="s">
        <v>36</v>
      </c>
      <c r="C215" s="382"/>
      <c r="D215" s="382"/>
      <c r="E215" s="382"/>
      <c r="F215" s="382"/>
      <c r="G215" s="382"/>
      <c r="H215" s="17">
        <f>H17</f>
        <v>49661717</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27" si="14">$H$215*IF($H$25=0,0,C$25/$H$25)*IF(C$52=0,0,C32/C$52)</f>
        <v>4987484.065131058</v>
      </c>
      <c r="D218" s="38">
        <f t="shared" si="14"/>
        <v>4387529.5784856025</v>
      </c>
      <c r="E218" s="38">
        <f t="shared" si="14"/>
        <v>610279.42696070496</v>
      </c>
      <c r="F218" s="38">
        <f t="shared" si="14"/>
        <v>215582.87488669046</v>
      </c>
      <c r="G218" s="38">
        <f t="shared" si="14"/>
        <v>0</v>
      </c>
      <c r="H218" s="38">
        <f>SUM(C218:G218)</f>
        <v>10200875.945464056</v>
      </c>
      <c r="I218" s="1"/>
    </row>
    <row r="219" spans="2:9" x14ac:dyDescent="0.2">
      <c r="B219" s="9" t="str">
        <f>$B$33</f>
        <v>Science</v>
      </c>
      <c r="C219" s="39">
        <f t="shared" si="14"/>
        <v>2756858.8987998231</v>
      </c>
      <c r="D219" s="39">
        <f t="shared" si="14"/>
        <v>1847590.9607693919</v>
      </c>
      <c r="E219" s="39">
        <f t="shared" si="14"/>
        <v>898106.24889607285</v>
      </c>
      <c r="F219" s="39">
        <f t="shared" si="14"/>
        <v>243533.21446684332</v>
      </c>
      <c r="G219" s="39">
        <f t="shared" si="14"/>
        <v>0</v>
      </c>
      <c r="H219" s="39">
        <f t="shared" ref="H219:H238" si="15">SUM(C219:G219)</f>
        <v>5746089.3229321316</v>
      </c>
      <c r="I219" s="1"/>
    </row>
    <row r="220" spans="2:9" x14ac:dyDescent="0.2">
      <c r="B220" s="9" t="str">
        <f>$B$34</f>
        <v>Fine Arts</v>
      </c>
      <c r="C220" s="39">
        <f t="shared" si="14"/>
        <v>742405.02542077214</v>
      </c>
      <c r="D220" s="39">
        <f t="shared" si="14"/>
        <v>682767.75278612517</v>
      </c>
      <c r="E220" s="39">
        <f t="shared" si="14"/>
        <v>74235.580412585216</v>
      </c>
      <c r="F220" s="39">
        <f t="shared" si="14"/>
        <v>0</v>
      </c>
      <c r="G220" s="39">
        <f t="shared" si="14"/>
        <v>0</v>
      </c>
      <c r="H220" s="39">
        <f t="shared" si="15"/>
        <v>1499408.3586194827</v>
      </c>
      <c r="I220" s="1"/>
    </row>
    <row r="221" spans="2:9" x14ac:dyDescent="0.2">
      <c r="B221" s="9" t="str">
        <f>$B$35</f>
        <v>Teacher Education</v>
      </c>
      <c r="C221" s="39">
        <f t="shared" si="14"/>
        <v>38335.095858090783</v>
      </c>
      <c r="D221" s="39">
        <f t="shared" si="14"/>
        <v>546719.80828182562</v>
      </c>
      <c r="E221" s="39">
        <f t="shared" si="14"/>
        <v>1349946.4865663133</v>
      </c>
      <c r="F221" s="39">
        <f t="shared" si="14"/>
        <v>65985.034633826799</v>
      </c>
      <c r="G221" s="39">
        <f t="shared" si="14"/>
        <v>0</v>
      </c>
      <c r="H221" s="39">
        <f t="shared" si="15"/>
        <v>2000986.4253400564</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1109899.0651812097</v>
      </c>
      <c r="D223" s="39">
        <f t="shared" si="14"/>
        <v>3136686.8143927716</v>
      </c>
      <c r="E223" s="39">
        <f t="shared" si="14"/>
        <v>1679743.9546713408</v>
      </c>
      <c r="F223" s="39">
        <f t="shared" si="14"/>
        <v>491989.50010973634</v>
      </c>
      <c r="G223" s="39">
        <f t="shared" si="14"/>
        <v>0</v>
      </c>
      <c r="H223" s="39">
        <f t="shared" si="15"/>
        <v>6418319.3343550581</v>
      </c>
      <c r="I223" s="1"/>
    </row>
    <row r="224" spans="2:9" x14ac:dyDescent="0.2">
      <c r="B224" s="9" t="str">
        <f>$B$38</f>
        <v>Home Economics</v>
      </c>
      <c r="C224" s="39">
        <f t="shared" si="14"/>
        <v>21057.306175570993</v>
      </c>
      <c r="D224" s="39">
        <f t="shared" si="14"/>
        <v>168247.06682218754</v>
      </c>
      <c r="E224" s="39">
        <f t="shared" si="14"/>
        <v>0</v>
      </c>
      <c r="F224" s="39">
        <f t="shared" si="14"/>
        <v>0</v>
      </c>
      <c r="G224" s="39">
        <f t="shared" si="14"/>
        <v>0</v>
      </c>
      <c r="H224" s="39">
        <f t="shared" si="15"/>
        <v>189304.37299775853</v>
      </c>
      <c r="I224" s="1"/>
    </row>
    <row r="225" spans="2:9" x14ac:dyDescent="0.2">
      <c r="B225" s="9" t="str">
        <f>$B$39</f>
        <v>Law</v>
      </c>
      <c r="C225" s="39">
        <f t="shared" si="14"/>
        <v>0</v>
      </c>
      <c r="D225" s="39">
        <f t="shared" si="14"/>
        <v>0</v>
      </c>
      <c r="E225" s="39">
        <f t="shared" si="14"/>
        <v>0</v>
      </c>
      <c r="F225" s="39">
        <f t="shared" si="14"/>
        <v>0</v>
      </c>
      <c r="G225" s="39">
        <f t="shared" si="14"/>
        <v>0</v>
      </c>
      <c r="H225" s="39">
        <f t="shared" si="15"/>
        <v>0</v>
      </c>
      <c r="I225" s="1"/>
    </row>
    <row r="226" spans="2:9" x14ac:dyDescent="0.2">
      <c r="B226" s="9" t="str">
        <f>$B$40</f>
        <v>Social Service</v>
      </c>
      <c r="C226" s="39">
        <f t="shared" si="14"/>
        <v>93237.545967676691</v>
      </c>
      <c r="D226" s="39">
        <f t="shared" si="14"/>
        <v>971029.73006589524</v>
      </c>
      <c r="E226" s="39">
        <f t="shared" si="14"/>
        <v>2204639.3483306444</v>
      </c>
      <c r="F226" s="39">
        <f t="shared" si="14"/>
        <v>23344.885899332228</v>
      </c>
      <c r="G226" s="39">
        <f t="shared" si="14"/>
        <v>0</v>
      </c>
      <c r="H226" s="39">
        <f t="shared" si="15"/>
        <v>3292251.5102635487</v>
      </c>
      <c r="I226" s="1"/>
    </row>
    <row r="227" spans="2:9" x14ac:dyDescent="0.2">
      <c r="B227" s="9" t="str">
        <f>$B$41</f>
        <v>Library Science</v>
      </c>
      <c r="C227" s="39">
        <f t="shared" si="14"/>
        <v>0</v>
      </c>
      <c r="D227" s="39">
        <f t="shared" si="14"/>
        <v>4390.789406984728</v>
      </c>
      <c r="E227" s="39">
        <f t="shared" si="14"/>
        <v>0</v>
      </c>
      <c r="F227" s="39">
        <f t="shared" si="14"/>
        <v>0</v>
      </c>
      <c r="G227" s="39">
        <f t="shared" si="14"/>
        <v>0</v>
      </c>
      <c r="H227" s="39">
        <f t="shared" si="15"/>
        <v>4390.789406984728</v>
      </c>
      <c r="I227" s="1"/>
    </row>
    <row r="228" spans="2:9" x14ac:dyDescent="0.2">
      <c r="B228" s="9" t="str">
        <f>$B$42</f>
        <v>Veterinary Science</v>
      </c>
      <c r="C228" s="39">
        <f t="shared" ref="C228:G237" si="16">$H$215*IF($H$25=0,0,C$25/$H$25)*IF(C$52=0,0,C42/C$52)</f>
        <v>0</v>
      </c>
      <c r="D228" s="39">
        <f t="shared" si="16"/>
        <v>0</v>
      </c>
      <c r="E228" s="39">
        <f t="shared" si="16"/>
        <v>0</v>
      </c>
      <c r="F228" s="39">
        <f t="shared" si="16"/>
        <v>0</v>
      </c>
      <c r="G228" s="39">
        <f t="shared" si="16"/>
        <v>0</v>
      </c>
      <c r="H228" s="39">
        <f t="shared" si="15"/>
        <v>0</v>
      </c>
      <c r="I228" s="1"/>
    </row>
    <row r="229" spans="2:9" x14ac:dyDescent="0.2">
      <c r="B229" s="9" t="str">
        <f>$B$43</f>
        <v>Vocational Training</v>
      </c>
      <c r="C229" s="39">
        <f t="shared" si="16"/>
        <v>0</v>
      </c>
      <c r="D229" s="39">
        <f t="shared" si="16"/>
        <v>0</v>
      </c>
      <c r="E229" s="39">
        <f t="shared" si="16"/>
        <v>0</v>
      </c>
      <c r="F229" s="39">
        <f t="shared" si="16"/>
        <v>0</v>
      </c>
      <c r="G229" s="39">
        <f t="shared" si="16"/>
        <v>0</v>
      </c>
      <c r="H229" s="39">
        <f t="shared" si="15"/>
        <v>0</v>
      </c>
      <c r="I229" s="1"/>
    </row>
    <row r="230" spans="2:9" x14ac:dyDescent="0.2">
      <c r="B230" s="9" t="str">
        <f>$B$44</f>
        <v>Physical Training</v>
      </c>
      <c r="C230" s="39">
        <f t="shared" si="16"/>
        <v>0</v>
      </c>
      <c r="D230" s="39">
        <f t="shared" si="16"/>
        <v>0</v>
      </c>
      <c r="E230" s="39">
        <f t="shared" si="16"/>
        <v>0</v>
      </c>
      <c r="F230" s="39">
        <f t="shared" si="16"/>
        <v>0</v>
      </c>
      <c r="G230" s="39">
        <f t="shared" si="16"/>
        <v>0</v>
      </c>
      <c r="H230" s="39">
        <f t="shared" si="15"/>
        <v>0</v>
      </c>
      <c r="I230" s="1"/>
    </row>
    <row r="231" spans="2:9" x14ac:dyDescent="0.2">
      <c r="B231" s="9" t="str">
        <f>$B$45</f>
        <v>Health Services</v>
      </c>
      <c r="C231" s="39">
        <f t="shared" si="16"/>
        <v>153454.0531013271</v>
      </c>
      <c r="D231" s="39">
        <f t="shared" si="16"/>
        <v>1177862.5219797667</v>
      </c>
      <c r="E231" s="39">
        <f t="shared" si="16"/>
        <v>164734.78621591348</v>
      </c>
      <c r="F231" s="39">
        <f t="shared" si="16"/>
        <v>21200.96780653641</v>
      </c>
      <c r="G231" s="39">
        <f t="shared" si="16"/>
        <v>0</v>
      </c>
      <c r="H231" s="39">
        <f t="shared" si="15"/>
        <v>1517252.3291035437</v>
      </c>
      <c r="I231" s="1"/>
    </row>
    <row r="232" spans="2:9" x14ac:dyDescent="0.2">
      <c r="B232" s="9" t="str">
        <f>$B$46</f>
        <v>Pharmacy</v>
      </c>
      <c r="C232" s="39">
        <f t="shared" si="16"/>
        <v>0</v>
      </c>
      <c r="D232" s="39">
        <f t="shared" si="16"/>
        <v>0</v>
      </c>
      <c r="E232" s="39">
        <f t="shared" si="16"/>
        <v>0</v>
      </c>
      <c r="F232" s="39">
        <f t="shared" si="16"/>
        <v>0</v>
      </c>
      <c r="G232" s="39">
        <f t="shared" si="16"/>
        <v>0</v>
      </c>
      <c r="H232" s="39">
        <f t="shared" si="15"/>
        <v>0</v>
      </c>
      <c r="I232" s="1"/>
    </row>
    <row r="233" spans="2:9" x14ac:dyDescent="0.2">
      <c r="B233" s="9" t="str">
        <f>$B$47</f>
        <v>Business Administration</v>
      </c>
      <c r="C233" s="39">
        <f t="shared" si="16"/>
        <v>474030.93699689576</v>
      </c>
      <c r="D233" s="39">
        <f t="shared" si="16"/>
        <v>3805217.7651623096</v>
      </c>
      <c r="E233" s="39">
        <f t="shared" si="16"/>
        <v>811935.26597899082</v>
      </c>
      <c r="F233" s="39">
        <f t="shared" si="16"/>
        <v>78689.734442987203</v>
      </c>
      <c r="G233" s="39">
        <f t="shared" si="16"/>
        <v>0</v>
      </c>
      <c r="H233" s="39">
        <f t="shared" si="15"/>
        <v>5169873.702581184</v>
      </c>
      <c r="I233" s="1"/>
    </row>
    <row r="234" spans="2:9" x14ac:dyDescent="0.2">
      <c r="B234" s="9" t="str">
        <f>$B$48</f>
        <v>Optometry</v>
      </c>
      <c r="C234" s="39">
        <f t="shared" si="16"/>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8781.578813969456</v>
      </c>
      <c r="E235" s="39">
        <f t="shared" si="16"/>
        <v>0</v>
      </c>
      <c r="F235" s="39">
        <f t="shared" si="16"/>
        <v>0</v>
      </c>
      <c r="G235" s="39">
        <f t="shared" si="16"/>
        <v>0</v>
      </c>
      <c r="H235" s="39">
        <f t="shared" si="15"/>
        <v>8781.578813969456</v>
      </c>
      <c r="I235" s="1"/>
    </row>
    <row r="236" spans="2:9" x14ac:dyDescent="0.2">
      <c r="B236" s="9" t="str">
        <f>$B$50</f>
        <v>Technology</v>
      </c>
      <c r="C236" s="39">
        <f t="shared" si="16"/>
        <v>77011.200723073402</v>
      </c>
      <c r="D236" s="39">
        <f t="shared" si="16"/>
        <v>321459.00628106372</v>
      </c>
      <c r="E236" s="39">
        <f t="shared" si="16"/>
        <v>39347.48078405577</v>
      </c>
      <c r="F236" s="39">
        <f t="shared" si="16"/>
        <v>0</v>
      </c>
      <c r="G236" s="39">
        <f t="shared" si="16"/>
        <v>0</v>
      </c>
      <c r="H236" s="39">
        <f t="shared" si="15"/>
        <v>437817.68778819288</v>
      </c>
      <c r="I236" s="1"/>
    </row>
    <row r="237" spans="2:9" x14ac:dyDescent="0.2">
      <c r="B237" s="9" t="str">
        <f>$B$51</f>
        <v>Nursing</v>
      </c>
      <c r="C237" s="39">
        <f t="shared" si="16"/>
        <v>327397.06403340545</v>
      </c>
      <c r="D237" s="39">
        <f t="shared" si="16"/>
        <v>8512277.0636743922</v>
      </c>
      <c r="E237" s="39">
        <f t="shared" si="16"/>
        <v>4012721.6694926471</v>
      </c>
      <c r="F237" s="39">
        <f t="shared" si="16"/>
        <v>323969.84513359005</v>
      </c>
      <c r="G237" s="39">
        <f t="shared" si="16"/>
        <v>0</v>
      </c>
      <c r="H237" s="39">
        <f t="shared" si="15"/>
        <v>13176365.642334035</v>
      </c>
      <c r="I237" s="1"/>
    </row>
    <row r="238" spans="2:9" x14ac:dyDescent="0.2">
      <c r="B238" s="35" t="str">
        <f>$B$52</f>
        <v>Totals</v>
      </c>
      <c r="C238" s="38">
        <f>SUM(C218:C237)</f>
        <v>10781170.257388903</v>
      </c>
      <c r="D238" s="38">
        <f>SUM(D218:D237)</f>
        <v>25570560.436922289</v>
      </c>
      <c r="E238" s="38">
        <f>SUM(E218:E237)</f>
        <v>11845690.24830927</v>
      </c>
      <c r="F238" s="38">
        <f>SUM(F218:F237)</f>
        <v>1464296.0573795428</v>
      </c>
      <c r="G238" s="38">
        <f>SUM(G218:G237)</f>
        <v>0</v>
      </c>
      <c r="H238" s="38">
        <f t="shared" si="15"/>
        <v>49661717.000000007</v>
      </c>
      <c r="I238" s="1"/>
    </row>
    <row r="239" spans="2:9" x14ac:dyDescent="0.2">
      <c r="B239" s="40"/>
      <c r="C239" s="41"/>
      <c r="D239" s="41"/>
      <c r="E239" s="41"/>
      <c r="F239" s="41"/>
      <c r="G239" s="41"/>
      <c r="H239" s="41"/>
      <c r="I239" s="1"/>
    </row>
    <row r="240" spans="2:9" ht="15" customHeight="1" x14ac:dyDescent="0.2">
      <c r="B240" s="28" t="s">
        <v>12</v>
      </c>
      <c r="C240" s="11"/>
      <c r="D240" s="11"/>
      <c r="E240" s="11"/>
      <c r="F240" s="11"/>
      <c r="G240" s="11"/>
      <c r="H240" s="17">
        <f>H16</f>
        <v>87683214</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$H$240*IF($H$25=0,0,C$25/$H$25)*IF(C$52=0,0,C32/C$52)</f>
        <v>8805950.7206421513</v>
      </c>
      <c r="D243" s="38">
        <f t="shared" ref="C243:G252" si="17">$H$240*IF($H$25=0,0,D$25/$H$25)*IF(D$52=0,0,D32/D$52)</f>
        <v>7746665.2021250669</v>
      </c>
      <c r="E243" s="38">
        <f t="shared" si="17"/>
        <v>1077515.3342763574</v>
      </c>
      <c r="F243" s="38">
        <f t="shared" si="17"/>
        <v>380635.23565697303</v>
      </c>
      <c r="G243" s="38">
        <f t="shared" si="17"/>
        <v>0</v>
      </c>
      <c r="H243" s="38">
        <f>SUM(C243:G243)</f>
        <v>18010766.492700547</v>
      </c>
      <c r="I243" s="1"/>
    </row>
    <row r="244" spans="2:9" x14ac:dyDescent="0.2">
      <c r="B244" s="9" t="str">
        <f>$B$33</f>
        <v>Science</v>
      </c>
      <c r="C244" s="39">
        <f t="shared" si="17"/>
        <v>4867537.0767238932</v>
      </c>
      <c r="D244" s="39">
        <f t="shared" si="17"/>
        <v>3262124.6985400883</v>
      </c>
      <c r="E244" s="39">
        <f t="shared" si="17"/>
        <v>1585705.1905130791</v>
      </c>
      <c r="F244" s="39">
        <f t="shared" si="17"/>
        <v>429984.62900918466</v>
      </c>
      <c r="G244" s="39">
        <f t="shared" si="17"/>
        <v>0</v>
      </c>
      <c r="H244" s="39">
        <f t="shared" ref="H244:H263" si="18">SUM(C244:G244)</f>
        <v>10145351.594786247</v>
      </c>
      <c r="I244" s="1"/>
    </row>
    <row r="245" spans="2:9" x14ac:dyDescent="0.2">
      <c r="B245" s="9" t="str">
        <f>$B$34</f>
        <v>Fine Arts</v>
      </c>
      <c r="C245" s="39">
        <f t="shared" si="17"/>
        <v>1310797.5851629337</v>
      </c>
      <c r="D245" s="39">
        <f t="shared" si="17"/>
        <v>1205501.4324181522</v>
      </c>
      <c r="E245" s="39">
        <f t="shared" si="17"/>
        <v>131071.06795624721</v>
      </c>
      <c r="F245" s="39">
        <f t="shared" si="17"/>
        <v>0</v>
      </c>
      <c r="G245" s="39">
        <f t="shared" si="17"/>
        <v>0</v>
      </c>
      <c r="H245" s="39">
        <f t="shared" si="18"/>
        <v>2647370.085537333</v>
      </c>
      <c r="I245" s="1"/>
    </row>
    <row r="246" spans="2:9" x14ac:dyDescent="0.2">
      <c r="B246" s="9" t="str">
        <f>$B$35</f>
        <v>Teacher Education</v>
      </c>
      <c r="C246" s="39">
        <f t="shared" si="17"/>
        <v>67684.820761140581</v>
      </c>
      <c r="D246" s="39">
        <f t="shared" si="17"/>
        <v>965293.84893426637</v>
      </c>
      <c r="E246" s="39">
        <f t="shared" si="17"/>
        <v>2383478.7401761031</v>
      </c>
      <c r="F246" s="39">
        <f t="shared" si="17"/>
        <v>116503.82351047684</v>
      </c>
      <c r="G246" s="39">
        <f t="shared" si="17"/>
        <v>0</v>
      </c>
      <c r="H246" s="39">
        <f t="shared" si="18"/>
        <v>3532961.2333819871</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1959648.6615773668</v>
      </c>
      <c r="D248" s="39">
        <f t="shared" si="17"/>
        <v>5538164.965125544</v>
      </c>
      <c r="E248" s="39">
        <f t="shared" si="17"/>
        <v>2965772.380416357</v>
      </c>
      <c r="F248" s="39">
        <f t="shared" si="17"/>
        <v>868661.48071108852</v>
      </c>
      <c r="G248" s="39">
        <f t="shared" si="17"/>
        <v>0</v>
      </c>
      <c r="H248" s="39">
        <f t="shared" si="18"/>
        <v>11332247.487830356</v>
      </c>
      <c r="I248" s="1"/>
    </row>
    <row r="249" spans="2:9" x14ac:dyDescent="0.2">
      <c r="B249" s="9" t="str">
        <f>$B$38</f>
        <v>Home Economics</v>
      </c>
      <c r="C249" s="39">
        <f t="shared" si="17"/>
        <v>37178.98605189412</v>
      </c>
      <c r="D249" s="39">
        <f t="shared" si="17"/>
        <v>297058.66925708926</v>
      </c>
      <c r="E249" s="39">
        <f t="shared" si="17"/>
        <v>0</v>
      </c>
      <c r="F249" s="39">
        <f t="shared" si="17"/>
        <v>0</v>
      </c>
      <c r="G249" s="39">
        <f t="shared" si="17"/>
        <v>0</v>
      </c>
      <c r="H249" s="39">
        <f t="shared" si="18"/>
        <v>334237.65530898341</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164621.12447539085</v>
      </c>
      <c r="D251" s="39">
        <f t="shared" si="17"/>
        <v>1714459.603193545</v>
      </c>
      <c r="E251" s="39">
        <f t="shared" si="17"/>
        <v>3892532.8291105283</v>
      </c>
      <c r="F251" s="39">
        <f t="shared" si="17"/>
        <v>41217.959220313111</v>
      </c>
      <c r="G251" s="39">
        <f t="shared" si="17"/>
        <v>0</v>
      </c>
      <c r="H251" s="39">
        <f t="shared" si="18"/>
        <v>5812831.5159997782</v>
      </c>
      <c r="I251" s="1"/>
    </row>
    <row r="252" spans="2:9" x14ac:dyDescent="0.2">
      <c r="B252" s="9" t="str">
        <f>$B$41</f>
        <v>Library Science</v>
      </c>
      <c r="C252" s="39">
        <f t="shared" si="17"/>
        <v>0</v>
      </c>
      <c r="D252" s="39">
        <f t="shared" si="17"/>
        <v>7752.4207872549987</v>
      </c>
      <c r="E252" s="39">
        <f t="shared" si="17"/>
        <v>0</v>
      </c>
      <c r="F252" s="39">
        <f t="shared" si="17"/>
        <v>0</v>
      </c>
      <c r="G252" s="39">
        <f t="shared" si="17"/>
        <v>0</v>
      </c>
      <c r="H252" s="39">
        <f t="shared" si="18"/>
        <v>7752.4207872549987</v>
      </c>
      <c r="I252" s="1"/>
    </row>
    <row r="253" spans="2:9" x14ac:dyDescent="0.2">
      <c r="B253" s="9" t="str">
        <f>$B$42</f>
        <v>Veterinary Science</v>
      </c>
      <c r="C253" s="39">
        <f t="shared" ref="C253:G262" si="19">$H$240*IF($H$25=0,0,C$25/$H$25)*IF(C$52=0,0,C42/C$52)</f>
        <v>0</v>
      </c>
      <c r="D253" s="39">
        <f t="shared" si="19"/>
        <v>0</v>
      </c>
      <c r="E253" s="39">
        <f t="shared" si="19"/>
        <v>0</v>
      </c>
      <c r="F253" s="39">
        <f t="shared" si="19"/>
        <v>0</v>
      </c>
      <c r="G253" s="39">
        <f t="shared" si="19"/>
        <v>0</v>
      </c>
      <c r="H253" s="39">
        <f t="shared" si="18"/>
        <v>0</v>
      </c>
      <c r="I253" s="1"/>
    </row>
    <row r="254" spans="2:9" x14ac:dyDescent="0.2">
      <c r="B254" s="9" t="str">
        <f>$B$43</f>
        <v>Vocational Training</v>
      </c>
      <c r="C254" s="39">
        <f t="shared" si="19"/>
        <v>0</v>
      </c>
      <c r="D254" s="39">
        <f t="shared" si="19"/>
        <v>0</v>
      </c>
      <c r="E254" s="39">
        <f t="shared" si="19"/>
        <v>0</v>
      </c>
      <c r="F254" s="39">
        <f t="shared" si="19"/>
        <v>0</v>
      </c>
      <c r="G254" s="39">
        <f t="shared" si="19"/>
        <v>0</v>
      </c>
      <c r="H254" s="39">
        <f t="shared" si="18"/>
        <v>0</v>
      </c>
      <c r="I254" s="1"/>
    </row>
    <row r="255" spans="2:9" x14ac:dyDescent="0.2">
      <c r="B255" s="9" t="str">
        <f>$B$44</f>
        <v>Physical Training</v>
      </c>
      <c r="C255" s="39">
        <f t="shared" si="19"/>
        <v>0</v>
      </c>
      <c r="D255" s="39">
        <f t="shared" si="19"/>
        <v>0</v>
      </c>
      <c r="E255" s="39">
        <f t="shared" si="19"/>
        <v>0</v>
      </c>
      <c r="F255" s="39">
        <f t="shared" si="19"/>
        <v>0</v>
      </c>
      <c r="G255" s="39">
        <f t="shared" si="19"/>
        <v>0</v>
      </c>
      <c r="H255" s="39">
        <f t="shared" si="18"/>
        <v>0</v>
      </c>
      <c r="I255" s="1"/>
    </row>
    <row r="256" spans="2:9" x14ac:dyDescent="0.2">
      <c r="B256" s="9" t="str">
        <f>$B$45</f>
        <v>Health Services</v>
      </c>
      <c r="C256" s="39">
        <f t="shared" si="19"/>
        <v>270939.97932554421</v>
      </c>
      <c r="D256" s="39">
        <f t="shared" si="19"/>
        <v>2079645.6066416628</v>
      </c>
      <c r="E256" s="39">
        <f t="shared" si="19"/>
        <v>290857.35221386305</v>
      </c>
      <c r="F256" s="39">
        <f t="shared" si="19"/>
        <v>37432.636434774147</v>
      </c>
      <c r="G256" s="39">
        <f t="shared" si="19"/>
        <v>0</v>
      </c>
      <c r="H256" s="39">
        <f t="shared" si="18"/>
        <v>2678875.5746158436</v>
      </c>
      <c r="I256" s="1"/>
    </row>
    <row r="257" spans="2:9" x14ac:dyDescent="0.2">
      <c r="B257" s="9" t="str">
        <f>$B$46</f>
        <v>Pharmacy</v>
      </c>
      <c r="C257" s="39">
        <f t="shared" si="19"/>
        <v>0</v>
      </c>
      <c r="D257" s="39">
        <f t="shared" si="19"/>
        <v>0</v>
      </c>
      <c r="E257" s="39">
        <f t="shared" si="19"/>
        <v>0</v>
      </c>
      <c r="F257" s="39">
        <f t="shared" si="19"/>
        <v>0</v>
      </c>
      <c r="G257" s="39">
        <f t="shared" si="19"/>
        <v>0</v>
      </c>
      <c r="H257" s="39">
        <f t="shared" si="18"/>
        <v>0</v>
      </c>
      <c r="I257" s="1"/>
    </row>
    <row r="258" spans="2:9" x14ac:dyDescent="0.2">
      <c r="B258" s="9" t="str">
        <f>$B$47</f>
        <v>Business Administration</v>
      </c>
      <c r="C258" s="39">
        <f t="shared" si="19"/>
        <v>836953.66576470423</v>
      </c>
      <c r="D258" s="39">
        <f t="shared" si="19"/>
        <v>6718529.7604456274</v>
      </c>
      <c r="E258" s="39">
        <f t="shared" si="19"/>
        <v>1433560.8589808275</v>
      </c>
      <c r="F258" s="39">
        <f t="shared" si="19"/>
        <v>138935.3659433003</v>
      </c>
      <c r="G258" s="39">
        <f t="shared" si="19"/>
        <v>0</v>
      </c>
      <c r="H258" s="39">
        <f t="shared" si="18"/>
        <v>9127979.6511344593</v>
      </c>
      <c r="I258" s="1"/>
    </row>
    <row r="259" spans="2:9" x14ac:dyDescent="0.2">
      <c r="B259" s="9" t="str">
        <f>$B$48</f>
        <v>Optometry</v>
      </c>
      <c r="C259" s="39">
        <f t="shared" si="19"/>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15504.841574509997</v>
      </c>
      <c r="E260" s="39">
        <f t="shared" si="19"/>
        <v>0</v>
      </c>
      <c r="F260" s="39">
        <f t="shared" si="19"/>
        <v>0</v>
      </c>
      <c r="G260" s="39">
        <f t="shared" si="19"/>
        <v>0</v>
      </c>
      <c r="H260" s="39">
        <f t="shared" si="18"/>
        <v>15504.841574509997</v>
      </c>
      <c r="I260" s="1"/>
    </row>
    <row r="261" spans="2:9" x14ac:dyDescent="0.2">
      <c r="B261" s="9" t="str">
        <f>$B$50</f>
        <v>Technology</v>
      </c>
      <c r="C261" s="39">
        <f t="shared" si="19"/>
        <v>135971.73036522683</v>
      </c>
      <c r="D261" s="39">
        <f t="shared" si="19"/>
        <v>567571.17036388116</v>
      </c>
      <c r="E261" s="39">
        <f t="shared" si="19"/>
        <v>69472.297503311231</v>
      </c>
      <c r="F261" s="39">
        <f t="shared" si="19"/>
        <v>0</v>
      </c>
      <c r="G261" s="39">
        <f t="shared" si="19"/>
        <v>0</v>
      </c>
      <c r="H261" s="39">
        <f t="shared" si="18"/>
        <v>773015.19823241921</v>
      </c>
      <c r="I261" s="1"/>
    </row>
    <row r="262" spans="2:9" x14ac:dyDescent="0.2">
      <c r="B262" s="9" t="str">
        <f>$B$51</f>
        <v>Nursing</v>
      </c>
      <c r="C262" s="39">
        <f t="shared" si="19"/>
        <v>578055.46329807315</v>
      </c>
      <c r="D262" s="39">
        <f t="shared" si="19"/>
        <v>15029359.766225025</v>
      </c>
      <c r="E262" s="39">
        <f t="shared" si="19"/>
        <v>7084900.6865501851</v>
      </c>
      <c r="F262" s="39">
        <f t="shared" si="19"/>
        <v>572004.33203699812</v>
      </c>
      <c r="G262" s="39">
        <f t="shared" si="19"/>
        <v>0</v>
      </c>
      <c r="H262" s="39">
        <f t="shared" si="18"/>
        <v>23264320.248110283</v>
      </c>
      <c r="I262" s="1"/>
    </row>
    <row r="263" spans="2:9" x14ac:dyDescent="0.2">
      <c r="B263" s="35" t="str">
        <f>$B$52</f>
        <v>Totals</v>
      </c>
      <c r="C263" s="38">
        <f>SUM(C243:C262)</f>
        <v>19035339.814148322</v>
      </c>
      <c r="D263" s="38">
        <f>SUM(D243:D262)</f>
        <v>45147631.985631712</v>
      </c>
      <c r="E263" s="38">
        <f>SUM(E243:E262)</f>
        <v>20914866.73769686</v>
      </c>
      <c r="F263" s="38">
        <f>SUM(F243:F262)</f>
        <v>2585375.4625231083</v>
      </c>
      <c r="G263" s="38">
        <f>SUM(G243:G262)</f>
        <v>0</v>
      </c>
      <c r="H263" s="38">
        <f t="shared" si="18"/>
        <v>87683214</v>
      </c>
      <c r="I263" s="50"/>
    </row>
    <row r="264" spans="2:9" x14ac:dyDescent="0.2">
      <c r="B264" s="374"/>
      <c r="C264" s="374"/>
      <c r="D264" s="374"/>
      <c r="E264" s="374"/>
      <c r="F264" s="374"/>
      <c r="G264" s="374"/>
      <c r="H264" s="375"/>
      <c r="I264" s="49"/>
    </row>
    <row r="265" spans="2:9" ht="15" customHeight="1" x14ac:dyDescent="0.2">
      <c r="B265" s="164" t="s">
        <v>236</v>
      </c>
      <c r="C265" s="11"/>
      <c r="D265" s="11"/>
      <c r="E265" s="11"/>
      <c r="F265" s="11"/>
      <c r="G265" s="11"/>
      <c r="H265" s="17"/>
    </row>
    <row r="266" spans="2:9" ht="45" customHeight="1" thickBot="1" x14ac:dyDescent="0.25">
      <c r="B266" s="364" t="s">
        <v>237</v>
      </c>
      <c r="C266" s="364"/>
      <c r="D266" s="364"/>
      <c r="E266" s="364"/>
      <c r="F266" s="364"/>
      <c r="G266" s="364"/>
      <c r="H266" s="364"/>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77" si="20">C243+C218+C193+C168+C116</f>
        <v>35388947.639836937</v>
      </c>
      <c r="D268" s="38">
        <f t="shared" si="20"/>
        <v>32067785.499279745</v>
      </c>
      <c r="E268" s="38">
        <f t="shared" si="20"/>
        <v>10273772.57625678</v>
      </c>
      <c r="F268" s="38">
        <f t="shared" si="20"/>
        <v>6081765.7217426319</v>
      </c>
      <c r="G268" s="38">
        <f t="shared" si="20"/>
        <v>0</v>
      </c>
      <c r="H268" s="38">
        <f>SUM(C268:G268)</f>
        <v>83812271.437116086</v>
      </c>
      <c r="I268" s="1"/>
    </row>
    <row r="269" spans="2:9" x14ac:dyDescent="0.2">
      <c r="B269" s="9" t="str">
        <f>$B$33</f>
        <v>Science</v>
      </c>
      <c r="C269" s="39">
        <f t="shared" si="20"/>
        <v>30523453.206759393</v>
      </c>
      <c r="D269" s="39">
        <f t="shared" si="20"/>
        <v>17173253.999548987</v>
      </c>
      <c r="E269" s="39">
        <f t="shared" si="20"/>
        <v>14321823.443293141</v>
      </c>
      <c r="F269" s="39">
        <f t="shared" si="20"/>
        <v>8944388.6301206965</v>
      </c>
      <c r="G269" s="39">
        <f t="shared" si="20"/>
        <v>0</v>
      </c>
      <c r="H269" s="39">
        <f t="shared" ref="H269:H288" si="21">SUM(C269:G269)</f>
        <v>70962919.279722214</v>
      </c>
      <c r="I269" s="1"/>
    </row>
    <row r="270" spans="2:9" x14ac:dyDescent="0.2">
      <c r="B270" s="9" t="str">
        <f>$B$34</f>
        <v>Fine Arts</v>
      </c>
      <c r="C270" s="39">
        <f t="shared" si="20"/>
        <v>7802947.1805943297</v>
      </c>
      <c r="D270" s="39">
        <f t="shared" si="20"/>
        <v>7486595.3451638427</v>
      </c>
      <c r="E270" s="39">
        <f t="shared" si="20"/>
        <v>3409587.3892788347</v>
      </c>
      <c r="F270" s="39">
        <f t="shared" si="20"/>
        <v>0</v>
      </c>
      <c r="G270" s="39">
        <f t="shared" si="20"/>
        <v>0</v>
      </c>
      <c r="H270" s="39">
        <f t="shared" si="21"/>
        <v>18699129.915037006</v>
      </c>
      <c r="I270" s="1"/>
    </row>
    <row r="271" spans="2:9" x14ac:dyDescent="0.2">
      <c r="B271" s="9" t="str">
        <f>$B$35</f>
        <v>Teacher Education</v>
      </c>
      <c r="C271" s="39">
        <f t="shared" si="20"/>
        <v>670675.37392050982</v>
      </c>
      <c r="D271" s="39">
        <f t="shared" si="20"/>
        <v>4488221.4228078928</v>
      </c>
      <c r="E271" s="39">
        <f t="shared" si="20"/>
        <v>7622298.0347880349</v>
      </c>
      <c r="F271" s="39">
        <f t="shared" si="20"/>
        <v>1563100.3220512937</v>
      </c>
      <c r="G271" s="39">
        <f t="shared" si="20"/>
        <v>0</v>
      </c>
      <c r="H271" s="39">
        <f t="shared" si="21"/>
        <v>14344295.153567731</v>
      </c>
      <c r="I271" s="1"/>
    </row>
    <row r="272" spans="2:9"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9" x14ac:dyDescent="0.2">
      <c r="B273" s="9" t="str">
        <f>$B$37</f>
        <v>Engineering</v>
      </c>
      <c r="C273" s="39">
        <f t="shared" si="20"/>
        <v>26164752.183829688</v>
      </c>
      <c r="D273" s="39">
        <f t="shared" si="20"/>
        <v>45113221.158262558</v>
      </c>
      <c r="E273" s="39">
        <f t="shared" si="20"/>
        <v>39283178.177963011</v>
      </c>
      <c r="F273" s="39">
        <f t="shared" si="20"/>
        <v>24072839.288054731</v>
      </c>
      <c r="G273" s="39">
        <f t="shared" si="20"/>
        <v>0</v>
      </c>
      <c r="H273" s="39">
        <f t="shared" si="21"/>
        <v>134633990.80811</v>
      </c>
      <c r="I273" s="1"/>
    </row>
    <row r="274" spans="2:9" x14ac:dyDescent="0.2">
      <c r="B274" s="9" t="str">
        <f>$B$38</f>
        <v>Home Economics</v>
      </c>
      <c r="C274" s="39">
        <f t="shared" si="20"/>
        <v>83324.700712771242</v>
      </c>
      <c r="D274" s="39">
        <f t="shared" si="20"/>
        <v>703276.74989734113</v>
      </c>
      <c r="E274" s="39">
        <f t="shared" si="20"/>
        <v>0</v>
      </c>
      <c r="F274" s="39">
        <f t="shared" si="20"/>
        <v>0</v>
      </c>
      <c r="G274" s="39">
        <f t="shared" si="20"/>
        <v>0</v>
      </c>
      <c r="H274" s="39">
        <f t="shared" si="21"/>
        <v>786601.4506101124</v>
      </c>
      <c r="I274" s="1"/>
    </row>
    <row r="275" spans="2:9" x14ac:dyDescent="0.2">
      <c r="B275" s="9" t="str">
        <f>$B$39</f>
        <v>Law</v>
      </c>
      <c r="C275" s="39">
        <f t="shared" si="20"/>
        <v>0</v>
      </c>
      <c r="D275" s="39">
        <f t="shared" si="20"/>
        <v>0</v>
      </c>
      <c r="E275" s="39">
        <f t="shared" si="20"/>
        <v>0</v>
      </c>
      <c r="F275" s="39">
        <f t="shared" si="20"/>
        <v>0</v>
      </c>
      <c r="G275" s="39">
        <f t="shared" si="20"/>
        <v>0</v>
      </c>
      <c r="H275" s="39">
        <f t="shared" si="21"/>
        <v>0</v>
      </c>
      <c r="I275" s="1"/>
    </row>
    <row r="276" spans="2:9" x14ac:dyDescent="0.2">
      <c r="B276" s="9" t="str">
        <f>$B$40</f>
        <v>Social Service</v>
      </c>
      <c r="C276" s="39">
        <f t="shared" si="20"/>
        <v>1043234.2264988595</v>
      </c>
      <c r="D276" s="39">
        <f t="shared" si="20"/>
        <v>5586438.1227120953</v>
      </c>
      <c r="E276" s="39">
        <f t="shared" si="20"/>
        <v>15934944.320815945</v>
      </c>
      <c r="F276" s="39">
        <f t="shared" si="20"/>
        <v>908151.05370318796</v>
      </c>
      <c r="G276" s="39">
        <f t="shared" si="20"/>
        <v>0</v>
      </c>
      <c r="H276" s="39">
        <f t="shared" si="21"/>
        <v>23472767.723730087</v>
      </c>
      <c r="I276" s="1"/>
    </row>
    <row r="277" spans="2:9" x14ac:dyDescent="0.2">
      <c r="B277" s="9" t="str">
        <f>$B$41</f>
        <v>Library Science</v>
      </c>
      <c r="C277" s="39">
        <f t="shared" si="20"/>
        <v>0</v>
      </c>
      <c r="D277" s="39">
        <f t="shared" si="20"/>
        <v>42787.794098710845</v>
      </c>
      <c r="E277" s="39">
        <f t="shared" si="20"/>
        <v>0</v>
      </c>
      <c r="F277" s="39">
        <f t="shared" si="20"/>
        <v>0</v>
      </c>
      <c r="G277" s="39">
        <f t="shared" si="20"/>
        <v>0</v>
      </c>
      <c r="H277" s="39">
        <f t="shared" si="21"/>
        <v>42787.794098710845</v>
      </c>
      <c r="I277" s="1"/>
    </row>
    <row r="278" spans="2:9" x14ac:dyDescent="0.2">
      <c r="B278" s="9" t="str">
        <f>$B$42</f>
        <v>Veterinary Science</v>
      </c>
      <c r="C278" s="39">
        <f t="shared" ref="C278:G287" si="22">C253+C228+C203+C178+C126</f>
        <v>0</v>
      </c>
      <c r="D278" s="39">
        <f t="shared" si="22"/>
        <v>0</v>
      </c>
      <c r="E278" s="39">
        <f t="shared" si="22"/>
        <v>0</v>
      </c>
      <c r="F278" s="39">
        <f t="shared" si="22"/>
        <v>0</v>
      </c>
      <c r="G278" s="39">
        <f t="shared" si="22"/>
        <v>0</v>
      </c>
      <c r="H278" s="39">
        <f t="shared" si="21"/>
        <v>0</v>
      </c>
      <c r="I278" s="1"/>
    </row>
    <row r="279" spans="2:9" x14ac:dyDescent="0.2">
      <c r="B279" s="9" t="str">
        <f>$B$43</f>
        <v>Vocational Training</v>
      </c>
      <c r="C279" s="39">
        <f t="shared" si="22"/>
        <v>0</v>
      </c>
      <c r="D279" s="39">
        <f t="shared" si="22"/>
        <v>0</v>
      </c>
      <c r="E279" s="39">
        <f t="shared" si="22"/>
        <v>0</v>
      </c>
      <c r="F279" s="39">
        <f t="shared" si="22"/>
        <v>0</v>
      </c>
      <c r="G279" s="39">
        <f t="shared" si="22"/>
        <v>0</v>
      </c>
      <c r="H279" s="39">
        <f t="shared" si="21"/>
        <v>0</v>
      </c>
      <c r="I279" s="1"/>
    </row>
    <row r="280" spans="2:9" x14ac:dyDescent="0.2">
      <c r="B280" s="9" t="str">
        <f>$B$44</f>
        <v>Physical Training</v>
      </c>
      <c r="C280" s="39">
        <f t="shared" si="22"/>
        <v>0</v>
      </c>
      <c r="D280" s="39">
        <f t="shared" si="22"/>
        <v>0</v>
      </c>
      <c r="E280" s="39">
        <f t="shared" si="22"/>
        <v>0</v>
      </c>
      <c r="F280" s="39">
        <f t="shared" si="22"/>
        <v>0</v>
      </c>
      <c r="G280" s="39">
        <f t="shared" si="22"/>
        <v>0</v>
      </c>
      <c r="H280" s="39">
        <f t="shared" si="21"/>
        <v>0</v>
      </c>
      <c r="I280" s="1"/>
    </row>
    <row r="281" spans="2:9" x14ac:dyDescent="0.2">
      <c r="B281" s="9" t="str">
        <f>$B$45</f>
        <v>Health Services</v>
      </c>
      <c r="C281" s="39">
        <f t="shared" si="22"/>
        <v>908090.55253622355</v>
      </c>
      <c r="D281" s="39">
        <f t="shared" si="22"/>
        <v>4786158.2142943479</v>
      </c>
      <c r="E281" s="39">
        <f t="shared" si="22"/>
        <v>1550425.3674352062</v>
      </c>
      <c r="F281" s="39">
        <f t="shared" si="22"/>
        <v>865992.86196603475</v>
      </c>
      <c r="G281" s="39">
        <f t="shared" si="22"/>
        <v>0</v>
      </c>
      <c r="H281" s="39">
        <f t="shared" si="21"/>
        <v>8110666.9962318111</v>
      </c>
      <c r="I281" s="1"/>
    </row>
    <row r="282" spans="2:9" x14ac:dyDescent="0.2">
      <c r="B282" s="9" t="str">
        <f>$B$46</f>
        <v>Pharmacy</v>
      </c>
      <c r="C282" s="39">
        <f t="shared" si="22"/>
        <v>0</v>
      </c>
      <c r="D282" s="39">
        <f t="shared" si="22"/>
        <v>0</v>
      </c>
      <c r="E282" s="39">
        <f t="shared" si="22"/>
        <v>0</v>
      </c>
      <c r="F282" s="39">
        <f t="shared" si="22"/>
        <v>0</v>
      </c>
      <c r="G282" s="39">
        <f t="shared" si="22"/>
        <v>0</v>
      </c>
      <c r="H282" s="39">
        <f t="shared" si="21"/>
        <v>0</v>
      </c>
      <c r="I282" s="1"/>
    </row>
    <row r="283" spans="2:9" x14ac:dyDescent="0.2">
      <c r="B283" s="9" t="str">
        <f>$B$47</f>
        <v>Business Administration</v>
      </c>
      <c r="C283" s="39">
        <f t="shared" si="22"/>
        <v>6504476.6257256214</v>
      </c>
      <c r="D283" s="39">
        <f t="shared" si="22"/>
        <v>29892430.024087481</v>
      </c>
      <c r="E283" s="39">
        <f t="shared" si="22"/>
        <v>14962829.635222923</v>
      </c>
      <c r="F283" s="39">
        <f t="shared" si="22"/>
        <v>7390175.1749890186</v>
      </c>
      <c r="G283" s="39">
        <f t="shared" si="22"/>
        <v>0</v>
      </c>
      <c r="H283" s="39">
        <f t="shared" si="21"/>
        <v>58749911.460025042</v>
      </c>
      <c r="I283" s="1"/>
    </row>
    <row r="284" spans="2:9" x14ac:dyDescent="0.2">
      <c r="B284" s="9" t="str">
        <f>$B$48</f>
        <v>Optometry</v>
      </c>
      <c r="C284" s="39">
        <f t="shared" si="22"/>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96429.360097226687</v>
      </c>
      <c r="E285" s="39">
        <f t="shared" si="22"/>
        <v>0</v>
      </c>
      <c r="F285" s="39">
        <f t="shared" si="22"/>
        <v>0</v>
      </c>
      <c r="G285" s="39">
        <f t="shared" si="22"/>
        <v>0</v>
      </c>
      <c r="H285" s="39">
        <f t="shared" si="21"/>
        <v>96429.360097226687</v>
      </c>
      <c r="I285" s="1"/>
    </row>
    <row r="286" spans="2:9" x14ac:dyDescent="0.2">
      <c r="B286" s="9" t="str">
        <f>$B$50</f>
        <v>Technology</v>
      </c>
      <c r="C286" s="39">
        <f t="shared" si="22"/>
        <v>1839038.3730756543</v>
      </c>
      <c r="D286" s="39">
        <f t="shared" si="22"/>
        <v>5556281.1275211992</v>
      </c>
      <c r="E286" s="39">
        <f t="shared" si="22"/>
        <v>665042.73643171682</v>
      </c>
      <c r="F286" s="39">
        <f t="shared" si="22"/>
        <v>0</v>
      </c>
      <c r="G286" s="39">
        <f t="shared" si="22"/>
        <v>0</v>
      </c>
      <c r="H286" s="39">
        <f t="shared" si="21"/>
        <v>8060362.2370285699</v>
      </c>
      <c r="I286" s="1"/>
    </row>
    <row r="287" spans="2:9" x14ac:dyDescent="0.2">
      <c r="B287" s="9" t="str">
        <f>$B$51</f>
        <v>Nursing</v>
      </c>
      <c r="C287" s="39">
        <f t="shared" si="22"/>
        <v>5088030.6579795126</v>
      </c>
      <c r="D287" s="39">
        <f t="shared" si="22"/>
        <v>44486986.542952925</v>
      </c>
      <c r="E287" s="39">
        <f t="shared" si="22"/>
        <v>26074426.728876378</v>
      </c>
      <c r="F287" s="39">
        <f t="shared" si="22"/>
        <v>5762074.4748165719</v>
      </c>
      <c r="G287" s="39">
        <f t="shared" si="22"/>
        <v>0</v>
      </c>
      <c r="H287" s="39">
        <f t="shared" si="21"/>
        <v>81411518.404625386</v>
      </c>
      <c r="I287" s="1"/>
    </row>
    <row r="288" spans="2:9" x14ac:dyDescent="0.2">
      <c r="B288" s="35" t="str">
        <f>$B$52</f>
        <v>Totals</v>
      </c>
      <c r="C288" s="38">
        <f>SUM(C268:C287)</f>
        <v>116016970.72146949</v>
      </c>
      <c r="D288" s="38">
        <f>SUM(D268:D287)</f>
        <v>197479865.36072433</v>
      </c>
      <c r="E288" s="38">
        <f>SUM(E268:E287)</f>
        <v>134098328.41036198</v>
      </c>
      <c r="F288" s="38">
        <f>SUM(F268:F287)</f>
        <v>55588487.527444169</v>
      </c>
      <c r="G288" s="38">
        <f>SUM(G268:G287)</f>
        <v>0</v>
      </c>
      <c r="H288" s="38">
        <f t="shared" si="21"/>
        <v>503183652.02000004</v>
      </c>
      <c r="I288" s="85"/>
    </row>
    <row r="289" spans="2:9" x14ac:dyDescent="0.2">
      <c r="H289" s="54"/>
    </row>
    <row r="290" spans="2:9" ht="15" customHeight="1" x14ac:dyDescent="0.2">
      <c r="B290" s="164" t="s">
        <v>226</v>
      </c>
      <c r="C290" s="11"/>
      <c r="D290" s="11"/>
      <c r="E290" s="11"/>
      <c r="F290" s="11"/>
      <c r="G290" s="11"/>
      <c r="H290" s="17"/>
    </row>
    <row r="291" spans="2:9" ht="30" customHeight="1" thickBot="1" x14ac:dyDescent="0.25">
      <c r="B291" s="364" t="s">
        <v>238</v>
      </c>
      <c r="C291" s="364"/>
      <c r="D291" s="364"/>
      <c r="E291" s="364"/>
      <c r="F291" s="364"/>
      <c r="G291" s="364"/>
      <c r="H291" s="364"/>
    </row>
    <row r="292" spans="2:9" ht="15" thickBot="1" x14ac:dyDescent="0.25">
      <c r="B292" s="62" t="s">
        <v>32</v>
      </c>
      <c r="C292" s="63" t="s">
        <v>26</v>
      </c>
      <c r="D292" s="63" t="s">
        <v>27</v>
      </c>
      <c r="E292" s="63" t="s">
        <v>28</v>
      </c>
      <c r="F292" s="63" t="s">
        <v>29</v>
      </c>
      <c r="G292" s="63" t="s">
        <v>30</v>
      </c>
      <c r="H292" s="64" t="s">
        <v>1</v>
      </c>
      <c r="I292" s="1"/>
    </row>
    <row r="293" spans="2:9" x14ac:dyDescent="0.2">
      <c r="B293" s="9" t="str">
        <f>$B$32</f>
        <v>Liberal Arts</v>
      </c>
      <c r="C293" s="36">
        <f>IF(C32=0,0,C268/C32)</f>
        <v>201.63723385735656</v>
      </c>
      <c r="D293" s="36">
        <f t="shared" ref="C293:H302" si="23">IF(D32=0,0,D268/D32)</f>
        <v>486.236531656529</v>
      </c>
      <c r="E293" s="36">
        <f t="shared" si="23"/>
        <v>1103.9944741303223</v>
      </c>
      <c r="F293" s="36">
        <f t="shared" si="23"/>
        <v>2240.0610393158863</v>
      </c>
      <c r="G293" s="37">
        <f t="shared" si="23"/>
        <v>0</v>
      </c>
      <c r="H293" s="38">
        <f t="shared" si="23"/>
        <v>330.64648665423738</v>
      </c>
      <c r="I293" s="1"/>
    </row>
    <row r="294" spans="2:9" x14ac:dyDescent="0.2">
      <c r="B294" s="9" t="str">
        <f>$B$33</f>
        <v>Science</v>
      </c>
      <c r="C294" s="36">
        <f t="shared" si="23"/>
        <v>314.63260807066467</v>
      </c>
      <c r="D294" s="36">
        <f t="shared" si="23"/>
        <v>618.36576406268853</v>
      </c>
      <c r="E294" s="36">
        <f t="shared" si="23"/>
        <v>1045.7702404741249</v>
      </c>
      <c r="F294" s="36">
        <f t="shared" si="23"/>
        <v>2916.3314737922065</v>
      </c>
      <c r="G294" s="37">
        <f t="shared" si="23"/>
        <v>0</v>
      </c>
      <c r="H294" s="39">
        <f t="shared" si="23"/>
        <v>501.33820766051002</v>
      </c>
      <c r="I294" s="1"/>
    </row>
    <row r="295" spans="2:9" x14ac:dyDescent="0.2">
      <c r="B295" s="9" t="str">
        <f>$B$34</f>
        <v>Fine Arts</v>
      </c>
      <c r="C295" s="36">
        <f t="shared" si="23"/>
        <v>298.67740404188822</v>
      </c>
      <c r="D295" s="36">
        <f t="shared" si="23"/>
        <v>729.47435887789561</v>
      </c>
      <c r="E295" s="36">
        <f t="shared" si="23"/>
        <v>3012.002994062575</v>
      </c>
      <c r="F295" s="36">
        <f t="shared" si="23"/>
        <v>0</v>
      </c>
      <c r="G295" s="37">
        <f t="shared" si="23"/>
        <v>0</v>
      </c>
      <c r="H295" s="39">
        <f t="shared" si="23"/>
        <v>498.37766298073046</v>
      </c>
      <c r="I295" s="1"/>
    </row>
    <row r="296" spans="2:9" x14ac:dyDescent="0.2">
      <c r="B296" s="9" t="str">
        <f>$B$35</f>
        <v>Teacher Education</v>
      </c>
      <c r="C296" s="36">
        <f t="shared" si="23"/>
        <v>497.16484352891757</v>
      </c>
      <c r="D296" s="36">
        <f t="shared" si="23"/>
        <v>546.14522058991156</v>
      </c>
      <c r="E296" s="36">
        <f t="shared" si="23"/>
        <v>370.28409204702621</v>
      </c>
      <c r="F296" s="36">
        <f t="shared" si="23"/>
        <v>1880.9871504829046</v>
      </c>
      <c r="G296" s="37">
        <f t="shared" si="23"/>
        <v>0</v>
      </c>
      <c r="H296" s="39">
        <f t="shared" si="23"/>
        <v>462.97308696923255</v>
      </c>
      <c r="I296" s="1"/>
    </row>
    <row r="297" spans="2:9" x14ac:dyDescent="0.2">
      <c r="B297" s="9" t="str">
        <f>$B$36</f>
        <v>Agriculture</v>
      </c>
      <c r="C297" s="36">
        <f t="shared" si="23"/>
        <v>0</v>
      </c>
      <c r="D297" s="36">
        <f t="shared" si="23"/>
        <v>0</v>
      </c>
      <c r="E297" s="36">
        <f t="shared" si="23"/>
        <v>0</v>
      </c>
      <c r="F297" s="36">
        <f t="shared" si="23"/>
        <v>0</v>
      </c>
      <c r="G297" s="37">
        <f t="shared" si="23"/>
        <v>0</v>
      </c>
      <c r="H297" s="39">
        <f t="shared" si="23"/>
        <v>0</v>
      </c>
      <c r="I297" s="1"/>
    </row>
    <row r="298" spans="2:9" x14ac:dyDescent="0.2">
      <c r="B298" s="9" t="str">
        <f>$B$37</f>
        <v>Engineering</v>
      </c>
      <c r="C298" s="36">
        <f t="shared" si="23"/>
        <v>669.91197951275535</v>
      </c>
      <c r="D298" s="36">
        <f t="shared" si="23"/>
        <v>956.82243861508323</v>
      </c>
      <c r="E298" s="36">
        <f t="shared" si="23"/>
        <v>1533.6604270306477</v>
      </c>
      <c r="F298" s="36">
        <f t="shared" si="23"/>
        <v>3885.2226094342691</v>
      </c>
      <c r="G298" s="37">
        <f t="shared" si="23"/>
        <v>0</v>
      </c>
      <c r="H298" s="39">
        <f t="shared" si="23"/>
        <v>1140.8113375144897</v>
      </c>
      <c r="I298" s="1"/>
    </row>
    <row r="299" spans="2:9" x14ac:dyDescent="0.2">
      <c r="B299" s="9" t="str">
        <f>$B$38</f>
        <v>Home Economics</v>
      </c>
      <c r="C299" s="36">
        <f t="shared" si="23"/>
        <v>112.44898881615552</v>
      </c>
      <c r="D299" s="36">
        <f t="shared" si="23"/>
        <v>278.08491494556785</v>
      </c>
      <c r="E299" s="36">
        <f t="shared" si="23"/>
        <v>0</v>
      </c>
      <c r="F299" s="36">
        <f t="shared" si="23"/>
        <v>0</v>
      </c>
      <c r="G299" s="37">
        <f t="shared" si="23"/>
        <v>0</v>
      </c>
      <c r="H299" s="39">
        <f t="shared" si="23"/>
        <v>240.55090232725149</v>
      </c>
      <c r="I299" s="1"/>
    </row>
    <row r="300" spans="2:9" x14ac:dyDescent="0.2">
      <c r="B300" s="9" t="str">
        <f>$B$39</f>
        <v>Law</v>
      </c>
      <c r="C300" s="36">
        <f t="shared" si="23"/>
        <v>0</v>
      </c>
      <c r="D300" s="36">
        <f t="shared" si="23"/>
        <v>0</v>
      </c>
      <c r="E300" s="36">
        <f t="shared" si="23"/>
        <v>0</v>
      </c>
      <c r="F300" s="36">
        <f t="shared" si="23"/>
        <v>0</v>
      </c>
      <c r="G300" s="37">
        <f t="shared" si="23"/>
        <v>0</v>
      </c>
      <c r="H300" s="39">
        <f t="shared" si="23"/>
        <v>0</v>
      </c>
      <c r="I300" s="1"/>
    </row>
    <row r="301" spans="2:9" x14ac:dyDescent="0.2">
      <c r="B301" s="9" t="str">
        <f>$B$40</f>
        <v>Social Service</v>
      </c>
      <c r="C301" s="36">
        <f t="shared" si="23"/>
        <v>317.96227567779931</v>
      </c>
      <c r="D301" s="36">
        <f t="shared" si="23"/>
        <v>382.73760774952694</v>
      </c>
      <c r="E301" s="36">
        <f t="shared" si="23"/>
        <v>474.00036649461435</v>
      </c>
      <c r="F301" s="36">
        <f t="shared" si="23"/>
        <v>3088.9491622557412</v>
      </c>
      <c r="G301" s="37">
        <f t="shared" si="23"/>
        <v>0</v>
      </c>
      <c r="H301" s="39">
        <f t="shared" si="23"/>
        <v>453.23848160285172</v>
      </c>
      <c r="I301" s="1"/>
    </row>
    <row r="302" spans="2:9" x14ac:dyDescent="0.2">
      <c r="B302" s="9" t="str">
        <f>$B$41</f>
        <v>Library Science</v>
      </c>
      <c r="C302" s="36">
        <f t="shared" si="23"/>
        <v>0</v>
      </c>
      <c r="D302" s="36">
        <f t="shared" si="23"/>
        <v>648.29991058652797</v>
      </c>
      <c r="E302" s="36">
        <f t="shared" si="23"/>
        <v>0</v>
      </c>
      <c r="F302" s="36">
        <f t="shared" si="23"/>
        <v>0</v>
      </c>
      <c r="G302" s="37">
        <f t="shared" si="23"/>
        <v>0</v>
      </c>
      <c r="H302" s="39">
        <f t="shared" si="23"/>
        <v>648.29991058652797</v>
      </c>
      <c r="I302" s="1"/>
    </row>
    <row r="303" spans="2:9" x14ac:dyDescent="0.2">
      <c r="B303" s="9" t="str">
        <f>$B$42</f>
        <v>Veterinary Science</v>
      </c>
      <c r="C303" s="36">
        <f t="shared" ref="C303:H312" si="24">IF(C42=0,0,C278/C42)</f>
        <v>0</v>
      </c>
      <c r="D303" s="36">
        <f t="shared" si="24"/>
        <v>0</v>
      </c>
      <c r="E303" s="36">
        <f t="shared" si="24"/>
        <v>0</v>
      </c>
      <c r="F303" s="36">
        <f t="shared" si="24"/>
        <v>0</v>
      </c>
      <c r="G303" s="37">
        <f t="shared" si="24"/>
        <v>0</v>
      </c>
      <c r="H303" s="39">
        <f t="shared" si="24"/>
        <v>0</v>
      </c>
      <c r="I303" s="1"/>
    </row>
    <row r="304" spans="2:9" x14ac:dyDescent="0.2">
      <c r="B304" s="9" t="str">
        <f>$B$43</f>
        <v>Vocational Training</v>
      </c>
      <c r="C304" s="36">
        <f t="shared" si="24"/>
        <v>0</v>
      </c>
      <c r="D304" s="36">
        <f t="shared" si="24"/>
        <v>0</v>
      </c>
      <c r="E304" s="36">
        <f t="shared" si="24"/>
        <v>0</v>
      </c>
      <c r="F304" s="36">
        <f t="shared" si="24"/>
        <v>0</v>
      </c>
      <c r="G304" s="37">
        <f t="shared" si="24"/>
        <v>0</v>
      </c>
      <c r="H304" s="39">
        <f t="shared" si="24"/>
        <v>0</v>
      </c>
      <c r="I304" s="1"/>
    </row>
    <row r="305" spans="2:9" x14ac:dyDescent="0.2">
      <c r="B305" s="9" t="str">
        <f>$B$44</f>
        <v>Physical Training</v>
      </c>
      <c r="C305" s="36">
        <f t="shared" si="24"/>
        <v>0</v>
      </c>
      <c r="D305" s="36">
        <f t="shared" si="24"/>
        <v>0</v>
      </c>
      <c r="E305" s="36">
        <f t="shared" si="24"/>
        <v>0</v>
      </c>
      <c r="F305" s="36">
        <f t="shared" si="24"/>
        <v>0</v>
      </c>
      <c r="G305" s="37">
        <f t="shared" si="24"/>
        <v>0</v>
      </c>
      <c r="H305" s="39">
        <f t="shared" si="24"/>
        <v>0</v>
      </c>
      <c r="I305" s="1"/>
    </row>
    <row r="306" spans="2:9" x14ac:dyDescent="0.2">
      <c r="B306" s="9" t="str">
        <f>$B$45</f>
        <v>Health Services</v>
      </c>
      <c r="C306" s="36">
        <f t="shared" si="24"/>
        <v>168.16491713633769</v>
      </c>
      <c r="D306" s="36">
        <f t="shared" si="24"/>
        <v>270.32805502933343</v>
      </c>
      <c r="E306" s="36">
        <f t="shared" si="24"/>
        <v>617.20755073057569</v>
      </c>
      <c r="F306" s="36">
        <f t="shared" si="24"/>
        <v>3243.4189586742873</v>
      </c>
      <c r="G306" s="37">
        <f t="shared" si="24"/>
        <v>0</v>
      </c>
      <c r="H306" s="39">
        <f t="shared" si="24"/>
        <v>313.34673915282843</v>
      </c>
      <c r="I306" s="1"/>
    </row>
    <row r="307" spans="2:9" x14ac:dyDescent="0.2">
      <c r="B307" s="9" t="str">
        <f>$B$46</f>
        <v>Pharmacy</v>
      </c>
      <c r="C307" s="36">
        <f t="shared" si="24"/>
        <v>0</v>
      </c>
      <c r="D307" s="36">
        <f t="shared" si="24"/>
        <v>0</v>
      </c>
      <c r="E307" s="36">
        <f t="shared" si="24"/>
        <v>0</v>
      </c>
      <c r="F307" s="36">
        <f t="shared" si="24"/>
        <v>0</v>
      </c>
      <c r="G307" s="37">
        <f t="shared" si="24"/>
        <v>0</v>
      </c>
      <c r="H307" s="39">
        <f t="shared" si="24"/>
        <v>0</v>
      </c>
      <c r="I307" s="1"/>
    </row>
    <row r="308" spans="2:9" x14ac:dyDescent="0.2">
      <c r="B308" s="9" t="str">
        <f>$B$47</f>
        <v>Business Administration</v>
      </c>
      <c r="C308" s="36">
        <f t="shared" si="24"/>
        <v>389.93325494428518</v>
      </c>
      <c r="D308" s="36">
        <f t="shared" si="24"/>
        <v>522.61320367997973</v>
      </c>
      <c r="E308" s="36">
        <f t="shared" si="24"/>
        <v>1208.5315915695762</v>
      </c>
      <c r="F308" s="36">
        <f t="shared" si="24"/>
        <v>7457.2907921180813</v>
      </c>
      <c r="G308" s="37">
        <f t="shared" si="24"/>
        <v>0</v>
      </c>
      <c r="H308" s="39">
        <f t="shared" si="24"/>
        <v>673.34370333893071</v>
      </c>
      <c r="I308" s="1"/>
    </row>
    <row r="309" spans="2:9" x14ac:dyDescent="0.2">
      <c r="B309" s="9" t="str">
        <f>$B$48</f>
        <v>Optometry</v>
      </c>
      <c r="C309" s="36">
        <f t="shared" si="24"/>
        <v>0</v>
      </c>
      <c r="D309" s="36">
        <f t="shared" si="24"/>
        <v>0</v>
      </c>
      <c r="E309" s="36">
        <f t="shared" si="24"/>
        <v>0</v>
      </c>
      <c r="F309" s="36">
        <f t="shared" si="24"/>
        <v>0</v>
      </c>
      <c r="G309" s="37">
        <f t="shared" si="24"/>
        <v>0</v>
      </c>
      <c r="H309" s="39">
        <f t="shared" si="24"/>
        <v>0</v>
      </c>
      <c r="I309" s="1"/>
    </row>
    <row r="310" spans="2:9" x14ac:dyDescent="0.2">
      <c r="B310" s="9" t="str">
        <f>$B$49</f>
        <v>Teacher Ed-Practice Teaching</v>
      </c>
      <c r="C310" s="36">
        <f t="shared" si="24"/>
        <v>0</v>
      </c>
      <c r="D310" s="36">
        <f t="shared" si="24"/>
        <v>730.5254552820204</v>
      </c>
      <c r="E310" s="36">
        <f t="shared" si="24"/>
        <v>0</v>
      </c>
      <c r="F310" s="36">
        <f t="shared" si="24"/>
        <v>0</v>
      </c>
      <c r="G310" s="37">
        <f t="shared" si="24"/>
        <v>0</v>
      </c>
      <c r="H310" s="39">
        <f t="shared" si="24"/>
        <v>730.5254552820204</v>
      </c>
      <c r="I310" s="1"/>
    </row>
    <row r="311" spans="2:9" x14ac:dyDescent="0.2">
      <c r="B311" s="9" t="str">
        <f>$B$50</f>
        <v>Technology</v>
      </c>
      <c r="C311" s="36">
        <f t="shared" si="24"/>
        <v>678.61194578437426</v>
      </c>
      <c r="D311" s="36">
        <f t="shared" si="24"/>
        <v>1149.8926174505793</v>
      </c>
      <c r="E311" s="36">
        <f t="shared" si="24"/>
        <v>1108.404560719528</v>
      </c>
      <c r="F311" s="36">
        <f t="shared" si="24"/>
        <v>0</v>
      </c>
      <c r="G311" s="37">
        <f t="shared" si="24"/>
        <v>0</v>
      </c>
      <c r="H311" s="39">
        <f t="shared" si="24"/>
        <v>989.973254363617</v>
      </c>
      <c r="I311" s="1"/>
    </row>
    <row r="312" spans="2:9" x14ac:dyDescent="0.2">
      <c r="B312" s="9" t="str">
        <f>$B$51</f>
        <v>Nursing</v>
      </c>
      <c r="C312" s="36">
        <f t="shared" si="24"/>
        <v>441.63099192600578</v>
      </c>
      <c r="D312" s="36">
        <f t="shared" si="24"/>
        <v>347.68496422840536</v>
      </c>
      <c r="E312" s="36">
        <f t="shared" si="24"/>
        <v>426.12931619860399</v>
      </c>
      <c r="F312" s="36">
        <f t="shared" si="24"/>
        <v>1412.2731555922971</v>
      </c>
      <c r="G312" s="37">
        <f t="shared" si="24"/>
        <v>0</v>
      </c>
      <c r="H312" s="39">
        <f t="shared" si="24"/>
        <v>397.6297897091236</v>
      </c>
      <c r="I312" s="1"/>
    </row>
    <row r="313" spans="2:9" x14ac:dyDescent="0.2">
      <c r="B313" s="35" t="str">
        <f>$B$52</f>
        <v>Totals</v>
      </c>
      <c r="C313" s="38">
        <f t="shared" ref="C313:H313" si="25">IF(C52=0,0,C288/C52)</f>
        <v>305.80192922635388</v>
      </c>
      <c r="D313" s="38">
        <f t="shared" si="25"/>
        <v>513.78479552070394</v>
      </c>
      <c r="E313" s="38">
        <f t="shared" si="25"/>
        <v>742.3841202575511</v>
      </c>
      <c r="F313" s="38">
        <f t="shared" si="25"/>
        <v>3014.3965906102799</v>
      </c>
      <c r="G313" s="38">
        <f t="shared" si="25"/>
        <v>0</v>
      </c>
      <c r="H313" s="38">
        <f t="shared" si="25"/>
        <v>522.61337196283432</v>
      </c>
      <c r="I313" s="50"/>
    </row>
    <row r="315" spans="2:9" ht="15" customHeight="1" x14ac:dyDescent="0.2">
      <c r="B315" s="28" t="s">
        <v>38</v>
      </c>
      <c r="C315" s="11"/>
      <c r="D315" s="11"/>
      <c r="E315" s="11"/>
      <c r="F315" s="11"/>
      <c r="G315" s="11"/>
      <c r="H315" s="17"/>
    </row>
    <row r="316" spans="2:9" ht="55.5" customHeight="1" thickBot="1" x14ac:dyDescent="0.25">
      <c r="B316" s="364" t="s">
        <v>239</v>
      </c>
      <c r="C316" s="364"/>
      <c r="D316" s="364"/>
      <c r="E316" s="364"/>
      <c r="F316" s="364"/>
      <c r="G316" s="364"/>
      <c r="H316" s="364"/>
    </row>
    <row r="317" spans="2:9" ht="15" thickBot="1" x14ac:dyDescent="0.25">
      <c r="B317" s="62" t="s">
        <v>32</v>
      </c>
      <c r="C317" s="63" t="s">
        <v>26</v>
      </c>
      <c r="D317" s="63" t="s">
        <v>27</v>
      </c>
      <c r="E317" s="63" t="s">
        <v>28</v>
      </c>
      <c r="F317" s="63" t="s">
        <v>29</v>
      </c>
      <c r="G317" s="63" t="s">
        <v>30</v>
      </c>
      <c r="H317" s="64" t="s">
        <v>1</v>
      </c>
      <c r="I317" s="1"/>
    </row>
    <row r="318" spans="2:9" x14ac:dyDescent="0.2">
      <c r="B318" s="9" t="str">
        <f>$B$32</f>
        <v>Liberal Arts</v>
      </c>
      <c r="C318" s="55">
        <f t="shared" ref="C318:H318" si="26">IF($C$293=0,"",C293/$C$293)</f>
        <v>1</v>
      </c>
      <c r="D318" s="55">
        <f t="shared" si="26"/>
        <v>2.4114421843363782</v>
      </c>
      <c r="E318" s="55">
        <f t="shared" si="26"/>
        <v>5.475151850730688</v>
      </c>
      <c r="F318" s="55">
        <f t="shared" si="26"/>
        <v>11.10936207794124</v>
      </c>
      <c r="G318" s="55">
        <f t="shared" si="26"/>
        <v>0</v>
      </c>
      <c r="H318" s="55">
        <f t="shared" si="26"/>
        <v>1.6398086818040032</v>
      </c>
      <c r="I318" s="1"/>
    </row>
    <row r="319" spans="2:9" x14ac:dyDescent="0.2">
      <c r="B319" s="9" t="str">
        <f>$B$33</f>
        <v>Science</v>
      </c>
      <c r="C319" s="55">
        <f t="shared" ref="C319:H319" si="27">IF($C$293=0,"",C294/$C$293)</f>
        <v>1.5603894283396289</v>
      </c>
      <c r="D319" s="55">
        <f t="shared" si="27"/>
        <v>3.0667240976938643</v>
      </c>
      <c r="E319" s="55">
        <f t="shared" si="27"/>
        <v>5.1863944990136597</v>
      </c>
      <c r="F319" s="55">
        <f t="shared" si="27"/>
        <v>14.463258684927682</v>
      </c>
      <c r="G319" s="55">
        <f t="shared" si="27"/>
        <v>0</v>
      </c>
      <c r="H319" s="55">
        <f t="shared" si="27"/>
        <v>2.4863374589594387</v>
      </c>
      <c r="I319" s="1"/>
    </row>
    <row r="320" spans="2:9" x14ac:dyDescent="0.2">
      <c r="B320" s="9" t="str">
        <f>$B$34</f>
        <v>Fine Arts</v>
      </c>
      <c r="C320" s="55">
        <f t="shared" ref="C320:H320" si="28">IF($C$293=0,"",C295/$C$293)</f>
        <v>1.481261165550309</v>
      </c>
      <c r="D320" s="55">
        <f t="shared" si="28"/>
        <v>3.6177562294568313</v>
      </c>
      <c r="E320" s="55">
        <f t="shared" si="28"/>
        <v>14.937732166041043</v>
      </c>
      <c r="F320" s="55">
        <f t="shared" si="28"/>
        <v>0</v>
      </c>
      <c r="G320" s="55">
        <f t="shared" si="28"/>
        <v>0</v>
      </c>
      <c r="H320" s="55">
        <f t="shared" si="28"/>
        <v>2.4716549292344281</v>
      </c>
      <c r="I320" s="1"/>
    </row>
    <row r="321" spans="2:9" x14ac:dyDescent="0.2">
      <c r="B321" s="9" t="str">
        <f>$B$35</f>
        <v>Teacher Education</v>
      </c>
      <c r="C321" s="55">
        <f t="shared" ref="C321:H321" si="29">IF($C$293=0,"",C296/$C$293)</f>
        <v>2.4656400706261667</v>
      </c>
      <c r="D321" s="55">
        <f t="shared" si="29"/>
        <v>2.7085534260813602</v>
      </c>
      <c r="E321" s="55">
        <f t="shared" si="29"/>
        <v>1.8363874814359675</v>
      </c>
      <c r="F321" s="55">
        <f t="shared" si="29"/>
        <v>9.3285704951376385</v>
      </c>
      <c r="G321" s="55">
        <f t="shared" si="29"/>
        <v>0</v>
      </c>
      <c r="H321" s="55">
        <f t="shared" si="29"/>
        <v>2.2960694218645736</v>
      </c>
      <c r="I321" s="1"/>
    </row>
    <row r="322" spans="2:9" x14ac:dyDescent="0.2">
      <c r="B322" s="9" t="str">
        <f>$B$36</f>
        <v>Agriculture</v>
      </c>
      <c r="C322" s="55">
        <f t="shared" ref="C322:H322" si="30">IF($C$293=0,"",C297/$C$293)</f>
        <v>0</v>
      </c>
      <c r="D322" s="55">
        <f t="shared" si="30"/>
        <v>0</v>
      </c>
      <c r="E322" s="55">
        <f t="shared" si="30"/>
        <v>0</v>
      </c>
      <c r="F322" s="55">
        <f t="shared" si="30"/>
        <v>0</v>
      </c>
      <c r="G322" s="55">
        <f t="shared" si="30"/>
        <v>0</v>
      </c>
      <c r="H322" s="55">
        <f t="shared" si="30"/>
        <v>0</v>
      </c>
      <c r="I322" s="1"/>
    </row>
    <row r="323" spans="2:9" x14ac:dyDescent="0.2">
      <c r="B323" s="9" t="str">
        <f>$B$37</f>
        <v>Engineering</v>
      </c>
      <c r="C323" s="55">
        <f t="shared" ref="C323:H323" si="31">IF($C$293=0,"",C298/$C$293)</f>
        <v>3.3223624759039718</v>
      </c>
      <c r="D323" s="55">
        <f t="shared" si="31"/>
        <v>4.7452666370734109</v>
      </c>
      <c r="E323" s="55">
        <f t="shared" si="31"/>
        <v>7.6060378219411557</v>
      </c>
      <c r="F323" s="55">
        <f t="shared" si="31"/>
        <v>19.268378836136865</v>
      </c>
      <c r="G323" s="55">
        <f t="shared" si="31"/>
        <v>0</v>
      </c>
      <c r="H323" s="55">
        <f t="shared" si="31"/>
        <v>5.6577414582146535</v>
      </c>
      <c r="I323" s="1"/>
    </row>
    <row r="324" spans="2:9" x14ac:dyDescent="0.2">
      <c r="B324" s="9" t="str">
        <f>$B$38</f>
        <v>Home Economics</v>
      </c>
      <c r="C324" s="55">
        <f t="shared" ref="C324:H324" si="32">IF($C$293=0,"",C299/$C$293)</f>
        <v>0.55767968378154242</v>
      </c>
      <c r="D324" s="55">
        <f t="shared" si="32"/>
        <v>1.3791347442421888</v>
      </c>
      <c r="E324" s="55">
        <f t="shared" si="32"/>
        <v>0</v>
      </c>
      <c r="F324" s="55">
        <f t="shared" si="32"/>
        <v>0</v>
      </c>
      <c r="G324" s="55">
        <f t="shared" si="32"/>
        <v>0</v>
      </c>
      <c r="H324" s="55">
        <f t="shared" si="32"/>
        <v>1.1929885057708314</v>
      </c>
      <c r="I324" s="1"/>
    </row>
    <row r="325" spans="2:9" x14ac:dyDescent="0.2">
      <c r="B325" s="9" t="str">
        <f>$B$39</f>
        <v>Law</v>
      </c>
      <c r="C325" s="55">
        <f t="shared" ref="C325:H325" si="33">IF($C$293=0,"",C300/$C$293)</f>
        <v>0</v>
      </c>
      <c r="D325" s="55">
        <f t="shared" si="33"/>
        <v>0</v>
      </c>
      <c r="E325" s="55">
        <f t="shared" si="33"/>
        <v>0</v>
      </c>
      <c r="F325" s="55">
        <f t="shared" si="33"/>
        <v>0</v>
      </c>
      <c r="G325" s="55">
        <f t="shared" si="33"/>
        <v>0</v>
      </c>
      <c r="H325" s="55">
        <f t="shared" si="33"/>
        <v>0</v>
      </c>
      <c r="I325" s="1"/>
    </row>
    <row r="326" spans="2:9" x14ac:dyDescent="0.2">
      <c r="B326" s="9" t="str">
        <f>$B$40</f>
        <v>Social Service</v>
      </c>
      <c r="C326" s="55">
        <f t="shared" ref="C326:H326" si="34">IF($C$293=0,"",C301/$C$293)</f>
        <v>1.5769025868641608</v>
      </c>
      <c r="D326" s="55">
        <f t="shared" si="34"/>
        <v>1.8981494658882572</v>
      </c>
      <c r="E326" s="55">
        <f t="shared" si="34"/>
        <v>2.3507581284810453</v>
      </c>
      <c r="F326" s="55">
        <f t="shared" si="34"/>
        <v>15.319339107979156</v>
      </c>
      <c r="G326" s="55">
        <f t="shared" si="34"/>
        <v>0</v>
      </c>
      <c r="H326" s="55">
        <f t="shared" si="34"/>
        <v>2.247791605410955</v>
      </c>
      <c r="I326" s="1"/>
    </row>
    <row r="327" spans="2:9" x14ac:dyDescent="0.2">
      <c r="B327" s="9" t="str">
        <f>$B$41</f>
        <v>Library Science</v>
      </c>
      <c r="C327" s="55">
        <f t="shared" ref="C327:H327" si="35">IF($C$293=0,"",C302/$C$293)</f>
        <v>0</v>
      </c>
      <c r="D327" s="55">
        <f t="shared" si="35"/>
        <v>3.2151795488582842</v>
      </c>
      <c r="E327" s="55">
        <f t="shared" si="35"/>
        <v>0</v>
      </c>
      <c r="F327" s="55">
        <f t="shared" si="35"/>
        <v>0</v>
      </c>
      <c r="G327" s="55">
        <f t="shared" si="35"/>
        <v>0</v>
      </c>
      <c r="H327" s="55">
        <f t="shared" si="35"/>
        <v>3.2151795488582842</v>
      </c>
      <c r="I327" s="1"/>
    </row>
    <row r="328" spans="2:9" x14ac:dyDescent="0.2">
      <c r="B328" s="9" t="str">
        <f>$B$42</f>
        <v>Veterinary Science</v>
      </c>
      <c r="C328" s="55">
        <f t="shared" ref="C328:H328" si="36">IF($C$293=0,"",C303/$C$293)</f>
        <v>0</v>
      </c>
      <c r="D328" s="55">
        <f t="shared" si="36"/>
        <v>0</v>
      </c>
      <c r="E328" s="55">
        <f t="shared" si="36"/>
        <v>0</v>
      </c>
      <c r="F328" s="55">
        <f t="shared" si="36"/>
        <v>0</v>
      </c>
      <c r="G328" s="55">
        <f t="shared" si="36"/>
        <v>0</v>
      </c>
      <c r="H328" s="55">
        <f t="shared" si="36"/>
        <v>0</v>
      </c>
      <c r="I328" s="1"/>
    </row>
    <row r="329" spans="2:9" x14ac:dyDescent="0.2">
      <c r="B329" s="9" t="str">
        <f>$B$43</f>
        <v>Vocational Training</v>
      </c>
      <c r="C329" s="55">
        <f t="shared" ref="C329:H329" si="37">IF($C$293=0,"",C304/$C$293)</f>
        <v>0</v>
      </c>
      <c r="D329" s="55">
        <f t="shared" si="37"/>
        <v>0</v>
      </c>
      <c r="E329" s="55">
        <f t="shared" si="37"/>
        <v>0</v>
      </c>
      <c r="F329" s="55">
        <f t="shared" si="37"/>
        <v>0</v>
      </c>
      <c r="G329" s="55">
        <f t="shared" si="37"/>
        <v>0</v>
      </c>
      <c r="H329" s="55">
        <f t="shared" si="37"/>
        <v>0</v>
      </c>
      <c r="I329" s="1"/>
    </row>
    <row r="330" spans="2:9" x14ac:dyDescent="0.2">
      <c r="B330" s="9" t="str">
        <f>$B$44</f>
        <v>Physical Training</v>
      </c>
      <c r="C330" s="55">
        <f t="shared" ref="C330:H330" si="38">IF($C$293=0,"",C305/$C$293)</f>
        <v>0</v>
      </c>
      <c r="D330" s="55">
        <f t="shared" si="38"/>
        <v>0</v>
      </c>
      <c r="E330" s="55">
        <f t="shared" si="38"/>
        <v>0</v>
      </c>
      <c r="F330" s="55">
        <f t="shared" si="38"/>
        <v>0</v>
      </c>
      <c r="G330" s="55">
        <f t="shared" si="38"/>
        <v>0</v>
      </c>
      <c r="H330" s="55">
        <f t="shared" si="38"/>
        <v>0</v>
      </c>
      <c r="I330" s="1"/>
    </row>
    <row r="331" spans="2:9" x14ac:dyDescent="0.2">
      <c r="B331" s="9" t="str">
        <f>$B$45</f>
        <v>Health Services</v>
      </c>
      <c r="C331" s="55">
        <f t="shared" ref="C331:H331" si="39">IF($C$293=0,"",C306/$C$293)</f>
        <v>0.83399734225327615</v>
      </c>
      <c r="D331" s="55">
        <f t="shared" si="39"/>
        <v>1.3406653615401734</v>
      </c>
      <c r="E331" s="55">
        <f t="shared" si="39"/>
        <v>3.0609800527575399</v>
      </c>
      <c r="F331" s="55">
        <f t="shared" si="39"/>
        <v>16.085416848005199</v>
      </c>
      <c r="G331" s="55">
        <f t="shared" si="39"/>
        <v>0</v>
      </c>
      <c r="H331" s="55">
        <f t="shared" si="39"/>
        <v>1.5540122881000147</v>
      </c>
      <c r="I331" s="1"/>
    </row>
    <row r="332" spans="2:9" x14ac:dyDescent="0.2">
      <c r="B332" s="9" t="str">
        <f>$B$46</f>
        <v>Pharmacy</v>
      </c>
      <c r="C332" s="55">
        <f t="shared" ref="C332:H332" si="40">IF($C$293=0,"",C307/$C$293)</f>
        <v>0</v>
      </c>
      <c r="D332" s="55">
        <f t="shared" si="40"/>
        <v>0</v>
      </c>
      <c r="E332" s="55">
        <f t="shared" si="40"/>
        <v>0</v>
      </c>
      <c r="F332" s="55">
        <f t="shared" si="40"/>
        <v>0</v>
      </c>
      <c r="G332" s="55">
        <f t="shared" si="40"/>
        <v>0</v>
      </c>
      <c r="H332" s="55">
        <f t="shared" si="40"/>
        <v>0</v>
      </c>
      <c r="I332" s="1"/>
    </row>
    <row r="333" spans="2:9" x14ac:dyDescent="0.2">
      <c r="B333" s="9" t="str">
        <f>$B$47</f>
        <v>Business Administration</v>
      </c>
      <c r="C333" s="55">
        <f t="shared" ref="C333:H333" si="41">IF($C$293=0,"",C308/$C$293)</f>
        <v>1.9338355693776981</v>
      </c>
      <c r="D333" s="55">
        <f t="shared" si="41"/>
        <v>2.5918487061258237</v>
      </c>
      <c r="E333" s="55">
        <f t="shared" si="41"/>
        <v>5.9935933877397014</v>
      </c>
      <c r="F333" s="55">
        <f t="shared" si="41"/>
        <v>36.98369913859046</v>
      </c>
      <c r="G333" s="55">
        <f t="shared" si="41"/>
        <v>0</v>
      </c>
      <c r="H333" s="55">
        <f t="shared" si="41"/>
        <v>3.3393817721942742</v>
      </c>
      <c r="I333" s="1"/>
    </row>
    <row r="334" spans="2:9" x14ac:dyDescent="0.2">
      <c r="B334" s="9" t="str">
        <f>$B$48</f>
        <v>Optometry</v>
      </c>
      <c r="C334" s="55">
        <f t="shared" ref="C334:H334" si="42">IF($C$293=0,"",C309/$C$293)</f>
        <v>0</v>
      </c>
      <c r="D334" s="55">
        <f t="shared" si="42"/>
        <v>0</v>
      </c>
      <c r="E334" s="55">
        <f t="shared" si="42"/>
        <v>0</v>
      </c>
      <c r="F334" s="55">
        <f t="shared" si="42"/>
        <v>0</v>
      </c>
      <c r="G334" s="55">
        <f t="shared" si="42"/>
        <v>0</v>
      </c>
      <c r="H334" s="55">
        <f t="shared" si="42"/>
        <v>0</v>
      </c>
      <c r="I334" s="1"/>
    </row>
    <row r="335" spans="2:9" x14ac:dyDescent="0.2">
      <c r="B335" s="9" t="str">
        <f>$B$49</f>
        <v>Teacher Ed-Practice Teaching</v>
      </c>
      <c r="C335" s="55">
        <f t="shared" ref="C335:H335" si="43">IF($C$293=0,"",C310/$C$293)</f>
        <v>0</v>
      </c>
      <c r="D335" s="55">
        <f t="shared" si="43"/>
        <v>3.6229690385398423</v>
      </c>
      <c r="E335" s="55">
        <f t="shared" si="43"/>
        <v>0</v>
      </c>
      <c r="F335" s="55">
        <f t="shared" si="43"/>
        <v>0</v>
      </c>
      <c r="G335" s="55">
        <f t="shared" si="43"/>
        <v>0</v>
      </c>
      <c r="H335" s="55">
        <f t="shared" si="43"/>
        <v>3.6229690385398423</v>
      </c>
      <c r="I335" s="1"/>
    </row>
    <row r="336" spans="2:9" x14ac:dyDescent="0.2">
      <c r="B336" s="9" t="str">
        <f>$B$50</f>
        <v>Technology</v>
      </c>
      <c r="C336" s="55">
        <f t="shared" ref="C336:H336" si="44">IF($C$293=0,"",C311/$C$293)</f>
        <v>3.3655091016793159</v>
      </c>
      <c r="D336" s="55">
        <f t="shared" si="44"/>
        <v>5.7027791715494542</v>
      </c>
      <c r="E336" s="55">
        <f t="shared" si="44"/>
        <v>5.4970232407752739</v>
      </c>
      <c r="F336" s="55">
        <f t="shared" si="44"/>
        <v>0</v>
      </c>
      <c r="G336" s="55">
        <f t="shared" si="44"/>
        <v>0</v>
      </c>
      <c r="H336" s="55">
        <f t="shared" si="44"/>
        <v>4.9096748424150167</v>
      </c>
      <c r="I336" s="1"/>
    </row>
    <row r="337" spans="2:9" x14ac:dyDescent="0.2">
      <c r="B337" s="9" t="str">
        <f>$B$51</f>
        <v>Nursing</v>
      </c>
      <c r="C337" s="55">
        <f t="shared" ref="C337:H337" si="45">IF($C$293=0,"",C312/$C$293)</f>
        <v>2.1902254036991353</v>
      </c>
      <c r="D337" s="55">
        <f t="shared" si="45"/>
        <v>1.72430933303899</v>
      </c>
      <c r="E337" s="55">
        <f t="shared" si="45"/>
        <v>2.1133463698478376</v>
      </c>
      <c r="F337" s="55">
        <f t="shared" si="45"/>
        <v>7.004029605917804</v>
      </c>
      <c r="G337" s="55">
        <f t="shared" si="45"/>
        <v>0</v>
      </c>
      <c r="H337" s="55">
        <f t="shared" si="45"/>
        <v>1.9720057754334068</v>
      </c>
      <c r="I337" s="1"/>
    </row>
    <row r="338" spans="2:9" x14ac:dyDescent="0.2">
      <c r="B338" s="35" t="str">
        <f>$B$52</f>
        <v>Totals</v>
      </c>
      <c r="C338" s="55">
        <f t="shared" ref="C338:H338" si="46">IF($C$293=0,"",C313/$C$293)</f>
        <v>1.5165945464352388</v>
      </c>
      <c r="D338" s="55">
        <f t="shared" si="46"/>
        <v>2.5480650854602018</v>
      </c>
      <c r="E338" s="55">
        <f t="shared" si="46"/>
        <v>3.681780919404662</v>
      </c>
      <c r="F338" s="55">
        <f t="shared" si="46"/>
        <v>14.949602972349554</v>
      </c>
      <c r="G338" s="55">
        <f t="shared" si="46"/>
        <v>0</v>
      </c>
      <c r="H338" s="55">
        <f t="shared" si="46"/>
        <v>2.5918495407080653</v>
      </c>
      <c r="I338" s="50"/>
    </row>
    <row r="340" spans="2:9" ht="15" customHeight="1" x14ac:dyDescent="0.2">
      <c r="B340" s="164" t="s">
        <v>240</v>
      </c>
      <c r="C340" s="11"/>
      <c r="D340" s="11"/>
      <c r="E340" s="11"/>
      <c r="F340" s="11"/>
      <c r="G340" s="11"/>
      <c r="H340" s="17"/>
    </row>
    <row r="341" spans="2:9" ht="55.5" customHeight="1" thickBot="1" x14ac:dyDescent="0.25">
      <c r="B341" s="364" t="s">
        <v>241</v>
      </c>
      <c r="C341" s="364"/>
      <c r="D341" s="364"/>
      <c r="E341" s="364"/>
      <c r="F341" s="364"/>
      <c r="G341" s="364"/>
      <c r="H341" s="364"/>
    </row>
    <row r="342" spans="2:9" ht="15" thickBot="1" x14ac:dyDescent="0.25">
      <c r="B342" s="62" t="s">
        <v>32</v>
      </c>
      <c r="C342" s="63" t="s">
        <v>26</v>
      </c>
      <c r="D342" s="63" t="s">
        <v>27</v>
      </c>
      <c r="E342" s="63" t="s">
        <v>28</v>
      </c>
      <c r="F342" s="63" t="s">
        <v>29</v>
      </c>
      <c r="G342" s="63" t="s">
        <v>30</v>
      </c>
      <c r="H342" s="64" t="s">
        <v>1</v>
      </c>
      <c r="I342" s="1"/>
    </row>
    <row r="343" spans="2:9" x14ac:dyDescent="0.2">
      <c r="B343" s="9" t="str">
        <f>$B$32</f>
        <v>Liberal Arts</v>
      </c>
      <c r="C343" s="38">
        <f t="shared" ref="C343:D363" si="47">C293*30</f>
        <v>6049.1170157206971</v>
      </c>
      <c r="D343" s="38">
        <f t="shared" si="47"/>
        <v>14587.095949695869</v>
      </c>
      <c r="E343" s="38">
        <f>E293*24</f>
        <v>26495.867379127732</v>
      </c>
      <c r="F343" s="38">
        <f>F293*18</f>
        <v>40321.098707685953</v>
      </c>
      <c r="G343" s="38">
        <f>G293*24</f>
        <v>0</v>
      </c>
      <c r="H343" s="38">
        <f>IF((C32/30+D32/30+E32/24+F32/18+G32/24)=0,0,H268/(C32/30+D32/30+E32/24+F32/18+G32/24))</f>
        <v>9760.1207341668032</v>
      </c>
      <c r="I343" s="1"/>
    </row>
    <row r="344" spans="2:9" x14ac:dyDescent="0.2">
      <c r="B344" s="9" t="str">
        <f>$B$33</f>
        <v>Science</v>
      </c>
      <c r="C344" s="39">
        <f t="shared" si="47"/>
        <v>9438.9782421199398</v>
      </c>
      <c r="D344" s="39">
        <f t="shared" si="47"/>
        <v>18550.972921880657</v>
      </c>
      <c r="E344" s="39">
        <f>E294*24</f>
        <v>25098.485771378997</v>
      </c>
      <c r="F344" s="39">
        <f>F294*18</f>
        <v>52493.966528259713</v>
      </c>
      <c r="G344" s="39">
        <f>G294*24</f>
        <v>0</v>
      </c>
      <c r="H344" s="39">
        <f t="shared" ref="H344:H363" si="48">IF((C33/30+D33/30+E33/24+F33/18+G33/24)=0,0,H269/(C33/30+D33/30+E33/24+F33/18+G33/24))</f>
        <v>14480.709755892947</v>
      </c>
      <c r="I344" s="1"/>
    </row>
    <row r="345" spans="2:9" x14ac:dyDescent="0.2">
      <c r="B345" s="9" t="str">
        <f>$B$34</f>
        <v>Fine Arts</v>
      </c>
      <c r="C345" s="39">
        <f t="shared" si="47"/>
        <v>8960.3221212566459</v>
      </c>
      <c r="D345" s="39">
        <f t="shared" si="47"/>
        <v>21884.23076633687</v>
      </c>
      <c r="E345" s="39">
        <f t="shared" ref="E345:E363" si="49">E295*24</f>
        <v>72288.071857501796</v>
      </c>
      <c r="F345" s="39">
        <f t="shared" ref="F345:F363" si="50">F295*18</f>
        <v>0</v>
      </c>
      <c r="G345" s="39">
        <f t="shared" ref="G345:G363" si="51">G295*24</f>
        <v>0</v>
      </c>
      <c r="H345" s="39">
        <f t="shared" si="48"/>
        <v>14839.401567365292</v>
      </c>
      <c r="I345" s="1"/>
    </row>
    <row r="346" spans="2:9" x14ac:dyDescent="0.2">
      <c r="B346" s="9" t="str">
        <f>$B$35</f>
        <v>Teacher Education</v>
      </c>
      <c r="C346" s="39">
        <f t="shared" si="47"/>
        <v>14914.945305867528</v>
      </c>
      <c r="D346" s="39">
        <f t="shared" si="47"/>
        <v>16384.356617697347</v>
      </c>
      <c r="E346" s="39">
        <f t="shared" si="49"/>
        <v>8886.818209128629</v>
      </c>
      <c r="F346" s="39">
        <f t="shared" si="50"/>
        <v>33857.768708692282</v>
      </c>
      <c r="G346" s="39">
        <f t="shared" si="51"/>
        <v>0</v>
      </c>
      <c r="H346" s="39">
        <f t="shared" si="48"/>
        <v>11730.93590690661</v>
      </c>
      <c r="I346" s="1"/>
    </row>
    <row r="347" spans="2:9" x14ac:dyDescent="0.2">
      <c r="B347" s="9" t="str">
        <f>$B$36</f>
        <v>Agriculture</v>
      </c>
      <c r="C347" s="39">
        <f t="shared" si="47"/>
        <v>0</v>
      </c>
      <c r="D347" s="39">
        <f t="shared" si="47"/>
        <v>0</v>
      </c>
      <c r="E347" s="39">
        <f t="shared" si="49"/>
        <v>0</v>
      </c>
      <c r="F347" s="39">
        <f t="shared" si="50"/>
        <v>0</v>
      </c>
      <c r="G347" s="39">
        <f t="shared" si="51"/>
        <v>0</v>
      </c>
      <c r="H347" s="39">
        <f t="shared" si="48"/>
        <v>0</v>
      </c>
      <c r="I347" s="1"/>
    </row>
    <row r="348" spans="2:9" x14ac:dyDescent="0.2">
      <c r="B348" s="9" t="str">
        <f>$B$37</f>
        <v>Engineering</v>
      </c>
      <c r="C348" s="39">
        <f t="shared" si="47"/>
        <v>20097.359385382661</v>
      </c>
      <c r="D348" s="39">
        <f t="shared" si="47"/>
        <v>28704.673158452497</v>
      </c>
      <c r="E348" s="39">
        <f t="shared" si="49"/>
        <v>36807.850248735544</v>
      </c>
      <c r="F348" s="39">
        <f t="shared" si="50"/>
        <v>69934.006969816837</v>
      </c>
      <c r="G348" s="39">
        <f t="shared" si="51"/>
        <v>0</v>
      </c>
      <c r="H348" s="39">
        <f t="shared" si="48"/>
        <v>31419.793758156407</v>
      </c>
      <c r="I348" s="1"/>
    </row>
    <row r="349" spans="2:9" x14ac:dyDescent="0.2">
      <c r="B349" s="9" t="str">
        <f>$B$38</f>
        <v>Home Economics</v>
      </c>
      <c r="C349" s="39">
        <f t="shared" si="47"/>
        <v>3373.4696644846654</v>
      </c>
      <c r="D349" s="39">
        <f t="shared" si="47"/>
        <v>8342.547448367035</v>
      </c>
      <c r="E349" s="39">
        <f t="shared" si="49"/>
        <v>0</v>
      </c>
      <c r="F349" s="39">
        <f t="shared" si="50"/>
        <v>0</v>
      </c>
      <c r="G349" s="39">
        <f t="shared" si="51"/>
        <v>0</v>
      </c>
      <c r="H349" s="39">
        <f t="shared" si="48"/>
        <v>7216.5270698175445</v>
      </c>
      <c r="I349" s="1"/>
    </row>
    <row r="350" spans="2:9" x14ac:dyDescent="0.2">
      <c r="B350" s="9" t="str">
        <f>$B$39</f>
        <v>Law</v>
      </c>
      <c r="C350" s="39">
        <f t="shared" si="47"/>
        <v>0</v>
      </c>
      <c r="D350" s="39">
        <f t="shared" si="47"/>
        <v>0</v>
      </c>
      <c r="E350" s="39">
        <f t="shared" si="49"/>
        <v>0</v>
      </c>
      <c r="F350" s="39">
        <f t="shared" si="50"/>
        <v>0</v>
      </c>
      <c r="G350" s="39">
        <f t="shared" si="51"/>
        <v>0</v>
      </c>
      <c r="H350" s="39">
        <f t="shared" si="48"/>
        <v>0</v>
      </c>
      <c r="I350" s="1"/>
    </row>
    <row r="351" spans="2:9" x14ac:dyDescent="0.2">
      <c r="B351" s="9" t="str">
        <f>$B$40</f>
        <v>Social Service</v>
      </c>
      <c r="C351" s="39">
        <f t="shared" si="47"/>
        <v>9538.86827033398</v>
      </c>
      <c r="D351" s="39">
        <f t="shared" si="47"/>
        <v>11482.128232485808</v>
      </c>
      <c r="E351" s="39">
        <f t="shared" si="49"/>
        <v>11376.008795870745</v>
      </c>
      <c r="F351" s="39">
        <f t="shared" si="50"/>
        <v>55601.084920603338</v>
      </c>
      <c r="G351" s="39">
        <f t="shared" si="51"/>
        <v>0</v>
      </c>
      <c r="H351" s="39">
        <f t="shared" si="48"/>
        <v>11660.686571538141</v>
      </c>
      <c r="I351" s="1"/>
    </row>
    <row r="352" spans="2:9" x14ac:dyDescent="0.2">
      <c r="B352" s="9" t="str">
        <f>$B$41</f>
        <v>Library Science</v>
      </c>
      <c r="C352" s="39">
        <f t="shared" si="47"/>
        <v>0</v>
      </c>
      <c r="D352" s="39">
        <f t="shared" si="47"/>
        <v>19448.99731759584</v>
      </c>
      <c r="E352" s="39">
        <f t="shared" si="49"/>
        <v>0</v>
      </c>
      <c r="F352" s="39">
        <f t="shared" si="50"/>
        <v>0</v>
      </c>
      <c r="G352" s="39">
        <f t="shared" si="51"/>
        <v>0</v>
      </c>
      <c r="H352" s="39">
        <f t="shared" si="48"/>
        <v>19448.997317595837</v>
      </c>
      <c r="I352" s="1"/>
    </row>
    <row r="353" spans="2:9" x14ac:dyDescent="0.2">
      <c r="B353" s="9" t="str">
        <f>$B$42</f>
        <v>Veterinary Science</v>
      </c>
      <c r="C353" s="39">
        <f t="shared" si="47"/>
        <v>0</v>
      </c>
      <c r="D353" s="39">
        <f t="shared" si="47"/>
        <v>0</v>
      </c>
      <c r="E353" s="39">
        <f t="shared" si="49"/>
        <v>0</v>
      </c>
      <c r="F353" s="39">
        <f t="shared" si="50"/>
        <v>0</v>
      </c>
      <c r="G353" s="39">
        <f t="shared" si="51"/>
        <v>0</v>
      </c>
      <c r="H353" s="39">
        <f t="shared" si="48"/>
        <v>0</v>
      </c>
      <c r="I353" s="1"/>
    </row>
    <row r="354" spans="2:9" x14ac:dyDescent="0.2">
      <c r="B354" s="9" t="str">
        <f>$B$43</f>
        <v>Vocational Training</v>
      </c>
      <c r="C354" s="39">
        <f t="shared" si="47"/>
        <v>0</v>
      </c>
      <c r="D354" s="39">
        <f t="shared" si="47"/>
        <v>0</v>
      </c>
      <c r="E354" s="39">
        <f t="shared" si="49"/>
        <v>0</v>
      </c>
      <c r="F354" s="39">
        <f t="shared" si="50"/>
        <v>0</v>
      </c>
      <c r="G354" s="39">
        <f t="shared" si="51"/>
        <v>0</v>
      </c>
      <c r="H354" s="39">
        <f t="shared" si="48"/>
        <v>0</v>
      </c>
      <c r="I354" s="1"/>
    </row>
    <row r="355" spans="2:9" x14ac:dyDescent="0.2">
      <c r="B355" s="9" t="str">
        <f>$B$44</f>
        <v>Physical Training</v>
      </c>
      <c r="C355" s="39">
        <f t="shared" si="47"/>
        <v>0</v>
      </c>
      <c r="D355" s="39">
        <f t="shared" si="47"/>
        <v>0</v>
      </c>
      <c r="E355" s="39">
        <f t="shared" si="49"/>
        <v>0</v>
      </c>
      <c r="F355" s="39">
        <f t="shared" si="50"/>
        <v>0</v>
      </c>
      <c r="G355" s="39">
        <f t="shared" si="51"/>
        <v>0</v>
      </c>
      <c r="H355" s="39">
        <f t="shared" si="48"/>
        <v>0</v>
      </c>
      <c r="I355" s="1"/>
    </row>
    <row r="356" spans="2:9" x14ac:dyDescent="0.2">
      <c r="B356" s="9" t="str">
        <f>$B$45</f>
        <v>Health Services</v>
      </c>
      <c r="C356" s="39">
        <f t="shared" si="47"/>
        <v>5044.9475140901304</v>
      </c>
      <c r="D356" s="39">
        <f t="shared" si="47"/>
        <v>8109.8416508800028</v>
      </c>
      <c r="E356" s="39">
        <f t="shared" si="49"/>
        <v>14812.981217533816</v>
      </c>
      <c r="F356" s="39">
        <f t="shared" si="50"/>
        <v>58381.54125613717</v>
      </c>
      <c r="G356" s="39">
        <f t="shared" si="51"/>
        <v>0</v>
      </c>
      <c r="H356" s="39">
        <f t="shared" si="48"/>
        <v>9116.5234127746098</v>
      </c>
      <c r="I356" s="1"/>
    </row>
    <row r="357" spans="2:9" x14ac:dyDescent="0.2">
      <c r="B357" s="9" t="str">
        <f>$B$46</f>
        <v>Pharmacy</v>
      </c>
      <c r="C357" s="39">
        <f t="shared" si="47"/>
        <v>0</v>
      </c>
      <c r="D357" s="39">
        <f t="shared" si="47"/>
        <v>0</v>
      </c>
      <c r="E357" s="39">
        <f t="shared" si="49"/>
        <v>0</v>
      </c>
      <c r="F357" s="39">
        <f t="shared" si="50"/>
        <v>0</v>
      </c>
      <c r="G357" s="39">
        <f t="shared" si="51"/>
        <v>0</v>
      </c>
      <c r="H357" s="39">
        <f t="shared" si="48"/>
        <v>0</v>
      </c>
      <c r="I357" s="1"/>
    </row>
    <row r="358" spans="2:9" x14ac:dyDescent="0.2">
      <c r="B358" s="9" t="str">
        <f>$B$47</f>
        <v>Business Administration</v>
      </c>
      <c r="C358" s="39">
        <f t="shared" si="47"/>
        <v>11697.997648328555</v>
      </c>
      <c r="D358" s="39">
        <f t="shared" si="47"/>
        <v>15678.396110399392</v>
      </c>
      <c r="E358" s="39">
        <f t="shared" si="49"/>
        <v>29004.758197669827</v>
      </c>
      <c r="F358" s="39">
        <f t="shared" si="50"/>
        <v>134231.23425812548</v>
      </c>
      <c r="G358" s="39">
        <f t="shared" si="51"/>
        <v>0</v>
      </c>
      <c r="H358" s="39">
        <f t="shared" si="48"/>
        <v>19366.630673317886</v>
      </c>
      <c r="I358" s="1"/>
    </row>
    <row r="359" spans="2:9" x14ac:dyDescent="0.2">
      <c r="B359" s="9" t="str">
        <f>$B$48</f>
        <v>Optometry</v>
      </c>
      <c r="C359" s="39">
        <f t="shared" si="47"/>
        <v>0</v>
      </c>
      <c r="D359" s="39">
        <f t="shared" si="47"/>
        <v>0</v>
      </c>
      <c r="E359" s="39">
        <f t="shared" si="49"/>
        <v>0</v>
      </c>
      <c r="F359" s="39">
        <f t="shared" si="50"/>
        <v>0</v>
      </c>
      <c r="G359" s="39">
        <f t="shared" si="51"/>
        <v>0</v>
      </c>
      <c r="H359" s="39">
        <f t="shared" si="48"/>
        <v>0</v>
      </c>
      <c r="I359" s="1"/>
    </row>
    <row r="360" spans="2:9" x14ac:dyDescent="0.2">
      <c r="B360" s="9" t="str">
        <f>$B$49</f>
        <v>Teacher Ed-Practice Teaching</v>
      </c>
      <c r="C360" s="39">
        <f t="shared" si="47"/>
        <v>0</v>
      </c>
      <c r="D360" s="39">
        <f t="shared" si="47"/>
        <v>21915.763658460612</v>
      </c>
      <c r="E360" s="39">
        <f t="shared" si="49"/>
        <v>0</v>
      </c>
      <c r="F360" s="39">
        <f t="shared" si="50"/>
        <v>0</v>
      </c>
      <c r="G360" s="39">
        <f t="shared" si="51"/>
        <v>0</v>
      </c>
      <c r="H360" s="39">
        <f t="shared" si="48"/>
        <v>21915.763658460608</v>
      </c>
      <c r="I360" s="1"/>
    </row>
    <row r="361" spans="2:9" x14ac:dyDescent="0.2">
      <c r="B361" s="9" t="str">
        <f>$B$50</f>
        <v>Technology</v>
      </c>
      <c r="C361" s="39">
        <f t="shared" si="47"/>
        <v>20358.358373531228</v>
      </c>
      <c r="D361" s="39">
        <f t="shared" si="47"/>
        <v>34496.77852351738</v>
      </c>
      <c r="E361" s="39">
        <f t="shared" si="49"/>
        <v>26601.709457268673</v>
      </c>
      <c r="F361" s="39">
        <f t="shared" si="50"/>
        <v>0</v>
      </c>
      <c r="G361" s="39">
        <f t="shared" si="51"/>
        <v>0</v>
      </c>
      <c r="H361" s="39">
        <f t="shared" si="48"/>
        <v>29161.947311970227</v>
      </c>
      <c r="I361" s="1"/>
    </row>
    <row r="362" spans="2:9" x14ac:dyDescent="0.2">
      <c r="B362" s="9" t="str">
        <f>$B$51</f>
        <v>Nursing</v>
      </c>
      <c r="C362" s="39">
        <f t="shared" si="47"/>
        <v>13248.929757780174</v>
      </c>
      <c r="D362" s="39">
        <f t="shared" si="47"/>
        <v>10430.548926852161</v>
      </c>
      <c r="E362" s="39">
        <f t="shared" si="49"/>
        <v>10227.103588766495</v>
      </c>
      <c r="F362" s="39">
        <f t="shared" si="50"/>
        <v>25420.916800661347</v>
      </c>
      <c r="G362" s="39">
        <f t="shared" si="51"/>
        <v>0</v>
      </c>
      <c r="H362" s="39">
        <f t="shared" si="48"/>
        <v>10964.05896562662</v>
      </c>
      <c r="I362" s="1"/>
    </row>
    <row r="363" spans="2:9" x14ac:dyDescent="0.2">
      <c r="B363" s="35" t="str">
        <f>$B$52</f>
        <v>Totals</v>
      </c>
      <c r="C363" s="38">
        <f t="shared" si="47"/>
        <v>9174.0578767906154</v>
      </c>
      <c r="D363" s="38">
        <f t="shared" si="47"/>
        <v>15413.543865621119</v>
      </c>
      <c r="E363" s="38">
        <f t="shared" si="49"/>
        <v>17817.218886181225</v>
      </c>
      <c r="F363" s="38">
        <f t="shared" si="50"/>
        <v>54259.138630985035</v>
      </c>
      <c r="G363" s="38">
        <f t="shared" si="51"/>
        <v>0</v>
      </c>
      <c r="H363" s="38">
        <f t="shared" si="48"/>
        <v>14795.544687603526</v>
      </c>
      <c r="I363" s="50"/>
    </row>
  </sheetData>
  <mergeCells count="45">
    <mergeCell ref="B8:H8"/>
    <mergeCell ref="B191:H191"/>
    <mergeCell ref="B216:H216"/>
    <mergeCell ref="B89:G89"/>
    <mergeCell ref="D55:F55"/>
    <mergeCell ref="B18:E18"/>
    <mergeCell ref="B139:G139"/>
    <mergeCell ref="B9:G9"/>
    <mergeCell ref="B165:G165"/>
    <mergeCell ref="B21:C21"/>
    <mergeCell ref="D20:F20"/>
    <mergeCell ref="B11:H11"/>
    <mergeCell ref="B58:G58"/>
    <mergeCell ref="B1:H1"/>
    <mergeCell ref="B2:H2"/>
    <mergeCell ref="B190:G190"/>
    <mergeCell ref="B215:G215"/>
    <mergeCell ref="D21:F21"/>
    <mergeCell ref="B87:G87"/>
    <mergeCell ref="B114:G114"/>
    <mergeCell ref="B84:C84"/>
    <mergeCell ref="D84:F84"/>
    <mergeCell ref="B10:G10"/>
    <mergeCell ref="B113:H113"/>
    <mergeCell ref="D27:F27"/>
    <mergeCell ref="B28:C28"/>
    <mergeCell ref="D28:F28"/>
    <mergeCell ref="D54:F54"/>
    <mergeCell ref="B55:C55"/>
    <mergeCell ref="B341:H341"/>
    <mergeCell ref="I140:I141"/>
    <mergeCell ref="B166:G166"/>
    <mergeCell ref="B12:E12"/>
    <mergeCell ref="B13:E13"/>
    <mergeCell ref="B14:E14"/>
    <mergeCell ref="B15:E15"/>
    <mergeCell ref="B16:E16"/>
    <mergeCell ref="D83:F83"/>
    <mergeCell ref="B17:E17"/>
    <mergeCell ref="B266:H266"/>
    <mergeCell ref="B291:H291"/>
    <mergeCell ref="B316:H316"/>
    <mergeCell ref="B264:H264"/>
    <mergeCell ref="B241:G241"/>
    <mergeCell ref="B140:F141"/>
  </mergeCells>
  <phoneticPr fontId="0" type="noConversion"/>
  <conditionalFormatting sqref="C61:G80">
    <cfRule type="expression" dxfId="269" priority="7" stopIfTrue="1">
      <formula>C32=0</formula>
    </cfRule>
  </conditionalFormatting>
  <conditionalFormatting sqref="C91:G110">
    <cfRule type="expression" dxfId="268" priority="6" stopIfTrue="1">
      <formula>C32=0</formula>
    </cfRule>
  </conditionalFormatting>
  <conditionalFormatting sqref="C143:H162">
    <cfRule type="expression" dxfId="267" priority="4" stopIfTrue="1">
      <formula>C32=0</formula>
    </cfRule>
  </conditionalFormatting>
  <conditionalFormatting sqref="H143:H162">
    <cfRule type="expression" dxfId="266" priority="5" stopIfTrue="1">
      <formula>OR(AND(#REF!&gt;0,H143&gt;0,H61=0),AND(#REF!&gt;0,H143&gt;0,H32=0))</formula>
    </cfRule>
  </conditionalFormatting>
  <conditionalFormatting sqref="H143:H162">
    <cfRule type="expression" dxfId="265" priority="3" stopIfTrue="1">
      <formula>OR(AND(#REF!&gt;0,H143&gt;0,H61=0),AND(#REF!&gt;0,H143&gt;0,H32=0))</formula>
    </cfRule>
  </conditionalFormatting>
  <conditionalFormatting sqref="H143:H162">
    <cfRule type="expression" dxfId="264" priority="2" stopIfTrue="1">
      <formula>OR(AND(#REF!&gt;0,H143&gt;0,H61=0),AND(#REF!&gt;0,H143&gt;0,H32=0))</formula>
    </cfRule>
  </conditionalFormatting>
  <conditionalFormatting sqref="C293:G312">
    <cfRule type="expression" dxfId="263" priority="1" stopIfTrue="1">
      <formula>C32=0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ignoredErrors>
    <ignoredError sqref="F343:F36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pageSetUpPr fitToPage="1"/>
  </sheetPr>
  <dimension ref="B1:K363"/>
  <sheetViews>
    <sheetView showGridLines="0" showZeros="0" zoomScale="70" zoomScaleNormal="70" workbookViewId="0">
      <selection activeCell="L38" sqref="L3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customWidth="1"/>
    <col min="10"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122</v>
      </c>
      <c r="C3" s="6"/>
      <c r="D3" s="6"/>
      <c r="E3" s="6"/>
      <c r="F3" s="6"/>
      <c r="G3" s="6"/>
      <c r="H3" s="6"/>
    </row>
    <row r="4" spans="2:8" x14ac:dyDescent="0.2">
      <c r="B4" s="83" t="s">
        <v>136</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ht="14.25" customHeight="1"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ht="15" customHeight="1" x14ac:dyDescent="0.2">
      <c r="B10" s="382" t="s">
        <v>21</v>
      </c>
      <c r="C10" s="382"/>
      <c r="D10" s="382"/>
      <c r="E10" s="382"/>
      <c r="F10" s="382"/>
      <c r="G10" s="382"/>
      <c r="H10" s="5"/>
    </row>
    <row r="11" spans="2:8" ht="21" customHeight="1" thickBot="1" x14ac:dyDescent="0.25">
      <c r="B11" s="366" t="s">
        <v>907</v>
      </c>
      <c r="C11" s="366"/>
      <c r="D11" s="366"/>
      <c r="E11" s="366"/>
      <c r="F11" s="366"/>
      <c r="G11" s="366"/>
      <c r="H11" s="366"/>
    </row>
    <row r="12" spans="2:8" ht="29.25" customHeight="1" thickBot="1" x14ac:dyDescent="0.25">
      <c r="B12" s="407" t="s">
        <v>17</v>
      </c>
      <c r="C12" s="408"/>
      <c r="D12" s="408"/>
      <c r="E12" s="409"/>
      <c r="F12" s="302"/>
      <c r="G12" s="332"/>
      <c r="H12" s="58" t="s">
        <v>18</v>
      </c>
    </row>
    <row r="13" spans="2:8" ht="14.25" customHeight="1" x14ac:dyDescent="0.2">
      <c r="B13" s="410" t="s">
        <v>13</v>
      </c>
      <c r="C13" s="411"/>
      <c r="D13" s="411"/>
      <c r="E13" s="412"/>
      <c r="F13" s="334"/>
      <c r="G13" s="333"/>
      <c r="H13" s="338">
        <f>Data!$G$3</f>
        <v>680618810</v>
      </c>
    </row>
    <row r="14" spans="2:8" ht="14.25" customHeight="1" x14ac:dyDescent="0.2">
      <c r="B14" s="372" t="s">
        <v>14</v>
      </c>
      <c r="C14" s="405"/>
      <c r="D14" s="405"/>
      <c r="E14" s="406"/>
      <c r="F14" s="335"/>
      <c r="G14" s="333"/>
      <c r="H14" s="339">
        <f>Data!$H$3</f>
        <v>573481599</v>
      </c>
    </row>
    <row r="15" spans="2:8" ht="14.25" customHeight="1" x14ac:dyDescent="0.2">
      <c r="B15" s="372" t="s">
        <v>15</v>
      </c>
      <c r="C15" s="405"/>
      <c r="D15" s="405"/>
      <c r="E15" s="406"/>
      <c r="F15" s="335"/>
      <c r="G15" s="333"/>
      <c r="H15" s="339">
        <f>Data!$I$3</f>
        <v>330002373</v>
      </c>
    </row>
    <row r="16" spans="2:8" ht="14.25" customHeight="1" x14ac:dyDescent="0.2">
      <c r="B16" s="372" t="s">
        <v>19</v>
      </c>
      <c r="C16" s="405"/>
      <c r="D16" s="405"/>
      <c r="E16" s="406"/>
      <c r="F16" s="335"/>
      <c r="G16" s="333"/>
      <c r="H16" s="339">
        <f>Data!$J$3</f>
        <v>42717875</v>
      </c>
    </row>
    <row r="17" spans="2:9" x14ac:dyDescent="0.2">
      <c r="B17" s="372" t="s">
        <v>16</v>
      </c>
      <c r="C17" s="405"/>
      <c r="D17" s="405"/>
      <c r="E17" s="406"/>
      <c r="F17" s="335"/>
      <c r="G17" s="333"/>
      <c r="H17" s="339">
        <f>Data!$K$3</f>
        <v>219334472</v>
      </c>
    </row>
    <row r="18" spans="2:9" x14ac:dyDescent="0.2">
      <c r="B18" s="372" t="s">
        <v>1</v>
      </c>
      <c r="C18" s="405"/>
      <c r="D18" s="405"/>
      <c r="E18" s="406"/>
      <c r="F18" s="336"/>
      <c r="G18" s="333"/>
      <c r="H18" s="337">
        <f>SUM(H13:H17)</f>
        <v>1846155129</v>
      </c>
    </row>
    <row r="19" spans="2:9" ht="13.5" customHeight="1" x14ac:dyDescent="0.2">
      <c r="B19" s="27"/>
      <c r="D19" s="27"/>
      <c r="E19" s="27"/>
      <c r="F19" s="27"/>
      <c r="G19" s="27"/>
      <c r="H19" s="5"/>
    </row>
    <row r="20" spans="2:9" ht="13.5" customHeight="1" x14ac:dyDescent="0.2">
      <c r="B20" s="27"/>
      <c r="D20" s="398" t="s">
        <v>23</v>
      </c>
      <c r="E20" s="399"/>
      <c r="F20" s="400"/>
      <c r="G20" s="303" t="s">
        <v>24</v>
      </c>
      <c r="H20" s="303" t="s">
        <v>25</v>
      </c>
    </row>
    <row r="21" spans="2:9" ht="14.25" customHeight="1" x14ac:dyDescent="0.2">
      <c r="B21" s="385" t="s">
        <v>22</v>
      </c>
      <c r="C21" s="401"/>
      <c r="D21" s="402" t="str">
        <f>Data!L3</f>
        <v>Marcy Lowther</v>
      </c>
      <c r="E21" s="403"/>
      <c r="F21" s="404"/>
      <c r="G21" s="305" t="str">
        <f>Data!M3</f>
        <v>512-471-2808</v>
      </c>
      <c r="H21" s="78" t="str">
        <f>Data!N3</f>
        <v>mlowther@austin.utexas.edu</v>
      </c>
    </row>
    <row r="22" spans="2:9" ht="13.5" customHeight="1" x14ac:dyDescent="0.2">
      <c r="B22" s="27"/>
      <c r="C22" s="27"/>
      <c r="D22" s="27"/>
      <c r="E22" s="27"/>
      <c r="F22" s="27"/>
      <c r="G22" s="27"/>
      <c r="H22" s="5"/>
    </row>
    <row r="23" spans="2:9" ht="13.5" customHeight="1" thickBot="1" x14ac:dyDescent="0.25">
      <c r="B23" s="3" t="s">
        <v>66</v>
      </c>
      <c r="C23" s="27"/>
      <c r="D23" s="27"/>
      <c r="E23" s="27"/>
      <c r="F23" s="27"/>
      <c r="G23" s="27"/>
      <c r="H23" s="5"/>
    </row>
    <row r="24" spans="2:9" s="33" customFormat="1" x14ac:dyDescent="0.2">
      <c r="B24" s="57"/>
      <c r="C24" s="59" t="s">
        <v>26</v>
      </c>
      <c r="D24" s="60" t="s">
        <v>27</v>
      </c>
      <c r="E24" s="60" t="s">
        <v>28</v>
      </c>
      <c r="F24" s="60" t="s">
        <v>29</v>
      </c>
      <c r="G24" s="60" t="s">
        <v>30</v>
      </c>
      <c r="H24" s="61" t="s">
        <v>31</v>
      </c>
    </row>
    <row r="25" spans="2:9" s="33" customFormat="1" ht="15" thickBot="1" x14ac:dyDescent="0.25">
      <c r="B25" s="56" t="s">
        <v>684</v>
      </c>
      <c r="C25" s="79">
        <f>Data!O3</f>
        <v>16292</v>
      </c>
      <c r="D25" s="80">
        <f>Data!P3</f>
        <v>23756</v>
      </c>
      <c r="E25" s="80">
        <f>Data!Q3</f>
        <v>4279</v>
      </c>
      <c r="F25" s="80">
        <f>Data!R3</f>
        <v>4471</v>
      </c>
      <c r="G25" s="80">
        <f>Data!S3</f>
        <v>1484</v>
      </c>
      <c r="H25" s="68">
        <f>SUM(C25:G25)</f>
        <v>50282</v>
      </c>
    </row>
    <row r="26" spans="2:9" x14ac:dyDescent="0.2">
      <c r="C26" s="2"/>
      <c r="D26" s="2"/>
      <c r="E26" s="2"/>
      <c r="F26" s="2"/>
      <c r="G26" s="2"/>
      <c r="H26" s="2"/>
      <c r="I26" s="2"/>
    </row>
    <row r="27" spans="2:9" ht="13.5" customHeight="1" x14ac:dyDescent="0.2">
      <c r="B27" s="27"/>
      <c r="D27" s="398" t="s">
        <v>23</v>
      </c>
      <c r="E27" s="399"/>
      <c r="F27" s="400"/>
      <c r="G27" s="303" t="s">
        <v>24</v>
      </c>
      <c r="H27" s="303" t="s">
        <v>25</v>
      </c>
    </row>
    <row r="28" spans="2:9" ht="14.25" customHeight="1" x14ac:dyDescent="0.2">
      <c r="B28" s="385" t="s">
        <v>39</v>
      </c>
      <c r="C28" s="401"/>
      <c r="D28" s="402" t="str">
        <f>Data!T3</f>
        <v>A. Cris Hamilton</v>
      </c>
      <c r="E28" s="403"/>
      <c r="F28" s="404"/>
      <c r="G28" s="305" t="str">
        <f>Data!U3</f>
        <v>512-475-9254</v>
      </c>
      <c r="H28" s="78" t="str">
        <f>Data!V3</f>
        <v xml:space="preserve">Cris.Hamilton@austin.utexas.edu </v>
      </c>
    </row>
    <row r="29" spans="2:9" ht="13.5" customHeight="1" x14ac:dyDescent="0.2">
      <c r="B29" s="27"/>
      <c r="C29" s="27"/>
      <c r="D29" s="27"/>
      <c r="E29" s="27"/>
      <c r="F29" s="27"/>
      <c r="G29" s="27"/>
      <c r="H29" s="5"/>
    </row>
    <row r="30" spans="2:9" ht="15" thickBot="1" x14ac:dyDescent="0.25">
      <c r="B30" s="3" t="s">
        <v>9</v>
      </c>
      <c r="C30" s="1"/>
      <c r="D30" s="1"/>
      <c r="E30" s="1"/>
      <c r="F30" s="1"/>
      <c r="G30" s="1"/>
      <c r="H30" s="1"/>
      <c r="I30" s="1"/>
    </row>
    <row r="31" spans="2:9" ht="15" thickBot="1" x14ac:dyDescent="0.25">
      <c r="B31" s="62" t="s">
        <v>32</v>
      </c>
      <c r="C31" s="63" t="s">
        <v>26</v>
      </c>
      <c r="D31" s="63" t="s">
        <v>27</v>
      </c>
      <c r="E31" s="63" t="s">
        <v>28</v>
      </c>
      <c r="F31" s="63" t="s">
        <v>29</v>
      </c>
      <c r="G31" s="63" t="s">
        <v>30</v>
      </c>
      <c r="H31" s="64" t="s">
        <v>31</v>
      </c>
      <c r="I31" s="1"/>
    </row>
    <row r="32" spans="2:9" x14ac:dyDescent="0.2">
      <c r="B32" s="9" t="s">
        <v>45</v>
      </c>
      <c r="C32" s="81">
        <f>Data!W3</f>
        <v>337427</v>
      </c>
      <c r="D32" s="81">
        <f>Data!AQ3</f>
        <v>170084</v>
      </c>
      <c r="E32" s="81">
        <f>Data!BK3</f>
        <v>19581</v>
      </c>
      <c r="F32" s="81">
        <f>Data!CE3</f>
        <v>25100</v>
      </c>
      <c r="G32" s="81">
        <v>0</v>
      </c>
      <c r="H32" s="22">
        <f>SUM(C32:G32)</f>
        <v>552192</v>
      </c>
      <c r="I32" s="1"/>
    </row>
    <row r="33" spans="2:9" x14ac:dyDescent="0.2">
      <c r="B33" s="7" t="s">
        <v>46</v>
      </c>
      <c r="C33" s="81">
        <f>Data!X3</f>
        <v>114346</v>
      </c>
      <c r="D33" s="81">
        <f>Data!AR3</f>
        <v>83755</v>
      </c>
      <c r="E33" s="81">
        <f>Data!BL3</f>
        <v>4199</v>
      </c>
      <c r="F33" s="81">
        <f>Data!CF3</f>
        <v>15076</v>
      </c>
      <c r="G33" s="81">
        <f>Data!CZ3</f>
        <v>0</v>
      </c>
      <c r="H33" s="22">
        <f t="shared" ref="H33:H52" si="0">SUM(C33:G33)</f>
        <v>217376</v>
      </c>
      <c r="I33" s="1"/>
    </row>
    <row r="34" spans="2:9" x14ac:dyDescent="0.2">
      <c r="B34" s="7" t="s">
        <v>47</v>
      </c>
      <c r="C34" s="81">
        <f>Data!Y3</f>
        <v>33215</v>
      </c>
      <c r="D34" s="81">
        <f>Data!AS3</f>
        <v>18001</v>
      </c>
      <c r="E34" s="81">
        <f>Data!BM3</f>
        <v>5188</v>
      </c>
      <c r="F34" s="81">
        <f>Data!CG3</f>
        <v>2819</v>
      </c>
      <c r="G34" s="81">
        <f>Data!DA3</f>
        <v>0</v>
      </c>
      <c r="H34" s="22">
        <f t="shared" si="0"/>
        <v>59223</v>
      </c>
      <c r="I34" s="1"/>
    </row>
    <row r="35" spans="2:9" x14ac:dyDescent="0.2">
      <c r="B35" s="7" t="s">
        <v>48</v>
      </c>
      <c r="C35" s="81">
        <f>Data!Z3</f>
        <v>6691</v>
      </c>
      <c r="D35" s="81">
        <f>Data!AT3</f>
        <v>9447</v>
      </c>
      <c r="E35" s="81">
        <f>Data!BN3</f>
        <v>3886</v>
      </c>
      <c r="F35" s="81">
        <f>Data!CH3</f>
        <v>5347</v>
      </c>
      <c r="G35" s="81">
        <f>Data!DB3</f>
        <v>0</v>
      </c>
      <c r="H35" s="22">
        <f t="shared" si="0"/>
        <v>25371</v>
      </c>
      <c r="I35" s="1"/>
    </row>
    <row r="36" spans="2:9" x14ac:dyDescent="0.2">
      <c r="B36" s="7" t="s">
        <v>49</v>
      </c>
      <c r="C36" s="81">
        <f>Data!AA3</f>
        <v>0</v>
      </c>
      <c r="D36" s="81">
        <f>Data!AU3</f>
        <v>0</v>
      </c>
      <c r="E36" s="81">
        <f>Data!BO3</f>
        <v>0</v>
      </c>
      <c r="F36" s="81">
        <f>Data!CI3</f>
        <v>0</v>
      </c>
      <c r="G36" s="81">
        <f>Data!DC3</f>
        <v>0</v>
      </c>
      <c r="H36" s="22">
        <f t="shared" si="0"/>
        <v>0</v>
      </c>
      <c r="I36" s="1"/>
    </row>
    <row r="37" spans="2:9" x14ac:dyDescent="0.2">
      <c r="B37" s="7" t="s">
        <v>50</v>
      </c>
      <c r="C37" s="81">
        <f>Data!AB3</f>
        <v>53390</v>
      </c>
      <c r="D37" s="81">
        <f>Data!AV3</f>
        <v>86395</v>
      </c>
      <c r="E37" s="81">
        <f>Data!BP3</f>
        <v>19967</v>
      </c>
      <c r="F37" s="81">
        <f>Data!CJ3</f>
        <v>25819</v>
      </c>
      <c r="G37" s="81">
        <f>Data!DD3</f>
        <v>0</v>
      </c>
      <c r="H37" s="22">
        <f t="shared" si="0"/>
        <v>185571</v>
      </c>
      <c r="I37" s="1"/>
    </row>
    <row r="38" spans="2:9" x14ac:dyDescent="0.2">
      <c r="B38" s="7" t="s">
        <v>51</v>
      </c>
      <c r="C38" s="81">
        <f>Data!AC3</f>
        <v>18540</v>
      </c>
      <c r="D38" s="81">
        <f>Data!AW3</f>
        <v>11061</v>
      </c>
      <c r="E38" s="81">
        <f>Data!BQ3</f>
        <v>272</v>
      </c>
      <c r="F38" s="81">
        <f>Data!CK3</f>
        <v>729</v>
      </c>
      <c r="G38" s="81">
        <f>Data!DE3</f>
        <v>0</v>
      </c>
      <c r="H38" s="22">
        <f t="shared" si="0"/>
        <v>30602</v>
      </c>
      <c r="I38" s="1"/>
    </row>
    <row r="39" spans="2:9" x14ac:dyDescent="0.2">
      <c r="B39" s="7" t="s">
        <v>52</v>
      </c>
      <c r="C39" s="81">
        <f>Data!AD3</f>
        <v>0</v>
      </c>
      <c r="D39" s="81">
        <v>0</v>
      </c>
      <c r="E39" s="81">
        <f>Data!BR3</f>
        <v>0</v>
      </c>
      <c r="F39" s="81">
        <f>Data!CL3</f>
        <v>0</v>
      </c>
      <c r="G39" s="81">
        <f>Data!DF3</f>
        <v>27542</v>
      </c>
      <c r="H39" s="22">
        <f t="shared" si="0"/>
        <v>27542</v>
      </c>
      <c r="I39" s="1"/>
    </row>
    <row r="40" spans="2:9" x14ac:dyDescent="0.2">
      <c r="B40" s="7" t="s">
        <v>53</v>
      </c>
      <c r="C40" s="81">
        <f>Data!AE3</f>
        <v>1923</v>
      </c>
      <c r="D40" s="81">
        <f>Data!AY3</f>
        <v>3660</v>
      </c>
      <c r="E40" s="81">
        <f>Data!BS3</f>
        <v>8431</v>
      </c>
      <c r="F40" s="81">
        <f>Data!CM3</f>
        <v>534</v>
      </c>
      <c r="G40" s="81">
        <f>Data!DG3</f>
        <v>0</v>
      </c>
      <c r="H40" s="22">
        <f t="shared" si="0"/>
        <v>14548</v>
      </c>
      <c r="I40" s="1"/>
    </row>
    <row r="41" spans="2:9" x14ac:dyDescent="0.2">
      <c r="B41" s="7" t="s">
        <v>54</v>
      </c>
      <c r="C41" s="81">
        <f>Data!AF3</f>
        <v>0</v>
      </c>
      <c r="D41" s="81">
        <f>Data!AZ3</f>
        <v>0</v>
      </c>
      <c r="E41" s="81">
        <f>Data!BT3</f>
        <v>3127</v>
      </c>
      <c r="F41" s="81">
        <f>Data!CN3</f>
        <v>432</v>
      </c>
      <c r="G41" s="81">
        <f>Data!DH3</f>
        <v>0</v>
      </c>
      <c r="H41" s="22">
        <f t="shared" si="0"/>
        <v>3559</v>
      </c>
      <c r="I41" s="1"/>
    </row>
    <row r="42" spans="2:9" x14ac:dyDescent="0.2">
      <c r="B42" s="7" t="s">
        <v>55</v>
      </c>
      <c r="C42" s="81">
        <f>Data!AG3</f>
        <v>0</v>
      </c>
      <c r="D42" s="81">
        <f>Data!BA3</f>
        <v>0</v>
      </c>
      <c r="E42" s="81">
        <f>Data!BU3</f>
        <v>0</v>
      </c>
      <c r="F42" s="81">
        <f>Data!CO3</f>
        <v>0</v>
      </c>
      <c r="G42" s="81">
        <f>Data!DI3</f>
        <v>0</v>
      </c>
      <c r="H42" s="22">
        <f t="shared" si="0"/>
        <v>0</v>
      </c>
      <c r="I42" s="1"/>
    </row>
    <row r="43" spans="2:9" x14ac:dyDescent="0.2">
      <c r="B43" s="7" t="s">
        <v>56</v>
      </c>
      <c r="C43" s="81">
        <f>Data!AH3</f>
        <v>0</v>
      </c>
      <c r="D43" s="81">
        <f>Data!BB3</f>
        <v>0</v>
      </c>
      <c r="E43" s="81">
        <f>Data!BV3</f>
        <v>0</v>
      </c>
      <c r="F43" s="81">
        <f>Data!CP3</f>
        <v>0</v>
      </c>
      <c r="G43" s="81">
        <f>Data!DJ3</f>
        <v>0</v>
      </c>
      <c r="H43" s="22">
        <f t="shared" si="0"/>
        <v>0</v>
      </c>
      <c r="I43" s="1"/>
    </row>
    <row r="44" spans="2:9" x14ac:dyDescent="0.2">
      <c r="B44" s="7" t="s">
        <v>57</v>
      </c>
      <c r="C44" s="81">
        <f>Data!AI3</f>
        <v>0</v>
      </c>
      <c r="D44" s="81">
        <f>Data!BC3</f>
        <v>0</v>
      </c>
      <c r="E44" s="81">
        <f>Data!BW3</f>
        <v>0</v>
      </c>
      <c r="F44" s="81">
        <f>Data!CQ3</f>
        <v>0</v>
      </c>
      <c r="G44" s="81">
        <f>Data!DK3</f>
        <v>0</v>
      </c>
      <c r="H44" s="22">
        <f t="shared" si="0"/>
        <v>0</v>
      </c>
      <c r="I44" s="1"/>
    </row>
    <row r="45" spans="2:9" x14ac:dyDescent="0.2">
      <c r="B45" s="7" t="s">
        <v>58</v>
      </c>
      <c r="C45" s="81">
        <f>Data!AJ3</f>
        <v>12400</v>
      </c>
      <c r="D45" s="81">
        <f>Data!BD3</f>
        <v>22479</v>
      </c>
      <c r="E45" s="81">
        <f>Data!BX3</f>
        <v>1324</v>
      </c>
      <c r="F45" s="81">
        <f>Data!CR3</f>
        <v>1406</v>
      </c>
      <c r="G45" s="81">
        <f>Data!DL3</f>
        <v>615</v>
      </c>
      <c r="H45" s="22">
        <f t="shared" si="0"/>
        <v>38224</v>
      </c>
      <c r="I45" s="1"/>
    </row>
    <row r="46" spans="2:9" x14ac:dyDescent="0.2">
      <c r="B46" s="7" t="s">
        <v>59</v>
      </c>
      <c r="C46" s="81">
        <f>Data!AK3</f>
        <v>10</v>
      </c>
      <c r="D46" s="81">
        <f>Data!BE3</f>
        <v>376</v>
      </c>
      <c r="E46" s="81">
        <f>Data!BY3</f>
        <v>434</v>
      </c>
      <c r="F46" s="81">
        <f>Data!CS3</f>
        <v>1462</v>
      </c>
      <c r="G46" s="81">
        <f>Data!DM3</f>
        <v>18581</v>
      </c>
      <c r="H46" s="22">
        <f t="shared" si="0"/>
        <v>20863</v>
      </c>
      <c r="I46" s="1"/>
    </row>
    <row r="47" spans="2:9" x14ac:dyDescent="0.2">
      <c r="B47" s="7" t="s">
        <v>60</v>
      </c>
      <c r="C47" s="81">
        <f>Data!AL3</f>
        <v>35148</v>
      </c>
      <c r="D47" s="81">
        <f>Data!BF3</f>
        <v>77819</v>
      </c>
      <c r="E47" s="81">
        <f>Data!BZ3</f>
        <v>28055</v>
      </c>
      <c r="F47" s="81">
        <f>Data!CT3</f>
        <v>1462</v>
      </c>
      <c r="G47" s="81">
        <f>Data!DN3</f>
        <v>0</v>
      </c>
      <c r="H47" s="22">
        <f t="shared" si="0"/>
        <v>142484</v>
      </c>
      <c r="I47" s="1"/>
    </row>
    <row r="48" spans="2:9" x14ac:dyDescent="0.2">
      <c r="B48" s="7" t="s">
        <v>61</v>
      </c>
      <c r="C48" s="81">
        <f>Data!AM3</f>
        <v>0</v>
      </c>
      <c r="D48" s="81">
        <f>Data!BG3</f>
        <v>0</v>
      </c>
      <c r="E48" s="81">
        <f>Data!CA3</f>
        <v>0</v>
      </c>
      <c r="F48" s="81">
        <f>Data!CU3</f>
        <v>0</v>
      </c>
      <c r="G48" s="81">
        <f>Data!DO3</f>
        <v>0</v>
      </c>
      <c r="H48" s="22">
        <f t="shared" si="0"/>
        <v>0</v>
      </c>
      <c r="I48" s="1"/>
    </row>
    <row r="49" spans="2:9" x14ac:dyDescent="0.2">
      <c r="B49" s="7" t="s">
        <v>62</v>
      </c>
      <c r="C49" s="81">
        <f>Data!AN3</f>
        <v>0</v>
      </c>
      <c r="D49" s="81">
        <f>Data!BH3</f>
        <v>0</v>
      </c>
      <c r="E49" s="81">
        <f>Data!CB3</f>
        <v>0</v>
      </c>
      <c r="F49" s="81">
        <f>Data!CV3</f>
        <v>0</v>
      </c>
      <c r="G49" s="81">
        <f>Data!DP3</f>
        <v>0</v>
      </c>
      <c r="H49" s="22">
        <f t="shared" si="0"/>
        <v>0</v>
      </c>
      <c r="I49" s="1"/>
    </row>
    <row r="50" spans="2:9" x14ac:dyDescent="0.2">
      <c r="B50" s="7" t="s">
        <v>63</v>
      </c>
      <c r="C50" s="81">
        <f>Data!AO3</f>
        <v>870</v>
      </c>
      <c r="D50" s="81">
        <f>Data!BI3</f>
        <v>0</v>
      </c>
      <c r="E50" s="81">
        <f>Data!CC3</f>
        <v>0</v>
      </c>
      <c r="F50" s="81">
        <f>Data!CW3</f>
        <v>0</v>
      </c>
      <c r="G50" s="81">
        <f>Data!DQ3</f>
        <v>0</v>
      </c>
      <c r="H50" s="22">
        <f t="shared" si="0"/>
        <v>870</v>
      </c>
      <c r="I50" s="1"/>
    </row>
    <row r="51" spans="2:9" x14ac:dyDescent="0.2">
      <c r="B51" s="7" t="s">
        <v>0</v>
      </c>
      <c r="C51" s="81">
        <f>Data!AP3</f>
        <v>2017</v>
      </c>
      <c r="D51" s="81">
        <f>Data!BJ3</f>
        <v>7963</v>
      </c>
      <c r="E51" s="81">
        <f>Data!CD3</f>
        <v>5548</v>
      </c>
      <c r="F51" s="81">
        <f>Data!CX3</f>
        <v>858</v>
      </c>
      <c r="G51" s="81">
        <f>Data!DR3</f>
        <v>0</v>
      </c>
      <c r="H51" s="22">
        <f t="shared" si="0"/>
        <v>16386</v>
      </c>
      <c r="I51" s="1"/>
    </row>
    <row r="52" spans="2:9" x14ac:dyDescent="0.2">
      <c r="B52" s="8" t="s">
        <v>34</v>
      </c>
      <c r="C52" s="22">
        <f>SUM(C32:C51)</f>
        <v>615977</v>
      </c>
      <c r="D52" s="22">
        <f>SUM(D32:D51)</f>
        <v>491040</v>
      </c>
      <c r="E52" s="22">
        <f>SUM(E32:E51)</f>
        <v>100012</v>
      </c>
      <c r="F52" s="22">
        <f>SUM(F32:F51)</f>
        <v>81044</v>
      </c>
      <c r="G52" s="22">
        <f>SUM(G32:G51)</f>
        <v>46738</v>
      </c>
      <c r="H52" s="22">
        <f t="shared" si="0"/>
        <v>1334811</v>
      </c>
      <c r="I52" s="1"/>
    </row>
    <row r="53" spans="2:9" x14ac:dyDescent="0.2">
      <c r="B53" s="14"/>
      <c r="C53" s="18"/>
      <c r="D53" s="18"/>
      <c r="E53" s="18"/>
      <c r="F53" s="18"/>
      <c r="G53" s="18"/>
      <c r="H53" s="18"/>
      <c r="I53" s="1"/>
    </row>
    <row r="54" spans="2:9" ht="13.5" customHeight="1" x14ac:dyDescent="0.2">
      <c r="B54" s="27"/>
      <c r="D54" s="398" t="s">
        <v>23</v>
      </c>
      <c r="E54" s="399"/>
      <c r="F54" s="400"/>
      <c r="G54" s="303" t="s">
        <v>24</v>
      </c>
      <c r="H54" s="303" t="s">
        <v>25</v>
      </c>
    </row>
    <row r="55" spans="2:9" ht="14.25" customHeight="1" x14ac:dyDescent="0.2">
      <c r="B55" s="385" t="s">
        <v>40</v>
      </c>
      <c r="C55" s="401"/>
      <c r="D55" s="402" t="str">
        <f>Data!T3</f>
        <v>A. Cris Hamilton</v>
      </c>
      <c r="E55" s="403"/>
      <c r="F55" s="404"/>
      <c r="G55" s="305" t="str">
        <f>Data!U3</f>
        <v>512-475-9254</v>
      </c>
      <c r="H55" s="78" t="str">
        <f>Data!V3</f>
        <v xml:space="preserve">Cris.Hamilton@austin.utexas.edu </v>
      </c>
    </row>
    <row r="56" spans="2:9" ht="13.5" customHeight="1" x14ac:dyDescent="0.2">
      <c r="B56" s="27"/>
      <c r="C56" s="27"/>
      <c r="D56" s="27"/>
      <c r="E56" s="27"/>
      <c r="F56" s="27"/>
      <c r="G56" s="27"/>
      <c r="H56" s="5"/>
    </row>
    <row r="57" spans="2:9" ht="14.25" customHeight="1" x14ac:dyDescent="0.2">
      <c r="B57" s="3" t="s">
        <v>10</v>
      </c>
      <c r="C57" s="1"/>
      <c r="D57" s="1"/>
      <c r="E57" s="1"/>
      <c r="F57" s="1"/>
      <c r="G57" s="1"/>
      <c r="H57" s="1"/>
      <c r="I57" s="1"/>
    </row>
    <row r="58" spans="2:9" ht="31.5" customHeight="1" x14ac:dyDescent="0.2">
      <c r="B58" s="391" t="s">
        <v>42</v>
      </c>
      <c r="C58" s="391"/>
      <c r="D58" s="391"/>
      <c r="E58" s="391"/>
      <c r="F58" s="391"/>
      <c r="G58" s="391"/>
      <c r="H58" s="34"/>
    </row>
    <row r="59" spans="2:9" ht="8.25" customHeight="1" thickBot="1" x14ac:dyDescent="0.25">
      <c r="B59" s="32"/>
      <c r="C59" s="1"/>
      <c r="D59" s="1"/>
      <c r="E59" s="1"/>
      <c r="F59" s="1"/>
      <c r="G59" s="1"/>
      <c r="H59" s="1"/>
      <c r="I59" s="1"/>
    </row>
    <row r="60" spans="2:9" ht="15" thickBot="1" x14ac:dyDescent="0.25">
      <c r="B60" s="62" t="s">
        <v>32</v>
      </c>
      <c r="C60" s="63" t="s">
        <v>26</v>
      </c>
      <c r="D60" s="63" t="s">
        <v>27</v>
      </c>
      <c r="E60" s="63" t="s">
        <v>28</v>
      </c>
      <c r="F60" s="63" t="s">
        <v>29</v>
      </c>
      <c r="G60" s="63" t="s">
        <v>30</v>
      </c>
      <c r="H60" s="64" t="s">
        <v>31</v>
      </c>
      <c r="I60" s="1"/>
    </row>
    <row r="61" spans="2:9" x14ac:dyDescent="0.2">
      <c r="B61" s="9" t="str">
        <f>$B$32</f>
        <v>Liberal Arts</v>
      </c>
      <c r="C61" s="82">
        <f>Data!DS3</f>
        <v>26810140.0244423</v>
      </c>
      <c r="D61" s="82">
        <f>Data!EM3</f>
        <v>34671478.090974398</v>
      </c>
      <c r="E61" s="82">
        <f>Data!FG3</f>
        <v>16727931.3607793</v>
      </c>
      <c r="F61" s="82">
        <f>Data!GA3</f>
        <v>42975722.3243718</v>
      </c>
      <c r="G61" s="82">
        <f>Data!GU3</f>
        <v>143149.41315722399</v>
      </c>
      <c r="H61" s="21">
        <f>SUM(C61:G61)</f>
        <v>121328421.21372502</v>
      </c>
      <c r="I61" s="1"/>
    </row>
    <row r="62" spans="2:9" x14ac:dyDescent="0.2">
      <c r="B62" s="9" t="str">
        <f>$B$33</f>
        <v>Science</v>
      </c>
      <c r="C62" s="82">
        <f>Data!DT3</f>
        <v>8634460.2151810601</v>
      </c>
      <c r="D62" s="82">
        <f>Data!EN3</f>
        <v>11567608.0664321</v>
      </c>
      <c r="E62" s="82">
        <f>Data!FH3</f>
        <v>4053135.2277726801</v>
      </c>
      <c r="F62" s="82">
        <f>Data!GB3</f>
        <v>23507437.470872</v>
      </c>
      <c r="G62" s="82">
        <f>Data!GV3</f>
        <v>0</v>
      </c>
      <c r="H62" s="22">
        <f t="shared" ref="H62:H81" si="1">SUM(C62:G62)</f>
        <v>47762640.980257839</v>
      </c>
      <c r="I62" s="1"/>
    </row>
    <row r="63" spans="2:9" x14ac:dyDescent="0.2">
      <c r="B63" s="9" t="str">
        <f>$B$34</f>
        <v>Fine Arts</v>
      </c>
      <c r="C63" s="82">
        <f>Data!DU3</f>
        <v>4142514.0117853801</v>
      </c>
      <c r="D63" s="82">
        <f>Data!EO3</f>
        <v>4990495.6091115503</v>
      </c>
      <c r="E63" s="82">
        <f>Data!FI3</f>
        <v>4430472.7754825102</v>
      </c>
      <c r="F63" s="82">
        <f>Data!GC3</f>
        <v>3092085.5322875399</v>
      </c>
      <c r="G63" s="82">
        <f>Data!GW3</f>
        <v>0</v>
      </c>
      <c r="H63" s="22">
        <f t="shared" si="1"/>
        <v>16655567.928666981</v>
      </c>
      <c r="I63" s="1"/>
    </row>
    <row r="64" spans="2:9" x14ac:dyDescent="0.2">
      <c r="B64" s="9" t="str">
        <f>$B$35</f>
        <v>Teacher Education</v>
      </c>
      <c r="C64" s="82">
        <f>Data!DV3</f>
        <v>294667.60860790103</v>
      </c>
      <c r="D64" s="82">
        <f>Data!EP3</f>
        <v>1751742.62440644</v>
      </c>
      <c r="E64" s="82">
        <f>Data!FJ3</f>
        <v>2345556.5017605601</v>
      </c>
      <c r="F64" s="82">
        <f>Data!GD3</f>
        <v>5432892.64108695</v>
      </c>
      <c r="G64" s="82">
        <f>Data!GX3</f>
        <v>0</v>
      </c>
      <c r="H64" s="22">
        <f t="shared" si="1"/>
        <v>9824859.3758618496</v>
      </c>
      <c r="I64" s="1"/>
    </row>
    <row r="65" spans="2:9" x14ac:dyDescent="0.2">
      <c r="B65" s="9" t="str">
        <f>$B$36</f>
        <v>Agriculture</v>
      </c>
      <c r="C65" s="82">
        <f>Data!DW3</f>
        <v>0</v>
      </c>
      <c r="D65" s="82">
        <f>Data!EQ3</f>
        <v>0</v>
      </c>
      <c r="E65" s="82">
        <f>Data!FK3</f>
        <v>0</v>
      </c>
      <c r="F65" s="82">
        <f>Data!GE3</f>
        <v>0</v>
      </c>
      <c r="G65" s="82">
        <f>Data!GY3</f>
        <v>0</v>
      </c>
      <c r="H65" s="22">
        <f t="shared" si="1"/>
        <v>0</v>
      </c>
      <c r="I65" s="1"/>
    </row>
    <row r="66" spans="2:9" x14ac:dyDescent="0.2">
      <c r="B66" s="9" t="str">
        <f>$B$37</f>
        <v>Engineering</v>
      </c>
      <c r="C66" s="82">
        <f>Data!DX3</f>
        <v>4947615.6048956104</v>
      </c>
      <c r="D66" s="82">
        <f>Data!ER3</f>
        <v>14145842.399775499</v>
      </c>
      <c r="E66" s="82">
        <f>Data!FL3</f>
        <v>13084628.006030001</v>
      </c>
      <c r="F66" s="82">
        <f>Data!GF3</f>
        <v>27236206.273407198</v>
      </c>
      <c r="G66" s="82">
        <f>Data!GZ3</f>
        <v>0</v>
      </c>
      <c r="H66" s="22">
        <f t="shared" si="1"/>
        <v>59414292.284108311</v>
      </c>
      <c r="I66" s="1"/>
    </row>
    <row r="67" spans="2:9" x14ac:dyDescent="0.2">
      <c r="B67" s="9" t="str">
        <f>$B$38</f>
        <v>Home Economics</v>
      </c>
      <c r="C67" s="82">
        <f>Data!DY3</f>
        <v>1114620.5425153701</v>
      </c>
      <c r="D67" s="82">
        <f>Data!ES3</f>
        <v>2098274.0882802201</v>
      </c>
      <c r="E67" s="82">
        <f>Data!FM3</f>
        <v>457939.84722724801</v>
      </c>
      <c r="F67" s="82">
        <f>Data!GG3</f>
        <v>1354877.49533077</v>
      </c>
      <c r="G67" s="82">
        <f>Data!HA3</f>
        <v>0</v>
      </c>
      <c r="H67" s="22">
        <f t="shared" si="1"/>
        <v>5025711.9733536076</v>
      </c>
      <c r="I67" s="1"/>
    </row>
    <row r="68" spans="2:9" x14ac:dyDescent="0.2">
      <c r="B68" s="9" t="str">
        <f>$B$39</f>
        <v>Law</v>
      </c>
      <c r="C68" s="82">
        <f>Data!DZ3</f>
        <v>0</v>
      </c>
      <c r="D68" s="82">
        <f>Data!ET3</f>
        <v>0</v>
      </c>
      <c r="E68" s="82">
        <f>Data!FN3</f>
        <v>0</v>
      </c>
      <c r="F68" s="82">
        <f>Data!GH3</f>
        <v>0</v>
      </c>
      <c r="G68" s="82">
        <f>Data!HB3</f>
        <v>16267090.779275799</v>
      </c>
      <c r="H68" s="22">
        <f t="shared" si="1"/>
        <v>16267090.779275799</v>
      </c>
      <c r="I68" s="1"/>
    </row>
    <row r="69" spans="2:9" x14ac:dyDescent="0.2">
      <c r="B69" s="9" t="str">
        <f>$B$40</f>
        <v>Social Service</v>
      </c>
      <c r="C69" s="82">
        <f>Data!EA3</f>
        <v>288154.98378403002</v>
      </c>
      <c r="D69" s="82">
        <f>Data!EU3</f>
        <v>537885.51304184704</v>
      </c>
      <c r="E69" s="82">
        <f>Data!FO3</f>
        <v>1961684.1076273599</v>
      </c>
      <c r="F69" s="82">
        <f>Data!GI3</f>
        <v>1183598.73844243</v>
      </c>
      <c r="G69" s="82">
        <f>Data!HC3</f>
        <v>0</v>
      </c>
      <c r="H69" s="22">
        <f t="shared" si="1"/>
        <v>3971323.3428956671</v>
      </c>
      <c r="I69" s="1"/>
    </row>
    <row r="70" spans="2:9" x14ac:dyDescent="0.2">
      <c r="B70" s="9" t="str">
        <f>$B$41</f>
        <v>Library Science</v>
      </c>
      <c r="C70" s="82">
        <f>Data!EB3</f>
        <v>0</v>
      </c>
      <c r="D70" s="82">
        <f>Data!EV3</f>
        <v>0</v>
      </c>
      <c r="E70" s="82">
        <f>Data!FP3</f>
        <v>2066406.25478371</v>
      </c>
      <c r="F70" s="82">
        <f>Data!GJ3</f>
        <v>676994.06465781201</v>
      </c>
      <c r="G70" s="82">
        <f>Data!HD3</f>
        <v>0</v>
      </c>
      <c r="H70" s="22">
        <f t="shared" si="1"/>
        <v>2743400.319441522</v>
      </c>
      <c r="I70" s="1"/>
    </row>
    <row r="71" spans="2:9" x14ac:dyDescent="0.2">
      <c r="B71" s="9" t="str">
        <f>$B$42</f>
        <v>Veterinary Science</v>
      </c>
      <c r="C71" s="82">
        <f>Data!EC3</f>
        <v>0</v>
      </c>
      <c r="D71" s="82">
        <f>Data!EW3</f>
        <v>0</v>
      </c>
      <c r="E71" s="82">
        <f>Data!FQ3</f>
        <v>0</v>
      </c>
      <c r="F71" s="82">
        <f>Data!GK3</f>
        <v>0</v>
      </c>
      <c r="G71" s="82">
        <f>Data!HE3</f>
        <v>0</v>
      </c>
      <c r="H71" s="22">
        <f t="shared" si="1"/>
        <v>0</v>
      </c>
      <c r="I71" s="1"/>
    </row>
    <row r="72" spans="2:9" x14ac:dyDescent="0.2">
      <c r="B72" s="9" t="str">
        <f>$B$43</f>
        <v>Vocational Training</v>
      </c>
      <c r="C72" s="82">
        <f>Data!ED3</f>
        <v>0</v>
      </c>
      <c r="D72" s="82">
        <f>Data!EX3</f>
        <v>0</v>
      </c>
      <c r="E72" s="82">
        <f>Data!FR3</f>
        <v>0</v>
      </c>
      <c r="F72" s="82">
        <f>Data!GL3</f>
        <v>0</v>
      </c>
      <c r="G72" s="82">
        <f>Data!HF3</f>
        <v>0</v>
      </c>
      <c r="H72" s="22">
        <f t="shared" si="1"/>
        <v>0</v>
      </c>
      <c r="I72" s="1"/>
    </row>
    <row r="73" spans="2:9" x14ac:dyDescent="0.2">
      <c r="B73" s="9" t="str">
        <f>$B$44</f>
        <v>Physical Training</v>
      </c>
      <c r="C73" s="82">
        <f>Data!EE3</f>
        <v>0</v>
      </c>
      <c r="D73" s="82">
        <f>Data!EY3</f>
        <v>0</v>
      </c>
      <c r="E73" s="82">
        <f>Data!FS3</f>
        <v>0</v>
      </c>
      <c r="F73" s="82">
        <f>Data!GM3</f>
        <v>0</v>
      </c>
      <c r="G73" s="82">
        <f>Data!HG3</f>
        <v>0</v>
      </c>
      <c r="H73" s="22">
        <f t="shared" si="1"/>
        <v>0</v>
      </c>
      <c r="I73" s="1"/>
    </row>
    <row r="74" spans="2:9" x14ac:dyDescent="0.2">
      <c r="B74" s="9" t="str">
        <f>$B$45</f>
        <v>Health Services</v>
      </c>
      <c r="C74" s="82">
        <f>Data!EF3</f>
        <v>843689.73258604703</v>
      </c>
      <c r="D74" s="82">
        <f>Data!EZ3</f>
        <v>2481719.8366447301</v>
      </c>
      <c r="E74" s="82">
        <f>Data!FT3</f>
        <v>884393.64325704798</v>
      </c>
      <c r="F74" s="82">
        <f>Data!GN3</f>
        <v>1918021.6707031501</v>
      </c>
      <c r="G74" s="82">
        <f>Data!HH3</f>
        <v>217091.81560022899</v>
      </c>
      <c r="H74" s="22">
        <f t="shared" si="1"/>
        <v>6344916.698791205</v>
      </c>
      <c r="I74" s="1"/>
    </row>
    <row r="75" spans="2:9" x14ac:dyDescent="0.2">
      <c r="B75" s="9" t="str">
        <f>$B$46</f>
        <v>Pharmacy</v>
      </c>
      <c r="C75" s="82">
        <f>Data!EG3</f>
        <v>10675.2345286293</v>
      </c>
      <c r="D75" s="82">
        <f>Data!FA3</f>
        <v>61588.450225573302</v>
      </c>
      <c r="E75" s="82">
        <f>Data!FU3</f>
        <v>697835.58338844206</v>
      </c>
      <c r="F75" s="82">
        <f>Data!GO3</f>
        <v>2534251.2580721001</v>
      </c>
      <c r="G75" s="82">
        <f>Data!HI3</f>
        <v>4057116.2109858799</v>
      </c>
      <c r="H75" s="22">
        <f t="shared" si="1"/>
        <v>7361466.7372006252</v>
      </c>
      <c r="I75" s="1"/>
    </row>
    <row r="76" spans="2:9" x14ac:dyDescent="0.2">
      <c r="B76" s="9" t="str">
        <f>$B$47</f>
        <v>Business Administration</v>
      </c>
      <c r="C76" s="82">
        <f>Data!EH3</f>
        <v>2253410.2619190398</v>
      </c>
      <c r="D76" s="82">
        <f>Data!FB3</f>
        <v>11968845.1362569</v>
      </c>
      <c r="E76" s="82">
        <f>Data!FV3</f>
        <v>10776353.192339901</v>
      </c>
      <c r="F76" s="82">
        <f>Data!GP3</f>
        <v>10395057.849266</v>
      </c>
      <c r="G76" s="82">
        <f>Data!HJ3</f>
        <v>0</v>
      </c>
      <c r="H76" s="22">
        <f t="shared" si="1"/>
        <v>35393666.439781845</v>
      </c>
      <c r="I76" s="1"/>
    </row>
    <row r="77" spans="2:9" x14ac:dyDescent="0.2">
      <c r="B77" s="9" t="str">
        <f>$B$48</f>
        <v>Optometry</v>
      </c>
      <c r="C77" s="82">
        <f>Data!EI3</f>
        <v>0</v>
      </c>
      <c r="D77" s="82">
        <f>Data!FC3</f>
        <v>0</v>
      </c>
      <c r="E77" s="82">
        <f>Data!FW3</f>
        <v>0</v>
      </c>
      <c r="F77" s="82">
        <f>Data!GQ3</f>
        <v>0</v>
      </c>
      <c r="G77" s="82">
        <f>Data!HK3</f>
        <v>0</v>
      </c>
      <c r="H77" s="22">
        <f t="shared" si="1"/>
        <v>0</v>
      </c>
      <c r="I77" s="1"/>
    </row>
    <row r="78" spans="2:9" x14ac:dyDescent="0.2">
      <c r="B78" s="9" t="str">
        <f>$B$49</f>
        <v>Teacher Ed-Practice Teaching</v>
      </c>
      <c r="C78" s="82">
        <f>Data!EJ3</f>
        <v>0</v>
      </c>
      <c r="D78" s="82">
        <f>Data!FD3</f>
        <v>0</v>
      </c>
      <c r="E78" s="82">
        <f>Data!FX3</f>
        <v>0</v>
      </c>
      <c r="F78" s="82">
        <f>Data!GR3</f>
        <v>0</v>
      </c>
      <c r="G78" s="82">
        <f>Data!HL3</f>
        <v>0</v>
      </c>
      <c r="H78" s="22">
        <f t="shared" si="1"/>
        <v>0</v>
      </c>
      <c r="I78" s="1"/>
    </row>
    <row r="79" spans="2:9" x14ac:dyDescent="0.2">
      <c r="B79" s="9" t="str">
        <f>$B$50</f>
        <v>Technology</v>
      </c>
      <c r="C79" s="82">
        <f>Data!EK3</f>
        <v>157872.721840738</v>
      </c>
      <c r="D79" s="82">
        <f>Data!FE3</f>
        <v>0</v>
      </c>
      <c r="E79" s="82">
        <f>Data!FY3</f>
        <v>0</v>
      </c>
      <c r="F79" s="82">
        <f>Data!GS3</f>
        <v>0</v>
      </c>
      <c r="G79" s="82">
        <f>Data!HM3</f>
        <v>0</v>
      </c>
      <c r="H79" s="22">
        <f t="shared" si="1"/>
        <v>157872.721840738</v>
      </c>
      <c r="I79" s="1"/>
    </row>
    <row r="80" spans="2:9" x14ac:dyDescent="0.2">
      <c r="B80" s="9" t="str">
        <f>$B$51</f>
        <v>Nursing</v>
      </c>
      <c r="C80" s="82">
        <f>Data!EL3</f>
        <v>481363.41928295803</v>
      </c>
      <c r="D80" s="82">
        <f>Data!FF3</f>
        <v>2277208.2239429001</v>
      </c>
      <c r="E80" s="82">
        <f>Data!FZ3</f>
        <v>2796657.6928763101</v>
      </c>
      <c r="F80" s="82">
        <f>Data!GT3</f>
        <v>1638816.31768688</v>
      </c>
      <c r="G80" s="82">
        <f>Data!HN3</f>
        <v>0</v>
      </c>
      <c r="H80" s="22">
        <f t="shared" si="1"/>
        <v>7194045.6537890481</v>
      </c>
      <c r="I80" s="1"/>
    </row>
    <row r="81" spans="2:9" x14ac:dyDescent="0.2">
      <c r="B81" s="35" t="str">
        <f>$B$52</f>
        <v>Totals</v>
      </c>
      <c r="C81" s="21">
        <f>SUM(C61:C80)</f>
        <v>49979184.361369058</v>
      </c>
      <c r="D81" s="21">
        <f>SUM(D61:D80)</f>
        <v>86552688.039092168</v>
      </c>
      <c r="E81" s="21">
        <f>SUM(E61:E80)</f>
        <v>60282994.193325073</v>
      </c>
      <c r="F81" s="21">
        <f>SUM(F61:F80)</f>
        <v>121945961.63618463</v>
      </c>
      <c r="G81" s="21">
        <f>SUM(G61:G80)</f>
        <v>20684448.219019134</v>
      </c>
      <c r="H81" s="21">
        <f t="shared" si="1"/>
        <v>339445276.44899005</v>
      </c>
      <c r="I81" s="1"/>
    </row>
    <row r="82" spans="2:9" x14ac:dyDescent="0.2">
      <c r="B82" s="14"/>
      <c r="C82" s="15"/>
      <c r="D82" s="15"/>
      <c r="E82" s="15"/>
      <c r="F82" s="15"/>
      <c r="G82" s="15"/>
      <c r="H82" s="16"/>
      <c r="I82" s="1"/>
    </row>
    <row r="83" spans="2:9" ht="13.5" customHeight="1" x14ac:dyDescent="0.2">
      <c r="B83" s="27"/>
      <c r="D83" s="398" t="s">
        <v>23</v>
      </c>
      <c r="E83" s="399"/>
      <c r="F83" s="400"/>
      <c r="G83" s="303" t="s">
        <v>24</v>
      </c>
      <c r="H83" s="303" t="s">
        <v>25</v>
      </c>
    </row>
    <row r="84" spans="2:9" ht="14.25" customHeight="1" x14ac:dyDescent="0.2">
      <c r="B84" s="385" t="s">
        <v>41</v>
      </c>
      <c r="C84" s="401"/>
      <c r="D84" s="402" t="str">
        <f>Data!T3</f>
        <v>A. Cris Hamilton</v>
      </c>
      <c r="E84" s="403"/>
      <c r="F84" s="404"/>
      <c r="G84" s="305" t="str">
        <f>Data!U3</f>
        <v>512-475-9254</v>
      </c>
      <c r="H84" s="78" t="str">
        <f>Data!V3</f>
        <v xml:space="preserve">Cris.Hamilton@austin.utexas.edu </v>
      </c>
    </row>
    <row r="85" spans="2:9" ht="13.5" customHeight="1" x14ac:dyDescent="0.2">
      <c r="B85" s="27"/>
      <c r="C85" s="27"/>
      <c r="D85" s="27"/>
      <c r="E85" s="27"/>
      <c r="F85" s="27"/>
      <c r="G85" s="27"/>
      <c r="H85" s="5"/>
    </row>
    <row r="86" spans="2:9" ht="14.25" customHeight="1" x14ac:dyDescent="0.2">
      <c r="B86" s="304" t="s">
        <v>33</v>
      </c>
      <c r="C86" s="13"/>
      <c r="D86" s="13"/>
      <c r="E86" s="13"/>
      <c r="F86" s="13"/>
      <c r="G86" s="13"/>
      <c r="H86" s="17">
        <f>H13+H14</f>
        <v>1254100409</v>
      </c>
    </row>
    <row r="87" spans="2:9" ht="42.75" customHeight="1" x14ac:dyDescent="0.2">
      <c r="B87" s="364" t="s">
        <v>8</v>
      </c>
      <c r="C87" s="364"/>
      <c r="D87" s="364"/>
      <c r="E87" s="364"/>
      <c r="F87" s="364"/>
      <c r="G87" s="364"/>
      <c r="H87" s="34"/>
    </row>
    <row r="88" spans="2:9" ht="15" customHeight="1" x14ac:dyDescent="0.2">
      <c r="B88" s="304"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Data!HR3</f>
        <v>9991333</v>
      </c>
      <c r="D91" s="159">
        <f>Data!IL3</f>
        <v>7459955</v>
      </c>
      <c r="E91" s="159">
        <f>Data!JF3</f>
        <v>1251878</v>
      </c>
      <c r="F91" s="159">
        <f>Data!JZ3</f>
        <v>2709586</v>
      </c>
      <c r="G91" s="159">
        <f>Data!KT3</f>
        <v>0</v>
      </c>
      <c r="H91" s="36">
        <f t="shared" ref="H91:H111" si="2">SUM(C91:G91)</f>
        <v>21412752</v>
      </c>
    </row>
    <row r="92" spans="2:9" x14ac:dyDescent="0.2">
      <c r="B92" s="9" t="str">
        <f>$B$33</f>
        <v>Science</v>
      </c>
      <c r="C92" s="159">
        <f>Data!HS3</f>
        <v>9077290</v>
      </c>
      <c r="D92" s="159">
        <f>Data!IM3</f>
        <v>7345781</v>
      </c>
      <c r="E92" s="159">
        <f>Data!JG3</f>
        <v>444417</v>
      </c>
      <c r="F92" s="159">
        <f>Data!KA3</f>
        <v>2892799</v>
      </c>
      <c r="G92" s="159">
        <f>Data!KU3</f>
        <v>0</v>
      </c>
      <c r="H92" s="69">
        <f t="shared" si="2"/>
        <v>19760287</v>
      </c>
    </row>
    <row r="93" spans="2:9" x14ac:dyDescent="0.2">
      <c r="B93" s="9" t="str">
        <f>$B$34</f>
        <v>Fine Arts</v>
      </c>
      <c r="C93" s="159">
        <f>Data!HT3</f>
        <v>4568389</v>
      </c>
      <c r="D93" s="159">
        <f>Data!IN3</f>
        <v>1043747</v>
      </c>
      <c r="E93" s="159">
        <f>Data!JH3</f>
        <v>393867</v>
      </c>
      <c r="F93" s="159">
        <f>Data!KB3</f>
        <v>234342</v>
      </c>
      <c r="G93" s="159">
        <f>Data!KV3</f>
        <v>0</v>
      </c>
      <c r="H93" s="69">
        <f t="shared" si="2"/>
        <v>6240345</v>
      </c>
    </row>
    <row r="94" spans="2:9" x14ac:dyDescent="0.2">
      <c r="B94" s="9" t="str">
        <f>$B$35</f>
        <v>Teacher Education</v>
      </c>
      <c r="C94" s="159">
        <f>Data!HU3</f>
        <v>69995</v>
      </c>
      <c r="D94" s="159">
        <f>Data!IO3</f>
        <v>474455</v>
      </c>
      <c r="E94" s="159">
        <f>Data!JI3</f>
        <v>321783</v>
      </c>
      <c r="F94" s="159">
        <f>Data!KC3</f>
        <v>615812</v>
      </c>
      <c r="G94" s="159">
        <f>Data!KW3</f>
        <v>0</v>
      </c>
      <c r="H94" s="69">
        <f t="shared" si="2"/>
        <v>1482045</v>
      </c>
    </row>
    <row r="95" spans="2:9" x14ac:dyDescent="0.2">
      <c r="B95" s="9" t="str">
        <f>$B$36</f>
        <v>Agriculture</v>
      </c>
      <c r="C95" s="159">
        <f>Data!HV3</f>
        <v>0</v>
      </c>
      <c r="D95" s="159">
        <f>Data!IP3</f>
        <v>0</v>
      </c>
      <c r="E95" s="159">
        <f>Data!JJ3</f>
        <v>0</v>
      </c>
      <c r="F95" s="159">
        <f>Data!KD3</f>
        <v>0</v>
      </c>
      <c r="G95" s="159">
        <f>Data!KX3</f>
        <v>0</v>
      </c>
      <c r="H95" s="69">
        <f t="shared" si="2"/>
        <v>0</v>
      </c>
    </row>
    <row r="96" spans="2:9" x14ac:dyDescent="0.2">
      <c r="B96" s="9" t="str">
        <f>$B$37</f>
        <v>Engineering</v>
      </c>
      <c r="C96" s="159">
        <f>Data!HW3</f>
        <v>1414995</v>
      </c>
      <c r="D96" s="159">
        <f>Data!IQ3</f>
        <v>2757426</v>
      </c>
      <c r="E96" s="159">
        <f>Data!JK3</f>
        <v>4423149</v>
      </c>
      <c r="F96" s="159">
        <f>Data!KE3</f>
        <v>1047271</v>
      </c>
      <c r="G96" s="159">
        <f>Data!KY3</f>
        <v>0</v>
      </c>
      <c r="H96" s="69">
        <f t="shared" si="2"/>
        <v>9642841</v>
      </c>
    </row>
    <row r="97" spans="2:8" x14ac:dyDescent="0.2">
      <c r="B97" s="9" t="str">
        <f>$B$38</f>
        <v>Home Economics</v>
      </c>
      <c r="C97" s="159">
        <f>Data!HX3</f>
        <v>53892</v>
      </c>
      <c r="D97" s="159">
        <f>Data!IR3</f>
        <v>266839</v>
      </c>
      <c r="E97" s="159">
        <f>Data!JL3</f>
        <v>28495</v>
      </c>
      <c r="F97" s="159">
        <f>Data!KF3</f>
        <v>84460</v>
      </c>
      <c r="G97" s="159">
        <f>Data!KZ3</f>
        <v>0</v>
      </c>
      <c r="H97" s="69">
        <f t="shared" si="2"/>
        <v>433686</v>
      </c>
    </row>
    <row r="98" spans="2:8" x14ac:dyDescent="0.2">
      <c r="B98" s="9" t="str">
        <f>$B$39</f>
        <v>Law</v>
      </c>
      <c r="C98" s="159">
        <f>Data!HY3</f>
        <v>0</v>
      </c>
      <c r="D98" s="159">
        <f>Data!IS3</f>
        <v>0</v>
      </c>
      <c r="E98" s="159">
        <f>Data!JM3</f>
        <v>0</v>
      </c>
      <c r="F98" s="159">
        <f>Data!KG3</f>
        <v>0</v>
      </c>
      <c r="G98" s="159">
        <f>Data!LA3</f>
        <v>4624356</v>
      </c>
      <c r="H98" s="69">
        <f t="shared" si="2"/>
        <v>4624356</v>
      </c>
    </row>
    <row r="99" spans="2:8" x14ac:dyDescent="0.2">
      <c r="B99" s="9" t="str">
        <f>$B$40</f>
        <v>Social Service</v>
      </c>
      <c r="C99" s="159">
        <f>Data!HZ3</f>
        <v>62137</v>
      </c>
      <c r="D99" s="159">
        <f>Data!IT3</f>
        <v>222690</v>
      </c>
      <c r="E99" s="159">
        <f>Data!JN3</f>
        <v>566746</v>
      </c>
      <c r="F99" s="159">
        <f>Data!KH3</f>
        <v>273227</v>
      </c>
      <c r="G99" s="159">
        <f>Data!LB3</f>
        <v>0</v>
      </c>
      <c r="H99" s="69">
        <f t="shared" si="2"/>
        <v>1124800</v>
      </c>
    </row>
    <row r="100" spans="2:8" x14ac:dyDescent="0.2">
      <c r="B100" s="9" t="str">
        <f>$B$41</f>
        <v>Library Science</v>
      </c>
      <c r="C100" s="159">
        <f>Data!IA3</f>
        <v>0</v>
      </c>
      <c r="D100" s="159">
        <f>Data!IU3</f>
        <v>0</v>
      </c>
      <c r="E100" s="159">
        <f>Data!JO3</f>
        <v>521033</v>
      </c>
      <c r="F100" s="159">
        <f>Data!KI3</f>
        <v>107245</v>
      </c>
      <c r="G100" s="159">
        <f>Data!LC3</f>
        <v>0</v>
      </c>
      <c r="H100" s="69">
        <f t="shared" si="2"/>
        <v>628278</v>
      </c>
    </row>
    <row r="101" spans="2:8" x14ac:dyDescent="0.2">
      <c r="B101" s="9" t="str">
        <f>$B$42</f>
        <v>Veterinary Science</v>
      </c>
      <c r="C101" s="159">
        <f>Data!IB3</f>
        <v>0</v>
      </c>
      <c r="D101" s="159">
        <f>Data!IV3</f>
        <v>0</v>
      </c>
      <c r="E101" s="159">
        <f>Data!JP3</f>
        <v>0</v>
      </c>
      <c r="F101" s="159">
        <f>Data!KJ3</f>
        <v>0</v>
      </c>
      <c r="G101" s="159">
        <f>Data!LD3</f>
        <v>0</v>
      </c>
      <c r="H101" s="69">
        <f t="shared" si="2"/>
        <v>0</v>
      </c>
    </row>
    <row r="102" spans="2:8" x14ac:dyDescent="0.2">
      <c r="B102" s="9" t="str">
        <f>$B$43</f>
        <v>Vocational Training</v>
      </c>
      <c r="C102" s="159">
        <f>Data!IC3</f>
        <v>0</v>
      </c>
      <c r="D102" s="159">
        <f>Data!IW3</f>
        <v>0</v>
      </c>
      <c r="E102" s="159">
        <f>Data!JQ3</f>
        <v>0</v>
      </c>
      <c r="F102" s="159">
        <f>Data!KK3</f>
        <v>0</v>
      </c>
      <c r="G102" s="159">
        <f>Data!LE3</f>
        <v>0</v>
      </c>
      <c r="H102" s="69">
        <f t="shared" si="2"/>
        <v>0</v>
      </c>
    </row>
    <row r="103" spans="2:8" x14ac:dyDescent="0.2">
      <c r="B103" s="9" t="str">
        <f>$B$44</f>
        <v>Physical Training</v>
      </c>
      <c r="C103" s="159">
        <f>Data!ID3</f>
        <v>0</v>
      </c>
      <c r="D103" s="159">
        <f>Data!IX3</f>
        <v>0</v>
      </c>
      <c r="E103" s="159">
        <f>Data!JR3</f>
        <v>0</v>
      </c>
      <c r="F103" s="159">
        <f>Data!KL3</f>
        <v>0</v>
      </c>
      <c r="G103" s="159">
        <f>Data!LF3</f>
        <v>0</v>
      </c>
      <c r="H103" s="69">
        <f t="shared" si="2"/>
        <v>0</v>
      </c>
    </row>
    <row r="104" spans="2:8" x14ac:dyDescent="0.2">
      <c r="B104" s="9" t="str">
        <f>$B$45</f>
        <v>Health Services</v>
      </c>
      <c r="C104" s="159">
        <f>Data!IE3</f>
        <v>297323</v>
      </c>
      <c r="D104" s="159">
        <f>Data!IY3</f>
        <v>532258</v>
      </c>
      <c r="E104" s="159">
        <f>Data!JS3</f>
        <v>338484</v>
      </c>
      <c r="F104" s="159">
        <f>Data!KM3</f>
        <v>80748</v>
      </c>
      <c r="G104" s="159">
        <f>Data!LG3</f>
        <v>0</v>
      </c>
      <c r="H104" s="69">
        <f t="shared" si="2"/>
        <v>1248813</v>
      </c>
    </row>
    <row r="105" spans="2:8" x14ac:dyDescent="0.2">
      <c r="B105" s="9" t="str">
        <f>$B$46</f>
        <v>Pharmacy</v>
      </c>
      <c r="C105" s="159">
        <f>Data!IF3</f>
        <v>855</v>
      </c>
      <c r="D105" s="159">
        <f>Data!IZ3</f>
        <v>4936</v>
      </c>
      <c r="E105" s="159">
        <f>Data!JT3</f>
        <v>58882</v>
      </c>
      <c r="F105" s="159">
        <f>Data!KN3</f>
        <v>201160</v>
      </c>
      <c r="G105" s="159">
        <f>Data!LH3</f>
        <v>1690599</v>
      </c>
      <c r="H105" s="69">
        <f t="shared" si="2"/>
        <v>1956432</v>
      </c>
    </row>
    <row r="106" spans="2:8" x14ac:dyDescent="0.2">
      <c r="B106" s="9" t="str">
        <f>$B$47</f>
        <v>Business Administration</v>
      </c>
      <c r="C106" s="159">
        <f>Data!IG3</f>
        <v>603917</v>
      </c>
      <c r="D106" s="159">
        <f>Data!JA3</f>
        <v>3856223</v>
      </c>
      <c r="E106" s="159">
        <f>Data!JU3</f>
        <v>3529960</v>
      </c>
      <c r="F106" s="159">
        <f>Data!KO3</f>
        <v>3162861</v>
      </c>
      <c r="G106" s="159">
        <f>Data!LI3</f>
        <v>0</v>
      </c>
      <c r="H106" s="69">
        <f t="shared" si="2"/>
        <v>11152961</v>
      </c>
    </row>
    <row r="107" spans="2:8" x14ac:dyDescent="0.2">
      <c r="B107" s="9" t="str">
        <f>$B$48</f>
        <v>Optometry</v>
      </c>
      <c r="C107" s="159">
        <f>Data!IH3</f>
        <v>0</v>
      </c>
      <c r="D107" s="159">
        <f>Data!JB3</f>
        <v>0</v>
      </c>
      <c r="E107" s="159">
        <f>Data!JV3</f>
        <v>0</v>
      </c>
      <c r="F107" s="159">
        <f>Data!KP3</f>
        <v>0</v>
      </c>
      <c r="G107" s="159">
        <f>Data!LJ3</f>
        <v>0</v>
      </c>
      <c r="H107" s="69">
        <f t="shared" si="2"/>
        <v>0</v>
      </c>
    </row>
    <row r="108" spans="2:8" x14ac:dyDescent="0.2">
      <c r="B108" s="9" t="str">
        <f>$B$49</f>
        <v>Teacher Ed-Practice Teaching</v>
      </c>
      <c r="C108" s="159">
        <f>Data!II3</f>
        <v>0</v>
      </c>
      <c r="D108" s="159">
        <f>Data!JC3</f>
        <v>0</v>
      </c>
      <c r="E108" s="159">
        <f>Data!JW3</f>
        <v>0</v>
      </c>
      <c r="F108" s="159">
        <f>Data!KQ3</f>
        <v>0</v>
      </c>
      <c r="G108" s="159">
        <f>Data!LK3</f>
        <v>0</v>
      </c>
      <c r="H108" s="69">
        <f t="shared" si="2"/>
        <v>0</v>
      </c>
    </row>
    <row r="109" spans="2:8" x14ac:dyDescent="0.2">
      <c r="B109" s="9" t="str">
        <f>$B$50</f>
        <v>Technology</v>
      </c>
      <c r="C109" s="159">
        <f>Data!IJ3</f>
        <v>1790</v>
      </c>
      <c r="D109" s="159">
        <f>Data!JD3</f>
        <v>0</v>
      </c>
      <c r="E109" s="159">
        <f>Data!JX3</f>
        <v>0</v>
      </c>
      <c r="F109" s="159">
        <f>Data!KR3</f>
        <v>0</v>
      </c>
      <c r="G109" s="159">
        <f>Data!LL3</f>
        <v>0</v>
      </c>
      <c r="H109" s="69">
        <f t="shared" si="2"/>
        <v>1790</v>
      </c>
    </row>
    <row r="110" spans="2:8" x14ac:dyDescent="0.2">
      <c r="B110" s="9" t="str">
        <f>$B$51</f>
        <v>Nursing</v>
      </c>
      <c r="C110" s="159">
        <f>Data!IK3</f>
        <v>96731</v>
      </c>
      <c r="D110" s="159">
        <f>Data!JE3</f>
        <v>244201</v>
      </c>
      <c r="E110" s="159">
        <f>Data!JY3</f>
        <v>352645</v>
      </c>
      <c r="F110" s="159">
        <f>Data!KS3</f>
        <v>165272</v>
      </c>
      <c r="G110" s="159">
        <f>Data!HPM3</f>
        <v>0</v>
      </c>
      <c r="H110" s="69">
        <f t="shared" si="2"/>
        <v>858849</v>
      </c>
    </row>
    <row r="111" spans="2:8" x14ac:dyDescent="0.2">
      <c r="B111" s="35" t="str">
        <f>$B$52</f>
        <v>Totals</v>
      </c>
      <c r="C111" s="36">
        <f>SUM(C91:C110)</f>
        <v>26238647</v>
      </c>
      <c r="D111" s="36">
        <f>SUM(D91:D110)</f>
        <v>24208511</v>
      </c>
      <c r="E111" s="36">
        <f>SUM(E91:E110)</f>
        <v>12231339</v>
      </c>
      <c r="F111" s="36">
        <f>SUM(F91:F110)</f>
        <v>11574783</v>
      </c>
      <c r="G111" s="36">
        <f>SUM(G91:G110)</f>
        <v>6314955</v>
      </c>
      <c r="H111" s="36">
        <f t="shared" si="2"/>
        <v>80568235</v>
      </c>
    </row>
    <row r="112" spans="2:8" ht="14.25" customHeight="1" x14ac:dyDescent="0.2">
      <c r="B112" s="40"/>
      <c r="C112" s="42"/>
      <c r="D112" s="42"/>
      <c r="E112" s="42"/>
      <c r="F112" s="42"/>
      <c r="G112" s="42"/>
      <c r="H112" s="45"/>
    </row>
    <row r="113" spans="2:9" ht="14.25" customHeight="1"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36801473.0244423</v>
      </c>
      <c r="D116" s="21">
        <f t="shared" si="3"/>
        <v>42131433.090974398</v>
      </c>
      <c r="E116" s="21">
        <f t="shared" si="3"/>
        <v>17979809.3607793</v>
      </c>
      <c r="F116" s="21">
        <f t="shared" si="3"/>
        <v>45685308.3243718</v>
      </c>
      <c r="G116" s="21">
        <f t="shared" si="3"/>
        <v>143149.41315722399</v>
      </c>
      <c r="H116" s="36">
        <f t="shared" ref="H116:H136" si="4">SUM(C116:G116)</f>
        <v>142741173.21372503</v>
      </c>
      <c r="I116" s="1"/>
    </row>
    <row r="117" spans="2:9" x14ac:dyDescent="0.2">
      <c r="B117" s="9" t="str">
        <f>$B$33</f>
        <v>Science</v>
      </c>
      <c r="C117" s="22">
        <f t="shared" si="3"/>
        <v>17711750.21518106</v>
      </c>
      <c r="D117" s="22">
        <f t="shared" si="3"/>
        <v>18913389.0664321</v>
      </c>
      <c r="E117" s="22">
        <f t="shared" si="3"/>
        <v>4497552.2277726801</v>
      </c>
      <c r="F117" s="22">
        <f t="shared" si="3"/>
        <v>26400236.470872</v>
      </c>
      <c r="G117" s="22">
        <f t="shared" si="3"/>
        <v>0</v>
      </c>
      <c r="H117" s="69">
        <f t="shared" si="4"/>
        <v>67522927.980257839</v>
      </c>
      <c r="I117" s="1"/>
    </row>
    <row r="118" spans="2:9" x14ac:dyDescent="0.2">
      <c r="B118" s="9" t="str">
        <f>$B$34</f>
        <v>Fine Arts</v>
      </c>
      <c r="C118" s="22">
        <f t="shared" si="3"/>
        <v>8710903.0117853805</v>
      </c>
      <c r="D118" s="22">
        <f t="shared" si="3"/>
        <v>6034242.6091115503</v>
      </c>
      <c r="E118" s="22">
        <f t="shared" si="3"/>
        <v>4824339.7754825102</v>
      </c>
      <c r="F118" s="22">
        <f t="shared" si="3"/>
        <v>3326427.5322875399</v>
      </c>
      <c r="G118" s="22">
        <f t="shared" si="3"/>
        <v>0</v>
      </c>
      <c r="H118" s="69">
        <f t="shared" si="4"/>
        <v>22895912.928666979</v>
      </c>
      <c r="I118" s="1"/>
    </row>
    <row r="119" spans="2:9" x14ac:dyDescent="0.2">
      <c r="B119" s="9" t="str">
        <f>$B$35</f>
        <v>Teacher Education</v>
      </c>
      <c r="C119" s="22">
        <f t="shared" si="3"/>
        <v>364662.60860790103</v>
      </c>
      <c r="D119" s="22">
        <f t="shared" si="3"/>
        <v>2226197.6244064402</v>
      </c>
      <c r="E119" s="22">
        <f t="shared" si="3"/>
        <v>2667339.5017605601</v>
      </c>
      <c r="F119" s="22">
        <f t="shared" si="3"/>
        <v>6048704.64108695</v>
      </c>
      <c r="G119" s="22">
        <f t="shared" si="3"/>
        <v>0</v>
      </c>
      <c r="H119" s="69">
        <f t="shared" si="4"/>
        <v>11306904.375861851</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6362610.6048956104</v>
      </c>
      <c r="D121" s="22">
        <f t="shared" si="3"/>
        <v>16903268.399775498</v>
      </c>
      <c r="E121" s="22">
        <f t="shared" si="3"/>
        <v>17507777.006030001</v>
      </c>
      <c r="F121" s="22">
        <f t="shared" si="3"/>
        <v>28283477.273407198</v>
      </c>
      <c r="G121" s="22">
        <f t="shared" si="3"/>
        <v>0</v>
      </c>
      <c r="H121" s="69">
        <f t="shared" si="4"/>
        <v>69057133.284108311</v>
      </c>
      <c r="I121" s="1"/>
    </row>
    <row r="122" spans="2:9" x14ac:dyDescent="0.2">
      <c r="B122" s="9" t="str">
        <f>$B$38</f>
        <v>Home Economics</v>
      </c>
      <c r="C122" s="22">
        <f t="shared" si="3"/>
        <v>1168512.5425153701</v>
      </c>
      <c r="D122" s="22">
        <f t="shared" si="3"/>
        <v>2365113.0882802201</v>
      </c>
      <c r="E122" s="22">
        <f t="shared" si="3"/>
        <v>486434.84722724801</v>
      </c>
      <c r="F122" s="22">
        <f t="shared" si="3"/>
        <v>1439337.49533077</v>
      </c>
      <c r="G122" s="22">
        <f t="shared" si="3"/>
        <v>0</v>
      </c>
      <c r="H122" s="69">
        <f t="shared" si="4"/>
        <v>5459397.9733536076</v>
      </c>
      <c r="I122" s="1"/>
    </row>
    <row r="123" spans="2:9" x14ac:dyDescent="0.2">
      <c r="B123" s="9" t="str">
        <f>$B$39</f>
        <v>Law</v>
      </c>
      <c r="C123" s="22">
        <f t="shared" si="3"/>
        <v>0</v>
      </c>
      <c r="D123" s="22">
        <f t="shared" si="3"/>
        <v>0</v>
      </c>
      <c r="E123" s="22">
        <f t="shared" si="3"/>
        <v>0</v>
      </c>
      <c r="F123" s="22">
        <f t="shared" si="3"/>
        <v>0</v>
      </c>
      <c r="G123" s="22">
        <f t="shared" si="3"/>
        <v>20891446.779275797</v>
      </c>
      <c r="H123" s="69">
        <f t="shared" si="4"/>
        <v>20891446.779275797</v>
      </c>
      <c r="I123" s="1"/>
    </row>
    <row r="124" spans="2:9" x14ac:dyDescent="0.2">
      <c r="B124" s="9" t="str">
        <f>$B$40</f>
        <v>Social Service</v>
      </c>
      <c r="C124" s="22">
        <f t="shared" si="3"/>
        <v>350291.98378403002</v>
      </c>
      <c r="D124" s="22">
        <f t="shared" si="3"/>
        <v>760575.51304184704</v>
      </c>
      <c r="E124" s="22">
        <f t="shared" si="3"/>
        <v>2528430.1076273602</v>
      </c>
      <c r="F124" s="22">
        <f t="shared" si="3"/>
        <v>1456825.73844243</v>
      </c>
      <c r="G124" s="22">
        <f t="shared" si="3"/>
        <v>0</v>
      </c>
      <c r="H124" s="69">
        <f t="shared" si="4"/>
        <v>5096123.3428956671</v>
      </c>
      <c r="I124" s="1"/>
    </row>
    <row r="125" spans="2:9" x14ac:dyDescent="0.2">
      <c r="B125" s="9" t="str">
        <f>$B$41</f>
        <v>Library Science</v>
      </c>
      <c r="C125" s="22">
        <f t="shared" si="3"/>
        <v>0</v>
      </c>
      <c r="D125" s="22">
        <f t="shared" si="3"/>
        <v>0</v>
      </c>
      <c r="E125" s="22">
        <f t="shared" si="3"/>
        <v>2587439.25478371</v>
      </c>
      <c r="F125" s="22">
        <f t="shared" si="3"/>
        <v>784239.06465781201</v>
      </c>
      <c r="G125" s="22">
        <f t="shared" si="3"/>
        <v>0</v>
      </c>
      <c r="H125" s="69">
        <f t="shared" si="4"/>
        <v>3371678.319441522</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69">
        <f t="shared" si="4"/>
        <v>0</v>
      </c>
      <c r="I128" s="1"/>
    </row>
    <row r="129" spans="2:11" x14ac:dyDescent="0.2">
      <c r="B129" s="9" t="str">
        <f>$B$45</f>
        <v>Health Services</v>
      </c>
      <c r="C129" s="22">
        <f t="shared" si="3"/>
        <v>1141012.7325860471</v>
      </c>
      <c r="D129" s="22">
        <f t="shared" si="3"/>
        <v>3013977.8366447301</v>
      </c>
      <c r="E129" s="22">
        <f t="shared" si="3"/>
        <v>1222877.643257048</v>
      </c>
      <c r="F129" s="22">
        <f t="shared" si="3"/>
        <v>1998769.6707031501</v>
      </c>
      <c r="G129" s="22">
        <f t="shared" si="3"/>
        <v>217091.81560022899</v>
      </c>
      <c r="H129" s="69">
        <f t="shared" si="4"/>
        <v>7593729.698791205</v>
      </c>
      <c r="I129" s="1"/>
    </row>
    <row r="130" spans="2:11" x14ac:dyDescent="0.2">
      <c r="B130" s="9" t="str">
        <f>$B$46</f>
        <v>Pharmacy</v>
      </c>
      <c r="C130" s="22">
        <f t="shared" si="3"/>
        <v>11530.2345286293</v>
      </c>
      <c r="D130" s="22">
        <f t="shared" si="3"/>
        <v>66524.450225573295</v>
      </c>
      <c r="E130" s="22">
        <f t="shared" si="3"/>
        <v>756717.58338844206</v>
      </c>
      <c r="F130" s="22">
        <f t="shared" si="3"/>
        <v>2735411.2580721001</v>
      </c>
      <c r="G130" s="22">
        <f t="shared" si="3"/>
        <v>5747715.2109858803</v>
      </c>
      <c r="H130" s="69">
        <f t="shared" si="4"/>
        <v>9317898.7372006252</v>
      </c>
      <c r="I130" s="1"/>
    </row>
    <row r="131" spans="2:11" x14ac:dyDescent="0.2">
      <c r="B131" s="9" t="str">
        <f>$B$47</f>
        <v>Business Administration</v>
      </c>
      <c r="C131" s="22">
        <f t="shared" si="3"/>
        <v>2857327.2619190398</v>
      </c>
      <c r="D131" s="22">
        <f t="shared" si="3"/>
        <v>15825068.1362569</v>
      </c>
      <c r="E131" s="22">
        <f t="shared" si="3"/>
        <v>14306313.192339901</v>
      </c>
      <c r="F131" s="22">
        <f t="shared" si="3"/>
        <v>13557918.849266</v>
      </c>
      <c r="G131" s="22">
        <f t="shared" si="3"/>
        <v>0</v>
      </c>
      <c r="H131" s="69">
        <f t="shared" si="4"/>
        <v>46546627.439781845</v>
      </c>
      <c r="I131" s="1"/>
    </row>
    <row r="132" spans="2:11"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1" x14ac:dyDescent="0.2">
      <c r="B133" s="9" t="str">
        <f>$B$49</f>
        <v>Teacher Ed-Practice Teaching</v>
      </c>
      <c r="C133" s="22">
        <f t="shared" si="5"/>
        <v>0</v>
      </c>
      <c r="D133" s="22">
        <f t="shared" si="5"/>
        <v>0</v>
      </c>
      <c r="E133" s="22">
        <f t="shared" si="5"/>
        <v>0</v>
      </c>
      <c r="F133" s="22">
        <f t="shared" si="5"/>
        <v>0</v>
      </c>
      <c r="G133" s="22">
        <f t="shared" si="5"/>
        <v>0</v>
      </c>
      <c r="H133" s="69">
        <f t="shared" si="4"/>
        <v>0</v>
      </c>
      <c r="I133" s="1"/>
    </row>
    <row r="134" spans="2:11" x14ac:dyDescent="0.2">
      <c r="B134" s="9" t="str">
        <f>$B$50</f>
        <v>Technology</v>
      </c>
      <c r="C134" s="22">
        <f t="shared" si="5"/>
        <v>159662.721840738</v>
      </c>
      <c r="D134" s="22">
        <f t="shared" si="5"/>
        <v>0</v>
      </c>
      <c r="E134" s="22">
        <f t="shared" si="5"/>
        <v>0</v>
      </c>
      <c r="F134" s="22">
        <f t="shared" si="5"/>
        <v>0</v>
      </c>
      <c r="G134" s="22">
        <f t="shared" si="5"/>
        <v>0</v>
      </c>
      <c r="H134" s="69">
        <f t="shared" si="4"/>
        <v>159662.721840738</v>
      </c>
      <c r="I134" s="1"/>
    </row>
    <row r="135" spans="2:11" x14ac:dyDescent="0.2">
      <c r="B135" s="9" t="str">
        <f>$B$51</f>
        <v>Nursing</v>
      </c>
      <c r="C135" s="22">
        <f t="shared" si="5"/>
        <v>578094.41928295803</v>
      </c>
      <c r="D135" s="22">
        <f t="shared" si="5"/>
        <v>2521409.2239429001</v>
      </c>
      <c r="E135" s="22">
        <f t="shared" si="5"/>
        <v>3149302.6928763101</v>
      </c>
      <c r="F135" s="22">
        <f t="shared" si="5"/>
        <v>1804088.31768688</v>
      </c>
      <c r="G135" s="22">
        <f t="shared" si="5"/>
        <v>0</v>
      </c>
      <c r="H135" s="69">
        <f t="shared" si="4"/>
        <v>8052894.6537890481</v>
      </c>
      <c r="I135" s="1"/>
    </row>
    <row r="136" spans="2:11" x14ac:dyDescent="0.2">
      <c r="B136" s="35" t="str">
        <f>$B$52</f>
        <v>Totals</v>
      </c>
      <c r="C136" s="36">
        <f>SUM(C116:C135)</f>
        <v>76217831.361369058</v>
      </c>
      <c r="D136" s="36">
        <f>SUM(D116:D135)</f>
        <v>110761199.03909217</v>
      </c>
      <c r="E136" s="36">
        <f>SUM(E116:E135)</f>
        <v>72514333.193325073</v>
      </c>
      <c r="F136" s="36">
        <f>SUM(F116:F135)</f>
        <v>133520744.63618463</v>
      </c>
      <c r="G136" s="36">
        <f>SUM(G116:G135)</f>
        <v>26999403.21901913</v>
      </c>
      <c r="H136" s="36">
        <f t="shared" si="4"/>
        <v>420013511.44899005</v>
      </c>
      <c r="I136" s="1"/>
    </row>
    <row r="137" spans="2:11" x14ac:dyDescent="0.2">
      <c r="B137" s="46"/>
      <c r="C137" s="47"/>
      <c r="D137" s="47"/>
      <c r="E137" s="47"/>
      <c r="F137" s="47"/>
      <c r="G137" s="47"/>
      <c r="H137" s="48"/>
      <c r="I137" s="1"/>
    </row>
    <row r="138" spans="2:11" ht="15" customHeight="1" x14ac:dyDescent="0.2">
      <c r="B138" s="304" t="s">
        <v>4</v>
      </c>
      <c r="C138" s="12"/>
      <c r="D138" s="12"/>
      <c r="E138" s="12"/>
      <c r="F138" s="12"/>
      <c r="G138" s="12"/>
      <c r="H138" s="17">
        <f>H86-H81-H111</f>
        <v>834086897.55100989</v>
      </c>
    </row>
    <row r="139" spans="2:11" ht="152.25" customHeight="1" thickBot="1" x14ac:dyDescent="0.25">
      <c r="B139" s="366" t="s">
        <v>906</v>
      </c>
      <c r="C139" s="366"/>
      <c r="D139" s="366"/>
      <c r="E139" s="366"/>
      <c r="F139" s="366"/>
      <c r="G139" s="394"/>
      <c r="H139" s="34"/>
    </row>
    <row r="140" spans="2:11" ht="36.75" customHeight="1" thickTop="1" x14ac:dyDescent="0.2">
      <c r="B140" s="395" t="s">
        <v>908</v>
      </c>
      <c r="C140" s="396"/>
      <c r="D140" s="396"/>
      <c r="E140" s="396"/>
      <c r="F140" s="397"/>
      <c r="G140" s="318" t="s">
        <v>2</v>
      </c>
      <c r="H140" s="74">
        <v>1</v>
      </c>
      <c r="I140" s="392" t="str">
        <f>IF(H140+H141=1,"","Error, the two cells on the left must equal 100%")</f>
        <v/>
      </c>
    </row>
    <row r="141" spans="2:11" ht="37.5" customHeight="1" thickBot="1" x14ac:dyDescent="0.25">
      <c r="B141" s="379"/>
      <c r="C141" s="380"/>
      <c r="D141" s="380"/>
      <c r="E141" s="380"/>
      <c r="F141" s="381"/>
      <c r="G141" s="318" t="s">
        <v>3</v>
      </c>
      <c r="H141" s="319">
        <f>1-H140</f>
        <v>0</v>
      </c>
      <c r="I141" s="393"/>
    </row>
    <row r="142" spans="2:11" ht="43.5" thickBot="1" x14ac:dyDescent="0.25">
      <c r="B142" s="65" t="s">
        <v>32</v>
      </c>
      <c r="C142" s="306" t="s">
        <v>26</v>
      </c>
      <c r="D142" s="306" t="s">
        <v>27</v>
      </c>
      <c r="E142" s="306" t="s">
        <v>28</v>
      </c>
      <c r="F142" s="306" t="s">
        <v>29</v>
      </c>
      <c r="G142" s="317" t="s">
        <v>30</v>
      </c>
      <c r="H142" s="73" t="s">
        <v>6</v>
      </c>
      <c r="I142" s="67" t="s">
        <v>7</v>
      </c>
    </row>
    <row r="143" spans="2:11" x14ac:dyDescent="0.2">
      <c r="B143" s="9" t="str">
        <f>$B$32</f>
        <v>Liberal Arts</v>
      </c>
      <c r="C143" s="159">
        <f>Data!LN3</f>
        <v>60729.952393416235</v>
      </c>
      <c r="D143" s="159">
        <f>Data!MH3</f>
        <v>121459.90478683247</v>
      </c>
      <c r="E143" s="159">
        <f>Data!NB3</f>
        <v>0</v>
      </c>
      <c r="F143" s="159">
        <f>Data!NV3</f>
        <v>889515.18505650829</v>
      </c>
      <c r="G143" s="159">
        <f>Data!OP3</f>
        <v>0</v>
      </c>
      <c r="H143" s="160">
        <f>Data!PJ3</f>
        <v>75265712.351085842</v>
      </c>
      <c r="I143" s="70">
        <f t="shared" ref="I143:I162" si="6">SUM(C143:H143)</f>
        <v>76337417.393322602</v>
      </c>
      <c r="J143" s="4" t="str">
        <f>IFERROR(H143/#REF!-1,"")</f>
        <v/>
      </c>
      <c r="K143" s="4" t="str">
        <f>IFERROR(I143/#REF!-1,"")</f>
        <v/>
      </c>
    </row>
    <row r="144" spans="2:11" x14ac:dyDescent="0.2">
      <c r="B144" s="9" t="str">
        <f>$B$33</f>
        <v>Science</v>
      </c>
      <c r="C144" s="159">
        <f>Data!LO3</f>
        <v>1138841.2391007512</v>
      </c>
      <c r="D144" s="159">
        <f>Data!MI3</f>
        <v>2277682.4782015025</v>
      </c>
      <c r="E144" s="159">
        <f>Data!NC3</f>
        <v>6833047.4346045079</v>
      </c>
      <c r="F144" s="159">
        <f>Data!NW3</f>
        <v>23915666.021115776</v>
      </c>
      <c r="G144" s="159">
        <f>Data!OQ3</f>
        <v>0</v>
      </c>
      <c r="H144" s="160">
        <f>Data!PK3</f>
        <v>299325660.62848592</v>
      </c>
      <c r="I144" s="70">
        <f t="shared" si="6"/>
        <v>333490897.80150843</v>
      </c>
      <c r="J144" s="4" t="str">
        <f>IFERROR(H144/#REF!-1,"")</f>
        <v/>
      </c>
      <c r="K144" s="4" t="str">
        <f>IFERROR(I144/#REF!-1,"")</f>
        <v/>
      </c>
    </row>
    <row r="145" spans="2:11" x14ac:dyDescent="0.2">
      <c r="B145" s="9" t="str">
        <f>$B$34</f>
        <v>Fine Arts</v>
      </c>
      <c r="C145" s="159">
        <f>Data!LP3</f>
        <v>0</v>
      </c>
      <c r="D145" s="159">
        <f>Data!MJ3</f>
        <v>0</v>
      </c>
      <c r="E145" s="159">
        <f>Data!ND3</f>
        <v>0</v>
      </c>
      <c r="F145" s="159">
        <f>Data!NX3</f>
        <v>0</v>
      </c>
      <c r="G145" s="159">
        <f>Data!OR3</f>
        <v>0</v>
      </c>
      <c r="H145" s="160">
        <f>Data!PL3</f>
        <v>15142053.460029595</v>
      </c>
      <c r="I145" s="70">
        <f t="shared" si="6"/>
        <v>15142053.460029595</v>
      </c>
      <c r="J145" s="4" t="str">
        <f>IFERROR(H145/#REF!-1,"")</f>
        <v/>
      </c>
      <c r="K145" s="4" t="str">
        <f>IFERROR(I145/#REF!-1,"")</f>
        <v/>
      </c>
    </row>
    <row r="146" spans="2:11" x14ac:dyDescent="0.2">
      <c r="B146" s="9" t="str">
        <f>$B$35</f>
        <v>Teacher Education</v>
      </c>
      <c r="C146" s="159">
        <f>Data!LQ3</f>
        <v>0</v>
      </c>
      <c r="D146" s="159">
        <f>Data!MK3</f>
        <v>0</v>
      </c>
      <c r="E146" s="159">
        <f>Data!NE3</f>
        <v>0</v>
      </c>
      <c r="F146" s="159">
        <f>Data!NY3</f>
        <v>0</v>
      </c>
      <c r="G146" s="159">
        <f>Data!OS3</f>
        <v>0</v>
      </c>
      <c r="H146" s="160">
        <f>Data!PN3</f>
        <v>22262582.969852544</v>
      </c>
      <c r="I146" s="70">
        <f t="shared" si="6"/>
        <v>22262582.969852544</v>
      </c>
      <c r="J146" s="4" t="str">
        <f>IFERROR(H146/#REF!-1,"")</f>
        <v/>
      </c>
      <c r="K146" s="4" t="str">
        <f>IFERROR(I146/#REF!-1,"")</f>
        <v/>
      </c>
    </row>
    <row r="147" spans="2:11" x14ac:dyDescent="0.2">
      <c r="B147" s="9" t="str">
        <f>$B$36</f>
        <v>Agriculture</v>
      </c>
      <c r="C147" s="159">
        <f>Data!LR3</f>
        <v>0</v>
      </c>
      <c r="D147" s="159">
        <f>Data!ML3</f>
        <v>0</v>
      </c>
      <c r="E147" s="159">
        <f>Data!NF3</f>
        <v>0</v>
      </c>
      <c r="F147" s="159">
        <f>Data!NZ3</f>
        <v>0</v>
      </c>
      <c r="G147" s="159">
        <f>Data!OT3</f>
        <v>0</v>
      </c>
      <c r="H147" s="160">
        <f>Data!PM3</f>
        <v>0</v>
      </c>
      <c r="I147" s="70">
        <f t="shared" si="6"/>
        <v>0</v>
      </c>
      <c r="J147" s="4" t="str">
        <f>IFERROR(H147/#REF!-1,"")</f>
        <v/>
      </c>
      <c r="K147" s="4" t="str">
        <f>IFERROR(I147/#REF!-1,"")</f>
        <v/>
      </c>
    </row>
    <row r="148" spans="2:11" x14ac:dyDescent="0.2">
      <c r="B148" s="9" t="str">
        <f>$B$37</f>
        <v>Engineering</v>
      </c>
      <c r="C148" s="159">
        <f>Data!LS3</f>
        <v>339586.68412742513</v>
      </c>
      <c r="D148" s="159">
        <f>Data!MM3</f>
        <v>679173.36825485027</v>
      </c>
      <c r="E148" s="159">
        <f>Data!NG3</f>
        <v>5857870.3011980839</v>
      </c>
      <c r="F148" s="159">
        <f>Data!OA3</f>
        <v>5857870.3011980839</v>
      </c>
      <c r="G148" s="159">
        <f>Data!OU3</f>
        <v>0</v>
      </c>
      <c r="H148" s="160">
        <f>Data!PO3</f>
        <v>244650388.16269037</v>
      </c>
      <c r="I148" s="70">
        <f t="shared" si="6"/>
        <v>257384888.81746882</v>
      </c>
      <c r="J148" s="4" t="str">
        <f>IFERROR(H148/#REF!-1,"")</f>
        <v/>
      </c>
      <c r="K148" s="4" t="str">
        <f>IFERROR(I148/#REF!-1,"")</f>
        <v/>
      </c>
    </row>
    <row r="149" spans="2:11" x14ac:dyDescent="0.2">
      <c r="B149" s="9" t="str">
        <f>$B$38</f>
        <v>Home Economics</v>
      </c>
      <c r="C149" s="159">
        <f>Data!LT3</f>
        <v>171274.66287774258</v>
      </c>
      <c r="D149" s="159">
        <f>Data!MN3</f>
        <v>159265.17597272</v>
      </c>
      <c r="E149" s="159">
        <f>Data!NH3</f>
        <v>5813.8836361723006</v>
      </c>
      <c r="F149" s="159">
        <f>Data!OB3</f>
        <v>9865.9843522923893</v>
      </c>
      <c r="G149" s="159">
        <f>Data!OV3</f>
        <v>0</v>
      </c>
      <c r="H149" s="160">
        <f>Data!PP3</f>
        <v>7902066.8150761425</v>
      </c>
      <c r="I149" s="70">
        <f t="shared" si="6"/>
        <v>8248286.5219150698</v>
      </c>
      <c r="J149" s="4" t="str">
        <f>IFERROR(H149/#REF!-1,"")</f>
        <v/>
      </c>
      <c r="K149" s="4" t="str">
        <f>IFERROR(I149/#REF!-1,"")</f>
        <v/>
      </c>
    </row>
    <row r="150" spans="2:11" x14ac:dyDescent="0.2">
      <c r="B150" s="9" t="str">
        <f>$B$39</f>
        <v>Law</v>
      </c>
      <c r="C150" s="159">
        <f>Data!LU3</f>
        <v>0</v>
      </c>
      <c r="D150" s="159">
        <f>Data!MO3</f>
        <v>0</v>
      </c>
      <c r="E150" s="159">
        <f>Data!NI3</f>
        <v>0</v>
      </c>
      <c r="F150" s="159">
        <f>Data!OC3</f>
        <v>0</v>
      </c>
      <c r="G150" s="159">
        <f>Data!OW3</f>
        <v>0</v>
      </c>
      <c r="H150" s="160">
        <f>Data!PQ3</f>
        <v>11623568.17538213</v>
      </c>
      <c r="I150" s="70">
        <f t="shared" si="6"/>
        <v>11623568.17538213</v>
      </c>
      <c r="J150" s="4" t="str">
        <f>IFERROR(H150/#REF!-1,"")</f>
        <v/>
      </c>
      <c r="K150" s="4" t="str">
        <f>IFERROR(I150/#REF!-1,"")</f>
        <v/>
      </c>
    </row>
    <row r="151" spans="2:11" x14ac:dyDescent="0.2">
      <c r="B151" s="9" t="str">
        <f>$B$40</f>
        <v>Social Service</v>
      </c>
      <c r="C151" s="159">
        <f>Data!LV3</f>
        <v>0</v>
      </c>
      <c r="D151" s="159">
        <f>Data!MP3</f>
        <v>0</v>
      </c>
      <c r="E151" s="159">
        <f>Data!NJ3</f>
        <v>0</v>
      </c>
      <c r="F151" s="159">
        <f>Data!OD3</f>
        <v>0</v>
      </c>
      <c r="G151" s="159">
        <f>Data!OX3</f>
        <v>0</v>
      </c>
      <c r="H151" s="160">
        <f>Data!PR3</f>
        <v>14636554.498472933</v>
      </c>
      <c r="I151" s="70">
        <f t="shared" si="6"/>
        <v>14636554.498472933</v>
      </c>
      <c r="J151" s="4" t="str">
        <f>IFERROR(H151/#REF!-1,"")</f>
        <v/>
      </c>
      <c r="K151" s="4" t="str">
        <f>IFERROR(I151/#REF!-1,"")</f>
        <v/>
      </c>
    </row>
    <row r="152" spans="2:11" x14ac:dyDescent="0.2">
      <c r="B152" s="9" t="str">
        <f>$B$41</f>
        <v>Library Science</v>
      </c>
      <c r="C152" s="159">
        <f>Data!LW3</f>
        <v>0</v>
      </c>
      <c r="D152" s="159">
        <f>Data!MQ3</f>
        <v>0</v>
      </c>
      <c r="E152" s="159">
        <f>Data!NK3</f>
        <v>2380.7386161897093</v>
      </c>
      <c r="F152" s="159">
        <f>Data!OE3</f>
        <v>2380.7386161897093</v>
      </c>
      <c r="G152" s="159">
        <f>Data!OY3</f>
        <v>0</v>
      </c>
      <c r="H152" s="160">
        <f>Data!PS3</f>
        <v>5195038.6104448419</v>
      </c>
      <c r="I152" s="70">
        <f t="shared" si="6"/>
        <v>5199800.0876772217</v>
      </c>
      <c r="J152" s="4" t="str">
        <f>IFERROR(H152/#REF!-1,"")</f>
        <v/>
      </c>
      <c r="K152" s="4" t="str">
        <f>IFERROR(I152/#REF!-1,"")</f>
        <v/>
      </c>
    </row>
    <row r="153" spans="2:11" x14ac:dyDescent="0.2">
      <c r="B153" s="9" t="str">
        <f>$B$42</f>
        <v>Veterinary Science</v>
      </c>
      <c r="C153" s="159">
        <f>Data!LX3</f>
        <v>0</v>
      </c>
      <c r="D153" s="159">
        <f>Data!MR3</f>
        <v>0</v>
      </c>
      <c r="E153" s="159">
        <f>Data!NL3</f>
        <v>0</v>
      </c>
      <c r="F153" s="159">
        <f>Data!OF3</f>
        <v>0</v>
      </c>
      <c r="G153" s="159">
        <f>Data!OZ3</f>
        <v>0</v>
      </c>
      <c r="H153" s="160">
        <f>Data!PT3</f>
        <v>0</v>
      </c>
      <c r="I153" s="70">
        <f t="shared" si="6"/>
        <v>0</v>
      </c>
      <c r="J153" s="4" t="str">
        <f>IFERROR(H153/#REF!-1,"")</f>
        <v/>
      </c>
      <c r="K153" s="4" t="str">
        <f>IFERROR(I153/#REF!-1,"")</f>
        <v/>
      </c>
    </row>
    <row r="154" spans="2:11" x14ac:dyDescent="0.2">
      <c r="B154" s="9" t="str">
        <f>$B$43</f>
        <v>Vocational Training</v>
      </c>
      <c r="C154" s="159">
        <f>Data!LY3</f>
        <v>0</v>
      </c>
      <c r="D154" s="159">
        <f>Data!MS3</f>
        <v>0</v>
      </c>
      <c r="E154" s="159">
        <f>Data!NM3</f>
        <v>0</v>
      </c>
      <c r="F154" s="159">
        <f>Data!OG3</f>
        <v>0</v>
      </c>
      <c r="G154" s="159">
        <f>Data!PA3</f>
        <v>0</v>
      </c>
      <c r="H154" s="160">
        <f>Data!PU3</f>
        <v>0</v>
      </c>
      <c r="I154" s="70">
        <f t="shared" si="6"/>
        <v>0</v>
      </c>
      <c r="J154" s="4" t="str">
        <f>IFERROR(H154/#REF!-1,"")</f>
        <v/>
      </c>
      <c r="K154" s="4" t="str">
        <f>IFERROR(I154/#REF!-1,"")</f>
        <v/>
      </c>
    </row>
    <row r="155" spans="2:11" x14ac:dyDescent="0.2">
      <c r="B155" s="9" t="str">
        <f>$B$44</f>
        <v>Physical Training</v>
      </c>
      <c r="C155" s="159">
        <f>Data!LZ3</f>
        <v>0</v>
      </c>
      <c r="D155" s="159">
        <f>Data!MT3</f>
        <v>0</v>
      </c>
      <c r="E155" s="159">
        <f>Data!NN3</f>
        <v>0</v>
      </c>
      <c r="F155" s="159">
        <f>Data!OH3</f>
        <v>0</v>
      </c>
      <c r="G155" s="159">
        <f>Data!PB3</f>
        <v>0</v>
      </c>
      <c r="H155" s="160">
        <f>Data!PV3</f>
        <v>0</v>
      </c>
      <c r="I155" s="70">
        <f t="shared" si="6"/>
        <v>0</v>
      </c>
      <c r="J155" s="4" t="str">
        <f>IFERROR(H155/#REF!-1,"")</f>
        <v/>
      </c>
      <c r="K155" s="4" t="str">
        <f>IFERROR(I155/#REF!-1,"")</f>
        <v/>
      </c>
    </row>
    <row r="156" spans="2:11" x14ac:dyDescent="0.2">
      <c r="B156" s="9" t="str">
        <f>$B$45</f>
        <v>Health Services</v>
      </c>
      <c r="C156" s="159">
        <f>Data!MA3</f>
        <v>65360.988745393392</v>
      </c>
      <c r="D156" s="159">
        <f>Data!MU3</f>
        <v>130721.97749078678</v>
      </c>
      <c r="E156" s="159">
        <f>Data!NO3</f>
        <v>0</v>
      </c>
      <c r="F156" s="159">
        <f>Data!OI3</f>
        <v>398107.8405401234</v>
      </c>
      <c r="G156" s="159">
        <f>Data!PC3</f>
        <v>0</v>
      </c>
      <c r="H156" s="160">
        <f>Data!PW3</f>
        <v>8898108.554114975</v>
      </c>
      <c r="I156" s="70">
        <f t="shared" si="6"/>
        <v>9492299.3608912788</v>
      </c>
      <c r="J156" s="4" t="str">
        <f>IFERROR(H156/#REF!-1,"")</f>
        <v/>
      </c>
      <c r="K156" s="4" t="str">
        <f>IFERROR(I156/#REF!-1,"")</f>
        <v/>
      </c>
    </row>
    <row r="157" spans="2:11" x14ac:dyDescent="0.2">
      <c r="B157" s="9" t="str">
        <f>$B$46</f>
        <v>Pharmacy</v>
      </c>
      <c r="C157" s="159">
        <f>Data!MB3</f>
        <v>0</v>
      </c>
      <c r="D157" s="159">
        <f>Data!MV3</f>
        <v>0</v>
      </c>
      <c r="E157" s="159">
        <f>Data!NP3</f>
        <v>0</v>
      </c>
      <c r="F157" s="159">
        <f>Data!OJ3</f>
        <v>640635.04928047117</v>
      </c>
      <c r="G157" s="159">
        <f>Data!PD3</f>
        <v>160158.76232011779</v>
      </c>
      <c r="H157" s="160">
        <f>Data!PX3</f>
        <v>25917525.601271048</v>
      </c>
      <c r="I157" s="70">
        <f t="shared" si="6"/>
        <v>26718319.412871636</v>
      </c>
      <c r="J157" s="4" t="str">
        <f>IFERROR(H157/#REF!-1,"")</f>
        <v/>
      </c>
      <c r="K157" s="4" t="str">
        <f>IFERROR(I157/#REF!-1,"")</f>
        <v/>
      </c>
    </row>
    <row r="158" spans="2:11" x14ac:dyDescent="0.2">
      <c r="B158" s="9" t="str">
        <f>$B$47</f>
        <v>Business Administration</v>
      </c>
      <c r="C158" s="159">
        <f>Data!MC3</f>
        <v>2138.7719824067553</v>
      </c>
      <c r="D158" s="159">
        <f>Data!MW3</f>
        <v>4277.5439648135107</v>
      </c>
      <c r="E158" s="159">
        <f>Data!NQ3</f>
        <v>28873.421762491198</v>
      </c>
      <c r="F158" s="159">
        <f>Data!OK3</f>
        <v>28873.421762491198</v>
      </c>
      <c r="G158" s="159">
        <f>Data!PE3</f>
        <v>0</v>
      </c>
      <c r="H158" s="160">
        <f>Data!PY3</f>
        <v>44438676.459135354</v>
      </c>
      <c r="I158" s="70">
        <f t="shared" si="6"/>
        <v>44502839.618607558</v>
      </c>
      <c r="J158" s="4" t="str">
        <f>IFERROR(H158/#REF!-1,"")</f>
        <v/>
      </c>
      <c r="K158" s="4" t="str">
        <f>IFERROR(I158/#REF!-1,"")</f>
        <v/>
      </c>
    </row>
    <row r="159" spans="2:11" x14ac:dyDescent="0.2">
      <c r="B159" s="9" t="str">
        <f>$B$48</f>
        <v>Optometry</v>
      </c>
      <c r="C159" s="159">
        <f>Data!MD3</f>
        <v>0</v>
      </c>
      <c r="D159" s="159">
        <f>Data!MX3</f>
        <v>0</v>
      </c>
      <c r="E159" s="159">
        <f>Data!NR3</f>
        <v>0</v>
      </c>
      <c r="F159" s="159">
        <f>Data!OL3</f>
        <v>0</v>
      </c>
      <c r="G159" s="159">
        <f>Data!PF3</f>
        <v>0</v>
      </c>
      <c r="H159" s="160">
        <f>Data!PZ3</f>
        <v>0</v>
      </c>
      <c r="I159" s="70">
        <f t="shared" si="6"/>
        <v>0</v>
      </c>
      <c r="J159" s="4" t="str">
        <f>IFERROR(H159/#REF!-1,"")</f>
        <v/>
      </c>
      <c r="K159" s="4" t="str">
        <f>IFERROR(I159/#REF!-1,"")</f>
        <v/>
      </c>
    </row>
    <row r="160" spans="2:11" x14ac:dyDescent="0.2">
      <c r="B160" s="9" t="str">
        <f>$B$49</f>
        <v>Teacher Ed-Practice Teaching</v>
      </c>
      <c r="C160" s="159">
        <f>Data!ME3</f>
        <v>0</v>
      </c>
      <c r="D160" s="159">
        <f>Data!MY3</f>
        <v>0</v>
      </c>
      <c r="E160" s="159">
        <f>Data!NS3</f>
        <v>0</v>
      </c>
      <c r="F160" s="159">
        <f>Data!OM3</f>
        <v>0</v>
      </c>
      <c r="G160" s="159">
        <f>Data!PG3</f>
        <v>0</v>
      </c>
      <c r="H160" s="160">
        <f>Data!QA3</f>
        <v>0</v>
      </c>
      <c r="I160" s="70">
        <f t="shared" si="6"/>
        <v>0</v>
      </c>
      <c r="J160" s="4" t="str">
        <f>IFERROR(H160/#REF!-1,"")</f>
        <v/>
      </c>
      <c r="K160" s="4" t="str">
        <f>IFERROR(I160/#REF!-1,"")</f>
        <v/>
      </c>
    </row>
    <row r="161" spans="2:11" x14ac:dyDescent="0.2">
      <c r="B161" s="9" t="str">
        <f>$B$50</f>
        <v>Technology</v>
      </c>
      <c r="C161" s="159">
        <f>Data!MF3</f>
        <v>0</v>
      </c>
      <c r="D161" s="159">
        <f>Data!MZ3</f>
        <v>0</v>
      </c>
      <c r="E161" s="159">
        <f>Data!NT3</f>
        <v>0</v>
      </c>
      <c r="F161" s="159">
        <f>Data!ON3</f>
        <v>0</v>
      </c>
      <c r="G161" s="159">
        <f>Data!PH3</f>
        <v>0</v>
      </c>
      <c r="H161" s="160">
        <f>Data!QB3</f>
        <v>0</v>
      </c>
      <c r="I161" s="70">
        <f t="shared" si="6"/>
        <v>0</v>
      </c>
      <c r="J161" s="4" t="str">
        <f>IFERROR(H161/#REF!-1,"")</f>
        <v/>
      </c>
      <c r="K161" s="4" t="str">
        <f>IFERROR(I161/#REF!-1,"")</f>
        <v/>
      </c>
    </row>
    <row r="162" spans="2:11" x14ac:dyDescent="0.2">
      <c r="B162" s="9" t="str">
        <f>$B$51</f>
        <v>Nursing</v>
      </c>
      <c r="C162" s="159">
        <f>Data!MG3</f>
        <v>7353.6254376867746</v>
      </c>
      <c r="D162" s="159">
        <f>Data!NA3</f>
        <v>33499.849216128641</v>
      </c>
      <c r="E162" s="159">
        <f>Data!NU3</f>
        <v>0</v>
      </c>
      <c r="F162" s="159">
        <f>Data!OO3</f>
        <v>82944.933388049481</v>
      </c>
      <c r="G162" s="159">
        <f>Data!PI3</f>
        <v>0</v>
      </c>
      <c r="H162" s="160">
        <f>Data!QC3</f>
        <v>8923590.9749684371</v>
      </c>
      <c r="I162" s="70">
        <f t="shared" si="6"/>
        <v>9047389.3830103017</v>
      </c>
      <c r="J162" s="4" t="str">
        <f>IFERROR(H162/#REF!-1,"")</f>
        <v/>
      </c>
      <c r="K162" s="4" t="str">
        <f>IFERROR(I162/#REF!-1,"")</f>
        <v/>
      </c>
    </row>
    <row r="163" spans="2:11" ht="15" thickBot="1" x14ac:dyDescent="0.25">
      <c r="B163" s="35" t="str">
        <f>$B$52</f>
        <v>Totals</v>
      </c>
      <c r="C163" s="36">
        <f t="shared" ref="C163:H163" si="7">SUM(C143:C162)</f>
        <v>1785285.9246648222</v>
      </c>
      <c r="D163" s="36">
        <f t="shared" si="7"/>
        <v>3406080.2978876345</v>
      </c>
      <c r="E163" s="36">
        <f t="shared" si="7"/>
        <v>12727985.779817443</v>
      </c>
      <c r="F163" s="36">
        <f t="shared" si="7"/>
        <v>31825859.475309987</v>
      </c>
      <c r="G163" s="37">
        <f t="shared" si="7"/>
        <v>160158.76232011779</v>
      </c>
      <c r="H163" s="71">
        <f t="shared" si="7"/>
        <v>784181527.26100993</v>
      </c>
      <c r="I163" s="70">
        <f>SUM(I143:I162)</f>
        <v>834086897.50101006</v>
      </c>
    </row>
    <row r="164" spans="2:11" ht="15" customHeight="1" thickTop="1" x14ac:dyDescent="0.2">
      <c r="B164" s="14"/>
      <c r="C164" s="42"/>
      <c r="D164" s="42"/>
      <c r="E164" s="42"/>
      <c r="F164" s="42"/>
      <c r="G164" s="42"/>
      <c r="H164" s="43"/>
      <c r="I164" s="44"/>
    </row>
    <row r="165" spans="2:11" ht="14.25" customHeight="1" x14ac:dyDescent="0.2">
      <c r="B165" s="390" t="s">
        <v>67</v>
      </c>
      <c r="C165" s="390"/>
      <c r="D165" s="390"/>
      <c r="E165" s="390"/>
      <c r="F165" s="390"/>
      <c r="G165" s="390"/>
      <c r="H165" s="72"/>
      <c r="I165" s="72"/>
    </row>
    <row r="166" spans="2:11" ht="43.5" customHeight="1" thickBot="1" x14ac:dyDescent="0.25">
      <c r="B166" s="366" t="s">
        <v>43</v>
      </c>
      <c r="C166" s="366"/>
      <c r="D166" s="366"/>
      <c r="E166" s="366"/>
      <c r="F166" s="366"/>
      <c r="G166" s="366"/>
      <c r="H166" s="51"/>
    </row>
    <row r="167" spans="2:11" ht="15" thickBot="1" x14ac:dyDescent="0.25">
      <c r="B167" s="62" t="s">
        <v>32</v>
      </c>
      <c r="C167" s="63" t="s">
        <v>26</v>
      </c>
      <c r="D167" s="63" t="s">
        <v>27</v>
      </c>
      <c r="E167" s="63" t="s">
        <v>28</v>
      </c>
      <c r="F167" s="63" t="s">
        <v>29</v>
      </c>
      <c r="G167" s="63" t="s">
        <v>30</v>
      </c>
      <c r="H167" s="64" t="s">
        <v>1</v>
      </c>
      <c r="I167" s="1"/>
    </row>
    <row r="168" spans="2:11" x14ac:dyDescent="0.2">
      <c r="B168" s="9" t="str">
        <f>$B$32</f>
        <v>Liberal Arts</v>
      </c>
      <c r="C168" s="21">
        <f t="shared" ref="C168:G183" si="8">C143+$H$140*IF($H116=0,0,$H143*C116/$H116)+IF($H32=0,0,$H$141*$H143*C32/$H32)</f>
        <v>19465706.248942349</v>
      </c>
      <c r="D168" s="21">
        <f t="shared" si="8"/>
        <v>22336860.357018728</v>
      </c>
      <c r="E168" s="21">
        <f t="shared" si="8"/>
        <v>9480538.2988519166</v>
      </c>
      <c r="F168" s="21">
        <f t="shared" si="8"/>
        <v>24978831.516122006</v>
      </c>
      <c r="G168" s="21">
        <f t="shared" si="8"/>
        <v>75480.972387596892</v>
      </c>
      <c r="H168" s="36">
        <f t="shared" ref="H168:H188" si="9">SUM(C168:G168)</f>
        <v>76337417.393322602</v>
      </c>
      <c r="I168" s="52"/>
    </row>
    <row r="169" spans="2:11" x14ac:dyDescent="0.2">
      <c r="B169" s="9" t="str">
        <f>$B$33</f>
        <v>Science</v>
      </c>
      <c r="C169" s="22">
        <f t="shared" si="8"/>
        <v>79654117.347919062</v>
      </c>
      <c r="D169" s="22">
        <f t="shared" si="8"/>
        <v>86119761.700367272</v>
      </c>
      <c r="E169" s="22">
        <f t="shared" si="8"/>
        <v>26770464.724666096</v>
      </c>
      <c r="F169" s="22">
        <f t="shared" si="8"/>
        <v>140946554.02855602</v>
      </c>
      <c r="G169" s="22">
        <f t="shared" si="8"/>
        <v>0</v>
      </c>
      <c r="H169" s="69">
        <f t="shared" si="9"/>
        <v>333490897.80150843</v>
      </c>
      <c r="I169" s="52"/>
    </row>
    <row r="170" spans="2:11" x14ac:dyDescent="0.2">
      <c r="B170" s="9" t="str">
        <f>$B$34</f>
        <v>Fine Arts</v>
      </c>
      <c r="C170" s="22">
        <f t="shared" si="8"/>
        <v>5760895.3834044142</v>
      </c>
      <c r="D170" s="22">
        <f t="shared" si="8"/>
        <v>3990704.5621034885</v>
      </c>
      <c r="E170" s="22">
        <f t="shared" si="8"/>
        <v>3190543.7017206722</v>
      </c>
      <c r="F170" s="22">
        <f t="shared" si="8"/>
        <v>2199909.8128010212</v>
      </c>
      <c r="G170" s="22">
        <f t="shared" si="8"/>
        <v>0</v>
      </c>
      <c r="H170" s="69">
        <f t="shared" si="9"/>
        <v>15142053.460029595</v>
      </c>
      <c r="I170" s="52"/>
    </row>
    <row r="171" spans="2:11" x14ac:dyDescent="0.2">
      <c r="B171" s="9" t="str">
        <f>$B$35</f>
        <v>Teacher Education</v>
      </c>
      <c r="C171" s="22">
        <f t="shared" si="8"/>
        <v>717997.7215927816</v>
      </c>
      <c r="D171" s="22">
        <f t="shared" si="8"/>
        <v>4383242.9879251812</v>
      </c>
      <c r="E171" s="22">
        <f t="shared" si="8"/>
        <v>5251823.5754676508</v>
      </c>
      <c r="F171" s="22">
        <f t="shared" si="8"/>
        <v>11909518.684866929</v>
      </c>
      <c r="G171" s="22">
        <f t="shared" si="8"/>
        <v>0</v>
      </c>
      <c r="H171" s="69">
        <f t="shared" si="9"/>
        <v>22262582.969852544</v>
      </c>
      <c r="I171" s="52"/>
    </row>
    <row r="172" spans="2:11" x14ac:dyDescent="0.2">
      <c r="B172" s="9" t="str">
        <f>$B$36</f>
        <v>Agriculture</v>
      </c>
      <c r="C172" s="22">
        <f t="shared" si="8"/>
        <v>0</v>
      </c>
      <c r="D172" s="22">
        <f t="shared" si="8"/>
        <v>0</v>
      </c>
      <c r="E172" s="22">
        <f t="shared" si="8"/>
        <v>0</v>
      </c>
      <c r="F172" s="22">
        <f t="shared" si="8"/>
        <v>0</v>
      </c>
      <c r="G172" s="22">
        <f t="shared" si="8"/>
        <v>0</v>
      </c>
      <c r="H172" s="69">
        <f t="shared" si="9"/>
        <v>0</v>
      </c>
      <c r="I172" s="52"/>
    </row>
    <row r="173" spans="2:11" x14ac:dyDescent="0.2">
      <c r="B173" s="9" t="str">
        <f>$B$37</f>
        <v>Engineering</v>
      </c>
      <c r="C173" s="22">
        <f t="shared" si="8"/>
        <v>22880562.253033284</v>
      </c>
      <c r="D173" s="22">
        <f t="shared" si="8"/>
        <v>60562794.053894654</v>
      </c>
      <c r="E173" s="22">
        <f t="shared" si="8"/>
        <v>67883098.350691274</v>
      </c>
      <c r="F173" s="22">
        <f t="shared" si="8"/>
        <v>106058434.15984958</v>
      </c>
      <c r="G173" s="22">
        <f t="shared" si="8"/>
        <v>0</v>
      </c>
      <c r="H173" s="69">
        <f t="shared" si="9"/>
        <v>257384888.81746879</v>
      </c>
      <c r="I173" s="52"/>
    </row>
    <row r="174" spans="2:11" x14ac:dyDescent="0.2">
      <c r="B174" s="9" t="str">
        <f>$B$38</f>
        <v>Home Economics</v>
      </c>
      <c r="C174" s="22">
        <f t="shared" si="8"/>
        <v>1862608.4381912292</v>
      </c>
      <c r="D174" s="22">
        <f t="shared" si="8"/>
        <v>3582587.9928878052</v>
      </c>
      <c r="E174" s="22">
        <f t="shared" si="8"/>
        <v>709891.63776441163</v>
      </c>
      <c r="F174" s="22">
        <f t="shared" si="8"/>
        <v>2093198.4530716245</v>
      </c>
      <c r="G174" s="22">
        <f t="shared" si="8"/>
        <v>0</v>
      </c>
      <c r="H174" s="69">
        <f t="shared" si="9"/>
        <v>8248286.5219150707</v>
      </c>
      <c r="I174" s="52"/>
    </row>
    <row r="175" spans="2:11" x14ac:dyDescent="0.2">
      <c r="B175" s="9" t="str">
        <f>$B$39</f>
        <v>Law</v>
      </c>
      <c r="C175" s="22">
        <f t="shared" si="8"/>
        <v>0</v>
      </c>
      <c r="D175" s="22">
        <f t="shared" si="8"/>
        <v>0</v>
      </c>
      <c r="E175" s="22">
        <f t="shared" si="8"/>
        <v>0</v>
      </c>
      <c r="F175" s="22">
        <f t="shared" si="8"/>
        <v>0</v>
      </c>
      <c r="G175" s="22">
        <f t="shared" si="8"/>
        <v>11623568.17538213</v>
      </c>
      <c r="H175" s="69">
        <f t="shared" si="9"/>
        <v>11623568.17538213</v>
      </c>
      <c r="I175" s="52"/>
    </row>
    <row r="176" spans="2:11" x14ac:dyDescent="0.2">
      <c r="B176" s="9" t="str">
        <f>$B$40</f>
        <v>Social Service</v>
      </c>
      <c r="C176" s="22">
        <f t="shared" si="8"/>
        <v>1006072.1387720382</v>
      </c>
      <c r="D176" s="22">
        <f t="shared" si="8"/>
        <v>2184445.7439123872</v>
      </c>
      <c r="E176" s="22">
        <f t="shared" si="8"/>
        <v>7261893.51705126</v>
      </c>
      <c r="F176" s="22">
        <f t="shared" si="8"/>
        <v>4184143.0987372487</v>
      </c>
      <c r="G176" s="22">
        <f t="shared" si="8"/>
        <v>0</v>
      </c>
      <c r="H176" s="69">
        <f t="shared" si="9"/>
        <v>14636554.498472935</v>
      </c>
      <c r="I176" s="52"/>
    </row>
    <row r="177" spans="2:9" x14ac:dyDescent="0.2">
      <c r="B177" s="9" t="str">
        <f>$B$41</f>
        <v>Library Science</v>
      </c>
      <c r="C177" s="22">
        <f t="shared" si="8"/>
        <v>0</v>
      </c>
      <c r="D177" s="22">
        <f t="shared" si="8"/>
        <v>0</v>
      </c>
      <c r="E177" s="22">
        <f t="shared" si="8"/>
        <v>3989073.8799145813</v>
      </c>
      <c r="F177" s="22">
        <f t="shared" si="8"/>
        <v>1210726.2077626404</v>
      </c>
      <c r="G177" s="22">
        <f t="shared" si="8"/>
        <v>0</v>
      </c>
      <c r="H177" s="69">
        <f t="shared" si="9"/>
        <v>5199800.0876772217</v>
      </c>
      <c r="I177" s="52"/>
    </row>
    <row r="178" spans="2:9" x14ac:dyDescent="0.2">
      <c r="B178" s="9" t="str">
        <f>$B$42</f>
        <v>Veterinary Science</v>
      </c>
      <c r="C178" s="22">
        <f t="shared" si="8"/>
        <v>0</v>
      </c>
      <c r="D178" s="22">
        <f t="shared" si="8"/>
        <v>0</v>
      </c>
      <c r="E178" s="22">
        <f t="shared" si="8"/>
        <v>0</v>
      </c>
      <c r="F178" s="22">
        <f t="shared" si="8"/>
        <v>0</v>
      </c>
      <c r="G178" s="22">
        <f t="shared" si="8"/>
        <v>0</v>
      </c>
      <c r="H178" s="69">
        <f t="shared" si="9"/>
        <v>0</v>
      </c>
      <c r="I178" s="52"/>
    </row>
    <row r="179" spans="2:9" x14ac:dyDescent="0.2">
      <c r="B179" s="9" t="str">
        <f>$B$43</f>
        <v>Vocational Training</v>
      </c>
      <c r="C179" s="22">
        <f t="shared" si="8"/>
        <v>0</v>
      </c>
      <c r="D179" s="22">
        <f t="shared" si="8"/>
        <v>0</v>
      </c>
      <c r="E179" s="22">
        <f t="shared" si="8"/>
        <v>0</v>
      </c>
      <c r="F179" s="22">
        <f t="shared" si="8"/>
        <v>0</v>
      </c>
      <c r="G179" s="22">
        <f t="shared" si="8"/>
        <v>0</v>
      </c>
      <c r="H179" s="69">
        <f t="shared" si="9"/>
        <v>0</v>
      </c>
      <c r="I179" s="52"/>
    </row>
    <row r="180" spans="2:9" x14ac:dyDescent="0.2">
      <c r="B180" s="9" t="str">
        <f>$B$44</f>
        <v>Physical Training</v>
      </c>
      <c r="C180" s="22">
        <f t="shared" si="8"/>
        <v>0</v>
      </c>
      <c r="D180" s="22">
        <f t="shared" si="8"/>
        <v>0</v>
      </c>
      <c r="E180" s="22">
        <f t="shared" si="8"/>
        <v>0</v>
      </c>
      <c r="F180" s="22">
        <f t="shared" si="8"/>
        <v>0</v>
      </c>
      <c r="G180" s="22">
        <f t="shared" si="8"/>
        <v>0</v>
      </c>
      <c r="H180" s="69">
        <f t="shared" si="9"/>
        <v>0</v>
      </c>
      <c r="I180" s="52"/>
    </row>
    <row r="181" spans="2:9" x14ac:dyDescent="0.2">
      <c r="B181" s="9" t="str">
        <f>$B$45</f>
        <v>Health Services</v>
      </c>
      <c r="C181" s="22">
        <f t="shared" si="8"/>
        <v>1402366.0651565506</v>
      </c>
      <c r="D181" s="22">
        <f t="shared" si="8"/>
        <v>3662412.3370291977</v>
      </c>
      <c r="E181" s="22">
        <f t="shared" si="8"/>
        <v>1432931.964885927</v>
      </c>
      <c r="F181" s="22">
        <f t="shared" si="8"/>
        <v>2740207.2054174896</v>
      </c>
      <c r="G181" s="22">
        <f t="shared" si="8"/>
        <v>254381.78840211337</v>
      </c>
      <c r="H181" s="69">
        <f t="shared" si="9"/>
        <v>9492299.3608912788</v>
      </c>
      <c r="I181" s="52"/>
    </row>
    <row r="182" spans="2:9" x14ac:dyDescent="0.2">
      <c r="B182" s="9" t="str">
        <f>$B$46</f>
        <v>Pharmacy</v>
      </c>
      <c r="C182" s="22">
        <f>C157+$H$140*IF($H130=0,0,$H157*C130/$H130)+IF($H46=0,0,$H$141*$H157*C46/$H46)</f>
        <v>32071.087807741973</v>
      </c>
      <c r="D182" s="22">
        <f t="shared" si="8"/>
        <v>185036.2609059393</v>
      </c>
      <c r="E182" s="22">
        <f t="shared" si="8"/>
        <v>2104792.9252656819</v>
      </c>
      <c r="F182" s="22">
        <f t="shared" si="8"/>
        <v>8249119.8923329404</v>
      </c>
      <c r="G182" s="22">
        <f t="shared" si="8"/>
        <v>16147299.246559331</v>
      </c>
      <c r="H182" s="69">
        <f t="shared" si="9"/>
        <v>26718319.412871636</v>
      </c>
      <c r="I182" s="52"/>
    </row>
    <row r="183" spans="2:9" x14ac:dyDescent="0.2">
      <c r="B183" s="9" t="str">
        <f>$B$47</f>
        <v>Business Administration</v>
      </c>
      <c r="C183" s="22">
        <f t="shared" si="8"/>
        <v>2730066.6308709611</v>
      </c>
      <c r="D183" s="22">
        <f t="shared" si="8"/>
        <v>15112677.905745966</v>
      </c>
      <c r="E183" s="22">
        <f t="shared" si="8"/>
        <v>13687298.494555099</v>
      </c>
      <c r="F183" s="22">
        <f t="shared" si="8"/>
        <v>12972796.587435529</v>
      </c>
      <c r="G183" s="22">
        <f t="shared" si="8"/>
        <v>0</v>
      </c>
      <c r="H183" s="69">
        <f t="shared" si="9"/>
        <v>44502839.618607558</v>
      </c>
      <c r="I183" s="52"/>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row>
    <row r="185" spans="2:9" x14ac:dyDescent="0.2">
      <c r="B185" s="9" t="str">
        <f>$B$49</f>
        <v>Teacher Ed-Practice Teaching</v>
      </c>
      <c r="C185" s="22">
        <f t="shared" si="10"/>
        <v>0</v>
      </c>
      <c r="D185" s="22">
        <f t="shared" si="10"/>
        <v>0</v>
      </c>
      <c r="E185" s="22">
        <f t="shared" si="10"/>
        <v>0</v>
      </c>
      <c r="F185" s="22">
        <f t="shared" si="10"/>
        <v>0</v>
      </c>
      <c r="G185" s="22">
        <f t="shared" si="10"/>
        <v>0</v>
      </c>
      <c r="H185" s="69">
        <f t="shared" si="9"/>
        <v>0</v>
      </c>
      <c r="I185" s="52"/>
    </row>
    <row r="186" spans="2:9" x14ac:dyDescent="0.2">
      <c r="B186" s="9" t="str">
        <f>$B$50</f>
        <v>Technology</v>
      </c>
      <c r="C186" s="22">
        <f t="shared" si="10"/>
        <v>0</v>
      </c>
      <c r="D186" s="22">
        <f t="shared" si="10"/>
        <v>0</v>
      </c>
      <c r="E186" s="22">
        <f t="shared" si="10"/>
        <v>0</v>
      </c>
      <c r="F186" s="22">
        <f t="shared" si="10"/>
        <v>0</v>
      </c>
      <c r="G186" s="22">
        <f t="shared" si="10"/>
        <v>0</v>
      </c>
      <c r="H186" s="69">
        <f t="shared" si="9"/>
        <v>0</v>
      </c>
      <c r="I186" s="52"/>
    </row>
    <row r="187" spans="2:9" x14ac:dyDescent="0.2">
      <c r="B187" s="9" t="str">
        <f>$B$51</f>
        <v>Nursing</v>
      </c>
      <c r="C187" s="22">
        <f t="shared" si="10"/>
        <v>647952.85892769182</v>
      </c>
      <c r="D187" s="22">
        <f t="shared" si="10"/>
        <v>2827529.271219349</v>
      </c>
      <c r="E187" s="22">
        <f t="shared" si="10"/>
        <v>3489812.0856916676</v>
      </c>
      <c r="F187" s="22">
        <f t="shared" si="10"/>
        <v>2082095.1671715942</v>
      </c>
      <c r="G187" s="22">
        <f t="shared" si="10"/>
        <v>0</v>
      </c>
      <c r="H187" s="69">
        <f t="shared" si="9"/>
        <v>9047389.3830103017</v>
      </c>
      <c r="I187" s="52"/>
    </row>
    <row r="188" spans="2:9" x14ac:dyDescent="0.2">
      <c r="B188" s="35" t="str">
        <f>$B$52</f>
        <v>Totals</v>
      </c>
      <c r="C188" s="36">
        <f>SUM(C168:C187)</f>
        <v>136160416.17461812</v>
      </c>
      <c r="D188" s="36">
        <f>SUM(D168:D187)</f>
        <v>204948053.17300996</v>
      </c>
      <c r="E188" s="36">
        <f>SUM(E168:E187)</f>
        <v>145252163.15652624</v>
      </c>
      <c r="F188" s="36">
        <f>SUM(F168:F187)</f>
        <v>319625534.8141247</v>
      </c>
      <c r="G188" s="36">
        <f>SUM(G168:G187)</f>
        <v>28100730.182731174</v>
      </c>
      <c r="H188" s="36">
        <f t="shared" si="9"/>
        <v>834086897.50101018</v>
      </c>
      <c r="I188" s="52"/>
    </row>
    <row r="189" spans="2:9" x14ac:dyDescent="0.2">
      <c r="B189" s="46"/>
      <c r="C189" s="42"/>
      <c r="D189" s="42"/>
      <c r="E189" s="42"/>
      <c r="F189" s="42"/>
      <c r="G189" s="42"/>
      <c r="H189" s="43"/>
      <c r="I189" s="1"/>
    </row>
    <row r="190" spans="2:9" ht="15" customHeight="1" x14ac:dyDescent="0.2">
      <c r="B190" s="382" t="s">
        <v>35</v>
      </c>
      <c r="C190" s="382"/>
      <c r="D190" s="382"/>
      <c r="E190" s="382"/>
      <c r="F190" s="382"/>
      <c r="G190" s="382"/>
      <c r="H190" s="17">
        <f>H15</f>
        <v>330002373</v>
      </c>
    </row>
    <row r="191" spans="2:9" ht="43.5" customHeight="1" thickBot="1" x14ac:dyDescent="0.25">
      <c r="B191" s="366" t="s">
        <v>233</v>
      </c>
      <c r="C191" s="366"/>
      <c r="D191" s="366"/>
      <c r="E191" s="366"/>
      <c r="F191" s="366"/>
      <c r="G191" s="366"/>
      <c r="H191" s="366"/>
    </row>
    <row r="192" spans="2:9"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28914720.829014055</v>
      </c>
      <c r="D193" s="38">
        <f t="shared" si="11"/>
        <v>33102441.990371138</v>
      </c>
      <c r="E193" s="38">
        <f t="shared" si="11"/>
        <v>14126640.199443635</v>
      </c>
      <c r="F193" s="38">
        <f t="shared" si="11"/>
        <v>35894702.78293734</v>
      </c>
      <c r="G193" s="38">
        <f t="shared" si="11"/>
        <v>112471.72947477552</v>
      </c>
      <c r="H193" s="38">
        <f>SUM(C193:G193)</f>
        <v>112150977.53124094</v>
      </c>
      <c r="I193" s="1"/>
    </row>
    <row r="194" spans="2:9" x14ac:dyDescent="0.2">
      <c r="B194" s="9" t="str">
        <f>$B$33</f>
        <v>Science</v>
      </c>
      <c r="C194" s="39">
        <f t="shared" si="11"/>
        <v>13916027.560229728</v>
      </c>
      <c r="D194" s="39">
        <f t="shared" si="11"/>
        <v>14860148.78869644</v>
      </c>
      <c r="E194" s="39">
        <f t="shared" si="11"/>
        <v>3533702.7676469763</v>
      </c>
      <c r="F194" s="39">
        <f t="shared" si="11"/>
        <v>20742524.813292775</v>
      </c>
      <c r="G194" s="39">
        <f t="shared" si="11"/>
        <v>0</v>
      </c>
      <c r="H194" s="39">
        <f t="shared" ref="H194:H213" si="12">SUM(C194:G194)</f>
        <v>53052403.929865919</v>
      </c>
      <c r="I194" s="1"/>
    </row>
    <row r="195" spans="2:9" x14ac:dyDescent="0.2">
      <c r="B195" s="9" t="str">
        <f>$B$34</f>
        <v>Fine Arts</v>
      </c>
      <c r="C195" s="39">
        <f t="shared" si="11"/>
        <v>6844109.9786170572</v>
      </c>
      <c r="D195" s="39">
        <f t="shared" si="11"/>
        <v>4741072.1940700347</v>
      </c>
      <c r="E195" s="39">
        <f t="shared" si="11"/>
        <v>3790457.9987800387</v>
      </c>
      <c r="F195" s="39">
        <f t="shared" si="11"/>
        <v>2613556.3484146143</v>
      </c>
      <c r="G195" s="39">
        <f t="shared" si="11"/>
        <v>0</v>
      </c>
      <c r="H195" s="39">
        <f t="shared" si="12"/>
        <v>17989196.519881744</v>
      </c>
      <c r="I195" s="1"/>
    </row>
    <row r="196" spans="2:9" x14ac:dyDescent="0.2">
      <c r="B196" s="9" t="str">
        <f>$B$35</f>
        <v>Teacher Education</v>
      </c>
      <c r="C196" s="39">
        <f t="shared" si="11"/>
        <v>286513.46422123996</v>
      </c>
      <c r="D196" s="39">
        <f t="shared" si="11"/>
        <v>1749111.5852122058</v>
      </c>
      <c r="E196" s="39">
        <f t="shared" si="11"/>
        <v>2095714.4024747042</v>
      </c>
      <c r="F196" s="39">
        <f t="shared" si="11"/>
        <v>4752434.9353633309</v>
      </c>
      <c r="G196" s="39">
        <f t="shared" si="11"/>
        <v>0</v>
      </c>
      <c r="H196" s="39">
        <f t="shared" si="12"/>
        <v>8883774.3872714806</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4999069.1748151518</v>
      </c>
      <c r="D198" s="39">
        <f t="shared" si="11"/>
        <v>13280807.715299606</v>
      </c>
      <c r="E198" s="39">
        <f t="shared" si="11"/>
        <v>13755766.899052285</v>
      </c>
      <c r="F198" s="39">
        <f t="shared" si="11"/>
        <v>22222177.055010043</v>
      </c>
      <c r="G198" s="39">
        <f t="shared" si="11"/>
        <v>0</v>
      </c>
      <c r="H198" s="39">
        <f t="shared" si="12"/>
        <v>54257820.844177082</v>
      </c>
      <c r="I198" s="1"/>
    </row>
    <row r="199" spans="2:9" x14ac:dyDescent="0.2">
      <c r="B199" s="9" t="str">
        <f>$B$38</f>
        <v>Home Economics</v>
      </c>
      <c r="C199" s="39">
        <f t="shared" si="11"/>
        <v>918094.064593366</v>
      </c>
      <c r="D199" s="39">
        <f t="shared" si="11"/>
        <v>1858256.7233450077</v>
      </c>
      <c r="E199" s="39">
        <f t="shared" si="11"/>
        <v>382189.26181944925</v>
      </c>
      <c r="F199" s="39">
        <f t="shared" si="11"/>
        <v>1130879.7837679007</v>
      </c>
      <c r="G199" s="39">
        <f t="shared" si="11"/>
        <v>0</v>
      </c>
      <c r="H199" s="39">
        <f t="shared" si="12"/>
        <v>4289419.8335257238</v>
      </c>
      <c r="I199" s="1"/>
    </row>
    <row r="200" spans="2:9" x14ac:dyDescent="0.2">
      <c r="B200" s="9" t="str">
        <f>$B$39</f>
        <v>Law</v>
      </c>
      <c r="C200" s="39">
        <f t="shared" si="11"/>
        <v>0</v>
      </c>
      <c r="D200" s="39">
        <f t="shared" si="11"/>
        <v>0</v>
      </c>
      <c r="E200" s="39">
        <f t="shared" si="11"/>
        <v>0</v>
      </c>
      <c r="F200" s="39">
        <f t="shared" si="11"/>
        <v>0</v>
      </c>
      <c r="G200" s="39">
        <f t="shared" si="11"/>
        <v>16414298.170504242</v>
      </c>
      <c r="H200" s="39">
        <f t="shared" si="12"/>
        <v>16414298.170504242</v>
      </c>
      <c r="I200" s="1"/>
    </row>
    <row r="201" spans="2:9" x14ac:dyDescent="0.2">
      <c r="B201" s="9" t="str">
        <f>$B$40</f>
        <v>Social Service</v>
      </c>
      <c r="C201" s="39">
        <f t="shared" si="11"/>
        <v>275222.54103876965</v>
      </c>
      <c r="D201" s="39">
        <f t="shared" si="11"/>
        <v>597580.11899096845</v>
      </c>
      <c r="E201" s="39">
        <f t="shared" si="11"/>
        <v>1986574.0333046627</v>
      </c>
      <c r="F201" s="39">
        <f t="shared" si="11"/>
        <v>1144620.2029904607</v>
      </c>
      <c r="G201" s="39">
        <f t="shared" si="11"/>
        <v>0</v>
      </c>
      <c r="H201" s="39">
        <f t="shared" si="12"/>
        <v>4003996.8963248613</v>
      </c>
      <c r="I201" s="1"/>
    </row>
    <row r="202" spans="2:9" x14ac:dyDescent="0.2">
      <c r="B202" s="9" t="str">
        <f>$B$41</f>
        <v>Library Science</v>
      </c>
      <c r="C202" s="39">
        <f t="shared" si="11"/>
        <v>0</v>
      </c>
      <c r="D202" s="39">
        <f t="shared" si="11"/>
        <v>0</v>
      </c>
      <c r="E202" s="39">
        <f t="shared" si="11"/>
        <v>2032937.2051062598</v>
      </c>
      <c r="F202" s="39">
        <f t="shared" si="11"/>
        <v>616172.44512813562</v>
      </c>
      <c r="G202" s="39">
        <f t="shared" si="11"/>
        <v>0</v>
      </c>
      <c r="H202" s="39">
        <f t="shared" si="12"/>
        <v>2649109.6502343956</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0</v>
      </c>
      <c r="D205" s="39">
        <f t="shared" si="11"/>
        <v>0</v>
      </c>
      <c r="E205" s="39">
        <f t="shared" si="11"/>
        <v>0</v>
      </c>
      <c r="F205" s="39">
        <f t="shared" si="11"/>
        <v>0</v>
      </c>
      <c r="G205" s="39">
        <f t="shared" si="11"/>
        <v>0</v>
      </c>
      <c r="H205" s="39">
        <f t="shared" si="12"/>
        <v>0</v>
      </c>
      <c r="I205" s="1"/>
    </row>
    <row r="206" spans="2:9" x14ac:dyDescent="0.2">
      <c r="B206" s="9" t="str">
        <f>$B$45</f>
        <v>Health Services</v>
      </c>
      <c r="C206" s="39">
        <f t="shared" si="11"/>
        <v>896487.61078568245</v>
      </c>
      <c r="D206" s="39">
        <f t="shared" si="11"/>
        <v>2368066.2910839771</v>
      </c>
      <c r="E206" s="39">
        <f t="shared" si="11"/>
        <v>960808.43392697396</v>
      </c>
      <c r="F206" s="39">
        <f t="shared" si="11"/>
        <v>1570422.656492505</v>
      </c>
      <c r="G206" s="39">
        <f t="shared" si="11"/>
        <v>170567.88020890762</v>
      </c>
      <c r="H206" s="39">
        <f t="shared" si="12"/>
        <v>5966352.8724980466</v>
      </c>
      <c r="I206" s="1"/>
    </row>
    <row r="207" spans="2:9" x14ac:dyDescent="0.2">
      <c r="B207" s="9" t="str">
        <f>$B$46</f>
        <v>Pharmacy</v>
      </c>
      <c r="C207" s="39">
        <f t="shared" si="11"/>
        <v>9059.2436956788642</v>
      </c>
      <c r="D207" s="39">
        <f t="shared" si="11"/>
        <v>52267.905290055787</v>
      </c>
      <c r="E207" s="39">
        <f t="shared" si="11"/>
        <v>594548.96426430601</v>
      </c>
      <c r="F207" s="39">
        <f t="shared" si="11"/>
        <v>2149198.0178936194</v>
      </c>
      <c r="G207" s="39">
        <f t="shared" si="11"/>
        <v>4515949.1474690204</v>
      </c>
      <c r="H207" s="39">
        <f t="shared" si="12"/>
        <v>7321023.2786126807</v>
      </c>
      <c r="I207" s="1"/>
    </row>
    <row r="208" spans="2:9" x14ac:dyDescent="0.2">
      <c r="B208" s="9" t="str">
        <f>$B$47</f>
        <v>Business Administration</v>
      </c>
      <c r="C208" s="39">
        <f t="shared" si="11"/>
        <v>2244986.7710634167</v>
      </c>
      <c r="D208" s="39">
        <f t="shared" si="11"/>
        <v>12433671.526030669</v>
      </c>
      <c r="E208" s="39">
        <f t="shared" si="11"/>
        <v>11240393.87701161</v>
      </c>
      <c r="F208" s="39">
        <f t="shared" si="11"/>
        <v>10652384.438214881</v>
      </c>
      <c r="G208" s="39">
        <f t="shared" si="11"/>
        <v>0</v>
      </c>
      <c r="H208" s="39">
        <f t="shared" si="12"/>
        <v>36571436.61232058</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0</v>
      </c>
      <c r="E210" s="39">
        <f t="shared" si="13"/>
        <v>0</v>
      </c>
      <c r="F210" s="39">
        <f t="shared" si="13"/>
        <v>0</v>
      </c>
      <c r="G210" s="39">
        <f t="shared" si="13"/>
        <v>0</v>
      </c>
      <c r="H210" s="39">
        <f t="shared" si="12"/>
        <v>0</v>
      </c>
      <c r="I210" s="1"/>
    </row>
    <row r="211" spans="2:9" x14ac:dyDescent="0.2">
      <c r="B211" s="9" t="str">
        <f>$B$50</f>
        <v>Technology</v>
      </c>
      <c r="C211" s="39">
        <f t="shared" si="13"/>
        <v>125446.14792346144</v>
      </c>
      <c r="D211" s="39">
        <f t="shared" si="13"/>
        <v>0</v>
      </c>
      <c r="E211" s="39">
        <f t="shared" si="13"/>
        <v>0</v>
      </c>
      <c r="F211" s="39">
        <f t="shared" si="13"/>
        <v>0</v>
      </c>
      <c r="G211" s="39">
        <f t="shared" si="13"/>
        <v>0</v>
      </c>
      <c r="H211" s="39">
        <f t="shared" si="12"/>
        <v>125446.14792346144</v>
      </c>
      <c r="I211" s="1"/>
    </row>
    <row r="212" spans="2:9" x14ac:dyDescent="0.2">
      <c r="B212" s="9" t="str">
        <f>$B$51</f>
        <v>Nursing</v>
      </c>
      <c r="C212" s="39">
        <f t="shared" si="13"/>
        <v>454205.69810550514</v>
      </c>
      <c r="D212" s="39">
        <f t="shared" si="13"/>
        <v>1981057.762486527</v>
      </c>
      <c r="E212" s="39">
        <f t="shared" si="13"/>
        <v>2474390.3079667734</v>
      </c>
      <c r="F212" s="39">
        <f t="shared" si="13"/>
        <v>1417462.5570600315</v>
      </c>
      <c r="G212" s="39">
        <f t="shared" si="13"/>
        <v>0</v>
      </c>
      <c r="H212" s="39">
        <f t="shared" si="12"/>
        <v>6327116.325618837</v>
      </c>
      <c r="I212" s="1"/>
    </row>
    <row r="213" spans="2:9" x14ac:dyDescent="0.2">
      <c r="B213" s="35" t="str">
        <f>$B$52</f>
        <v>Totals</v>
      </c>
      <c r="C213" s="38">
        <f>SUM(C193:C212)</f>
        <v>59883943.084103107</v>
      </c>
      <c r="D213" s="38">
        <f>SUM(D193:D212)</f>
        <v>87024482.600876644</v>
      </c>
      <c r="E213" s="38">
        <f>SUM(E193:E212)</f>
        <v>56974124.350797683</v>
      </c>
      <c r="F213" s="38">
        <f>SUM(F193:F212)</f>
        <v>104906536.03656563</v>
      </c>
      <c r="G213" s="38">
        <f>SUM(G193:G212)</f>
        <v>21213286.927656945</v>
      </c>
      <c r="H213" s="38">
        <f t="shared" si="12"/>
        <v>330002373</v>
      </c>
      <c r="I213" s="1"/>
    </row>
    <row r="214" spans="2:9" x14ac:dyDescent="0.2">
      <c r="B214" s="14"/>
      <c r="C214" s="18"/>
      <c r="D214" s="18"/>
      <c r="E214" s="18"/>
      <c r="F214" s="18"/>
      <c r="G214" s="18"/>
      <c r="H214" s="18"/>
      <c r="I214" s="1"/>
    </row>
    <row r="215" spans="2:9" ht="15" customHeight="1" x14ac:dyDescent="0.2">
      <c r="B215" s="382" t="s">
        <v>36</v>
      </c>
      <c r="C215" s="382"/>
      <c r="D215" s="382"/>
      <c r="E215" s="382"/>
      <c r="F215" s="382"/>
      <c r="G215" s="382"/>
      <c r="H215" s="17">
        <f>H17</f>
        <v>219334472</v>
      </c>
    </row>
    <row r="216" spans="2:9" ht="60.75" customHeight="1" thickBot="1" x14ac:dyDescent="0.25">
      <c r="B216" s="366" t="s">
        <v>234</v>
      </c>
      <c r="C216" s="366"/>
      <c r="D216" s="366"/>
      <c r="E216" s="366"/>
      <c r="F216" s="366"/>
      <c r="G216" s="366"/>
      <c r="H216" s="366"/>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38929971.486326955</v>
      </c>
      <c r="D218" s="38">
        <f t="shared" si="14"/>
        <v>35893371.691482373</v>
      </c>
      <c r="E218" s="38">
        <f t="shared" si="14"/>
        <v>3654427.8462044415</v>
      </c>
      <c r="F218" s="38">
        <f t="shared" si="14"/>
        <v>6040207.709106788</v>
      </c>
      <c r="G218" s="38">
        <f t="shared" si="14"/>
        <v>0</v>
      </c>
      <c r="H218" s="38">
        <f>SUM(C218:G218)</f>
        <v>84517978.733120561</v>
      </c>
      <c r="I218" s="1"/>
    </row>
    <row r="219" spans="2:9" x14ac:dyDescent="0.2">
      <c r="B219" s="9" t="str">
        <f>$B$33</f>
        <v>Science</v>
      </c>
      <c r="C219" s="39">
        <f t="shared" si="14"/>
        <v>13192443.164226757</v>
      </c>
      <c r="D219" s="39">
        <f t="shared" si="14"/>
        <v>17675086.110510726</v>
      </c>
      <c r="E219" s="39">
        <f t="shared" si="14"/>
        <v>783664.90609327657</v>
      </c>
      <c r="F219" s="39">
        <f t="shared" si="14"/>
        <v>3627974.9570714724</v>
      </c>
      <c r="G219" s="39">
        <f t="shared" si="14"/>
        <v>0</v>
      </c>
      <c r="H219" s="39">
        <f t="shared" ref="H219:H238" si="15">SUM(C219:G219)</f>
        <v>35279169.137902237</v>
      </c>
      <c r="I219" s="1"/>
    </row>
    <row r="220" spans="2:9" x14ac:dyDescent="0.2">
      <c r="B220" s="9" t="str">
        <f>$B$34</f>
        <v>Fine Arts</v>
      </c>
      <c r="C220" s="39">
        <f t="shared" si="14"/>
        <v>3832114.8068125839</v>
      </c>
      <c r="D220" s="39">
        <f t="shared" si="14"/>
        <v>3798808.7287362372</v>
      </c>
      <c r="E220" s="39">
        <f t="shared" si="14"/>
        <v>968243.28002189065</v>
      </c>
      <c r="F220" s="39">
        <f t="shared" si="14"/>
        <v>678380.30007856735</v>
      </c>
      <c r="G220" s="39">
        <f t="shared" si="14"/>
        <v>0</v>
      </c>
      <c r="H220" s="39">
        <f t="shared" si="15"/>
        <v>9277547.1156492792</v>
      </c>
      <c r="I220" s="1"/>
    </row>
    <row r="221" spans="2:9" x14ac:dyDescent="0.2">
      <c r="B221" s="9" t="str">
        <f>$B$35</f>
        <v>Teacher Education</v>
      </c>
      <c r="C221" s="39">
        <f t="shared" si="14"/>
        <v>771960.86624666571</v>
      </c>
      <c r="D221" s="39">
        <f t="shared" si="14"/>
        <v>1993630.6905378161</v>
      </c>
      <c r="E221" s="39">
        <f t="shared" si="14"/>
        <v>725249.30342426128</v>
      </c>
      <c r="F221" s="39">
        <f t="shared" si="14"/>
        <v>1286732.6940475695</v>
      </c>
      <c r="G221" s="39">
        <f t="shared" si="14"/>
        <v>0</v>
      </c>
      <c r="H221" s="39">
        <f t="shared" si="15"/>
        <v>4777573.5542563125</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6159765.4534313977</v>
      </c>
      <c r="D223" s="39">
        <f t="shared" si="14"/>
        <v>18232213.772521928</v>
      </c>
      <c r="E223" s="39">
        <f t="shared" si="14"/>
        <v>3726467.5351189459</v>
      </c>
      <c r="F223" s="39">
        <f t="shared" si="14"/>
        <v>6213231.9857142698</v>
      </c>
      <c r="G223" s="39">
        <f t="shared" si="14"/>
        <v>0</v>
      </c>
      <c r="H223" s="39">
        <f t="shared" si="15"/>
        <v>34331678.746786542</v>
      </c>
      <c r="I223" s="1"/>
    </row>
    <row r="224" spans="2:9" x14ac:dyDescent="0.2">
      <c r="B224" s="9" t="str">
        <f>$B$38</f>
        <v>Home Economics</v>
      </c>
      <c r="C224" s="39">
        <f t="shared" si="14"/>
        <v>2139015.7615024932</v>
      </c>
      <c r="D224" s="39">
        <f t="shared" si="14"/>
        <v>2334238.2839037562</v>
      </c>
      <c r="E224" s="39">
        <f t="shared" si="14"/>
        <v>50763.718613329664</v>
      </c>
      <c r="F224" s="39">
        <f t="shared" si="14"/>
        <v>175430.73386210555</v>
      </c>
      <c r="G224" s="39">
        <f t="shared" si="14"/>
        <v>0</v>
      </c>
      <c r="H224" s="39">
        <f t="shared" si="15"/>
        <v>4699448.4978816845</v>
      </c>
      <c r="I224" s="1"/>
    </row>
    <row r="225" spans="2:9" x14ac:dyDescent="0.2">
      <c r="B225" s="9" t="str">
        <f>$B$39</f>
        <v>Law</v>
      </c>
      <c r="C225" s="39">
        <f t="shared" si="14"/>
        <v>0</v>
      </c>
      <c r="D225" s="39">
        <f t="shared" si="14"/>
        <v>0</v>
      </c>
      <c r="E225" s="39">
        <f t="shared" si="14"/>
        <v>0</v>
      </c>
      <c r="F225" s="39">
        <f t="shared" si="14"/>
        <v>0</v>
      </c>
      <c r="G225" s="39">
        <f t="shared" si="14"/>
        <v>3814640.3691757447</v>
      </c>
      <c r="H225" s="39">
        <f t="shared" si="15"/>
        <v>3814640.3691757447</v>
      </c>
      <c r="I225" s="1"/>
    </row>
    <row r="226" spans="2:9" x14ac:dyDescent="0.2">
      <c r="B226" s="9" t="str">
        <f>$B$40</f>
        <v>Social Service</v>
      </c>
      <c r="C226" s="39">
        <f t="shared" si="14"/>
        <v>221862.31442121329</v>
      </c>
      <c r="D226" s="39">
        <f t="shared" si="14"/>
        <v>772381.5314246224</v>
      </c>
      <c r="E226" s="39">
        <f t="shared" si="14"/>
        <v>1573488.6456947881</v>
      </c>
      <c r="F226" s="39">
        <f t="shared" si="14"/>
        <v>128504.81739693327</v>
      </c>
      <c r="G226" s="39">
        <f t="shared" si="14"/>
        <v>0</v>
      </c>
      <c r="H226" s="39">
        <f t="shared" si="15"/>
        <v>2696237.308937557</v>
      </c>
      <c r="I226" s="1"/>
    </row>
    <row r="227" spans="2:9" x14ac:dyDescent="0.2">
      <c r="B227" s="9" t="str">
        <f>$B$41</f>
        <v>Library Science</v>
      </c>
      <c r="C227" s="39">
        <f t="shared" si="14"/>
        <v>0</v>
      </c>
      <c r="D227" s="39">
        <f t="shared" si="14"/>
        <v>0</v>
      </c>
      <c r="E227" s="39">
        <f t="shared" si="14"/>
        <v>583596.13273485971</v>
      </c>
      <c r="F227" s="39">
        <f t="shared" si="14"/>
        <v>103958.95339976625</v>
      </c>
      <c r="G227" s="39">
        <f t="shared" si="14"/>
        <v>0</v>
      </c>
      <c r="H227" s="39">
        <f t="shared" si="15"/>
        <v>687555.08613462595</v>
      </c>
      <c r="I227" s="1"/>
    </row>
    <row r="228" spans="2:9"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9"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9"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9" x14ac:dyDescent="0.2">
      <c r="B231" s="9" t="str">
        <f>$B$45</f>
        <v>Health Services</v>
      </c>
      <c r="C231" s="39">
        <f t="shared" si="14"/>
        <v>1430625.4284051193</v>
      </c>
      <c r="D231" s="39">
        <f t="shared" si="14"/>
        <v>4743815.4221022092</v>
      </c>
      <c r="E231" s="39">
        <f t="shared" si="14"/>
        <v>247099.86560311937</v>
      </c>
      <c r="F231" s="39">
        <f t="shared" si="14"/>
        <v>338347.89000016515</v>
      </c>
      <c r="G231" s="39">
        <f t="shared" si="14"/>
        <v>85179.138299436599</v>
      </c>
      <c r="H231" s="39">
        <f t="shared" si="15"/>
        <v>6845067.7444100492</v>
      </c>
      <c r="I231" s="1"/>
    </row>
    <row r="232" spans="2:9" x14ac:dyDescent="0.2">
      <c r="B232" s="9" t="str">
        <f>$B$46</f>
        <v>Pharmacy</v>
      </c>
      <c r="C232" s="39">
        <f t="shared" si="14"/>
        <v>1153.7301841976771</v>
      </c>
      <c r="D232" s="39">
        <f t="shared" si="14"/>
        <v>79348.485195534973</v>
      </c>
      <c r="E232" s="39">
        <f t="shared" si="14"/>
        <v>80997.992199209824</v>
      </c>
      <c r="F232" s="39">
        <f t="shared" si="14"/>
        <v>351824.05062606075</v>
      </c>
      <c r="G232" s="39">
        <f t="shared" si="14"/>
        <v>2573517.9979541972</v>
      </c>
      <c r="H232" s="39">
        <f t="shared" si="15"/>
        <v>3086842.2561592003</v>
      </c>
      <c r="I232" s="1"/>
    </row>
    <row r="233" spans="2:9" x14ac:dyDescent="0.2">
      <c r="B233" s="9" t="str">
        <f>$B$47</f>
        <v>Business Administration</v>
      </c>
      <c r="C233" s="39">
        <f t="shared" si="14"/>
        <v>4055130.8514179951</v>
      </c>
      <c r="D233" s="39">
        <f t="shared" si="14"/>
        <v>16422393.003806744</v>
      </c>
      <c r="E233" s="39">
        <f t="shared" si="14"/>
        <v>5235941.6385917775</v>
      </c>
      <c r="F233" s="39">
        <f t="shared" si="14"/>
        <v>351824.05062606075</v>
      </c>
      <c r="G233" s="39">
        <f t="shared" si="14"/>
        <v>0</v>
      </c>
      <c r="H233" s="39">
        <f t="shared" si="15"/>
        <v>26065289.544442579</v>
      </c>
      <c r="I233" s="1"/>
    </row>
    <row r="234" spans="2:9"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9" x14ac:dyDescent="0.2">
      <c r="B235" s="9" t="str">
        <f>$B$49</f>
        <v>Teacher Ed-Practice Teaching</v>
      </c>
      <c r="C235" s="39">
        <f t="shared" si="16"/>
        <v>0</v>
      </c>
      <c r="D235" s="39">
        <f t="shared" si="16"/>
        <v>0</v>
      </c>
      <c r="E235" s="39">
        <f t="shared" si="16"/>
        <v>0</v>
      </c>
      <c r="F235" s="39">
        <f t="shared" si="16"/>
        <v>0</v>
      </c>
      <c r="G235" s="39">
        <f t="shared" si="16"/>
        <v>0</v>
      </c>
      <c r="H235" s="39">
        <f t="shared" si="15"/>
        <v>0</v>
      </c>
      <c r="I235" s="1"/>
    </row>
    <row r="236" spans="2:9" x14ac:dyDescent="0.2">
      <c r="B236" s="9" t="str">
        <f>$B$50</f>
        <v>Technology</v>
      </c>
      <c r="C236" s="39">
        <f t="shared" si="16"/>
        <v>100374.52602519791</v>
      </c>
      <c r="D236" s="39">
        <f t="shared" si="16"/>
        <v>0</v>
      </c>
      <c r="E236" s="39">
        <f t="shared" si="16"/>
        <v>0</v>
      </c>
      <c r="F236" s="39">
        <f t="shared" si="16"/>
        <v>0</v>
      </c>
      <c r="G236" s="39">
        <f t="shared" si="16"/>
        <v>0</v>
      </c>
      <c r="H236" s="39">
        <f t="shared" si="15"/>
        <v>100374.52602519791</v>
      </c>
      <c r="I236" s="1"/>
    </row>
    <row r="237" spans="2:9" x14ac:dyDescent="0.2">
      <c r="B237" s="9" t="str">
        <f>$B$51</f>
        <v>Nursing</v>
      </c>
      <c r="C237" s="39">
        <f t="shared" si="16"/>
        <v>232707.37815267144</v>
      </c>
      <c r="D237" s="39">
        <f t="shared" si="16"/>
        <v>1680457.4138618216</v>
      </c>
      <c r="E237" s="39">
        <f t="shared" si="16"/>
        <v>1035430.5546571801</v>
      </c>
      <c r="F237" s="39">
        <f t="shared" si="16"/>
        <v>206474.03244675795</v>
      </c>
      <c r="G237" s="39">
        <f t="shared" si="16"/>
        <v>0</v>
      </c>
      <c r="H237" s="39">
        <f t="shared" si="15"/>
        <v>3155069.3791184314</v>
      </c>
      <c r="I237" s="1"/>
    </row>
    <row r="238" spans="2:9" x14ac:dyDescent="0.2">
      <c r="B238" s="35" t="str">
        <f>$B$52</f>
        <v>Totals</v>
      </c>
      <c r="C238" s="38">
        <f>SUM(C218:C237)</f>
        <v>71067125.767153233</v>
      </c>
      <c r="D238" s="38">
        <f>SUM(D218:D237)</f>
        <v>103625745.13408378</v>
      </c>
      <c r="E238" s="38">
        <f>SUM(E218:E237)</f>
        <v>18665371.418957081</v>
      </c>
      <c r="F238" s="38">
        <f>SUM(F218:F237)</f>
        <v>19502892.174376521</v>
      </c>
      <c r="G238" s="38">
        <f>SUM(G218:G237)</f>
        <v>6473337.5054293787</v>
      </c>
      <c r="H238" s="38">
        <f t="shared" si="15"/>
        <v>219334472</v>
      </c>
      <c r="I238" s="1"/>
    </row>
    <row r="239" spans="2:9" x14ac:dyDescent="0.2">
      <c r="B239" s="40"/>
      <c r="C239" s="41"/>
      <c r="D239" s="41"/>
      <c r="E239" s="41"/>
      <c r="F239" s="41"/>
      <c r="G239" s="41"/>
      <c r="H239" s="41"/>
      <c r="I239" s="1"/>
    </row>
    <row r="240" spans="2:9" ht="15" customHeight="1" x14ac:dyDescent="0.2">
      <c r="B240" s="304" t="s">
        <v>12</v>
      </c>
      <c r="C240" s="11"/>
      <c r="D240" s="11"/>
      <c r="E240" s="11"/>
      <c r="F240" s="11"/>
      <c r="G240" s="11"/>
      <c r="H240" s="17">
        <f>H16</f>
        <v>42717875</v>
      </c>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7582053.2930477029</v>
      </c>
      <c r="D243" s="38">
        <f t="shared" si="17"/>
        <v>6990641.0573039455</v>
      </c>
      <c r="E243" s="38">
        <f t="shared" si="17"/>
        <v>711741.25301507802</v>
      </c>
      <c r="F243" s="38">
        <f t="shared" si="17"/>
        <v>1176398.9287176898</v>
      </c>
      <c r="G243" s="38">
        <f t="shared" si="17"/>
        <v>0</v>
      </c>
      <c r="H243" s="38">
        <f>SUM(C243:G243)</f>
        <v>16460834.532084417</v>
      </c>
      <c r="I243" s="1"/>
    </row>
    <row r="244" spans="2:9" x14ac:dyDescent="0.2">
      <c r="B244" s="9" t="str">
        <f>$B$33</f>
        <v>Science</v>
      </c>
      <c r="C244" s="39">
        <f t="shared" si="17"/>
        <v>2569377.8679442741</v>
      </c>
      <c r="D244" s="39">
        <f t="shared" si="17"/>
        <v>3442423.4011105802</v>
      </c>
      <c r="E244" s="39">
        <f t="shared" si="17"/>
        <v>152627.62481029125</v>
      </c>
      <c r="F244" s="39">
        <f t="shared" si="17"/>
        <v>706589.25296206749</v>
      </c>
      <c r="G244" s="39">
        <f t="shared" si="17"/>
        <v>0</v>
      </c>
      <c r="H244" s="39">
        <f t="shared" ref="H244:H263" si="18">SUM(C244:G244)</f>
        <v>6871018.1468272135</v>
      </c>
      <c r="I244" s="1"/>
    </row>
    <row r="245" spans="2:9" x14ac:dyDescent="0.2">
      <c r="B245" s="9" t="str">
        <f>$B$34</f>
        <v>Fine Arts</v>
      </c>
      <c r="C245" s="39">
        <f t="shared" si="17"/>
        <v>746347.80301688798</v>
      </c>
      <c r="D245" s="39">
        <f t="shared" si="17"/>
        <v>739861.06672307989</v>
      </c>
      <c r="E245" s="39">
        <f t="shared" si="17"/>
        <v>188576.35568368444</v>
      </c>
      <c r="F245" s="39">
        <f t="shared" si="17"/>
        <v>132122.25418546487</v>
      </c>
      <c r="G245" s="39">
        <f t="shared" si="17"/>
        <v>0</v>
      </c>
      <c r="H245" s="39">
        <f t="shared" si="18"/>
        <v>1806907.4796091171</v>
      </c>
      <c r="I245" s="1"/>
    </row>
    <row r="246" spans="2:9" x14ac:dyDescent="0.2">
      <c r="B246" s="9" t="str">
        <f>$B$35</f>
        <v>Teacher Education</v>
      </c>
      <c r="C246" s="39">
        <f t="shared" si="17"/>
        <v>150348.13036236633</v>
      </c>
      <c r="D246" s="39">
        <f t="shared" si="17"/>
        <v>388282.17861968419</v>
      </c>
      <c r="E246" s="39">
        <f t="shared" si="17"/>
        <v>141250.52393731644</v>
      </c>
      <c r="F246" s="39">
        <f t="shared" si="17"/>
        <v>250605.77975511903</v>
      </c>
      <c r="G246" s="39">
        <f t="shared" si="17"/>
        <v>0</v>
      </c>
      <c r="H246" s="39">
        <f t="shared" si="18"/>
        <v>930486.61267448589</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1199684.1548418382</v>
      </c>
      <c r="D248" s="39">
        <f t="shared" si="17"/>
        <v>3550930.3294006158</v>
      </c>
      <c r="E248" s="39">
        <f t="shared" si="17"/>
        <v>725771.79913957731</v>
      </c>
      <c r="F248" s="39">
        <f t="shared" si="17"/>
        <v>1210097.3681498819</v>
      </c>
      <c r="G248" s="39">
        <f t="shared" si="17"/>
        <v>0</v>
      </c>
      <c r="H248" s="39">
        <f t="shared" si="18"/>
        <v>6686483.6515319133</v>
      </c>
      <c r="I248" s="1"/>
    </row>
    <row r="249" spans="2:9" x14ac:dyDescent="0.2">
      <c r="B249" s="9" t="str">
        <f>$B$38</f>
        <v>Home Economics</v>
      </c>
      <c r="C249" s="39">
        <f t="shared" si="17"/>
        <v>416597.56940939644</v>
      </c>
      <c r="D249" s="39">
        <f t="shared" si="17"/>
        <v>454619.3688697287</v>
      </c>
      <c r="E249" s="39">
        <f t="shared" si="17"/>
        <v>9886.8097043103644</v>
      </c>
      <c r="F249" s="39">
        <f t="shared" si="17"/>
        <v>34167.124264350437</v>
      </c>
      <c r="G249" s="39">
        <f t="shared" si="17"/>
        <v>0</v>
      </c>
      <c r="H249" s="39">
        <f t="shared" si="18"/>
        <v>915270.87224778591</v>
      </c>
      <c r="I249" s="1"/>
    </row>
    <row r="250" spans="2:9" x14ac:dyDescent="0.2">
      <c r="B250" s="9" t="str">
        <f>$B$39</f>
        <v>Law</v>
      </c>
      <c r="C250" s="39">
        <f t="shared" si="17"/>
        <v>0</v>
      </c>
      <c r="D250" s="39">
        <f t="shared" si="17"/>
        <v>0</v>
      </c>
      <c r="E250" s="39">
        <f t="shared" si="17"/>
        <v>0</v>
      </c>
      <c r="F250" s="39">
        <f t="shared" si="17"/>
        <v>0</v>
      </c>
      <c r="G250" s="39">
        <f t="shared" si="17"/>
        <v>742944.45818076108</v>
      </c>
      <c r="H250" s="39">
        <f t="shared" si="18"/>
        <v>742944.45818076108</v>
      </c>
      <c r="I250" s="1"/>
    </row>
    <row r="251" spans="2:9" x14ac:dyDescent="0.2">
      <c r="B251" s="9" t="str">
        <f>$B$40</f>
        <v>Social Service</v>
      </c>
      <c r="C251" s="39">
        <f t="shared" si="17"/>
        <v>43210.200969485944</v>
      </c>
      <c r="D251" s="39">
        <f t="shared" si="17"/>
        <v>150430.05967482209</v>
      </c>
      <c r="E251" s="39">
        <f t="shared" si="17"/>
        <v>306454.75226853194</v>
      </c>
      <c r="F251" s="39">
        <f t="shared" si="17"/>
        <v>25027.770037260812</v>
      </c>
      <c r="G251" s="39">
        <f t="shared" si="17"/>
        <v>0</v>
      </c>
      <c r="H251" s="39">
        <f t="shared" si="18"/>
        <v>525122.78295010084</v>
      </c>
      <c r="I251" s="1"/>
    </row>
    <row r="252" spans="2:9" x14ac:dyDescent="0.2">
      <c r="B252" s="9" t="str">
        <f>$B$41</f>
        <v>Library Science</v>
      </c>
      <c r="C252" s="39">
        <f t="shared" si="17"/>
        <v>0</v>
      </c>
      <c r="D252" s="39">
        <f t="shared" si="17"/>
        <v>0</v>
      </c>
      <c r="E252" s="39">
        <f t="shared" si="17"/>
        <v>113661.96303447982</v>
      </c>
      <c r="F252" s="39">
        <f t="shared" si="17"/>
        <v>20247.184749244701</v>
      </c>
      <c r="G252" s="39">
        <f t="shared" si="17"/>
        <v>0</v>
      </c>
      <c r="H252" s="39">
        <f t="shared" si="18"/>
        <v>133909.14778372453</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278630.52107208822</v>
      </c>
      <c r="D256" s="39">
        <f t="shared" si="17"/>
        <v>923911.83372413262</v>
      </c>
      <c r="E256" s="39">
        <f t="shared" si="17"/>
        <v>48125.500178334267</v>
      </c>
      <c r="F256" s="39">
        <f t="shared" si="17"/>
        <v>65897.08740147698</v>
      </c>
      <c r="G256" s="39">
        <f t="shared" si="17"/>
        <v>16589.602853139499</v>
      </c>
      <c r="H256" s="39">
        <f t="shared" si="18"/>
        <v>1333154.5452291714</v>
      </c>
      <c r="I256" s="1"/>
    </row>
    <row r="257" spans="2:9" x14ac:dyDescent="0.2">
      <c r="B257" s="9" t="str">
        <f>$B$46</f>
        <v>Pharmacy</v>
      </c>
      <c r="C257" s="39">
        <f t="shared" si="17"/>
        <v>224.70203312265181</v>
      </c>
      <c r="D257" s="39">
        <f t="shared" si="17"/>
        <v>15454.017059489917</v>
      </c>
      <c r="E257" s="39">
        <f t="shared" si="17"/>
        <v>15775.277248789333</v>
      </c>
      <c r="F257" s="39">
        <f t="shared" si="17"/>
        <v>68521.722461564248</v>
      </c>
      <c r="G257" s="39">
        <f t="shared" si="17"/>
        <v>501221.80587672355</v>
      </c>
      <c r="H257" s="39">
        <f t="shared" si="18"/>
        <v>601197.52467968967</v>
      </c>
      <c r="I257" s="1"/>
    </row>
    <row r="258" spans="2:9" x14ac:dyDescent="0.2">
      <c r="B258" s="9" t="str">
        <f>$B$47</f>
        <v>Business Administration</v>
      </c>
      <c r="C258" s="39">
        <f t="shared" si="17"/>
        <v>789782.70601949655</v>
      </c>
      <c r="D258" s="39">
        <f t="shared" si="17"/>
        <v>3198447.2168948026</v>
      </c>
      <c r="E258" s="39">
        <f t="shared" si="17"/>
        <v>1019758.9935824532</v>
      </c>
      <c r="F258" s="39">
        <f t="shared" si="17"/>
        <v>68521.722461564248</v>
      </c>
      <c r="G258" s="39">
        <f t="shared" si="17"/>
        <v>0</v>
      </c>
      <c r="H258" s="39">
        <f t="shared" si="18"/>
        <v>5076510.6389583172</v>
      </c>
      <c r="I258" s="1"/>
    </row>
    <row r="259" spans="2:9"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9" x14ac:dyDescent="0.2">
      <c r="B260" s="9" t="str">
        <f>$B$49</f>
        <v>Teacher Ed-Practice Teaching</v>
      </c>
      <c r="C260" s="39">
        <f t="shared" si="19"/>
        <v>0</v>
      </c>
      <c r="D260" s="39">
        <f t="shared" si="19"/>
        <v>0</v>
      </c>
      <c r="E260" s="39">
        <f t="shared" si="19"/>
        <v>0</v>
      </c>
      <c r="F260" s="39">
        <f t="shared" si="19"/>
        <v>0</v>
      </c>
      <c r="G260" s="39">
        <f t="shared" si="19"/>
        <v>0</v>
      </c>
      <c r="H260" s="39">
        <f t="shared" si="18"/>
        <v>0</v>
      </c>
      <c r="I260" s="1"/>
    </row>
    <row r="261" spans="2:9" x14ac:dyDescent="0.2">
      <c r="B261" s="9" t="str">
        <f>$B$50</f>
        <v>Technology</v>
      </c>
      <c r="C261" s="39">
        <f t="shared" si="19"/>
        <v>19549.07688167071</v>
      </c>
      <c r="D261" s="39">
        <f t="shared" si="19"/>
        <v>0</v>
      </c>
      <c r="E261" s="39">
        <f t="shared" si="19"/>
        <v>0</v>
      </c>
      <c r="F261" s="39">
        <f t="shared" si="19"/>
        <v>0</v>
      </c>
      <c r="G261" s="39">
        <f t="shared" si="19"/>
        <v>0</v>
      </c>
      <c r="H261" s="39">
        <f t="shared" si="18"/>
        <v>19549.07688167071</v>
      </c>
      <c r="I261" s="1"/>
    </row>
    <row r="262" spans="2:9" x14ac:dyDescent="0.2">
      <c r="B262" s="9" t="str">
        <f>$B$51</f>
        <v>Nursing</v>
      </c>
      <c r="C262" s="39">
        <f t="shared" si="19"/>
        <v>45322.400080838866</v>
      </c>
      <c r="D262" s="39">
        <f t="shared" si="19"/>
        <v>327288.13256573991</v>
      </c>
      <c r="E262" s="39">
        <f t="shared" si="19"/>
        <v>201661.83911585994</v>
      </c>
      <c r="F262" s="39">
        <f t="shared" si="19"/>
        <v>40213.158599194343</v>
      </c>
      <c r="G262" s="39">
        <f t="shared" si="19"/>
        <v>0</v>
      </c>
      <c r="H262" s="39">
        <f t="shared" si="18"/>
        <v>614485.53036163305</v>
      </c>
      <c r="I262" s="1"/>
    </row>
    <row r="263" spans="2:9" x14ac:dyDescent="0.2">
      <c r="B263" s="35" t="str">
        <f>$B$52</f>
        <v>Totals</v>
      </c>
      <c r="C263" s="38">
        <f>SUM(C243:C262)</f>
        <v>13841128.425679171</v>
      </c>
      <c r="D263" s="38">
        <f>SUM(D243:D262)</f>
        <v>20182288.661946621</v>
      </c>
      <c r="E263" s="38">
        <f>SUM(E243:E262)</f>
        <v>3635292.6917187064</v>
      </c>
      <c r="F263" s="38">
        <f>SUM(F243:F262)</f>
        <v>3798409.3537448794</v>
      </c>
      <c r="G263" s="38">
        <f>SUM(G243:G262)</f>
        <v>1260755.8669106241</v>
      </c>
      <c r="H263" s="38">
        <f t="shared" si="18"/>
        <v>42717875</v>
      </c>
      <c r="I263" s="50"/>
    </row>
    <row r="264" spans="2:9" x14ac:dyDescent="0.2">
      <c r="B264" s="374"/>
      <c r="C264" s="374"/>
      <c r="D264" s="374"/>
      <c r="E264" s="374"/>
      <c r="F264" s="374"/>
      <c r="G264" s="374"/>
      <c r="H264" s="374"/>
      <c r="I264" s="49"/>
    </row>
    <row r="265" spans="2:9" ht="15" customHeight="1" x14ac:dyDescent="0.2">
      <c r="B265" s="304" t="s">
        <v>236</v>
      </c>
      <c r="C265" s="11"/>
      <c r="D265" s="11"/>
      <c r="E265" s="11"/>
      <c r="F265" s="11"/>
      <c r="G265" s="11"/>
      <c r="H265" s="17"/>
    </row>
    <row r="266" spans="2:9" ht="45" customHeight="1" thickBot="1" x14ac:dyDescent="0.25">
      <c r="B266" s="366" t="s">
        <v>237</v>
      </c>
      <c r="C266" s="366"/>
      <c r="D266" s="366"/>
      <c r="E266" s="366"/>
      <c r="F266" s="366"/>
      <c r="G266" s="366"/>
      <c r="H266" s="366"/>
    </row>
    <row r="267" spans="2:9" ht="15" thickBot="1" x14ac:dyDescent="0.25">
      <c r="B267" s="62" t="s">
        <v>32</v>
      </c>
      <c r="C267" s="63" t="s">
        <v>26</v>
      </c>
      <c r="D267" s="63" t="s">
        <v>27</v>
      </c>
      <c r="E267" s="63" t="s">
        <v>28</v>
      </c>
      <c r="F267" s="63" t="s">
        <v>29</v>
      </c>
      <c r="G267" s="63" t="s">
        <v>30</v>
      </c>
      <c r="H267" s="64" t="s">
        <v>1</v>
      </c>
      <c r="I267" s="1"/>
    </row>
    <row r="268" spans="2:9" x14ac:dyDescent="0.2">
      <c r="B268" s="9" t="str">
        <f>$B$32</f>
        <v>Liberal Arts</v>
      </c>
      <c r="C268" s="38">
        <f t="shared" ref="C268:G283" si="20">C243+C218+C193+C168+C116</f>
        <v>131693924.88177337</v>
      </c>
      <c r="D268" s="38">
        <f t="shared" si="20"/>
        <v>140454748.18715057</v>
      </c>
      <c r="E268" s="38">
        <f t="shared" si="20"/>
        <v>45953156.958294369</v>
      </c>
      <c r="F268" s="38">
        <f t="shared" si="20"/>
        <v>113775449.26125562</v>
      </c>
      <c r="G268" s="38">
        <f t="shared" si="20"/>
        <v>331102.11501959641</v>
      </c>
      <c r="H268" s="38">
        <f>SUM(C268:G268)</f>
        <v>432208381.40349358</v>
      </c>
      <c r="I268" s="1"/>
    </row>
    <row r="269" spans="2:9" x14ac:dyDescent="0.2">
      <c r="B269" s="9" t="str">
        <f>$B$33</f>
        <v>Science</v>
      </c>
      <c r="C269" s="39">
        <f t="shared" si="20"/>
        <v>127043716.15550089</v>
      </c>
      <c r="D269" s="39">
        <f t="shared" si="20"/>
        <v>141010809.06711709</v>
      </c>
      <c r="E269" s="39">
        <f t="shared" si="20"/>
        <v>35738012.250989325</v>
      </c>
      <c r="F269" s="39">
        <f t="shared" si="20"/>
        <v>192423879.52275431</v>
      </c>
      <c r="G269" s="39">
        <f t="shared" si="20"/>
        <v>0</v>
      </c>
      <c r="H269" s="39">
        <f t="shared" ref="H269:H288" si="21">SUM(C269:G269)</f>
        <v>496216416.99636161</v>
      </c>
      <c r="I269" s="1"/>
    </row>
    <row r="270" spans="2:9" x14ac:dyDescent="0.2">
      <c r="B270" s="9" t="str">
        <f>$B$34</f>
        <v>Fine Arts</v>
      </c>
      <c r="C270" s="39">
        <f t="shared" si="20"/>
        <v>25894370.983636323</v>
      </c>
      <c r="D270" s="39">
        <f t="shared" si="20"/>
        <v>19304689.160744391</v>
      </c>
      <c r="E270" s="39">
        <f t="shared" si="20"/>
        <v>12962161.111688796</v>
      </c>
      <c r="F270" s="39">
        <f t="shared" si="20"/>
        <v>8950396.2477672081</v>
      </c>
      <c r="G270" s="39">
        <f t="shared" si="20"/>
        <v>0</v>
      </c>
      <c r="H270" s="39">
        <f t="shared" si="21"/>
        <v>67111617.503836721</v>
      </c>
      <c r="I270" s="1"/>
    </row>
    <row r="271" spans="2:9" x14ac:dyDescent="0.2">
      <c r="B271" s="9" t="str">
        <f>$B$35</f>
        <v>Teacher Education</v>
      </c>
      <c r="C271" s="39">
        <f t="shared" si="20"/>
        <v>2291482.7910309546</v>
      </c>
      <c r="D271" s="39">
        <f t="shared" si="20"/>
        <v>10740465.066701328</v>
      </c>
      <c r="E271" s="39">
        <f t="shared" si="20"/>
        <v>10881377.307064492</v>
      </c>
      <c r="F271" s="39">
        <f t="shared" si="20"/>
        <v>24247996.735119902</v>
      </c>
      <c r="G271" s="39">
        <f t="shared" si="20"/>
        <v>0</v>
      </c>
      <c r="H271" s="39">
        <f t="shared" si="21"/>
        <v>48161321.899916679</v>
      </c>
      <c r="I271" s="1"/>
    </row>
    <row r="272" spans="2:9"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9" x14ac:dyDescent="0.2">
      <c r="B273" s="9" t="str">
        <f>$B$37</f>
        <v>Engineering</v>
      </c>
      <c r="C273" s="39">
        <f t="shared" si="20"/>
        <v>41601691.641017288</v>
      </c>
      <c r="D273" s="39">
        <f t="shared" si="20"/>
        <v>112530014.27089229</v>
      </c>
      <c r="E273" s="39">
        <f t="shared" si="20"/>
        <v>103598881.59003207</v>
      </c>
      <c r="F273" s="39">
        <f t="shared" si="20"/>
        <v>163987417.84213096</v>
      </c>
      <c r="G273" s="39">
        <f t="shared" si="20"/>
        <v>0</v>
      </c>
      <c r="H273" s="39">
        <f t="shared" si="21"/>
        <v>421718005.34407258</v>
      </c>
      <c r="I273" s="1"/>
    </row>
    <row r="274" spans="2:9" x14ac:dyDescent="0.2">
      <c r="B274" s="9" t="str">
        <f>$B$38</f>
        <v>Home Economics</v>
      </c>
      <c r="C274" s="39">
        <f t="shared" si="20"/>
        <v>6504828.3762118546</v>
      </c>
      <c r="D274" s="39">
        <f t="shared" si="20"/>
        <v>10594815.457286518</v>
      </c>
      <c r="E274" s="39">
        <f t="shared" si="20"/>
        <v>1639166.2751287487</v>
      </c>
      <c r="F274" s="39">
        <f t="shared" si="20"/>
        <v>4873013.5902967509</v>
      </c>
      <c r="G274" s="39">
        <f t="shared" si="20"/>
        <v>0</v>
      </c>
      <c r="H274" s="39">
        <f t="shared" si="21"/>
        <v>23611823.698923871</v>
      </c>
      <c r="I274" s="1"/>
    </row>
    <row r="275" spans="2:9" x14ac:dyDescent="0.2">
      <c r="B275" s="9" t="str">
        <f>$B$39</f>
        <v>Law</v>
      </c>
      <c r="C275" s="39">
        <f t="shared" si="20"/>
        <v>0</v>
      </c>
      <c r="D275" s="39">
        <f t="shared" si="20"/>
        <v>0</v>
      </c>
      <c r="E275" s="39">
        <f t="shared" si="20"/>
        <v>0</v>
      </c>
      <c r="F275" s="39">
        <f t="shared" si="20"/>
        <v>0</v>
      </c>
      <c r="G275" s="39">
        <f t="shared" si="20"/>
        <v>53486897.952518672</v>
      </c>
      <c r="H275" s="39">
        <f t="shared" si="21"/>
        <v>53486897.952518672</v>
      </c>
      <c r="I275" s="1"/>
    </row>
    <row r="276" spans="2:9" x14ac:dyDescent="0.2">
      <c r="B276" s="9" t="str">
        <f>$B$40</f>
        <v>Social Service</v>
      </c>
      <c r="C276" s="39">
        <f t="shared" si="20"/>
        <v>1896659.178985537</v>
      </c>
      <c r="D276" s="39">
        <f t="shared" si="20"/>
        <v>4465412.9670446478</v>
      </c>
      <c r="E276" s="39">
        <f t="shared" si="20"/>
        <v>13656841.055946602</v>
      </c>
      <c r="F276" s="39">
        <f t="shared" si="20"/>
        <v>6939121.6276043337</v>
      </c>
      <c r="G276" s="39">
        <f t="shared" si="20"/>
        <v>0</v>
      </c>
      <c r="H276" s="39">
        <f t="shared" si="21"/>
        <v>26958034.829581119</v>
      </c>
      <c r="I276" s="1"/>
    </row>
    <row r="277" spans="2:9" x14ac:dyDescent="0.2">
      <c r="B277" s="9" t="str">
        <f>$B$41</f>
        <v>Library Science</v>
      </c>
      <c r="C277" s="39">
        <f t="shared" si="20"/>
        <v>0</v>
      </c>
      <c r="D277" s="39">
        <f t="shared" si="20"/>
        <v>0</v>
      </c>
      <c r="E277" s="39">
        <f t="shared" si="20"/>
        <v>9306708.4355738908</v>
      </c>
      <c r="F277" s="39">
        <f t="shared" si="20"/>
        <v>2735343.8556975992</v>
      </c>
      <c r="G277" s="39">
        <f t="shared" si="20"/>
        <v>0</v>
      </c>
      <c r="H277" s="39">
        <f t="shared" si="21"/>
        <v>12042052.291271489</v>
      </c>
      <c r="I277" s="1"/>
    </row>
    <row r="278" spans="2:9"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9"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9" x14ac:dyDescent="0.2">
      <c r="B280" s="9" t="str">
        <f>$B$44</f>
        <v>Physical Training</v>
      </c>
      <c r="C280" s="39">
        <f t="shared" si="20"/>
        <v>0</v>
      </c>
      <c r="D280" s="39">
        <f t="shared" si="20"/>
        <v>0</v>
      </c>
      <c r="E280" s="39">
        <f t="shared" si="20"/>
        <v>0</v>
      </c>
      <c r="F280" s="39">
        <f t="shared" si="20"/>
        <v>0</v>
      </c>
      <c r="G280" s="39">
        <f t="shared" si="20"/>
        <v>0</v>
      </c>
      <c r="H280" s="39">
        <f t="shared" si="21"/>
        <v>0</v>
      </c>
      <c r="I280" s="1"/>
    </row>
    <row r="281" spans="2:9" x14ac:dyDescent="0.2">
      <c r="B281" s="9" t="str">
        <f>$B$45</f>
        <v>Health Services</v>
      </c>
      <c r="C281" s="39">
        <f t="shared" si="20"/>
        <v>5149122.3580054883</v>
      </c>
      <c r="D281" s="39">
        <f t="shared" si="20"/>
        <v>14712183.720584247</v>
      </c>
      <c r="E281" s="39">
        <f t="shared" si="20"/>
        <v>3911843.4078514026</v>
      </c>
      <c r="F281" s="39">
        <f t="shared" si="20"/>
        <v>6713644.5100147873</v>
      </c>
      <c r="G281" s="39">
        <f t="shared" si="20"/>
        <v>743810.22536382603</v>
      </c>
      <c r="H281" s="39">
        <f t="shared" si="21"/>
        <v>31230604.221819751</v>
      </c>
      <c r="I281" s="1"/>
    </row>
    <row r="282" spans="2:9" x14ac:dyDescent="0.2">
      <c r="B282" s="9" t="str">
        <f>$B$46</f>
        <v>Pharmacy</v>
      </c>
      <c r="C282" s="39">
        <f t="shared" si="20"/>
        <v>54038.998249370467</v>
      </c>
      <c r="D282" s="39">
        <f t="shared" si="20"/>
        <v>398631.11867659329</v>
      </c>
      <c r="E282" s="39">
        <f t="shared" si="20"/>
        <v>3552832.7423664294</v>
      </c>
      <c r="F282" s="39">
        <f t="shared" si="20"/>
        <v>13554074.941386286</v>
      </c>
      <c r="G282" s="39">
        <f t="shared" si="20"/>
        <v>29485703.408845153</v>
      </c>
      <c r="H282" s="39">
        <f t="shared" si="21"/>
        <v>47045281.209523827</v>
      </c>
      <c r="I282" s="1"/>
    </row>
    <row r="283" spans="2:9" x14ac:dyDescent="0.2">
      <c r="B283" s="9" t="str">
        <f>$B$47</f>
        <v>Business Administration</v>
      </c>
      <c r="C283" s="39">
        <f t="shared" si="20"/>
        <v>12677294.221290909</v>
      </c>
      <c r="D283" s="39">
        <f t="shared" si="20"/>
        <v>62992257.788735077</v>
      </c>
      <c r="E283" s="39">
        <f t="shared" si="20"/>
        <v>45489706.196080849</v>
      </c>
      <c r="F283" s="39">
        <f t="shared" si="20"/>
        <v>37603445.648004033</v>
      </c>
      <c r="G283" s="39">
        <f t="shared" si="20"/>
        <v>0</v>
      </c>
      <c r="H283" s="39">
        <f t="shared" si="21"/>
        <v>158762703.85411087</v>
      </c>
      <c r="I283" s="1"/>
    </row>
    <row r="284" spans="2:9"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9" x14ac:dyDescent="0.2">
      <c r="B285" s="9" t="str">
        <f>$B$49</f>
        <v>Teacher Ed-Practice Teaching</v>
      </c>
      <c r="C285" s="39">
        <f t="shared" si="22"/>
        <v>0</v>
      </c>
      <c r="D285" s="39">
        <f t="shared" si="22"/>
        <v>0</v>
      </c>
      <c r="E285" s="39">
        <f t="shared" si="22"/>
        <v>0</v>
      </c>
      <c r="F285" s="39">
        <f t="shared" si="22"/>
        <v>0</v>
      </c>
      <c r="G285" s="39">
        <f t="shared" si="22"/>
        <v>0</v>
      </c>
      <c r="H285" s="39">
        <f t="shared" si="21"/>
        <v>0</v>
      </c>
      <c r="I285" s="1"/>
    </row>
    <row r="286" spans="2:9" x14ac:dyDescent="0.2">
      <c r="B286" s="9" t="str">
        <f>$B$50</f>
        <v>Technology</v>
      </c>
      <c r="C286" s="39">
        <f t="shared" si="22"/>
        <v>405032.47267106804</v>
      </c>
      <c r="D286" s="39">
        <f t="shared" si="22"/>
        <v>0</v>
      </c>
      <c r="E286" s="39">
        <f t="shared" si="22"/>
        <v>0</v>
      </c>
      <c r="F286" s="39">
        <f t="shared" si="22"/>
        <v>0</v>
      </c>
      <c r="G286" s="39">
        <f t="shared" si="22"/>
        <v>0</v>
      </c>
      <c r="H286" s="39">
        <f t="shared" si="21"/>
        <v>405032.47267106804</v>
      </c>
      <c r="I286" s="1"/>
    </row>
    <row r="287" spans="2:9" x14ac:dyDescent="0.2">
      <c r="B287" s="9" t="str">
        <f>$B$51</f>
        <v>Nursing</v>
      </c>
      <c r="C287" s="39">
        <f t="shared" si="22"/>
        <v>1958282.7545496654</v>
      </c>
      <c r="D287" s="39">
        <f t="shared" si="22"/>
        <v>9337741.8040763382</v>
      </c>
      <c r="E287" s="39">
        <f t="shared" si="22"/>
        <v>10350597.480307791</v>
      </c>
      <c r="F287" s="39">
        <f t="shared" si="22"/>
        <v>5550333.2329644579</v>
      </c>
      <c r="G287" s="39">
        <f t="shared" si="22"/>
        <v>0</v>
      </c>
      <c r="H287" s="39">
        <f t="shared" si="21"/>
        <v>27196955.271898255</v>
      </c>
      <c r="I287" s="1"/>
    </row>
    <row r="288" spans="2:9" x14ac:dyDescent="0.2">
      <c r="B288" s="35" t="str">
        <f>$B$52</f>
        <v>Totals</v>
      </c>
      <c r="C288" s="38">
        <f>SUM(C268:C287)</f>
        <v>357170444.81292272</v>
      </c>
      <c r="D288" s="38">
        <f>SUM(D268:D287)</f>
        <v>526541768.60900915</v>
      </c>
      <c r="E288" s="38">
        <f>SUM(E268:E287)</f>
        <v>297041284.81132478</v>
      </c>
      <c r="F288" s="38">
        <f>SUM(F268:F287)</f>
        <v>581354117.01499629</v>
      </c>
      <c r="G288" s="38">
        <f>SUM(G268:G287)</f>
        <v>84047513.701747254</v>
      </c>
      <c r="H288" s="38">
        <f t="shared" si="21"/>
        <v>1846155128.95</v>
      </c>
      <c r="I288" s="85"/>
    </row>
    <row r="289" spans="2:10" x14ac:dyDescent="0.2">
      <c r="H289" s="54"/>
    </row>
    <row r="290" spans="2:10" ht="15" customHeight="1" x14ac:dyDescent="0.2">
      <c r="B290" s="304" t="s">
        <v>226</v>
      </c>
      <c r="C290" s="11"/>
      <c r="D290" s="11"/>
      <c r="E290" s="11"/>
      <c r="F290" s="11"/>
      <c r="G290" s="11"/>
      <c r="H290" s="17"/>
    </row>
    <row r="291" spans="2:10" ht="30" customHeight="1" thickBot="1" x14ac:dyDescent="0.25">
      <c r="B291" s="366" t="s">
        <v>238</v>
      </c>
      <c r="C291" s="366"/>
      <c r="D291" s="366"/>
      <c r="E291" s="366"/>
      <c r="F291" s="366"/>
      <c r="G291" s="366"/>
      <c r="H291" s="366"/>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390.28863985920913</v>
      </c>
      <c r="D293" s="36">
        <f t="shared" si="23"/>
        <v>825.7963605462628</v>
      </c>
      <c r="E293" s="36">
        <f t="shared" si="23"/>
        <v>2346.8238066643362</v>
      </c>
      <c r="F293" s="36">
        <f t="shared" si="23"/>
        <v>4532.8864247512201</v>
      </c>
      <c r="G293" s="37">
        <f t="shared" si="23"/>
        <v>0</v>
      </c>
      <c r="H293" s="38">
        <f t="shared" si="23"/>
        <v>782.71394986434711</v>
      </c>
      <c r="I293" s="1"/>
      <c r="J293" s="4" t="str">
        <f>IFERROR(H293/#REF!-1,"")</f>
        <v/>
      </c>
    </row>
    <row r="294" spans="2:10" x14ac:dyDescent="0.2">
      <c r="B294" s="9" t="str">
        <f>$B$33</f>
        <v>Science</v>
      </c>
      <c r="C294" s="36">
        <f t="shared" si="23"/>
        <v>1111.0464393638683</v>
      </c>
      <c r="D294" s="36">
        <f t="shared" si="23"/>
        <v>1683.6106389722058</v>
      </c>
      <c r="E294" s="36">
        <f t="shared" si="23"/>
        <v>8511.0769828505181</v>
      </c>
      <c r="F294" s="36">
        <f t="shared" si="23"/>
        <v>12763.58977996513</v>
      </c>
      <c r="G294" s="37">
        <f t="shared" si="23"/>
        <v>0</v>
      </c>
      <c r="H294" s="39">
        <f t="shared" si="23"/>
        <v>2282.7562242214485</v>
      </c>
      <c r="I294" s="1"/>
      <c r="J294" s="4" t="str">
        <f>IFERROR(H294/#REF!-1,"")</f>
        <v/>
      </c>
    </row>
    <row r="295" spans="2:10" x14ac:dyDescent="0.2">
      <c r="B295" s="9" t="str">
        <f>$B$34</f>
        <v>Fine Arts</v>
      </c>
      <c r="C295" s="36">
        <f t="shared" si="23"/>
        <v>779.5987049115256</v>
      </c>
      <c r="D295" s="36">
        <f t="shared" si="23"/>
        <v>1072.4231520884612</v>
      </c>
      <c r="E295" s="36">
        <f t="shared" si="23"/>
        <v>2498.4890346354659</v>
      </c>
      <c r="F295" s="36">
        <f t="shared" si="23"/>
        <v>3175.0252741281333</v>
      </c>
      <c r="G295" s="37">
        <f t="shared" si="23"/>
        <v>0</v>
      </c>
      <c r="H295" s="39">
        <f t="shared" si="23"/>
        <v>1133.2019233040664</v>
      </c>
      <c r="I295" s="1"/>
      <c r="J295" s="4" t="str">
        <f>IFERROR(H295/#REF!-1,"")</f>
        <v/>
      </c>
    </row>
    <row r="296" spans="2:10" x14ac:dyDescent="0.2">
      <c r="B296" s="9" t="str">
        <f>$B$35</f>
        <v>Teacher Education</v>
      </c>
      <c r="C296" s="36">
        <f t="shared" si="23"/>
        <v>342.4723944150283</v>
      </c>
      <c r="D296" s="36">
        <f t="shared" si="23"/>
        <v>1136.9180762889096</v>
      </c>
      <c r="E296" s="36">
        <f t="shared" si="23"/>
        <v>2800.1485607474247</v>
      </c>
      <c r="F296" s="36">
        <f t="shared" si="23"/>
        <v>4534.8787610098934</v>
      </c>
      <c r="G296" s="37">
        <f t="shared" si="23"/>
        <v>0</v>
      </c>
      <c r="H296" s="39">
        <f t="shared" si="23"/>
        <v>1898.2823656898302</v>
      </c>
      <c r="I296" s="1"/>
      <c r="J296" s="4" t="str">
        <f>IFERROR(H296/#REF!-1,"")</f>
        <v/>
      </c>
    </row>
    <row r="297" spans="2:10" x14ac:dyDescent="0.2">
      <c r="B297" s="9" t="str">
        <f>$B$36</f>
        <v>Agriculture</v>
      </c>
      <c r="C297" s="36">
        <f t="shared" si="23"/>
        <v>0</v>
      </c>
      <c r="D297" s="36">
        <f t="shared" si="23"/>
        <v>0</v>
      </c>
      <c r="E297" s="36">
        <f t="shared" si="23"/>
        <v>0</v>
      </c>
      <c r="F297" s="36">
        <f t="shared" si="23"/>
        <v>0</v>
      </c>
      <c r="G297" s="37">
        <f t="shared" si="23"/>
        <v>0</v>
      </c>
      <c r="H297" s="39">
        <f t="shared" si="23"/>
        <v>0</v>
      </c>
      <c r="I297" s="1"/>
      <c r="J297" s="4" t="str">
        <f>IFERROR(H297/#REF!-1,"")</f>
        <v/>
      </c>
    </row>
    <row r="298" spans="2:10" x14ac:dyDescent="0.2">
      <c r="B298" s="9" t="str">
        <f>$B$37</f>
        <v>Engineering</v>
      </c>
      <c r="C298" s="36">
        <f t="shared" si="23"/>
        <v>779.20381421646914</v>
      </c>
      <c r="D298" s="36">
        <f t="shared" si="23"/>
        <v>1302.5060972381768</v>
      </c>
      <c r="E298" s="36">
        <f t="shared" si="23"/>
        <v>5188.5051129379508</v>
      </c>
      <c r="F298" s="36">
        <f t="shared" si="23"/>
        <v>6351.4240614327027</v>
      </c>
      <c r="G298" s="37">
        <f t="shared" si="23"/>
        <v>0</v>
      </c>
      <c r="H298" s="39">
        <f t="shared" si="23"/>
        <v>2272.5426135768657</v>
      </c>
      <c r="I298" s="1"/>
      <c r="J298" s="4" t="str">
        <f>IFERROR(H298/#REF!-1,"")</f>
        <v/>
      </c>
    </row>
    <row r="299" spans="2:10" x14ac:dyDescent="0.2">
      <c r="B299" s="9" t="str">
        <f>$B$38</f>
        <v>Home Economics</v>
      </c>
      <c r="C299" s="36">
        <f t="shared" si="23"/>
        <v>350.85374197474943</v>
      </c>
      <c r="D299" s="36">
        <f t="shared" si="23"/>
        <v>957.85330958200143</v>
      </c>
      <c r="E299" s="36">
        <f t="shared" si="23"/>
        <v>6026.3465997380472</v>
      </c>
      <c r="F299" s="36">
        <f t="shared" si="23"/>
        <v>6684.5179565113185</v>
      </c>
      <c r="G299" s="37">
        <f t="shared" si="23"/>
        <v>0</v>
      </c>
      <c r="H299" s="39">
        <f t="shared" si="23"/>
        <v>771.57779553375178</v>
      </c>
      <c r="I299" s="1"/>
      <c r="J299" s="4" t="str">
        <f>IFERROR(H299/#REF!-1,"")</f>
        <v/>
      </c>
    </row>
    <row r="300" spans="2:10" x14ac:dyDescent="0.2">
      <c r="B300" s="9" t="str">
        <f>$B$39</f>
        <v>Law</v>
      </c>
      <c r="C300" s="36">
        <f t="shared" si="23"/>
        <v>0</v>
      </c>
      <c r="D300" s="36">
        <f t="shared" si="23"/>
        <v>0</v>
      </c>
      <c r="E300" s="36">
        <f t="shared" si="23"/>
        <v>0</v>
      </c>
      <c r="F300" s="36">
        <f t="shared" si="23"/>
        <v>0</v>
      </c>
      <c r="G300" s="37">
        <f t="shared" si="23"/>
        <v>1942.01212520945</v>
      </c>
      <c r="H300" s="39">
        <f t="shared" si="23"/>
        <v>1942.01212520945</v>
      </c>
      <c r="I300" s="1"/>
      <c r="J300" s="4" t="str">
        <f>IFERROR(H300/#REF!-1,"")</f>
        <v/>
      </c>
    </row>
    <row r="301" spans="2:10" x14ac:dyDescent="0.2">
      <c r="B301" s="9" t="str">
        <f>$B$40</f>
        <v>Social Service</v>
      </c>
      <c r="C301" s="36">
        <f t="shared" si="23"/>
        <v>986.30222516148569</v>
      </c>
      <c r="D301" s="36">
        <f t="shared" si="23"/>
        <v>1220.0581877171169</v>
      </c>
      <c r="E301" s="36">
        <f t="shared" si="23"/>
        <v>1619.8364435946628</v>
      </c>
      <c r="F301" s="36">
        <f t="shared" si="23"/>
        <v>12994.609789521224</v>
      </c>
      <c r="G301" s="37">
        <f t="shared" si="23"/>
        <v>0</v>
      </c>
      <c r="H301" s="39">
        <f t="shared" si="23"/>
        <v>1853.0406124265273</v>
      </c>
      <c r="I301" s="1"/>
      <c r="J301" s="4" t="str">
        <f>IFERROR(H301/#REF!-1,"")</f>
        <v/>
      </c>
    </row>
    <row r="302" spans="2:10" x14ac:dyDescent="0.2">
      <c r="B302" s="9" t="str">
        <f>$B$41</f>
        <v>Library Science</v>
      </c>
      <c r="C302" s="36">
        <f t="shared" si="23"/>
        <v>0</v>
      </c>
      <c r="D302" s="36">
        <f t="shared" si="23"/>
        <v>0</v>
      </c>
      <c r="E302" s="36">
        <f t="shared" si="23"/>
        <v>2976.2419045647234</v>
      </c>
      <c r="F302" s="36">
        <f t="shared" si="23"/>
        <v>6331.8144807814797</v>
      </c>
      <c r="G302" s="37">
        <f t="shared" si="23"/>
        <v>0</v>
      </c>
      <c r="H302" s="39">
        <f t="shared" si="23"/>
        <v>3383.5493934452061</v>
      </c>
      <c r="I302" s="1"/>
      <c r="J302" s="4" t="str">
        <f>IFERROR(H302/#REF!-1,"")</f>
        <v/>
      </c>
    </row>
    <row r="303" spans="2:10" x14ac:dyDescent="0.2">
      <c r="B303" s="9" t="str">
        <f>$B$42</f>
        <v>Veterinary Science</v>
      </c>
      <c r="C303" s="36">
        <f t="shared" si="23"/>
        <v>0</v>
      </c>
      <c r="D303" s="36">
        <f t="shared" si="23"/>
        <v>0</v>
      </c>
      <c r="E303" s="36">
        <f t="shared" si="23"/>
        <v>0</v>
      </c>
      <c r="F303" s="36">
        <f t="shared" si="23"/>
        <v>0</v>
      </c>
      <c r="G303" s="37">
        <f t="shared" si="23"/>
        <v>0</v>
      </c>
      <c r="H303" s="39">
        <f t="shared" si="23"/>
        <v>0</v>
      </c>
      <c r="I303" s="1"/>
      <c r="J303" s="4" t="str">
        <f>IFERROR(H303/#REF!-1,"")</f>
        <v/>
      </c>
    </row>
    <row r="304" spans="2:10" x14ac:dyDescent="0.2">
      <c r="B304" s="9" t="str">
        <f>$B$43</f>
        <v>Vocational Training</v>
      </c>
      <c r="C304" s="36">
        <f t="shared" si="23"/>
        <v>0</v>
      </c>
      <c r="D304" s="36">
        <f t="shared" si="23"/>
        <v>0</v>
      </c>
      <c r="E304" s="36">
        <f t="shared" si="23"/>
        <v>0</v>
      </c>
      <c r="F304" s="36">
        <f t="shared" si="23"/>
        <v>0</v>
      </c>
      <c r="G304" s="37">
        <f t="shared" si="23"/>
        <v>0</v>
      </c>
      <c r="H304" s="39">
        <f t="shared" si="23"/>
        <v>0</v>
      </c>
      <c r="I304" s="1"/>
      <c r="J304" s="4" t="str">
        <f>IFERROR(H304/#REF!-1,"")</f>
        <v/>
      </c>
    </row>
    <row r="305" spans="2:10" x14ac:dyDescent="0.2">
      <c r="B305" s="9" t="str">
        <f>$B$44</f>
        <v>Physical Training</v>
      </c>
      <c r="C305" s="36">
        <f t="shared" si="23"/>
        <v>0</v>
      </c>
      <c r="D305" s="36">
        <f t="shared" si="23"/>
        <v>0</v>
      </c>
      <c r="E305" s="36">
        <f t="shared" si="23"/>
        <v>0</v>
      </c>
      <c r="F305" s="36">
        <f t="shared" si="23"/>
        <v>0</v>
      </c>
      <c r="G305" s="37">
        <f t="shared" si="23"/>
        <v>0</v>
      </c>
      <c r="H305" s="39">
        <f t="shared" si="23"/>
        <v>0</v>
      </c>
      <c r="I305" s="1"/>
      <c r="J305" s="4" t="str">
        <f>IFERROR(H305/#REF!-1,"")</f>
        <v/>
      </c>
    </row>
    <row r="306" spans="2:10" x14ac:dyDescent="0.2">
      <c r="B306" s="9" t="str">
        <f>$B$45</f>
        <v>Health Services</v>
      </c>
      <c r="C306" s="36">
        <f t="shared" si="23"/>
        <v>415.25180306495872</v>
      </c>
      <c r="D306" s="36">
        <f t="shared" si="23"/>
        <v>654.48568533227672</v>
      </c>
      <c r="E306" s="36">
        <f t="shared" si="23"/>
        <v>2954.5645074406366</v>
      </c>
      <c r="F306" s="36">
        <f t="shared" si="23"/>
        <v>4774.9960953163491</v>
      </c>
      <c r="G306" s="37">
        <f t="shared" si="23"/>
        <v>1209.4475209167904</v>
      </c>
      <c r="H306" s="39">
        <f t="shared" si="23"/>
        <v>817.04175967506671</v>
      </c>
      <c r="I306" s="1"/>
      <c r="J306" s="4" t="str">
        <f>IFERROR(H306/#REF!-1,"")</f>
        <v/>
      </c>
    </row>
    <row r="307" spans="2:10" x14ac:dyDescent="0.2">
      <c r="B307" s="9" t="str">
        <f>$B$46</f>
        <v>Pharmacy</v>
      </c>
      <c r="C307" s="36">
        <f t="shared" si="23"/>
        <v>5403.899824937047</v>
      </c>
      <c r="D307" s="36">
        <f t="shared" si="23"/>
        <v>1060.1891454164715</v>
      </c>
      <c r="E307" s="36">
        <f t="shared" si="23"/>
        <v>8186.2505584479941</v>
      </c>
      <c r="F307" s="36">
        <f t="shared" si="23"/>
        <v>9270.9130926034795</v>
      </c>
      <c r="G307" s="37">
        <f t="shared" si="23"/>
        <v>1586.8738716347427</v>
      </c>
      <c r="H307" s="39">
        <f t="shared" si="23"/>
        <v>2254.9624315546098</v>
      </c>
      <c r="I307" s="1"/>
      <c r="J307" s="4" t="str">
        <f>IFERROR(H307/#REF!-1,"")</f>
        <v/>
      </c>
    </row>
    <row r="308" spans="2:10" x14ac:dyDescent="0.2">
      <c r="B308" s="9" t="str">
        <f>$B$47</f>
        <v>Business Administration</v>
      </c>
      <c r="C308" s="36">
        <f t="shared" si="23"/>
        <v>360.68323151504802</v>
      </c>
      <c r="D308" s="36">
        <f t="shared" si="23"/>
        <v>809.47143742190315</v>
      </c>
      <c r="E308" s="36">
        <f t="shared" si="23"/>
        <v>1621.4473782242328</v>
      </c>
      <c r="F308" s="36">
        <f t="shared" si="23"/>
        <v>25720.551058826288</v>
      </c>
      <c r="G308" s="37">
        <f t="shared" si="23"/>
        <v>0</v>
      </c>
      <c r="H308" s="39">
        <f t="shared" si="23"/>
        <v>1114.2493462712366</v>
      </c>
      <c r="I308" s="1"/>
      <c r="J308" s="4" t="str">
        <f>IFERROR(H308/#REF!-1,"")</f>
        <v/>
      </c>
    </row>
    <row r="309" spans="2:10" x14ac:dyDescent="0.2">
      <c r="B309" s="9" t="str">
        <f>$B$48</f>
        <v>Optometry</v>
      </c>
      <c r="C309" s="36">
        <f t="shared" ref="C309:H313" si="24">IF(C48=0,0,C284/C48)</f>
        <v>0</v>
      </c>
      <c r="D309" s="36">
        <f t="shared" si="24"/>
        <v>0</v>
      </c>
      <c r="E309" s="36">
        <f t="shared" si="24"/>
        <v>0</v>
      </c>
      <c r="F309" s="36">
        <f t="shared" si="24"/>
        <v>0</v>
      </c>
      <c r="G309" s="37">
        <f t="shared" si="24"/>
        <v>0</v>
      </c>
      <c r="H309" s="39">
        <f t="shared" si="24"/>
        <v>0</v>
      </c>
      <c r="I309" s="1"/>
      <c r="J309" s="4" t="str">
        <f>IFERROR(H309/#REF!-1,"")</f>
        <v/>
      </c>
    </row>
    <row r="310" spans="2:10" x14ac:dyDescent="0.2">
      <c r="B310" s="9" t="str">
        <f>$B$49</f>
        <v>Teacher Ed-Practice Teaching</v>
      </c>
      <c r="C310" s="36">
        <f t="shared" si="24"/>
        <v>0</v>
      </c>
      <c r="D310" s="36">
        <f t="shared" si="24"/>
        <v>0</v>
      </c>
      <c r="E310" s="36">
        <f t="shared" si="24"/>
        <v>0</v>
      </c>
      <c r="F310" s="36">
        <f t="shared" si="24"/>
        <v>0</v>
      </c>
      <c r="G310" s="37">
        <f t="shared" si="24"/>
        <v>0</v>
      </c>
      <c r="H310" s="39">
        <f t="shared" si="24"/>
        <v>0</v>
      </c>
      <c r="I310" s="1"/>
      <c r="J310" s="4" t="str">
        <f>IFERROR(H310/#REF!-1,"")</f>
        <v/>
      </c>
    </row>
    <row r="311" spans="2:10" x14ac:dyDescent="0.2">
      <c r="B311" s="9" t="str">
        <f>$B$50</f>
        <v>Technology</v>
      </c>
      <c r="C311" s="36">
        <f t="shared" si="24"/>
        <v>465.55456628858394</v>
      </c>
      <c r="D311" s="36">
        <f t="shared" si="24"/>
        <v>0</v>
      </c>
      <c r="E311" s="36">
        <f t="shared" si="24"/>
        <v>0</v>
      </c>
      <c r="F311" s="36">
        <f t="shared" si="24"/>
        <v>0</v>
      </c>
      <c r="G311" s="37">
        <f t="shared" si="24"/>
        <v>0</v>
      </c>
      <c r="H311" s="39">
        <f t="shared" si="24"/>
        <v>465.55456628858394</v>
      </c>
      <c r="I311" s="1"/>
      <c r="J311" s="4" t="str">
        <f>IFERROR(H311/#REF!-1,"")</f>
        <v/>
      </c>
    </row>
    <row r="312" spans="2:10" x14ac:dyDescent="0.2">
      <c r="B312" s="9" t="str">
        <f>$B$51</f>
        <v>Nursing</v>
      </c>
      <c r="C312" s="36">
        <f t="shared" si="24"/>
        <v>970.88882228540672</v>
      </c>
      <c r="D312" s="36">
        <f t="shared" si="24"/>
        <v>1172.6411910180004</v>
      </c>
      <c r="E312" s="36">
        <f t="shared" si="24"/>
        <v>1865.6448234152472</v>
      </c>
      <c r="F312" s="36">
        <f t="shared" si="24"/>
        <v>6468.9198519399279</v>
      </c>
      <c r="G312" s="37">
        <f t="shared" si="24"/>
        <v>0</v>
      </c>
      <c r="H312" s="39">
        <f t="shared" si="24"/>
        <v>1659.7678061697945</v>
      </c>
      <c r="I312" s="1"/>
      <c r="J312" s="4" t="str">
        <f>IFERROR(H312/#REF!-1,"")</f>
        <v/>
      </c>
    </row>
    <row r="313" spans="2:10" x14ac:dyDescent="0.2">
      <c r="B313" s="35" t="str">
        <f>$B$52</f>
        <v>Totals</v>
      </c>
      <c r="C313" s="38">
        <f t="shared" si="24"/>
        <v>579.8438006823676</v>
      </c>
      <c r="D313" s="38">
        <f t="shared" si="24"/>
        <v>1072.2991377667993</v>
      </c>
      <c r="E313" s="38">
        <f t="shared" si="24"/>
        <v>2970.0564413402867</v>
      </c>
      <c r="F313" s="38">
        <f t="shared" si="24"/>
        <v>7173.314705777063</v>
      </c>
      <c r="G313" s="38">
        <f t="shared" si="24"/>
        <v>1798.2693675755756</v>
      </c>
      <c r="H313" s="38">
        <f t="shared" si="24"/>
        <v>1383.083544374447</v>
      </c>
      <c r="I313" s="50"/>
      <c r="J313" s="4" t="str">
        <f>IFERROR(H313/#REF!-1,"")</f>
        <v/>
      </c>
    </row>
    <row r="315" spans="2:10" ht="15" customHeight="1" x14ac:dyDescent="0.2">
      <c r="B315" s="304" t="s">
        <v>38</v>
      </c>
      <c r="C315" s="11"/>
      <c r="D315" s="11"/>
      <c r="E315" s="11"/>
      <c r="F315" s="11"/>
      <c r="G315" s="11"/>
      <c r="H315" s="17"/>
    </row>
    <row r="316" spans="2:10" ht="55.5" customHeight="1" thickBot="1" x14ac:dyDescent="0.25">
      <c r="B316" s="366" t="s">
        <v>239</v>
      </c>
      <c r="C316" s="366"/>
      <c r="D316" s="366"/>
      <c r="E316" s="366"/>
      <c r="F316" s="366"/>
      <c r="G316" s="366"/>
      <c r="H316" s="366"/>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2.1158606124025456</v>
      </c>
      <c r="E318" s="55">
        <f t="shared" si="25"/>
        <v>6.0130466710763555</v>
      </c>
      <c r="F318" s="55">
        <f t="shared" si="25"/>
        <v>11.614190016871596</v>
      </c>
      <c r="G318" s="55">
        <f t="shared" si="25"/>
        <v>0</v>
      </c>
      <c r="H318" s="55">
        <f t="shared" si="25"/>
        <v>2.0054745896439612</v>
      </c>
      <c r="I318" s="1"/>
      <c r="J318" s="4" t="str">
        <f>IFERROR(H318/#REF!-1,"")</f>
        <v/>
      </c>
    </row>
    <row r="319" spans="2:10" x14ac:dyDescent="0.2">
      <c r="B319" s="9" t="str">
        <f>$B$33</f>
        <v>Science</v>
      </c>
      <c r="C319" s="55">
        <f t="shared" ref="C319:H334" si="26">IF($C$293=0,"",C294/$C$293)</f>
        <v>2.8467301527522348</v>
      </c>
      <c r="D319" s="55">
        <f t="shared" si="26"/>
        <v>4.3137577347358702</v>
      </c>
      <c r="E319" s="55">
        <f t="shared" si="26"/>
        <v>21.807134806487742</v>
      </c>
      <c r="F319" s="55">
        <f t="shared" si="26"/>
        <v>32.702949756798986</v>
      </c>
      <c r="G319" s="55">
        <f t="shared" si="26"/>
        <v>0</v>
      </c>
      <c r="H319" s="55">
        <f t="shared" si="26"/>
        <v>5.8488923096632259</v>
      </c>
      <c r="I319" s="1"/>
      <c r="J319" s="4" t="str">
        <f>IFERROR(H319/#REF!-1,"")</f>
        <v/>
      </c>
    </row>
    <row r="320" spans="2:10" x14ac:dyDescent="0.2">
      <c r="B320" s="9" t="str">
        <f>$B$34</f>
        <v>Fine Arts</v>
      </c>
      <c r="C320" s="55">
        <f t="shared" si="26"/>
        <v>1.9974926894945093</v>
      </c>
      <c r="D320" s="55">
        <f t="shared" si="26"/>
        <v>2.7477693239427157</v>
      </c>
      <c r="E320" s="55">
        <f t="shared" si="26"/>
        <v>6.4016442690639392</v>
      </c>
      <c r="F320" s="55">
        <f t="shared" si="26"/>
        <v>8.1350696635020601</v>
      </c>
      <c r="G320" s="55">
        <f t="shared" si="26"/>
        <v>0</v>
      </c>
      <c r="H320" s="55">
        <f t="shared" si="26"/>
        <v>2.9034970726097802</v>
      </c>
      <c r="I320" s="1"/>
      <c r="J320" s="4" t="str">
        <f>IFERROR(H320/#REF!-1,"")</f>
        <v/>
      </c>
    </row>
    <row r="321" spans="2:10" x14ac:dyDescent="0.2">
      <c r="B321" s="9" t="str">
        <f>$B$35</f>
        <v>Teacher Education</v>
      </c>
      <c r="C321" s="55">
        <f t="shared" si="26"/>
        <v>0.87748491613430046</v>
      </c>
      <c r="D321" s="55">
        <f t="shared" si="26"/>
        <v>2.9130186230863293</v>
      </c>
      <c r="E321" s="55">
        <f t="shared" si="26"/>
        <v>7.1745581981518525</v>
      </c>
      <c r="F321" s="55">
        <f t="shared" si="26"/>
        <v>11.619294793324714</v>
      </c>
      <c r="G321" s="55">
        <f t="shared" si="26"/>
        <v>0</v>
      </c>
      <c r="H321" s="55">
        <f t="shared" si="26"/>
        <v>4.8637909788371179</v>
      </c>
      <c r="I321" s="1"/>
      <c r="J321" s="4" t="str">
        <f>IFERROR(H321/#REF!-1,"")</f>
        <v/>
      </c>
    </row>
    <row r="322" spans="2:10" x14ac:dyDescent="0.2">
      <c r="B322" s="9" t="str">
        <f>$B$36</f>
        <v>Agriculture</v>
      </c>
      <c r="C322" s="55">
        <f t="shared" si="26"/>
        <v>0</v>
      </c>
      <c r="D322" s="55">
        <f t="shared" si="26"/>
        <v>0</v>
      </c>
      <c r="E322" s="55">
        <f t="shared" si="26"/>
        <v>0</v>
      </c>
      <c r="F322" s="55">
        <f t="shared" si="26"/>
        <v>0</v>
      </c>
      <c r="G322" s="55">
        <f t="shared" si="26"/>
        <v>0</v>
      </c>
      <c r="H322" s="55">
        <f t="shared" si="26"/>
        <v>0</v>
      </c>
      <c r="I322" s="1"/>
      <c r="J322" s="4" t="str">
        <f>IFERROR(H322/#REF!-1,"")</f>
        <v/>
      </c>
    </row>
    <row r="323" spans="2:10" x14ac:dyDescent="0.2">
      <c r="B323" s="9" t="str">
        <f>$B$37</f>
        <v>Engineering</v>
      </c>
      <c r="C323" s="55">
        <f t="shared" si="26"/>
        <v>1.9964808980798299</v>
      </c>
      <c r="D323" s="55">
        <f t="shared" si="26"/>
        <v>3.3372892885328067</v>
      </c>
      <c r="E323" s="55">
        <f t="shared" si="26"/>
        <v>13.294020330209015</v>
      </c>
      <c r="F323" s="55">
        <f t="shared" si="26"/>
        <v>16.27365855107616</v>
      </c>
      <c r="G323" s="55">
        <f t="shared" si="26"/>
        <v>0</v>
      </c>
      <c r="H323" s="55">
        <f t="shared" si="26"/>
        <v>5.8227229324344467</v>
      </c>
      <c r="I323" s="1"/>
      <c r="J323" s="4" t="str">
        <f>IFERROR(H323/#REF!-1,"")</f>
        <v/>
      </c>
    </row>
    <row r="324" spans="2:10" x14ac:dyDescent="0.2">
      <c r="B324" s="9" t="str">
        <f>$B$38</f>
        <v>Home Economics</v>
      </c>
      <c r="C324" s="55">
        <f t="shared" si="26"/>
        <v>0.89895965739949479</v>
      </c>
      <c r="D324" s="55">
        <f t="shared" si="26"/>
        <v>2.4542177551658506</v>
      </c>
      <c r="E324" s="55">
        <f t="shared" si="26"/>
        <v>15.440743040617228</v>
      </c>
      <c r="F324" s="55">
        <f t="shared" si="26"/>
        <v>17.127113817411288</v>
      </c>
      <c r="G324" s="55">
        <f t="shared" si="26"/>
        <v>0</v>
      </c>
      <c r="H324" s="55">
        <f t="shared" si="26"/>
        <v>1.9769414651989028</v>
      </c>
      <c r="I324" s="1"/>
      <c r="J324" s="4" t="str">
        <f>IFERROR(H324/#REF!-1,"")</f>
        <v/>
      </c>
    </row>
    <row r="325" spans="2:10" x14ac:dyDescent="0.2">
      <c r="B325" s="9" t="str">
        <f>$B$39</f>
        <v>Law</v>
      </c>
      <c r="C325" s="55">
        <f t="shared" si="26"/>
        <v>0</v>
      </c>
      <c r="D325" s="55">
        <f t="shared" si="26"/>
        <v>0</v>
      </c>
      <c r="E325" s="55">
        <f t="shared" si="26"/>
        <v>0</v>
      </c>
      <c r="F325" s="55">
        <f t="shared" si="26"/>
        <v>0</v>
      </c>
      <c r="G325" s="55">
        <f t="shared" si="26"/>
        <v>4.9758356428462847</v>
      </c>
      <c r="H325" s="55">
        <f t="shared" si="26"/>
        <v>4.9758356428462847</v>
      </c>
      <c r="I325" s="1"/>
      <c r="J325" s="4" t="str">
        <f>IFERROR(H325/#REF!-1,"")</f>
        <v/>
      </c>
    </row>
    <row r="326" spans="2:10" x14ac:dyDescent="0.2">
      <c r="B326" s="9" t="str">
        <f>$B$40</f>
        <v>Social Service</v>
      </c>
      <c r="C326" s="55">
        <f t="shared" si="26"/>
        <v>2.5271097450268591</v>
      </c>
      <c r="D326" s="55">
        <f t="shared" si="26"/>
        <v>3.126040737842728</v>
      </c>
      <c r="E326" s="55">
        <f t="shared" si="26"/>
        <v>4.1503550915009848</v>
      </c>
      <c r="F326" s="55">
        <f t="shared" si="26"/>
        <v>33.29487067368612</v>
      </c>
      <c r="G326" s="55">
        <f t="shared" si="26"/>
        <v>0</v>
      </c>
      <c r="H326" s="55">
        <f t="shared" si="26"/>
        <v>4.7478722749782944</v>
      </c>
      <c r="I326" s="1"/>
      <c r="J326" s="4" t="str">
        <f>IFERROR(H326/#REF!-1,"")</f>
        <v/>
      </c>
    </row>
    <row r="327" spans="2:10" x14ac:dyDescent="0.2">
      <c r="B327" s="9" t="str">
        <f>$B$41</f>
        <v>Library Science</v>
      </c>
      <c r="C327" s="55">
        <f t="shared" si="26"/>
        <v>0</v>
      </c>
      <c r="D327" s="55">
        <f t="shared" si="26"/>
        <v>0</v>
      </c>
      <c r="E327" s="55">
        <f t="shared" si="26"/>
        <v>7.6257456677149476</v>
      </c>
      <c r="F327" s="55">
        <f t="shared" si="26"/>
        <v>16.223414760587417</v>
      </c>
      <c r="G327" s="55">
        <f t="shared" si="26"/>
        <v>0</v>
      </c>
      <c r="H327" s="55">
        <f t="shared" si="26"/>
        <v>8.66935146937859</v>
      </c>
      <c r="I327" s="1"/>
      <c r="J327" s="4" t="str">
        <f>IFERROR(H327/#REF!-1,"")</f>
        <v/>
      </c>
    </row>
    <row r="328" spans="2:10" x14ac:dyDescent="0.2">
      <c r="B328" s="9" t="str">
        <f>$B$42</f>
        <v>Veterinary Science</v>
      </c>
      <c r="C328" s="55">
        <f t="shared" si="26"/>
        <v>0</v>
      </c>
      <c r="D328" s="55">
        <f t="shared" si="26"/>
        <v>0</v>
      </c>
      <c r="E328" s="55">
        <f t="shared" si="26"/>
        <v>0</v>
      </c>
      <c r="F328" s="55">
        <f t="shared" si="26"/>
        <v>0</v>
      </c>
      <c r="G328" s="55">
        <f t="shared" si="26"/>
        <v>0</v>
      </c>
      <c r="H328" s="55">
        <f t="shared" si="26"/>
        <v>0</v>
      </c>
      <c r="I328" s="1"/>
      <c r="J328" s="4" t="str">
        <f>IFERROR(H328/#REF!-1,"")</f>
        <v/>
      </c>
    </row>
    <row r="329" spans="2:10" x14ac:dyDescent="0.2">
      <c r="B329" s="9" t="str">
        <f>$B$43</f>
        <v>Vocational Training</v>
      </c>
      <c r="C329" s="55">
        <f t="shared" si="26"/>
        <v>0</v>
      </c>
      <c r="D329" s="55">
        <f t="shared" si="26"/>
        <v>0</v>
      </c>
      <c r="E329" s="55">
        <f t="shared" si="26"/>
        <v>0</v>
      </c>
      <c r="F329" s="55">
        <f t="shared" si="26"/>
        <v>0</v>
      </c>
      <c r="G329" s="55">
        <f t="shared" si="26"/>
        <v>0</v>
      </c>
      <c r="H329" s="55">
        <f t="shared" si="26"/>
        <v>0</v>
      </c>
      <c r="I329" s="1"/>
      <c r="J329" s="4" t="str">
        <f>IFERROR(H329/#REF!-1,"")</f>
        <v/>
      </c>
    </row>
    <row r="330" spans="2:10" x14ac:dyDescent="0.2">
      <c r="B330" s="9" t="str">
        <f>$B$44</f>
        <v>Physical Training</v>
      </c>
      <c r="C330" s="55">
        <f t="shared" si="26"/>
        <v>0</v>
      </c>
      <c r="D330" s="55">
        <f t="shared" si="26"/>
        <v>0</v>
      </c>
      <c r="E330" s="55">
        <f t="shared" si="26"/>
        <v>0</v>
      </c>
      <c r="F330" s="55">
        <f t="shared" si="26"/>
        <v>0</v>
      </c>
      <c r="G330" s="55">
        <f t="shared" si="26"/>
        <v>0</v>
      </c>
      <c r="H330" s="55">
        <f t="shared" si="26"/>
        <v>0</v>
      </c>
      <c r="I330" s="1"/>
      <c r="J330" s="4" t="str">
        <f>IFERROR(H330/#REF!-1,"")</f>
        <v/>
      </c>
    </row>
    <row r="331" spans="2:10" x14ac:dyDescent="0.2">
      <c r="B331" s="9" t="str">
        <f>$B$45</f>
        <v>Health Services</v>
      </c>
      <c r="C331" s="55">
        <f t="shared" si="26"/>
        <v>1.0639607732747607</v>
      </c>
      <c r="D331" s="55">
        <f t="shared" si="26"/>
        <v>1.676927326320266</v>
      </c>
      <c r="E331" s="55">
        <f t="shared" si="26"/>
        <v>7.5702037048950546</v>
      </c>
      <c r="F331" s="55">
        <f t="shared" si="26"/>
        <v>12.234524932723787</v>
      </c>
      <c r="G331" s="55">
        <f t="shared" si="26"/>
        <v>3.0988540208423201</v>
      </c>
      <c r="H331" s="55">
        <f t="shared" si="26"/>
        <v>2.0934295191625423</v>
      </c>
      <c r="I331" s="1"/>
      <c r="J331" s="4" t="str">
        <f>IFERROR(H331/#REF!-1,"")</f>
        <v/>
      </c>
    </row>
    <row r="332" spans="2:10" x14ac:dyDescent="0.2">
      <c r="B332" s="9" t="str">
        <f>$B$46</f>
        <v>Pharmacy</v>
      </c>
      <c r="C332" s="55">
        <f t="shared" si="26"/>
        <v>13.845906011731277</v>
      </c>
      <c r="D332" s="55">
        <f t="shared" si="26"/>
        <v>2.7164232753454449</v>
      </c>
      <c r="E332" s="55">
        <f t="shared" si="26"/>
        <v>20.974862505352611</v>
      </c>
      <c r="F332" s="55">
        <f t="shared" si="26"/>
        <v>23.753991650763457</v>
      </c>
      <c r="G332" s="55">
        <f t="shared" si="26"/>
        <v>4.0658981829632141</v>
      </c>
      <c r="H332" s="55">
        <f t="shared" si="26"/>
        <v>5.7776788798363548</v>
      </c>
      <c r="I332" s="1"/>
      <c r="J332" s="4" t="str">
        <f>IFERROR(H332/#REF!-1,"")</f>
        <v/>
      </c>
    </row>
    <row r="333" spans="2:10" x14ac:dyDescent="0.2">
      <c r="B333" s="9" t="str">
        <f>$B$47</f>
        <v>Business Administration</v>
      </c>
      <c r="C333" s="55">
        <f t="shared" si="26"/>
        <v>0.92414483712659223</v>
      </c>
      <c r="D333" s="55">
        <f t="shared" si="26"/>
        <v>2.0740327920226118</v>
      </c>
      <c r="E333" s="55">
        <f t="shared" si="26"/>
        <v>4.1544826383087807</v>
      </c>
      <c r="F333" s="55">
        <f t="shared" si="26"/>
        <v>65.901357180430864</v>
      </c>
      <c r="G333" s="55">
        <f t="shared" si="26"/>
        <v>0</v>
      </c>
      <c r="H333" s="55">
        <f t="shared" si="26"/>
        <v>2.8549366609112314</v>
      </c>
      <c r="I333" s="1"/>
      <c r="J333" s="4" t="str">
        <f>IFERROR(H333/#REF!-1,"")</f>
        <v/>
      </c>
    </row>
    <row r="334" spans="2:10" x14ac:dyDescent="0.2">
      <c r="B334" s="9" t="str">
        <f>$B$48</f>
        <v>Optometry</v>
      </c>
      <c r="C334" s="55">
        <f t="shared" si="26"/>
        <v>0</v>
      </c>
      <c r="D334" s="55">
        <f t="shared" si="26"/>
        <v>0</v>
      </c>
      <c r="E334" s="55">
        <f t="shared" si="26"/>
        <v>0</v>
      </c>
      <c r="F334" s="55">
        <f t="shared" si="26"/>
        <v>0</v>
      </c>
      <c r="G334" s="55">
        <f t="shared" si="26"/>
        <v>0</v>
      </c>
      <c r="H334" s="55">
        <f t="shared" si="26"/>
        <v>0</v>
      </c>
      <c r="I334" s="1"/>
      <c r="J334" s="4" t="str">
        <f>IFERROR(H334/#REF!-1,"")</f>
        <v/>
      </c>
    </row>
    <row r="335" spans="2:10" x14ac:dyDescent="0.2">
      <c r="B335" s="9" t="str">
        <f>$B$49</f>
        <v>Teacher Ed-Practice Teaching</v>
      </c>
      <c r="C335" s="55">
        <f t="shared" ref="C335:H338" si="27">IF($C$293=0,"",C310/$C$293)</f>
        <v>0</v>
      </c>
      <c r="D335" s="55">
        <f t="shared" si="27"/>
        <v>0</v>
      </c>
      <c r="E335" s="55">
        <f t="shared" si="27"/>
        <v>0</v>
      </c>
      <c r="F335" s="55">
        <f t="shared" si="27"/>
        <v>0</v>
      </c>
      <c r="G335" s="55">
        <f t="shared" si="27"/>
        <v>0</v>
      </c>
      <c r="H335" s="55">
        <f t="shared" si="27"/>
        <v>0</v>
      </c>
      <c r="I335" s="1"/>
      <c r="J335" s="4" t="str">
        <f>IFERROR(H335/#REF!-1,"")</f>
        <v/>
      </c>
    </row>
    <row r="336" spans="2:10" x14ac:dyDescent="0.2">
      <c r="B336" s="9" t="str">
        <f>$B$50</f>
        <v>Technology</v>
      </c>
      <c r="C336" s="55">
        <f t="shared" si="27"/>
        <v>1.1928468285844187</v>
      </c>
      <c r="D336" s="55">
        <f t="shared" si="27"/>
        <v>0</v>
      </c>
      <c r="E336" s="55">
        <f t="shared" si="27"/>
        <v>0</v>
      </c>
      <c r="F336" s="55">
        <f t="shared" si="27"/>
        <v>0</v>
      </c>
      <c r="G336" s="55">
        <f t="shared" si="27"/>
        <v>0</v>
      </c>
      <c r="H336" s="55">
        <f t="shared" si="27"/>
        <v>1.1928468285844187</v>
      </c>
      <c r="I336" s="1"/>
      <c r="J336" s="4" t="str">
        <f>IFERROR(H336/#REF!-1,"")</f>
        <v/>
      </c>
    </row>
    <row r="337" spans="2:10" x14ac:dyDescent="0.2">
      <c r="B337" s="9" t="str">
        <f>$B$51</f>
        <v>Nursing</v>
      </c>
      <c r="C337" s="55">
        <f t="shared" si="27"/>
        <v>2.4876174275419354</v>
      </c>
      <c r="D337" s="55">
        <f t="shared" si="27"/>
        <v>3.0045486116147613</v>
      </c>
      <c r="E337" s="55">
        <f t="shared" si="27"/>
        <v>4.7801668633969232</v>
      </c>
      <c r="F337" s="55">
        <f t="shared" si="27"/>
        <v>16.574707002165102</v>
      </c>
      <c r="G337" s="55">
        <f t="shared" si="27"/>
        <v>0</v>
      </c>
      <c r="H337" s="55">
        <f t="shared" si="27"/>
        <v>4.2526674790445638</v>
      </c>
      <c r="I337" s="1"/>
      <c r="J337" s="4" t="str">
        <f>IFERROR(H337/#REF!-1,"")</f>
        <v/>
      </c>
    </row>
    <row r="338" spans="2:10" x14ac:dyDescent="0.2">
      <c r="B338" s="35" t="str">
        <f>$B$52</f>
        <v>Totals</v>
      </c>
      <c r="C338" s="55">
        <f t="shared" si="27"/>
        <v>1.485679421495685</v>
      </c>
      <c r="D338" s="55">
        <f t="shared" si="27"/>
        <v>2.7474515736702338</v>
      </c>
      <c r="E338" s="55">
        <f t="shared" si="27"/>
        <v>7.60989723506093</v>
      </c>
      <c r="F338" s="55">
        <f t="shared" si="27"/>
        <v>18.379511912938924</v>
      </c>
      <c r="G338" s="55">
        <f t="shared" si="27"/>
        <v>4.6075370480275186</v>
      </c>
      <c r="H338" s="55">
        <f t="shared" si="27"/>
        <v>3.5437453287735301</v>
      </c>
      <c r="I338" s="50"/>
      <c r="J338" s="4" t="str">
        <f>IFERROR(H338/#REF!-1,"")</f>
        <v/>
      </c>
    </row>
    <row r="340" spans="2:10" ht="15" customHeight="1" x14ac:dyDescent="0.2">
      <c r="B340" s="304" t="s">
        <v>240</v>
      </c>
      <c r="C340" s="11"/>
      <c r="D340" s="11"/>
      <c r="E340" s="11"/>
      <c r="F340" s="11"/>
      <c r="G340" s="11"/>
      <c r="H340" s="17"/>
    </row>
    <row r="341" spans="2:10" ht="55.5" customHeight="1" thickBot="1" x14ac:dyDescent="0.25">
      <c r="B341" s="366" t="s">
        <v>241</v>
      </c>
      <c r="C341" s="366"/>
      <c r="D341" s="366"/>
      <c r="E341" s="366"/>
      <c r="F341" s="366"/>
      <c r="G341" s="366"/>
      <c r="H341" s="366"/>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11708.659195776274</v>
      </c>
      <c r="D343" s="38">
        <f t="shared" si="28"/>
        <v>24773.890816387884</v>
      </c>
      <c r="E343" s="38">
        <f>E293*24</f>
        <v>56323.771359944069</v>
      </c>
      <c r="F343" s="38">
        <f>F293*18</f>
        <v>81591.955645521957</v>
      </c>
      <c r="G343" s="38">
        <f>G293*24</f>
        <v>0</v>
      </c>
      <c r="H343" s="38">
        <f>IF((C32/30+D32/30+E32/24+F32/18+G32/24)=0,0,H268/(C32/30+D32/30+E32/24+F32/18+G32/24))</f>
        <v>22596.351226691168</v>
      </c>
      <c r="I343" s="1"/>
    </row>
    <row r="344" spans="2:10" x14ac:dyDescent="0.2">
      <c r="B344" s="9" t="str">
        <f>$B$33</f>
        <v>Science</v>
      </c>
      <c r="C344" s="39">
        <f t="shared" si="28"/>
        <v>33331.393180916049</v>
      </c>
      <c r="D344" s="39">
        <f t="shared" si="28"/>
        <v>50508.319169166178</v>
      </c>
      <c r="E344" s="39">
        <f>E294*24</f>
        <v>204265.84758841243</v>
      </c>
      <c r="F344" s="39">
        <f>F294*18</f>
        <v>229744.61603937234</v>
      </c>
      <c r="G344" s="39">
        <f>G294*24</f>
        <v>0</v>
      </c>
      <c r="H344" s="39">
        <f t="shared" ref="H344:H363" si="29">IF((C33/30+D33/30+E33/24+F33/18+G33/24)=0,0,H269/(C33/30+D33/30+E33/24+F33/18+G33/24))</f>
        <v>65155.488374142988</v>
      </c>
      <c r="I344" s="1"/>
    </row>
    <row r="345" spans="2:10" x14ac:dyDescent="0.2">
      <c r="B345" s="9" t="str">
        <f>$B$34</f>
        <v>Fine Arts</v>
      </c>
      <c r="C345" s="39">
        <f t="shared" si="28"/>
        <v>23387.96114734577</v>
      </c>
      <c r="D345" s="39">
        <f t="shared" si="28"/>
        <v>32172.694562653836</v>
      </c>
      <c r="E345" s="39">
        <f t="shared" ref="E345:E363" si="30">E295*24</f>
        <v>59963.736831251183</v>
      </c>
      <c r="F345" s="39">
        <f t="shared" ref="F345:F363" si="31">F295*18</f>
        <v>57150.454934306399</v>
      </c>
      <c r="G345" s="39">
        <f t="shared" ref="G345:G363" si="32">G295*24</f>
        <v>0</v>
      </c>
      <c r="H345" s="39">
        <f t="shared" si="29"/>
        <v>32265.545440364236</v>
      </c>
      <c r="I345" s="1"/>
    </row>
    <row r="346" spans="2:10" x14ac:dyDescent="0.2">
      <c r="B346" s="9" t="str">
        <f>$B$35</f>
        <v>Teacher Education</v>
      </c>
      <c r="C346" s="39">
        <f t="shared" si="28"/>
        <v>10274.171832450849</v>
      </c>
      <c r="D346" s="39">
        <f t="shared" si="28"/>
        <v>34107.54228866729</v>
      </c>
      <c r="E346" s="39">
        <f t="shared" si="30"/>
        <v>67203.565457938195</v>
      </c>
      <c r="F346" s="39">
        <f t="shared" si="31"/>
        <v>81627.817698178085</v>
      </c>
      <c r="G346" s="39">
        <f t="shared" si="32"/>
        <v>0</v>
      </c>
      <c r="H346" s="39">
        <f t="shared" si="29"/>
        <v>48310.817039310554</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23376.114426494074</v>
      </c>
      <c r="D348" s="39">
        <f t="shared" si="28"/>
        <v>39075.182917145306</v>
      </c>
      <c r="E348" s="39">
        <f t="shared" si="30"/>
        <v>124524.12271051083</v>
      </c>
      <c r="F348" s="39">
        <f t="shared" si="31"/>
        <v>114325.63310578864</v>
      </c>
      <c r="G348" s="39">
        <f t="shared" si="32"/>
        <v>0</v>
      </c>
      <c r="H348" s="39">
        <f t="shared" si="29"/>
        <v>60890.457414502496</v>
      </c>
      <c r="I348" s="1"/>
    </row>
    <row r="349" spans="2:10" x14ac:dyDescent="0.2">
      <c r="B349" s="9" t="str">
        <f>$B$38</f>
        <v>Home Economics</v>
      </c>
      <c r="C349" s="39">
        <f t="shared" si="28"/>
        <v>10525.612259242484</v>
      </c>
      <c r="D349" s="39">
        <f t="shared" si="28"/>
        <v>28735.599287460042</v>
      </c>
      <c r="E349" s="39">
        <f t="shared" si="30"/>
        <v>144632.31839371313</v>
      </c>
      <c r="F349" s="39">
        <f t="shared" si="31"/>
        <v>120321.32321720374</v>
      </c>
      <c r="G349" s="39">
        <f t="shared" si="32"/>
        <v>0</v>
      </c>
      <c r="H349" s="39">
        <f t="shared" si="29"/>
        <v>22735.739856455133</v>
      </c>
      <c r="I349" s="1"/>
    </row>
    <row r="350" spans="2:10" x14ac:dyDescent="0.2">
      <c r="B350" s="9" t="str">
        <f>$B$39</f>
        <v>Law</v>
      </c>
      <c r="C350" s="39">
        <f t="shared" si="28"/>
        <v>0</v>
      </c>
      <c r="D350" s="39">
        <f t="shared" si="28"/>
        <v>0</v>
      </c>
      <c r="E350" s="39">
        <f t="shared" si="30"/>
        <v>0</v>
      </c>
      <c r="F350" s="39">
        <f t="shared" si="31"/>
        <v>0</v>
      </c>
      <c r="G350" s="39">
        <f t="shared" si="32"/>
        <v>46608.291005026796</v>
      </c>
      <c r="H350" s="39">
        <f t="shared" si="29"/>
        <v>46608.291005026804</v>
      </c>
      <c r="I350" s="1"/>
    </row>
    <row r="351" spans="2:10" x14ac:dyDescent="0.2">
      <c r="B351" s="9" t="str">
        <f>$B$40</f>
        <v>Social Service</v>
      </c>
      <c r="C351" s="39">
        <f t="shared" si="28"/>
        <v>29589.066754844571</v>
      </c>
      <c r="D351" s="39">
        <f t="shared" si="28"/>
        <v>36601.745631513506</v>
      </c>
      <c r="E351" s="39">
        <f t="shared" si="30"/>
        <v>38876.074646271911</v>
      </c>
      <c r="F351" s="39">
        <f t="shared" si="31"/>
        <v>233902.97621138205</v>
      </c>
      <c r="G351" s="39">
        <f t="shared" si="32"/>
        <v>0</v>
      </c>
      <c r="H351" s="39">
        <f t="shared" si="29"/>
        <v>47540.144011488155</v>
      </c>
      <c r="I351" s="1"/>
    </row>
    <row r="352" spans="2:10" x14ac:dyDescent="0.2">
      <c r="B352" s="9" t="str">
        <f>$B$41</f>
        <v>Library Science</v>
      </c>
      <c r="C352" s="39">
        <f t="shared" si="28"/>
        <v>0</v>
      </c>
      <c r="D352" s="39">
        <f t="shared" si="28"/>
        <v>0</v>
      </c>
      <c r="E352" s="39">
        <f t="shared" si="30"/>
        <v>71429.805709553359</v>
      </c>
      <c r="F352" s="39">
        <f t="shared" si="31"/>
        <v>113972.66065406664</v>
      </c>
      <c r="G352" s="39">
        <f t="shared" si="32"/>
        <v>0</v>
      </c>
      <c r="H352" s="39">
        <f t="shared" si="29"/>
        <v>78047.327839728809</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12457.554091948761</v>
      </c>
      <c r="D356" s="39">
        <f t="shared" si="28"/>
        <v>19634.570559968302</v>
      </c>
      <c r="E356" s="39">
        <f t="shared" si="30"/>
        <v>70909.548178575278</v>
      </c>
      <c r="F356" s="39">
        <f t="shared" si="31"/>
        <v>85949.929715694278</v>
      </c>
      <c r="G356" s="39">
        <f t="shared" si="32"/>
        <v>29026.740502002969</v>
      </c>
      <c r="H356" s="39">
        <f t="shared" si="29"/>
        <v>23632.047553783395</v>
      </c>
      <c r="I356" s="1"/>
    </row>
    <row r="357" spans="2:9" x14ac:dyDescent="0.2">
      <c r="B357" s="9" t="str">
        <f>$B$46</f>
        <v>Pharmacy</v>
      </c>
      <c r="C357" s="39">
        <f t="shared" si="28"/>
        <v>162116.99474811141</v>
      </c>
      <c r="D357" s="39">
        <f t="shared" si="28"/>
        <v>31805.674362494145</v>
      </c>
      <c r="E357" s="39">
        <f t="shared" si="30"/>
        <v>196470.01340275185</v>
      </c>
      <c r="F357" s="39">
        <f t="shared" si="31"/>
        <v>166876.43566686264</v>
      </c>
      <c r="G357" s="39">
        <f t="shared" si="32"/>
        <v>38084.972919233827</v>
      </c>
      <c r="H357" s="39">
        <f t="shared" si="29"/>
        <v>53075.714392264978</v>
      </c>
      <c r="I357" s="1"/>
    </row>
    <row r="358" spans="2:9" x14ac:dyDescent="0.2">
      <c r="B358" s="9" t="str">
        <f>$B$47</f>
        <v>Business Administration</v>
      </c>
      <c r="C358" s="39">
        <f t="shared" si="28"/>
        <v>10820.496945451441</v>
      </c>
      <c r="D358" s="39">
        <f t="shared" si="28"/>
        <v>24284.143122657093</v>
      </c>
      <c r="E358" s="39">
        <f t="shared" si="30"/>
        <v>38914.737077381586</v>
      </c>
      <c r="F358" s="39">
        <f t="shared" si="31"/>
        <v>462969.9190588732</v>
      </c>
      <c r="G358" s="39">
        <f t="shared" si="32"/>
        <v>0</v>
      </c>
      <c r="H358" s="39">
        <f t="shared" si="29"/>
        <v>31652.851872342002</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0</v>
      </c>
      <c r="E360" s="39">
        <f t="shared" si="30"/>
        <v>0</v>
      </c>
      <c r="F360" s="39">
        <f t="shared" si="31"/>
        <v>0</v>
      </c>
      <c r="G360" s="39">
        <f t="shared" si="32"/>
        <v>0</v>
      </c>
      <c r="H360" s="39">
        <f t="shared" si="29"/>
        <v>0</v>
      </c>
      <c r="I360" s="1"/>
    </row>
    <row r="361" spans="2:9" x14ac:dyDescent="0.2">
      <c r="B361" s="9" t="str">
        <f>$B$50</f>
        <v>Technology</v>
      </c>
      <c r="C361" s="39">
        <f t="shared" si="33"/>
        <v>13966.636988657518</v>
      </c>
      <c r="D361" s="39">
        <f t="shared" si="33"/>
        <v>0</v>
      </c>
      <c r="E361" s="39">
        <f t="shared" si="30"/>
        <v>0</v>
      </c>
      <c r="F361" s="39">
        <f t="shared" si="31"/>
        <v>0</v>
      </c>
      <c r="G361" s="39">
        <f t="shared" si="32"/>
        <v>0</v>
      </c>
      <c r="H361" s="39">
        <f t="shared" si="29"/>
        <v>13966.636988657519</v>
      </c>
      <c r="I361" s="1"/>
    </row>
    <row r="362" spans="2:9" x14ac:dyDescent="0.2">
      <c r="B362" s="9" t="str">
        <f>$B$51</f>
        <v>Nursing</v>
      </c>
      <c r="C362" s="39">
        <f t="shared" si="33"/>
        <v>29126.6646685622</v>
      </c>
      <c r="D362" s="39">
        <f t="shared" si="33"/>
        <v>35179.235730540015</v>
      </c>
      <c r="E362" s="39">
        <f t="shared" si="30"/>
        <v>44775.475761965936</v>
      </c>
      <c r="F362" s="39">
        <f t="shared" si="31"/>
        <v>116440.5573349187</v>
      </c>
      <c r="G362" s="39">
        <f t="shared" si="32"/>
        <v>0</v>
      </c>
      <c r="H362" s="39">
        <f t="shared" si="29"/>
        <v>44475.805841207286</v>
      </c>
      <c r="I362" s="1"/>
    </row>
    <row r="363" spans="2:9" x14ac:dyDescent="0.2">
      <c r="B363" s="35" t="str">
        <f>$B$52</f>
        <v>Totals</v>
      </c>
      <c r="C363" s="38">
        <f t="shared" si="33"/>
        <v>17395.314020471029</v>
      </c>
      <c r="D363" s="38">
        <f t="shared" si="33"/>
        <v>32168.97413300398</v>
      </c>
      <c r="E363" s="38">
        <f t="shared" si="30"/>
        <v>71281.354592166885</v>
      </c>
      <c r="F363" s="38">
        <f t="shared" si="31"/>
        <v>129119.66470398713</v>
      </c>
      <c r="G363" s="38">
        <f t="shared" si="32"/>
        <v>43158.464821813817</v>
      </c>
      <c r="H363" s="38">
        <f t="shared" si="29"/>
        <v>38852.032610961534</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62" priority="7" stopIfTrue="1">
      <formula>C32=0</formula>
    </cfRule>
  </conditionalFormatting>
  <conditionalFormatting sqref="C91:G110">
    <cfRule type="expression" dxfId="261" priority="6" stopIfTrue="1">
      <formula>C32=0</formula>
    </cfRule>
  </conditionalFormatting>
  <conditionalFormatting sqref="C143:H162">
    <cfRule type="expression" dxfId="260" priority="4" stopIfTrue="1">
      <formula>C32=0</formula>
    </cfRule>
  </conditionalFormatting>
  <conditionalFormatting sqref="H143:H162">
    <cfRule type="expression" dxfId="259" priority="5" stopIfTrue="1">
      <formula>OR(AND(#REF!&gt;0,H143&gt;0,H61=0),AND(#REF!&gt;0,H143&gt;0,H32=0))</formula>
    </cfRule>
  </conditionalFormatting>
  <conditionalFormatting sqref="H143:H162">
    <cfRule type="expression" dxfId="258" priority="3" stopIfTrue="1">
      <formula>OR(AND(#REF!&gt;0,H143&gt;0,H61=0),AND(#REF!&gt;0,H143&gt;0,H32=0))</formula>
    </cfRule>
  </conditionalFormatting>
  <conditionalFormatting sqref="H143:H162">
    <cfRule type="expression" dxfId="257" priority="2" stopIfTrue="1">
      <formula>OR(AND(#REF!&gt;0,H143&gt;0,H61=0),AND(#REF!&gt;0,H143&gt;0,H32=0))</formula>
    </cfRule>
  </conditionalFormatting>
  <conditionalFormatting sqref="C293:G312">
    <cfRule type="expression" dxfId="256" priority="1" stopIfTrue="1">
      <formula>C32=0</formula>
    </cfRule>
  </conditionalFormatting>
  <pageMargins left="0.25" right="0.25" top="0.5" bottom="0.5" header="0.17" footer="0.17"/>
  <pageSetup scale="65"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pageSetUpPr fitToPage="1"/>
  </sheetPr>
  <dimension ref="B1:W363"/>
  <sheetViews>
    <sheetView showGridLines="0" showZeros="0" zoomScale="70" zoomScaleNormal="70" workbookViewId="0">
      <selection activeCell="L38" sqref="L38"/>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82" t="str">
        <f>'Relative Weights'!A1</f>
        <v>THECB Texas Public University Expenditure Study Fiscal Year 2021</v>
      </c>
      <c r="C1" s="382"/>
      <c r="D1" s="382"/>
      <c r="E1" s="382"/>
      <c r="F1" s="382"/>
      <c r="G1" s="382"/>
      <c r="H1" s="382"/>
    </row>
    <row r="2" spans="2:8" x14ac:dyDescent="0.2">
      <c r="B2" s="383" t="str">
        <f>'Relative Weights'!A2</f>
        <v>Institution Survey for the Year Ended August 31, 2021</v>
      </c>
      <c r="C2" s="383"/>
      <c r="D2" s="383"/>
      <c r="E2" s="383"/>
      <c r="F2" s="383"/>
      <c r="G2" s="383"/>
      <c r="H2" s="383"/>
    </row>
    <row r="3" spans="2:8" x14ac:dyDescent="0.2">
      <c r="B3" s="6" t="s">
        <v>130</v>
      </c>
      <c r="C3" s="6"/>
      <c r="D3" s="6"/>
      <c r="E3" s="6"/>
      <c r="F3" s="6"/>
      <c r="G3" s="6"/>
      <c r="H3" s="6"/>
    </row>
    <row r="4" spans="2:8" x14ac:dyDescent="0.2">
      <c r="B4" s="83" t="s">
        <v>137</v>
      </c>
      <c r="C4" s="6"/>
      <c r="D4" s="6"/>
      <c r="E4" s="6"/>
      <c r="F4" s="6"/>
      <c r="G4" s="6"/>
      <c r="H4" s="6"/>
    </row>
    <row r="5" spans="2:8" x14ac:dyDescent="0.2">
      <c r="B5" s="6"/>
      <c r="C5" s="6"/>
      <c r="D5" s="6"/>
      <c r="E5" s="6"/>
      <c r="F5" s="6"/>
      <c r="G5" s="6"/>
      <c r="H5" s="10"/>
    </row>
    <row r="6" spans="2:8" x14ac:dyDescent="0.2">
      <c r="B6" s="23" t="s">
        <v>11</v>
      </c>
      <c r="C6" s="23"/>
      <c r="D6" s="23"/>
      <c r="E6" s="23"/>
      <c r="F6" s="23"/>
      <c r="G6" s="23"/>
      <c r="H6" s="24"/>
    </row>
    <row r="7" spans="2:8" x14ac:dyDescent="0.2">
      <c r="B7" s="6"/>
      <c r="C7" s="6"/>
      <c r="D7" s="6"/>
      <c r="E7" s="6"/>
      <c r="F7" s="6"/>
      <c r="G7" s="6"/>
      <c r="H7" s="25"/>
    </row>
    <row r="8" spans="2:8" ht="129" customHeight="1" x14ac:dyDescent="0.2">
      <c r="B8" s="388" t="s">
        <v>231</v>
      </c>
      <c r="C8" s="388"/>
      <c r="D8" s="388"/>
      <c r="E8" s="388"/>
      <c r="F8" s="388"/>
      <c r="G8" s="388"/>
      <c r="H8" s="388"/>
    </row>
    <row r="9" spans="2:8" ht="99.75" customHeight="1" x14ac:dyDescent="0.2">
      <c r="B9" s="364" t="s">
        <v>44</v>
      </c>
      <c r="C9" s="364"/>
      <c r="D9" s="364"/>
      <c r="E9" s="364"/>
      <c r="F9" s="364"/>
      <c r="G9" s="364"/>
      <c r="H9" s="5"/>
    </row>
    <row r="10" spans="2:8" x14ac:dyDescent="0.2">
      <c r="B10" s="382" t="s">
        <v>21</v>
      </c>
      <c r="C10" s="382"/>
      <c r="D10" s="382"/>
      <c r="E10" s="382"/>
      <c r="F10" s="382"/>
      <c r="G10" s="382"/>
      <c r="H10" s="5"/>
    </row>
    <row r="11" spans="2:8" ht="21" customHeight="1" thickBot="1" x14ac:dyDescent="0.25">
      <c r="B11" s="364" t="s">
        <v>907</v>
      </c>
      <c r="C11" s="364"/>
      <c r="D11" s="364"/>
      <c r="E11" s="364"/>
      <c r="F11" s="364"/>
      <c r="G11" s="364"/>
      <c r="H11" s="364"/>
    </row>
    <row r="12" spans="2:8" ht="15" thickBot="1" x14ac:dyDescent="0.25">
      <c r="B12" s="367" t="s">
        <v>17</v>
      </c>
      <c r="C12" s="368"/>
      <c r="D12" s="368"/>
      <c r="E12" s="368"/>
      <c r="F12" s="86"/>
      <c r="G12" s="332"/>
      <c r="H12" s="58" t="s">
        <v>18</v>
      </c>
    </row>
    <row r="13" spans="2:8" x14ac:dyDescent="0.2">
      <c r="B13" s="369" t="s">
        <v>13</v>
      </c>
      <c r="C13" s="369"/>
      <c r="D13" s="369"/>
      <c r="E13" s="369"/>
      <c r="F13" s="334"/>
      <c r="G13" s="333"/>
      <c r="H13" s="338">
        <f>Data!$G4</f>
        <v>198362529</v>
      </c>
    </row>
    <row r="14" spans="2:8" x14ac:dyDescent="0.2">
      <c r="B14" s="371" t="s">
        <v>14</v>
      </c>
      <c r="C14" s="371"/>
      <c r="D14" s="371"/>
      <c r="E14" s="371"/>
      <c r="F14" s="335"/>
      <c r="G14" s="333"/>
      <c r="H14" s="339">
        <f>Data!$H4</f>
        <v>104916639</v>
      </c>
    </row>
    <row r="15" spans="2:8" x14ac:dyDescent="0.2">
      <c r="B15" s="371" t="s">
        <v>15</v>
      </c>
      <c r="C15" s="371"/>
      <c r="D15" s="371"/>
      <c r="E15" s="371"/>
      <c r="F15" s="335"/>
      <c r="G15" s="333"/>
      <c r="H15" s="339">
        <f>Data!$I4</f>
        <v>65864869</v>
      </c>
    </row>
    <row r="16" spans="2:8" x14ac:dyDescent="0.2">
      <c r="B16" s="371" t="s">
        <v>19</v>
      </c>
      <c r="C16" s="371"/>
      <c r="D16" s="371"/>
      <c r="E16" s="371"/>
      <c r="F16" s="335"/>
      <c r="G16" s="333"/>
      <c r="H16" s="339">
        <f>Data!$J4</f>
        <v>17924411</v>
      </c>
    </row>
    <row r="17" spans="2:23" x14ac:dyDescent="0.2">
      <c r="B17" s="371" t="s">
        <v>16</v>
      </c>
      <c r="C17" s="371"/>
      <c r="D17" s="371"/>
      <c r="E17" s="371"/>
      <c r="F17" s="335"/>
      <c r="G17" s="333"/>
      <c r="H17" s="339">
        <f>Data!$K4</f>
        <v>36900521</v>
      </c>
    </row>
    <row r="18" spans="2:23" x14ac:dyDescent="0.2">
      <c r="B18" s="371" t="s">
        <v>1</v>
      </c>
      <c r="C18" s="371"/>
      <c r="D18" s="371"/>
      <c r="E18" s="371"/>
      <c r="F18" s="336"/>
      <c r="G18" s="333"/>
      <c r="H18" s="337">
        <f>SUM(H13:H17)</f>
        <v>423968969</v>
      </c>
    </row>
    <row r="19" spans="2:23" ht="13.5" customHeight="1" x14ac:dyDescent="0.2">
      <c r="B19" s="27"/>
      <c r="D19" s="27"/>
      <c r="E19" s="27"/>
      <c r="F19" s="27"/>
      <c r="G19" s="27"/>
      <c r="H19" s="5"/>
    </row>
    <row r="20" spans="2:23" ht="13.5" customHeight="1" x14ac:dyDescent="0.2">
      <c r="B20" s="27"/>
      <c r="D20" s="373" t="s">
        <v>23</v>
      </c>
      <c r="E20" s="373"/>
      <c r="F20" s="373"/>
      <c r="G20" s="31" t="s">
        <v>24</v>
      </c>
      <c r="H20" s="31" t="s">
        <v>25</v>
      </c>
    </row>
    <row r="21" spans="2:23" ht="28.5" x14ac:dyDescent="0.2">
      <c r="B21" s="385" t="s">
        <v>22</v>
      </c>
      <c r="C21" s="386"/>
      <c r="D21" s="384" t="str">
        <f>Data!L4</f>
        <v>Cindy Milligan</v>
      </c>
      <c r="E21" s="384"/>
      <c r="F21" s="384"/>
      <c r="G21" s="87" t="str">
        <f>Data!M4</f>
        <v>(972) 883-2632</v>
      </c>
      <c r="H21" s="78" t="str">
        <f>Data!N4</f>
        <v>cxm133830@utdallas.edu</v>
      </c>
    </row>
    <row r="22" spans="2:23" ht="13.5" customHeight="1" x14ac:dyDescent="0.2">
      <c r="B22" s="27"/>
      <c r="C22" s="27"/>
      <c r="D22" s="27"/>
      <c r="E22" s="27"/>
      <c r="F22" s="27"/>
      <c r="G22" s="27"/>
      <c r="H22" s="5"/>
    </row>
    <row r="23" spans="2:23" ht="13.5" customHeight="1" thickBot="1" x14ac:dyDescent="0.25">
      <c r="B23" s="3" t="s">
        <v>66</v>
      </c>
      <c r="C23" s="27"/>
      <c r="D23" s="27"/>
      <c r="E23" s="27"/>
      <c r="F23" s="27"/>
      <c r="G23" s="27"/>
      <c r="H23" s="5"/>
    </row>
    <row r="24" spans="2:23" s="33" customFormat="1" x14ac:dyDescent="0.2">
      <c r="B24" s="57"/>
      <c r="C24" s="59" t="s">
        <v>26</v>
      </c>
      <c r="D24" s="60" t="s">
        <v>27</v>
      </c>
      <c r="E24" s="60" t="s">
        <v>28</v>
      </c>
      <c r="F24" s="60" t="s">
        <v>29</v>
      </c>
      <c r="G24" s="60" t="s">
        <v>30</v>
      </c>
      <c r="H24" s="61" t="s">
        <v>31</v>
      </c>
      <c r="J24" s="4"/>
    </row>
    <row r="25" spans="2:23" s="33" customFormat="1" ht="15" thickBot="1" x14ac:dyDescent="0.25">
      <c r="B25" s="56" t="s">
        <v>684</v>
      </c>
      <c r="C25" s="79">
        <f>Data!O4</f>
        <v>7152</v>
      </c>
      <c r="D25" s="80">
        <f>Data!P4</f>
        <v>14230</v>
      </c>
      <c r="E25" s="80">
        <f>Data!Q4</f>
        <v>5677</v>
      </c>
      <c r="F25" s="80">
        <f>Data!R4</f>
        <v>1561</v>
      </c>
      <c r="G25" s="80">
        <f>Data!S4</f>
        <v>49</v>
      </c>
      <c r="H25" s="68">
        <f>SUM(C25:G25)</f>
        <v>28669</v>
      </c>
    </row>
    <row r="26" spans="2:23" x14ac:dyDescent="0.2">
      <c r="C26" s="2"/>
      <c r="D26" s="2"/>
      <c r="E26" s="2"/>
      <c r="F26" s="2"/>
      <c r="G26" s="2"/>
      <c r="H26" s="2"/>
      <c r="I26" s="2"/>
    </row>
    <row r="27" spans="2:23" ht="13.5" customHeight="1" x14ac:dyDescent="0.2">
      <c r="B27" s="27"/>
      <c r="D27" s="373" t="s">
        <v>23</v>
      </c>
      <c r="E27" s="373"/>
      <c r="F27" s="373"/>
      <c r="G27" s="31" t="s">
        <v>24</v>
      </c>
      <c r="H27" s="31" t="s">
        <v>25</v>
      </c>
    </row>
    <row r="28" spans="2:23" x14ac:dyDescent="0.2">
      <c r="B28" s="385" t="s">
        <v>39</v>
      </c>
      <c r="C28" s="386"/>
      <c r="D28" s="384" t="str">
        <f>Data!T4</f>
        <v>Redlinger, Lawrence</v>
      </c>
      <c r="E28" s="384"/>
      <c r="F28" s="384"/>
      <c r="G28" s="87" t="str">
        <f>Data!U4</f>
        <v>(972) 883-6188</v>
      </c>
      <c r="H28" s="78" t="str">
        <f>Data!V4</f>
        <v>redling@utdallas.edu</v>
      </c>
    </row>
    <row r="29" spans="2:23" ht="13.5" customHeight="1" x14ac:dyDescent="0.2">
      <c r="B29" s="27"/>
      <c r="C29" s="27"/>
      <c r="D29" s="27"/>
      <c r="E29" s="27"/>
      <c r="F29" s="27"/>
      <c r="G29" s="27"/>
      <c r="H29" s="5"/>
    </row>
    <row r="30" spans="2:23" ht="15" thickBot="1" x14ac:dyDescent="0.25">
      <c r="B30" s="3" t="s">
        <v>9</v>
      </c>
      <c r="C30" s="1"/>
      <c r="D30" s="1"/>
      <c r="E30" s="1"/>
      <c r="F30" s="1"/>
      <c r="G30" s="1"/>
      <c r="H30" s="1"/>
      <c r="I30" s="1"/>
    </row>
    <row r="31" spans="2:23" ht="15" thickBot="1" x14ac:dyDescent="0.25">
      <c r="B31" s="62" t="s">
        <v>32</v>
      </c>
      <c r="C31" s="63" t="s">
        <v>26</v>
      </c>
      <c r="D31" s="63" t="s">
        <v>27</v>
      </c>
      <c r="E31" s="63" t="s">
        <v>28</v>
      </c>
      <c r="F31" s="63" t="s">
        <v>29</v>
      </c>
      <c r="G31" s="63" t="s">
        <v>30</v>
      </c>
      <c r="H31" s="64" t="s">
        <v>31</v>
      </c>
      <c r="I31" s="1"/>
    </row>
    <row r="32" spans="2:23" x14ac:dyDescent="0.2">
      <c r="B32" s="9" t="s">
        <v>45</v>
      </c>
      <c r="C32" s="81">
        <f>Data!W4</f>
        <v>102790</v>
      </c>
      <c r="D32" s="81">
        <f>Data!AQ4</f>
        <v>53661</v>
      </c>
      <c r="E32" s="81">
        <f>Data!BK4</f>
        <v>7046</v>
      </c>
      <c r="F32" s="81">
        <f>Data!CE4</f>
        <v>5960</v>
      </c>
      <c r="G32" s="81">
        <f>Data!CY4</f>
        <v>0</v>
      </c>
      <c r="H32" s="22">
        <f>SUM(C32:G32)</f>
        <v>169457</v>
      </c>
      <c r="I32" s="1"/>
      <c r="W32" s="18"/>
    </row>
    <row r="33" spans="2:23" x14ac:dyDescent="0.2">
      <c r="B33" s="7" t="s">
        <v>46</v>
      </c>
      <c r="C33" s="81">
        <f>Data!X4</f>
        <v>66441</v>
      </c>
      <c r="D33" s="81">
        <f>Data!AR4</f>
        <v>59384</v>
      </c>
      <c r="E33" s="81">
        <f>Data!BL4</f>
        <v>9720</v>
      </c>
      <c r="F33" s="81">
        <f>Data!CF4</f>
        <v>6546</v>
      </c>
      <c r="G33" s="81">
        <f>Data!CZ4</f>
        <v>0</v>
      </c>
      <c r="H33" s="22">
        <f t="shared" ref="H33:H52" si="0">SUM(C33:G33)</f>
        <v>142091</v>
      </c>
      <c r="I33" s="1"/>
      <c r="W33" s="18"/>
    </row>
    <row r="34" spans="2:23" x14ac:dyDescent="0.2">
      <c r="B34" s="7" t="s">
        <v>47</v>
      </c>
      <c r="C34" s="81">
        <f>Data!Y4</f>
        <v>21993</v>
      </c>
      <c r="D34" s="81">
        <f>Data!AS4</f>
        <v>15815</v>
      </c>
      <c r="E34" s="81">
        <f>Data!BM4</f>
        <v>771</v>
      </c>
      <c r="F34" s="81">
        <f>Data!CG4</f>
        <v>727</v>
      </c>
      <c r="G34" s="81">
        <f>Data!DA4</f>
        <v>0</v>
      </c>
      <c r="H34" s="22">
        <f t="shared" si="0"/>
        <v>39306</v>
      </c>
      <c r="I34" s="1"/>
      <c r="W34" s="18"/>
    </row>
    <row r="35" spans="2:23" x14ac:dyDescent="0.2">
      <c r="B35" s="7" t="s">
        <v>48</v>
      </c>
      <c r="C35" s="81">
        <f>Data!Z4</f>
        <v>299</v>
      </c>
      <c r="D35" s="81">
        <f>Data!AT4</f>
        <v>2166</v>
      </c>
      <c r="E35" s="81">
        <f>Data!BN4</f>
        <v>9</v>
      </c>
      <c r="F35" s="81">
        <f>Data!CH4</f>
        <v>54</v>
      </c>
      <c r="G35" s="81">
        <f>Data!DB4</f>
        <v>0</v>
      </c>
      <c r="H35" s="22">
        <f t="shared" si="0"/>
        <v>2528</v>
      </c>
      <c r="I35" s="1"/>
      <c r="W35" s="18"/>
    </row>
    <row r="36" spans="2:23" x14ac:dyDescent="0.2">
      <c r="B36" s="7" t="s">
        <v>49</v>
      </c>
      <c r="C36" s="81">
        <f>Data!AA4</f>
        <v>0</v>
      </c>
      <c r="D36" s="81">
        <f>Data!AU4</f>
        <v>0</v>
      </c>
      <c r="E36" s="81">
        <f>Data!BO4</f>
        <v>0</v>
      </c>
      <c r="F36" s="81">
        <f>Data!CI4</f>
        <v>0</v>
      </c>
      <c r="G36" s="81">
        <f>Data!DC4</f>
        <v>0</v>
      </c>
      <c r="H36" s="22">
        <f t="shared" si="0"/>
        <v>0</v>
      </c>
      <c r="I36" s="1"/>
      <c r="W36" s="18"/>
    </row>
    <row r="37" spans="2:23" x14ac:dyDescent="0.2">
      <c r="B37" s="7" t="s">
        <v>50</v>
      </c>
      <c r="C37" s="81">
        <f>Data!AB4</f>
        <v>40803</v>
      </c>
      <c r="D37" s="81">
        <f>Data!AV4</f>
        <v>81823</v>
      </c>
      <c r="E37" s="81">
        <f>Data!BP4</f>
        <v>24219</v>
      </c>
      <c r="F37" s="81">
        <f>Data!CJ4</f>
        <v>10678</v>
      </c>
      <c r="G37" s="81">
        <f>Data!DD4</f>
        <v>0</v>
      </c>
      <c r="H37" s="22">
        <f t="shared" si="0"/>
        <v>157523</v>
      </c>
      <c r="I37" s="1"/>
      <c r="W37" s="18"/>
    </row>
    <row r="38" spans="2:23" x14ac:dyDescent="0.2">
      <c r="B38" s="7" t="s">
        <v>51</v>
      </c>
      <c r="C38" s="81">
        <f>Data!AC4</f>
        <v>0</v>
      </c>
      <c r="D38" s="81">
        <f>Data!AW4</f>
        <v>0</v>
      </c>
      <c r="E38" s="81">
        <f>Data!BQ4</f>
        <v>0</v>
      </c>
      <c r="F38" s="81">
        <f>Data!CK4</f>
        <v>0</v>
      </c>
      <c r="G38" s="81">
        <f>Data!DE4</f>
        <v>0</v>
      </c>
      <c r="H38" s="22">
        <f t="shared" si="0"/>
        <v>0</v>
      </c>
      <c r="I38" s="1"/>
      <c r="W38" s="18"/>
    </row>
    <row r="39" spans="2:23" x14ac:dyDescent="0.2">
      <c r="B39" s="7" t="s">
        <v>52</v>
      </c>
      <c r="C39" s="81">
        <f>Data!AD4</f>
        <v>0</v>
      </c>
      <c r="D39" s="81">
        <f>Data!AX4</f>
        <v>0</v>
      </c>
      <c r="E39" s="81">
        <f>Data!BR4</f>
        <v>0</v>
      </c>
      <c r="F39" s="81">
        <f>Data!CL4</f>
        <v>0</v>
      </c>
      <c r="G39" s="81">
        <f>Data!DF4</f>
        <v>0</v>
      </c>
      <c r="H39" s="22">
        <f t="shared" si="0"/>
        <v>0</v>
      </c>
      <c r="I39" s="1"/>
      <c r="W39" s="18"/>
    </row>
    <row r="40" spans="2:23" x14ac:dyDescent="0.2">
      <c r="B40" s="7" t="s">
        <v>53</v>
      </c>
      <c r="C40" s="81">
        <f>Data!AE4</f>
        <v>0</v>
      </c>
      <c r="D40" s="81">
        <f>Data!AY4</f>
        <v>0</v>
      </c>
      <c r="E40" s="81">
        <f>Data!BS4</f>
        <v>0</v>
      </c>
      <c r="F40" s="81">
        <f>Data!CM4</f>
        <v>0</v>
      </c>
      <c r="G40" s="81">
        <f>Data!DG4</f>
        <v>0</v>
      </c>
      <c r="H40" s="22">
        <f t="shared" si="0"/>
        <v>0</v>
      </c>
      <c r="I40" s="1"/>
      <c r="W40" s="18"/>
    </row>
    <row r="41" spans="2:23" x14ac:dyDescent="0.2">
      <c r="B41" s="7" t="s">
        <v>54</v>
      </c>
      <c r="C41" s="81">
        <f>Data!AF4</f>
        <v>98</v>
      </c>
      <c r="D41" s="81">
        <f>Data!AZ4</f>
        <v>0</v>
      </c>
      <c r="E41" s="81">
        <f>Data!BT4</f>
        <v>15</v>
      </c>
      <c r="F41" s="81">
        <f>Data!CN4</f>
        <v>0</v>
      </c>
      <c r="G41" s="81">
        <f>Data!DH4</f>
        <v>0</v>
      </c>
      <c r="H41" s="22">
        <f t="shared" si="0"/>
        <v>113</v>
      </c>
      <c r="I41" s="1"/>
      <c r="W41" s="18"/>
    </row>
    <row r="42" spans="2:23" x14ac:dyDescent="0.2">
      <c r="B42" s="7" t="s">
        <v>55</v>
      </c>
      <c r="C42" s="81">
        <f>Data!AG4</f>
        <v>0</v>
      </c>
      <c r="D42" s="81">
        <f>Data!BA4</f>
        <v>0</v>
      </c>
      <c r="E42" s="81">
        <f>Data!BU4</f>
        <v>0</v>
      </c>
      <c r="F42" s="81">
        <f>Data!CO4</f>
        <v>0</v>
      </c>
      <c r="G42" s="81">
        <f>Data!DI4</f>
        <v>0</v>
      </c>
      <c r="H42" s="22">
        <f t="shared" si="0"/>
        <v>0</v>
      </c>
      <c r="I42" s="1"/>
      <c r="W42" s="18"/>
    </row>
    <row r="43" spans="2:23" x14ac:dyDescent="0.2">
      <c r="B43" s="7" t="s">
        <v>56</v>
      </c>
      <c r="C43" s="81">
        <f>Data!AH4</f>
        <v>0</v>
      </c>
      <c r="D43" s="81">
        <f>Data!BB4</f>
        <v>0</v>
      </c>
      <c r="E43" s="81">
        <f>Data!BV4</f>
        <v>0</v>
      </c>
      <c r="F43" s="81">
        <f>Data!CP4</f>
        <v>0</v>
      </c>
      <c r="G43" s="81">
        <f>Data!DJ4</f>
        <v>0</v>
      </c>
      <c r="H43" s="22">
        <f t="shared" si="0"/>
        <v>0</v>
      </c>
      <c r="I43" s="1"/>
      <c r="W43" s="18"/>
    </row>
    <row r="44" spans="2:23" x14ac:dyDescent="0.2">
      <c r="B44" s="7" t="s">
        <v>57</v>
      </c>
      <c r="C44" s="81">
        <f>Data!AI4</f>
        <v>0</v>
      </c>
      <c r="D44" s="81">
        <f>Data!BC4</f>
        <v>0</v>
      </c>
      <c r="E44" s="81">
        <f>Data!BW4</f>
        <v>0</v>
      </c>
      <c r="F44" s="81">
        <f>Data!CQ4</f>
        <v>0</v>
      </c>
      <c r="G44" s="81">
        <f>Data!DK4</f>
        <v>0</v>
      </c>
      <c r="H44" s="22">
        <f t="shared" si="0"/>
        <v>0</v>
      </c>
      <c r="I44" s="1"/>
      <c r="W44" s="18"/>
    </row>
    <row r="45" spans="2:23" x14ac:dyDescent="0.2">
      <c r="B45" s="7" t="s">
        <v>58</v>
      </c>
      <c r="C45" s="81">
        <f>Data!AJ4</f>
        <v>2263</v>
      </c>
      <c r="D45" s="81">
        <f>Data!BD4</f>
        <v>10697</v>
      </c>
      <c r="E45" s="81">
        <f>Data!BX4</f>
        <v>8437</v>
      </c>
      <c r="F45" s="81">
        <f>Data!CR4</f>
        <v>696</v>
      </c>
      <c r="G45" s="81">
        <f>Data!DL4</f>
        <v>1159</v>
      </c>
      <c r="H45" s="22">
        <f t="shared" si="0"/>
        <v>23252</v>
      </c>
      <c r="I45" s="1"/>
      <c r="W45" s="18"/>
    </row>
    <row r="46" spans="2:23" x14ac:dyDescent="0.2">
      <c r="B46" s="7" t="s">
        <v>59</v>
      </c>
      <c r="C46" s="81">
        <f>Data!AK4</f>
        <v>0</v>
      </c>
      <c r="D46" s="81">
        <f>Data!BE4</f>
        <v>0</v>
      </c>
      <c r="E46" s="81">
        <f>Data!BY4</f>
        <v>0</v>
      </c>
      <c r="F46" s="81">
        <f>Data!CS4</f>
        <v>0</v>
      </c>
      <c r="G46" s="81">
        <f>Data!DM4</f>
        <v>0</v>
      </c>
      <c r="H46" s="22">
        <f t="shared" si="0"/>
        <v>0</v>
      </c>
      <c r="I46" s="1"/>
      <c r="W46" s="18"/>
    </row>
    <row r="47" spans="2:23" x14ac:dyDescent="0.2">
      <c r="B47" s="7" t="s">
        <v>60</v>
      </c>
      <c r="C47" s="81">
        <f>Data!AL4</f>
        <v>24260</v>
      </c>
      <c r="D47" s="81">
        <f>Data!BF4</f>
        <v>76732</v>
      </c>
      <c r="E47" s="81">
        <f>Data!BZ4</f>
        <v>43936</v>
      </c>
      <c r="F47" s="81">
        <f>Data!CT4</f>
        <v>1652</v>
      </c>
      <c r="G47" s="81">
        <f>Data!DN4</f>
        <v>0</v>
      </c>
      <c r="H47" s="22">
        <f t="shared" si="0"/>
        <v>146580</v>
      </c>
      <c r="I47" s="1"/>
      <c r="W47" s="18"/>
    </row>
    <row r="48" spans="2:23" x14ac:dyDescent="0.2">
      <c r="B48" s="7" t="s">
        <v>61</v>
      </c>
      <c r="C48" s="81">
        <f>Data!AM4</f>
        <v>0</v>
      </c>
      <c r="D48" s="81">
        <f>Data!BG4</f>
        <v>0</v>
      </c>
      <c r="E48" s="81">
        <f>Data!CA4</f>
        <v>0</v>
      </c>
      <c r="F48" s="81">
        <f>Data!CU4</f>
        <v>0</v>
      </c>
      <c r="G48" s="81">
        <f>Data!DO4</f>
        <v>0</v>
      </c>
      <c r="H48" s="22">
        <f t="shared" si="0"/>
        <v>0</v>
      </c>
      <c r="I48" s="1"/>
      <c r="W48" s="18"/>
    </row>
    <row r="49" spans="2:23" x14ac:dyDescent="0.2">
      <c r="B49" s="7" t="s">
        <v>62</v>
      </c>
      <c r="C49" s="81">
        <f>Data!AN4</f>
        <v>0</v>
      </c>
      <c r="D49" s="81">
        <f>Data!BH4</f>
        <v>335</v>
      </c>
      <c r="E49" s="81">
        <f>Data!CB4</f>
        <v>0</v>
      </c>
      <c r="F49" s="81">
        <f>Data!CV4</f>
        <v>0</v>
      </c>
      <c r="G49" s="81">
        <f>Data!DP4</f>
        <v>0</v>
      </c>
      <c r="H49" s="22">
        <f t="shared" si="0"/>
        <v>335</v>
      </c>
      <c r="I49" s="1"/>
      <c r="W49" s="18"/>
    </row>
    <row r="50" spans="2:23" x14ac:dyDescent="0.2">
      <c r="B50" s="7" t="s">
        <v>63</v>
      </c>
      <c r="C50" s="81">
        <f>Data!AO4</f>
        <v>3</v>
      </c>
      <c r="D50" s="81">
        <f>Data!BI4</f>
        <v>303</v>
      </c>
      <c r="E50" s="81">
        <f>Data!CC4</f>
        <v>714</v>
      </c>
      <c r="F50" s="81">
        <f>Data!CW4</f>
        <v>33</v>
      </c>
      <c r="G50" s="81">
        <f>Data!DQ4</f>
        <v>0</v>
      </c>
      <c r="H50" s="22">
        <f t="shared" si="0"/>
        <v>1053</v>
      </c>
      <c r="I50" s="1"/>
      <c r="W50" s="18"/>
    </row>
    <row r="51" spans="2:23" x14ac:dyDescent="0.2">
      <c r="B51" s="7" t="s">
        <v>0</v>
      </c>
      <c r="C51" s="81">
        <f>Data!AP4</f>
        <v>0</v>
      </c>
      <c r="D51" s="81">
        <f>Data!BJ4</f>
        <v>0</v>
      </c>
      <c r="E51" s="81">
        <f>Data!CD4</f>
        <v>0</v>
      </c>
      <c r="F51" s="81">
        <f>Data!CX4</f>
        <v>0</v>
      </c>
      <c r="G51" s="81">
        <f>Data!DR4</f>
        <v>0</v>
      </c>
      <c r="H51" s="22">
        <f t="shared" si="0"/>
        <v>0</v>
      </c>
      <c r="I51" s="1"/>
      <c r="W51" s="18"/>
    </row>
    <row r="52" spans="2:23" x14ac:dyDescent="0.2">
      <c r="B52" s="8" t="s">
        <v>34</v>
      </c>
      <c r="C52" s="22">
        <f>SUM(C32:C51)</f>
        <v>258950</v>
      </c>
      <c r="D52" s="22">
        <f>SUM(D32:D51)</f>
        <v>300916</v>
      </c>
      <c r="E52" s="22">
        <f>SUM(E32:E51)</f>
        <v>94867</v>
      </c>
      <c r="F52" s="22">
        <f>SUM(F32:F51)</f>
        <v>26346</v>
      </c>
      <c r="G52" s="22">
        <f>SUM(G32:G51)</f>
        <v>1159</v>
      </c>
      <c r="H52" s="22">
        <f t="shared" si="0"/>
        <v>682238</v>
      </c>
      <c r="I52" s="1"/>
    </row>
    <row r="53" spans="2:23" x14ac:dyDescent="0.2">
      <c r="B53" s="14"/>
      <c r="C53" s="18"/>
      <c r="D53" s="18"/>
      <c r="E53" s="18"/>
      <c r="F53" s="18"/>
      <c r="G53" s="18"/>
      <c r="H53" s="18"/>
      <c r="I53" s="1"/>
    </row>
    <row r="54" spans="2:23" ht="13.5" customHeight="1" x14ac:dyDescent="0.2">
      <c r="B54" s="27"/>
      <c r="D54" s="373" t="s">
        <v>23</v>
      </c>
      <c r="E54" s="373"/>
      <c r="F54" s="373"/>
      <c r="G54" s="31" t="s">
        <v>24</v>
      </c>
      <c r="H54" s="31" t="s">
        <v>25</v>
      </c>
    </row>
    <row r="55" spans="2:23" x14ac:dyDescent="0.2">
      <c r="B55" s="385" t="s">
        <v>40</v>
      </c>
      <c r="C55" s="386"/>
      <c r="D55" s="384" t="str">
        <f>Data!T4</f>
        <v>Redlinger, Lawrence</v>
      </c>
      <c r="E55" s="384"/>
      <c r="F55" s="384"/>
      <c r="G55" s="87" t="str">
        <f>Data!U4</f>
        <v>(972) 883-6188</v>
      </c>
      <c r="H55" s="78" t="str">
        <f>Data!V4</f>
        <v>redling@utdallas.edu</v>
      </c>
    </row>
    <row r="56" spans="2:23" ht="13.5" customHeight="1" x14ac:dyDescent="0.2">
      <c r="B56" s="27"/>
      <c r="C56" s="27"/>
      <c r="D56" s="27"/>
      <c r="E56" s="27"/>
      <c r="F56" s="27"/>
      <c r="G56" s="27"/>
      <c r="H56" s="5"/>
    </row>
    <row r="57" spans="2:23" x14ac:dyDescent="0.2">
      <c r="B57" s="3" t="s">
        <v>10</v>
      </c>
      <c r="C57" s="1"/>
      <c r="D57" s="1"/>
      <c r="E57" s="1"/>
      <c r="F57" s="1"/>
      <c r="G57" s="1"/>
      <c r="H57" s="1"/>
      <c r="I57" s="1"/>
    </row>
    <row r="58" spans="2:23" ht="31.5" customHeight="1" x14ac:dyDescent="0.2">
      <c r="B58" s="391" t="s">
        <v>42</v>
      </c>
      <c r="C58" s="391"/>
      <c r="D58" s="391"/>
      <c r="E58" s="391"/>
      <c r="F58" s="391"/>
      <c r="G58" s="391"/>
      <c r="H58" s="34"/>
    </row>
    <row r="59" spans="2:23" ht="8.25" customHeight="1" thickBot="1" x14ac:dyDescent="0.25">
      <c r="B59" s="32"/>
      <c r="C59" s="1"/>
      <c r="D59" s="1"/>
      <c r="E59" s="1"/>
      <c r="F59" s="1"/>
      <c r="G59" s="1"/>
      <c r="H59" s="1"/>
      <c r="I59" s="1"/>
    </row>
    <row r="60" spans="2:23" ht="15" thickBot="1" x14ac:dyDescent="0.25">
      <c r="B60" s="62" t="s">
        <v>32</v>
      </c>
      <c r="C60" s="63" t="s">
        <v>26</v>
      </c>
      <c r="D60" s="63" t="s">
        <v>27</v>
      </c>
      <c r="E60" s="63" t="s">
        <v>28</v>
      </c>
      <c r="F60" s="63" t="s">
        <v>29</v>
      </c>
      <c r="G60" s="63" t="s">
        <v>30</v>
      </c>
      <c r="H60" s="64" t="s">
        <v>31</v>
      </c>
      <c r="I60" s="1"/>
    </row>
    <row r="61" spans="2:23" x14ac:dyDescent="0.2">
      <c r="B61" s="9" t="str">
        <f>$B$32</f>
        <v>Liberal Arts</v>
      </c>
      <c r="C61" s="82">
        <f>Data!DS4</f>
        <v>6495371.2472200897</v>
      </c>
      <c r="D61" s="82">
        <f>Data!EM4</f>
        <v>6553133.9966310496</v>
      </c>
      <c r="E61" s="82">
        <f>Data!FG4</f>
        <v>3275297.3640818298</v>
      </c>
      <c r="F61" s="82">
        <f>Data!GA4</f>
        <v>5576495.3228323301</v>
      </c>
      <c r="G61" s="82">
        <f>Data!GU4</f>
        <v>0</v>
      </c>
      <c r="H61" s="21">
        <f>SUM(C61:G61)</f>
        <v>21900297.930765301</v>
      </c>
      <c r="I61" s="1"/>
    </row>
    <row r="62" spans="2:23" x14ac:dyDescent="0.2">
      <c r="B62" s="9" t="str">
        <f>$B$33</f>
        <v>Science</v>
      </c>
      <c r="C62" s="82">
        <f>Data!DT4</f>
        <v>3751735.7660822901</v>
      </c>
      <c r="D62" s="82">
        <f>Data!EN4</f>
        <v>6121941.0525422702</v>
      </c>
      <c r="E62" s="82">
        <f>Data!FH4</f>
        <v>4597335.9719234696</v>
      </c>
      <c r="F62" s="82">
        <f>Data!GB4</f>
        <v>7545815.8215808999</v>
      </c>
      <c r="G62" s="82">
        <f>Data!GV4</f>
        <v>0</v>
      </c>
      <c r="H62" s="22">
        <f t="shared" ref="H62:H81" si="1">SUM(C62:G62)</f>
        <v>22016828.612128928</v>
      </c>
      <c r="I62" s="1"/>
    </row>
    <row r="63" spans="2:23" x14ac:dyDescent="0.2">
      <c r="B63" s="9" t="str">
        <f>$B$34</f>
        <v>Fine Arts</v>
      </c>
      <c r="C63" s="82">
        <f>Data!DU4</f>
        <v>1928919.4928438601</v>
      </c>
      <c r="D63" s="82">
        <f>Data!EO4</f>
        <v>2899733.3029338499</v>
      </c>
      <c r="E63" s="82">
        <f>Data!FI4</f>
        <v>791027.37623785494</v>
      </c>
      <c r="F63" s="82">
        <f>Data!GC4</f>
        <v>835499.25307298999</v>
      </c>
      <c r="G63" s="82">
        <f>Data!GW4</f>
        <v>0</v>
      </c>
      <c r="H63" s="22">
        <f t="shared" si="1"/>
        <v>6455179.4250885556</v>
      </c>
      <c r="I63" s="1"/>
    </row>
    <row r="64" spans="2:23" x14ac:dyDescent="0.2">
      <c r="B64" s="9" t="str">
        <f>$B$35</f>
        <v>Teacher Education</v>
      </c>
      <c r="C64" s="82">
        <f>Data!DV4</f>
        <v>21748.295709593302</v>
      </c>
      <c r="D64" s="82">
        <f>Data!EP4</f>
        <v>301321.36379109998</v>
      </c>
      <c r="E64" s="82">
        <f>Data!FJ4</f>
        <v>15519</v>
      </c>
      <c r="F64" s="82">
        <f>Data!GD4</f>
        <v>10859.5714285714</v>
      </c>
      <c r="G64" s="82">
        <f>Data!GX4</f>
        <v>0</v>
      </c>
      <c r="H64" s="22">
        <f t="shared" si="1"/>
        <v>349448.23092926468</v>
      </c>
      <c r="I64" s="1"/>
    </row>
    <row r="65" spans="2:9" x14ac:dyDescent="0.2">
      <c r="B65" s="9" t="str">
        <f>$B$36</f>
        <v>Agriculture</v>
      </c>
      <c r="C65" s="82">
        <f>Data!DW4</f>
        <v>0</v>
      </c>
      <c r="D65" s="82">
        <f>Data!EQ4</f>
        <v>0</v>
      </c>
      <c r="E65" s="82">
        <f>Data!FK4</f>
        <v>0</v>
      </c>
      <c r="F65" s="82">
        <f>Data!GE4</f>
        <v>0</v>
      </c>
      <c r="G65" s="82">
        <f>Data!GY4</f>
        <v>0</v>
      </c>
      <c r="H65" s="22">
        <f t="shared" si="1"/>
        <v>0</v>
      </c>
      <c r="I65" s="1"/>
    </row>
    <row r="66" spans="2:9" x14ac:dyDescent="0.2">
      <c r="B66" s="9" t="str">
        <f>$B$37</f>
        <v>Engineering</v>
      </c>
      <c r="C66" s="82">
        <f>Data!DX4</f>
        <v>3437339.41269508</v>
      </c>
      <c r="D66" s="82">
        <f>Data!ER4</f>
        <v>8904359.4490699098</v>
      </c>
      <c r="E66" s="82">
        <f>Data!FL4</f>
        <v>7764832.4347296096</v>
      </c>
      <c r="F66" s="82">
        <f>Data!GF4</f>
        <v>12176930.9179611</v>
      </c>
      <c r="G66" s="82">
        <f>Data!GZ4</f>
        <v>0</v>
      </c>
      <c r="H66" s="22">
        <f t="shared" si="1"/>
        <v>32283462.214455701</v>
      </c>
      <c r="I66" s="1"/>
    </row>
    <row r="67" spans="2:9" x14ac:dyDescent="0.2">
      <c r="B67" s="9" t="str">
        <f>$B$38</f>
        <v>Home Economics</v>
      </c>
      <c r="C67" s="82">
        <f>Data!DY4</f>
        <v>0</v>
      </c>
      <c r="D67" s="82">
        <f>Data!ES4</f>
        <v>0</v>
      </c>
      <c r="E67" s="82">
        <f>Data!FM4</f>
        <v>0</v>
      </c>
      <c r="F67" s="82">
        <f>Data!GG4</f>
        <v>0</v>
      </c>
      <c r="G67" s="82">
        <f>Data!HA4</f>
        <v>0</v>
      </c>
      <c r="H67" s="22">
        <f t="shared" si="1"/>
        <v>0</v>
      </c>
      <c r="I67" s="1"/>
    </row>
    <row r="68" spans="2:9" x14ac:dyDescent="0.2">
      <c r="B68" s="9" t="str">
        <f>$B$39</f>
        <v>Law</v>
      </c>
      <c r="C68" s="82">
        <f>Data!DZ4</f>
        <v>0</v>
      </c>
      <c r="D68" s="82">
        <f>Data!ET4</f>
        <v>0</v>
      </c>
      <c r="E68" s="82">
        <f>Data!FN4</f>
        <v>0</v>
      </c>
      <c r="F68" s="82">
        <f>Data!GH4</f>
        <v>0</v>
      </c>
      <c r="G68" s="82">
        <f>Data!HB4</f>
        <v>0</v>
      </c>
      <c r="H68" s="22">
        <f t="shared" si="1"/>
        <v>0</v>
      </c>
      <c r="I68" s="1"/>
    </row>
    <row r="69" spans="2:9" x14ac:dyDescent="0.2">
      <c r="B69" s="9" t="str">
        <f>$B$40</f>
        <v>Social Service</v>
      </c>
      <c r="C69" s="82">
        <f>Data!EA4</f>
        <v>0</v>
      </c>
      <c r="D69" s="82">
        <f>Data!EU4</f>
        <v>0</v>
      </c>
      <c r="E69" s="82">
        <f>Data!FO4</f>
        <v>0</v>
      </c>
      <c r="F69" s="82">
        <f>Data!GI4</f>
        <v>0</v>
      </c>
      <c r="G69" s="82">
        <f>Data!HC4</f>
        <v>0</v>
      </c>
      <c r="H69" s="22">
        <f t="shared" si="1"/>
        <v>0</v>
      </c>
      <c r="I69" s="1"/>
    </row>
    <row r="70" spans="2:9" x14ac:dyDescent="0.2">
      <c r="B70" s="9" t="str">
        <f>$B$41</f>
        <v>Library Science</v>
      </c>
      <c r="C70" s="82">
        <f>Data!EB4</f>
        <v>63070</v>
      </c>
      <c r="D70" s="82">
        <f>Data!EV4</f>
        <v>0</v>
      </c>
      <c r="E70" s="82">
        <f>Data!FP4</f>
        <v>52242</v>
      </c>
      <c r="F70" s="82">
        <f>Data!GJ4</f>
        <v>0</v>
      </c>
      <c r="G70" s="82">
        <f>Data!HD4</f>
        <v>0</v>
      </c>
      <c r="H70" s="22">
        <f t="shared" si="1"/>
        <v>115312</v>
      </c>
      <c r="I70" s="1"/>
    </row>
    <row r="71" spans="2:9" x14ac:dyDescent="0.2">
      <c r="B71" s="9" t="str">
        <f>$B$42</f>
        <v>Veterinary Science</v>
      </c>
      <c r="C71" s="82">
        <f>Data!EC4</f>
        <v>0</v>
      </c>
      <c r="D71" s="82">
        <f>Data!EW4</f>
        <v>0</v>
      </c>
      <c r="E71" s="82">
        <f>Data!FQ4</f>
        <v>0</v>
      </c>
      <c r="F71" s="82">
        <f>Data!GK4</f>
        <v>0</v>
      </c>
      <c r="G71" s="82">
        <f>Data!HE4</f>
        <v>0</v>
      </c>
      <c r="H71" s="22">
        <f t="shared" si="1"/>
        <v>0</v>
      </c>
      <c r="I71" s="1"/>
    </row>
    <row r="72" spans="2:9" x14ac:dyDescent="0.2">
      <c r="B72" s="9" t="str">
        <f>$B$43</f>
        <v>Vocational Training</v>
      </c>
      <c r="C72" s="82">
        <f>Data!ED4</f>
        <v>0</v>
      </c>
      <c r="D72" s="82">
        <f>Data!EX4</f>
        <v>0</v>
      </c>
      <c r="E72" s="82">
        <f>Data!FR4</f>
        <v>0</v>
      </c>
      <c r="F72" s="82">
        <f>Data!GL4</f>
        <v>0</v>
      </c>
      <c r="G72" s="82">
        <f>Data!HF4</f>
        <v>0</v>
      </c>
      <c r="H72" s="22">
        <f t="shared" si="1"/>
        <v>0</v>
      </c>
      <c r="I72" s="1"/>
    </row>
    <row r="73" spans="2:9" x14ac:dyDescent="0.2">
      <c r="B73" s="9" t="str">
        <f>$B$44</f>
        <v>Physical Training</v>
      </c>
      <c r="C73" s="82">
        <f>Data!EE4</f>
        <v>0</v>
      </c>
      <c r="D73" s="82">
        <f>Data!EY4</f>
        <v>0</v>
      </c>
      <c r="E73" s="82">
        <f>Data!FS4</f>
        <v>0</v>
      </c>
      <c r="F73" s="82">
        <f>Data!GM4</f>
        <v>0</v>
      </c>
      <c r="G73" s="82">
        <f>Data!HG4</f>
        <v>0</v>
      </c>
      <c r="H73" s="22">
        <f t="shared" si="1"/>
        <v>0</v>
      </c>
      <c r="I73" s="1"/>
    </row>
    <row r="74" spans="2:9" x14ac:dyDescent="0.2">
      <c r="B74" s="9" t="str">
        <f>$B$45</f>
        <v>Health Services</v>
      </c>
      <c r="C74" s="82">
        <f>Data!EF4</f>
        <v>111095.512163837</v>
      </c>
      <c r="D74" s="82">
        <f>Data!EZ4</f>
        <v>720012.57308861404</v>
      </c>
      <c r="E74" s="82">
        <f>Data!FT4</f>
        <v>2245218.5346470298</v>
      </c>
      <c r="F74" s="82">
        <f>Data!GN4</f>
        <v>1140678.34652978</v>
      </c>
      <c r="G74" s="82">
        <f>Data!HH4</f>
        <v>771271.01985258795</v>
      </c>
      <c r="H74" s="22">
        <f t="shared" si="1"/>
        <v>4988275.9862818485</v>
      </c>
      <c r="I74" s="1"/>
    </row>
    <row r="75" spans="2:9" x14ac:dyDescent="0.2">
      <c r="B75" s="9" t="str">
        <f>$B$46</f>
        <v>Pharmacy</v>
      </c>
      <c r="C75" s="82">
        <f>Data!EG4</f>
        <v>0</v>
      </c>
      <c r="D75" s="82">
        <f>Data!FA4</f>
        <v>0</v>
      </c>
      <c r="E75" s="82">
        <f>Data!FU4</f>
        <v>0</v>
      </c>
      <c r="F75" s="82">
        <f>Data!GO4</f>
        <v>0</v>
      </c>
      <c r="G75" s="82">
        <f>Data!HI4</f>
        <v>0</v>
      </c>
      <c r="H75" s="22">
        <f t="shared" si="1"/>
        <v>0</v>
      </c>
      <c r="I75" s="1"/>
    </row>
    <row r="76" spans="2:9" x14ac:dyDescent="0.2">
      <c r="B76" s="9" t="str">
        <f>$B$47</f>
        <v>Business Administration</v>
      </c>
      <c r="C76" s="82">
        <f>Data!EH4</f>
        <v>2239924.3435772602</v>
      </c>
      <c r="D76" s="82">
        <f>Data!FB4</f>
        <v>8363050.2067026496</v>
      </c>
      <c r="E76" s="82">
        <f>Data!FV4</f>
        <v>11808781.462909199</v>
      </c>
      <c r="F76" s="82">
        <f>Data!GP4</f>
        <v>7363711.5628655199</v>
      </c>
      <c r="G76" s="82">
        <f>Data!HJ4</f>
        <v>0</v>
      </c>
      <c r="H76" s="22">
        <f t="shared" si="1"/>
        <v>29775467.576054625</v>
      </c>
      <c r="I76" s="1"/>
    </row>
    <row r="77" spans="2:9" x14ac:dyDescent="0.2">
      <c r="B77" s="9" t="str">
        <f>$B$48</f>
        <v>Optometry</v>
      </c>
      <c r="C77" s="82">
        <f>Data!EI4</f>
        <v>0</v>
      </c>
      <c r="D77" s="82">
        <f>Data!FC4</f>
        <v>0</v>
      </c>
      <c r="E77" s="82">
        <f>Data!FW4</f>
        <v>0</v>
      </c>
      <c r="F77" s="82">
        <f>Data!GQ4</f>
        <v>0</v>
      </c>
      <c r="G77" s="82">
        <f>Data!HK4</f>
        <v>0</v>
      </c>
      <c r="H77" s="22">
        <f t="shared" si="1"/>
        <v>0</v>
      </c>
      <c r="I77" s="1"/>
    </row>
    <row r="78" spans="2:9" x14ac:dyDescent="0.2">
      <c r="B78" s="9" t="str">
        <f>$B$49</f>
        <v>Teacher Ed-Practice Teaching</v>
      </c>
      <c r="C78" s="82">
        <f>Data!EJ4</f>
        <v>0</v>
      </c>
      <c r="D78" s="82">
        <f>Data!FD4</f>
        <v>92014.969556517797</v>
      </c>
      <c r="E78" s="82">
        <f>Data!FX4</f>
        <v>0</v>
      </c>
      <c r="F78" s="82">
        <f>Data!GR4</f>
        <v>0</v>
      </c>
      <c r="G78" s="82">
        <f>Data!HL4</f>
        <v>0</v>
      </c>
      <c r="H78" s="22">
        <f t="shared" si="1"/>
        <v>92014.969556517797</v>
      </c>
      <c r="I78" s="1"/>
    </row>
    <row r="79" spans="2:9" x14ac:dyDescent="0.2">
      <c r="B79" s="9" t="str">
        <f>$B$50</f>
        <v>Technology</v>
      </c>
      <c r="C79" s="82">
        <f>Data!EK4</f>
        <v>0</v>
      </c>
      <c r="D79" s="82">
        <f>Data!FE4</f>
        <v>36601.240764087102</v>
      </c>
      <c r="E79" s="82">
        <f>Data!FY4</f>
        <v>293988.33153080498</v>
      </c>
      <c r="F79" s="82">
        <f>Data!GS4</f>
        <v>8796.3188583761894</v>
      </c>
      <c r="G79" s="82">
        <f>Data!HM4</f>
        <v>0</v>
      </c>
      <c r="H79" s="22">
        <f t="shared" si="1"/>
        <v>339385.89115326828</v>
      </c>
      <c r="I79" s="1"/>
    </row>
    <row r="80" spans="2:9" x14ac:dyDescent="0.2">
      <c r="B80" s="9" t="str">
        <f>$B$51</f>
        <v>Nursing</v>
      </c>
      <c r="C80" s="82">
        <f>Data!EL4</f>
        <v>0</v>
      </c>
      <c r="D80" s="82">
        <f>Data!FF4</f>
        <v>0</v>
      </c>
      <c r="E80" s="82">
        <f>Data!FZ4</f>
        <v>0</v>
      </c>
      <c r="F80" s="82">
        <f>Data!GT4</f>
        <v>0</v>
      </c>
      <c r="G80" s="82">
        <f>Data!HN4</f>
        <v>0</v>
      </c>
      <c r="H80" s="22">
        <f t="shared" si="1"/>
        <v>0</v>
      </c>
      <c r="I80" s="1"/>
    </row>
    <row r="81" spans="2:9" x14ac:dyDescent="0.2">
      <c r="B81" s="35" t="str">
        <f>$B$52</f>
        <v>Totals</v>
      </c>
      <c r="C81" s="21">
        <f>SUM(C61:C80)</f>
        <v>18049204.070292011</v>
      </c>
      <c r="D81" s="21">
        <f>SUM(D61:D80)</f>
        <v>33992168.15508005</v>
      </c>
      <c r="E81" s="21">
        <f>SUM(E61:E80)</f>
        <v>30844242.476059798</v>
      </c>
      <c r="F81" s="21">
        <f>SUM(F61:F80)</f>
        <v>34658787.115129568</v>
      </c>
      <c r="G81" s="21">
        <f>SUM(G61:G80)</f>
        <v>771271.01985258795</v>
      </c>
      <c r="H81" s="21">
        <f t="shared" si="1"/>
        <v>118315672.83641402</v>
      </c>
      <c r="I81" s="1"/>
    </row>
    <row r="82" spans="2:9" x14ac:dyDescent="0.2">
      <c r="B82" s="14"/>
      <c r="C82" s="15"/>
      <c r="D82" s="15"/>
      <c r="E82" s="15"/>
      <c r="F82" s="15"/>
      <c r="G82" s="15"/>
      <c r="H82" s="16"/>
      <c r="I82" s="1"/>
    </row>
    <row r="83" spans="2:9" ht="13.5" customHeight="1" x14ac:dyDescent="0.2">
      <c r="B83" s="27"/>
      <c r="D83" s="373" t="s">
        <v>23</v>
      </c>
      <c r="E83" s="373"/>
      <c r="F83" s="373"/>
      <c r="G83" s="31" t="s">
        <v>24</v>
      </c>
      <c r="H83" s="31" t="s">
        <v>25</v>
      </c>
    </row>
    <row r="84" spans="2:9" x14ac:dyDescent="0.2">
      <c r="B84" s="385" t="s">
        <v>41</v>
      </c>
      <c r="C84" s="386"/>
      <c r="D84" s="384" t="str">
        <f>Data!T4</f>
        <v>Redlinger, Lawrence</v>
      </c>
      <c r="E84" s="384"/>
      <c r="F84" s="384"/>
      <c r="G84" s="87" t="str">
        <f>Data!U4</f>
        <v>(972) 883-6188</v>
      </c>
      <c r="H84" s="78" t="str">
        <f>Data!V4</f>
        <v>redling@utdallas.edu</v>
      </c>
    </row>
    <row r="85" spans="2:9" ht="13.5" customHeight="1" x14ac:dyDescent="0.2">
      <c r="B85" s="27"/>
      <c r="C85" s="27"/>
      <c r="D85" s="27"/>
      <c r="E85" s="27"/>
      <c r="F85" s="27"/>
      <c r="G85" s="27"/>
      <c r="H85" s="5"/>
    </row>
    <row r="86" spans="2:9" x14ac:dyDescent="0.2">
      <c r="B86" s="28" t="s">
        <v>33</v>
      </c>
      <c r="C86" s="13"/>
      <c r="D86" s="13"/>
      <c r="E86" s="13"/>
      <c r="F86" s="13"/>
      <c r="G86" s="13"/>
      <c r="H86" s="17">
        <f>H13+H14</f>
        <v>303279168</v>
      </c>
    </row>
    <row r="87" spans="2:9" ht="42.75" customHeight="1" x14ac:dyDescent="0.2">
      <c r="B87" s="364" t="s">
        <v>8</v>
      </c>
      <c r="C87" s="364"/>
      <c r="D87" s="364"/>
      <c r="E87" s="364"/>
      <c r="F87" s="364"/>
      <c r="G87" s="364"/>
      <c r="H87" s="34"/>
    </row>
    <row r="88" spans="2:9" x14ac:dyDescent="0.2">
      <c r="B88" s="28" t="s">
        <v>5</v>
      </c>
      <c r="C88" s="12"/>
      <c r="D88" s="12"/>
      <c r="E88" s="12"/>
      <c r="F88" s="12"/>
      <c r="G88" s="12"/>
      <c r="H88" s="17"/>
    </row>
    <row r="89" spans="2:9" ht="98.25" customHeight="1" thickBot="1" x14ac:dyDescent="0.25">
      <c r="B89" s="389" t="s">
        <v>232</v>
      </c>
      <c r="C89" s="389"/>
      <c r="D89" s="389"/>
      <c r="E89" s="389"/>
      <c r="F89" s="389"/>
      <c r="G89" s="389"/>
      <c r="H89" s="51"/>
    </row>
    <row r="90" spans="2:9" ht="15" thickBot="1" x14ac:dyDescent="0.25">
      <c r="B90" s="62" t="s">
        <v>32</v>
      </c>
      <c r="C90" s="63" t="s">
        <v>26</v>
      </c>
      <c r="D90" s="63" t="s">
        <v>27</v>
      </c>
      <c r="E90" s="63" t="s">
        <v>28</v>
      </c>
      <c r="F90" s="63" t="s">
        <v>29</v>
      </c>
      <c r="G90" s="63" t="s">
        <v>30</v>
      </c>
      <c r="H90" s="64" t="s">
        <v>31</v>
      </c>
    </row>
    <row r="91" spans="2:9" x14ac:dyDescent="0.2">
      <c r="B91" s="9" t="str">
        <f>$B$32</f>
        <v>Liberal Arts</v>
      </c>
      <c r="C91" s="159">
        <f>Data!HR4</f>
        <v>3034251.5104734432</v>
      </c>
      <c r="D91" s="159">
        <f>Data!IL4</f>
        <v>1320930.4347399424</v>
      </c>
      <c r="E91" s="159">
        <f>Data!JF4</f>
        <v>176519.21965718747</v>
      </c>
      <c r="F91" s="159">
        <f>Data!JZ4</f>
        <v>164565.98839713546</v>
      </c>
      <c r="G91" s="159">
        <f>Data!KT4</f>
        <v>0</v>
      </c>
      <c r="H91" s="36">
        <f t="shared" ref="H91:H111" si="2">SUM(C91:G91)</f>
        <v>4696267.1532677086</v>
      </c>
    </row>
    <row r="92" spans="2:9" x14ac:dyDescent="0.2">
      <c r="B92" s="9" t="str">
        <f>$B$33</f>
        <v>Science</v>
      </c>
      <c r="C92" s="159">
        <f>Data!HS4</f>
        <v>1760642.098252719</v>
      </c>
      <c r="D92" s="159">
        <f>Data!IM4</f>
        <v>1328235.1871766408</v>
      </c>
      <c r="E92" s="159">
        <f>Data!JG4</f>
        <v>345709.09175162704</v>
      </c>
      <c r="F92" s="159">
        <f>Data!KA4</f>
        <v>169312.84772468699</v>
      </c>
      <c r="G92" s="159">
        <f>Data!KU4</f>
        <v>0</v>
      </c>
      <c r="H92" s="69">
        <f t="shared" si="2"/>
        <v>3603899.2249056739</v>
      </c>
    </row>
    <row r="93" spans="2:9" x14ac:dyDescent="0.2">
      <c r="B93" s="9" t="str">
        <f>$B$34</f>
        <v>Fine Arts</v>
      </c>
      <c r="C93" s="159">
        <f>Data!HT4</f>
        <v>553464.1214916663</v>
      </c>
      <c r="D93" s="159">
        <f>Data!IN4</f>
        <v>388504.61107773904</v>
      </c>
      <c r="E93" s="159">
        <f>Data!JH4</f>
        <v>16527.924705257068</v>
      </c>
      <c r="F93" s="159">
        <f>Data!KB4</f>
        <v>19331.769074898893</v>
      </c>
      <c r="G93" s="159">
        <f>Data!KV4</f>
        <v>0</v>
      </c>
      <c r="H93" s="69">
        <f t="shared" si="2"/>
        <v>977828.42634956131</v>
      </c>
    </row>
    <row r="94" spans="2:9" x14ac:dyDescent="0.2">
      <c r="B94" s="9" t="str">
        <f>$B$35</f>
        <v>Teacher Education</v>
      </c>
      <c r="C94" s="159">
        <f>Data!HU4</f>
        <v>11338.353108814745</v>
      </c>
      <c r="D94" s="159">
        <f>Data!IO4</f>
        <v>68079.30890498744</v>
      </c>
      <c r="E94" s="159">
        <f>Data!JI4</f>
        <v>590.2830251877524</v>
      </c>
      <c r="F94" s="159">
        <f>Data!KC4</f>
        <v>1475.7075629693809</v>
      </c>
      <c r="G94" s="159">
        <f>Data!KW4</f>
        <v>0</v>
      </c>
      <c r="H94" s="69">
        <f t="shared" si="2"/>
        <v>81483.652601959315</v>
      </c>
    </row>
    <row r="95" spans="2:9" x14ac:dyDescent="0.2">
      <c r="B95" s="9" t="str">
        <f>$B$36</f>
        <v>Agriculture</v>
      </c>
      <c r="C95" s="159">
        <f>Data!HV4</f>
        <v>0</v>
      </c>
      <c r="D95" s="159">
        <f>Data!IP4</f>
        <v>0</v>
      </c>
      <c r="E95" s="159">
        <f>Data!JJ4</f>
        <v>0</v>
      </c>
      <c r="F95" s="159">
        <f>Data!KD4</f>
        <v>0</v>
      </c>
      <c r="G95" s="159">
        <f>Data!KX4</f>
        <v>0</v>
      </c>
      <c r="H95" s="69">
        <f t="shared" si="2"/>
        <v>0</v>
      </c>
    </row>
    <row r="96" spans="2:9" x14ac:dyDescent="0.2">
      <c r="B96" s="9" t="str">
        <f>$B$37</f>
        <v>Engineering</v>
      </c>
      <c r="C96" s="159">
        <f>Data!HW4</f>
        <v>1013712.7152557669</v>
      </c>
      <c r="D96" s="159">
        <f>Data!IQ4</f>
        <v>1911459.4111881899</v>
      </c>
      <c r="E96" s="159">
        <f>Data!JK4</f>
        <v>836381.85643894621</v>
      </c>
      <c r="F96" s="159">
        <f>Data!KE4</f>
        <v>306209.3193161466</v>
      </c>
      <c r="G96" s="159">
        <f>Data!KY4</f>
        <v>0</v>
      </c>
      <c r="H96" s="69">
        <f t="shared" si="2"/>
        <v>4067763.3021990494</v>
      </c>
    </row>
    <row r="97" spans="2:8" x14ac:dyDescent="0.2">
      <c r="B97" s="9" t="str">
        <f>$B$38</f>
        <v>Home Economics</v>
      </c>
      <c r="C97" s="159">
        <f>Data!HX4</f>
        <v>0</v>
      </c>
      <c r="D97" s="159">
        <f>Data!IR4</f>
        <v>0</v>
      </c>
      <c r="E97" s="159">
        <f>Data!JL4</f>
        <v>0</v>
      </c>
      <c r="F97" s="159">
        <f>Data!KF4</f>
        <v>0</v>
      </c>
      <c r="G97" s="159">
        <f>Data!KZ4</f>
        <v>0</v>
      </c>
      <c r="H97" s="69">
        <f t="shared" si="2"/>
        <v>0</v>
      </c>
    </row>
    <row r="98" spans="2:8" x14ac:dyDescent="0.2">
      <c r="B98" s="9" t="str">
        <f>$B$39</f>
        <v>Law</v>
      </c>
      <c r="C98" s="159">
        <f>Data!HY4</f>
        <v>0</v>
      </c>
      <c r="D98" s="159">
        <f>Data!IS4</f>
        <v>0</v>
      </c>
      <c r="E98" s="159">
        <f>Data!JM4</f>
        <v>0</v>
      </c>
      <c r="F98" s="159">
        <f>Data!KG4</f>
        <v>0</v>
      </c>
      <c r="G98" s="159">
        <f>Data!LA4</f>
        <v>0</v>
      </c>
      <c r="H98" s="69">
        <f t="shared" si="2"/>
        <v>0</v>
      </c>
    </row>
    <row r="99" spans="2:8" x14ac:dyDescent="0.2">
      <c r="B99" s="9" t="str">
        <f>$B$40</f>
        <v>Social Service</v>
      </c>
      <c r="C99" s="159">
        <f>Data!HZ4</f>
        <v>0</v>
      </c>
      <c r="D99" s="159">
        <f>Data!IT4</f>
        <v>0</v>
      </c>
      <c r="E99" s="159">
        <f>Data!JN4</f>
        <v>0</v>
      </c>
      <c r="F99" s="159">
        <f>Data!KH4</f>
        <v>0</v>
      </c>
      <c r="G99" s="159">
        <f>Data!LB4</f>
        <v>0</v>
      </c>
      <c r="H99" s="69">
        <f t="shared" si="2"/>
        <v>0</v>
      </c>
    </row>
    <row r="100" spans="2:8" x14ac:dyDescent="0.2">
      <c r="B100" s="9" t="str">
        <f>$B$41</f>
        <v>Library Science</v>
      </c>
      <c r="C100" s="159">
        <f>Data!IA4</f>
        <v>3836.8396637203909</v>
      </c>
      <c r="D100" s="159">
        <f>Data!IU4</f>
        <v>0</v>
      </c>
      <c r="E100" s="159">
        <f>Data!JO4</f>
        <v>295.1415125938762</v>
      </c>
      <c r="F100" s="159">
        <f>Data!KI4</f>
        <v>0</v>
      </c>
      <c r="G100" s="159">
        <f>Data!LC4</f>
        <v>0</v>
      </c>
      <c r="H100" s="69">
        <f t="shared" si="2"/>
        <v>4131.981176314267</v>
      </c>
    </row>
    <row r="101" spans="2:8" x14ac:dyDescent="0.2">
      <c r="B101" s="9" t="str">
        <f>$B$42</f>
        <v>Veterinary Science</v>
      </c>
      <c r="C101" s="159">
        <f>Data!IB4</f>
        <v>0</v>
      </c>
      <c r="D101" s="159">
        <f>Data!IV4</f>
        <v>0</v>
      </c>
      <c r="E101" s="159">
        <f>Data!JP4</f>
        <v>0</v>
      </c>
      <c r="F101" s="159">
        <f>Data!KJ4</f>
        <v>0</v>
      </c>
      <c r="G101" s="159">
        <f>Data!LD4</f>
        <v>0</v>
      </c>
      <c r="H101" s="69">
        <f t="shared" si="2"/>
        <v>0</v>
      </c>
    </row>
    <row r="102" spans="2:8" x14ac:dyDescent="0.2">
      <c r="B102" s="9" t="str">
        <f>$B$43</f>
        <v>Vocational Training</v>
      </c>
      <c r="C102" s="159">
        <f>Data!IC4</f>
        <v>0</v>
      </c>
      <c r="D102" s="159">
        <f>Data!IW4</f>
        <v>0</v>
      </c>
      <c r="E102" s="159">
        <f>Data!JQ4</f>
        <v>0</v>
      </c>
      <c r="F102" s="159">
        <f>Data!KK4</f>
        <v>0</v>
      </c>
      <c r="G102" s="159">
        <f>Data!LE4</f>
        <v>0</v>
      </c>
      <c r="H102" s="69">
        <f t="shared" si="2"/>
        <v>0</v>
      </c>
    </row>
    <row r="103" spans="2:8" x14ac:dyDescent="0.2">
      <c r="B103" s="9" t="str">
        <f>$B$44</f>
        <v>Physical Training</v>
      </c>
      <c r="C103" s="159">
        <f>Data!ID4</f>
        <v>6345.5425207683384</v>
      </c>
      <c r="D103" s="159">
        <f>Data!IX4</f>
        <v>0</v>
      </c>
      <c r="E103" s="159">
        <f>Data!JR4</f>
        <v>0</v>
      </c>
      <c r="F103" s="159">
        <f>Data!KL4</f>
        <v>0</v>
      </c>
      <c r="G103" s="159">
        <f>Data!LF4</f>
        <v>0</v>
      </c>
      <c r="H103" s="69">
        <f t="shared" si="2"/>
        <v>6345.5425207683384</v>
      </c>
    </row>
    <row r="104" spans="2:8" x14ac:dyDescent="0.2">
      <c r="B104" s="9" t="str">
        <f>$B$45</f>
        <v>Health Services</v>
      </c>
      <c r="C104" s="159">
        <f>Data!IE4</f>
        <v>63307.854451386447</v>
      </c>
      <c r="D104" s="159">
        <f>Data!IY4</f>
        <v>250575.14419220091</v>
      </c>
      <c r="E104" s="159">
        <f>Data!JS4</f>
        <v>222118.58335294132</v>
      </c>
      <c r="F104" s="159">
        <f>Data!KM4</f>
        <v>18938.247058107059</v>
      </c>
      <c r="G104" s="159">
        <f>Data!LG4</f>
        <v>30227.409914822823</v>
      </c>
      <c r="H104" s="69">
        <f t="shared" si="2"/>
        <v>585167.2389694585</v>
      </c>
    </row>
    <row r="105" spans="2:8" x14ac:dyDescent="0.2">
      <c r="B105" s="9" t="str">
        <f>$B$46</f>
        <v>Pharmacy</v>
      </c>
      <c r="C105" s="159">
        <f>Data!IF4</f>
        <v>0</v>
      </c>
      <c r="D105" s="159">
        <f>Data!IZ4</f>
        <v>0</v>
      </c>
      <c r="E105" s="159">
        <f>Data!JT4</f>
        <v>0</v>
      </c>
      <c r="F105" s="159">
        <f>Data!KN4</f>
        <v>0</v>
      </c>
      <c r="G105" s="159">
        <f>Data!LH4</f>
        <v>0</v>
      </c>
      <c r="H105" s="69">
        <f t="shared" si="2"/>
        <v>0</v>
      </c>
    </row>
    <row r="106" spans="2:8" x14ac:dyDescent="0.2">
      <c r="B106" s="9" t="str">
        <f>$B$47</f>
        <v>Business Administration</v>
      </c>
      <c r="C106" s="159">
        <f>Data!IG4</f>
        <v>536616.46014776593</v>
      </c>
      <c r="D106" s="159">
        <f>Data!JA4</f>
        <v>1861703.4711900721</v>
      </c>
      <c r="E106" s="159">
        <f>Data!JU4</f>
        <v>1255581.1848264483</v>
      </c>
      <c r="F106" s="159">
        <f>Data!KO4</f>
        <v>42943.090082408991</v>
      </c>
      <c r="G106" s="159">
        <f>Data!LI4</f>
        <v>0</v>
      </c>
      <c r="H106" s="69">
        <f t="shared" si="2"/>
        <v>3696844.2062466955</v>
      </c>
    </row>
    <row r="107" spans="2:8" x14ac:dyDescent="0.2">
      <c r="B107" s="9" t="str">
        <f>$B$48</f>
        <v>Optometry</v>
      </c>
      <c r="C107" s="159">
        <f>Data!IH4</f>
        <v>0</v>
      </c>
      <c r="D107" s="159">
        <f>Data!JB4</f>
        <v>0</v>
      </c>
      <c r="E107" s="159">
        <f>Data!JV4</f>
        <v>0</v>
      </c>
      <c r="F107" s="159">
        <f>Data!KP4</f>
        <v>0</v>
      </c>
      <c r="G107" s="159">
        <f>Data!LJ4</f>
        <v>0</v>
      </c>
      <c r="H107" s="69">
        <f t="shared" si="2"/>
        <v>0</v>
      </c>
    </row>
    <row r="108" spans="2:8" x14ac:dyDescent="0.2">
      <c r="B108" s="9" t="str">
        <f>$B$49</f>
        <v>Teacher Ed-Practice Teaching</v>
      </c>
      <c r="C108" s="159">
        <f>Data!II4</f>
        <v>0</v>
      </c>
      <c r="D108" s="159">
        <f>Data!JC4</f>
        <v>10920.235965973419</v>
      </c>
      <c r="E108" s="159">
        <f>Data!JW4</f>
        <v>0</v>
      </c>
      <c r="F108" s="159">
        <f>Data!KQ4</f>
        <v>0</v>
      </c>
      <c r="G108" s="159">
        <f>Data!LK4</f>
        <v>0</v>
      </c>
      <c r="H108" s="69">
        <f t="shared" si="2"/>
        <v>10920.235965973419</v>
      </c>
    </row>
    <row r="109" spans="2:8" x14ac:dyDescent="0.2">
      <c r="B109" s="9" t="str">
        <f>$B$50</f>
        <v>Technology</v>
      </c>
      <c r="C109" s="159">
        <f>Data!IJ4</f>
        <v>147.5707562969381</v>
      </c>
      <c r="D109" s="159">
        <f>Data!JD4</f>
        <v>15642.50016747544</v>
      </c>
      <c r="E109" s="159">
        <f>Data!JX4</f>
        <v>22873.467226025408</v>
      </c>
      <c r="F109" s="159">
        <f>Data!KR4</f>
        <v>516.49764703928338</v>
      </c>
      <c r="G109" s="159">
        <f>Data!LL4</f>
        <v>0</v>
      </c>
      <c r="H109" s="69">
        <f t="shared" si="2"/>
        <v>39180.035796837074</v>
      </c>
    </row>
    <row r="110" spans="2:8" x14ac:dyDescent="0.2">
      <c r="B110" s="9" t="str">
        <f>$B$51</f>
        <v>Nursing</v>
      </c>
      <c r="C110" s="159">
        <f>Data!IK4</f>
        <v>0</v>
      </c>
      <c r="D110" s="159">
        <f>Data!JE4</f>
        <v>0</v>
      </c>
      <c r="E110" s="159">
        <f>Data!JY4</f>
        <v>0</v>
      </c>
      <c r="F110" s="159">
        <f>Data!KS4</f>
        <v>0</v>
      </c>
      <c r="G110" s="159">
        <f>Data!HPM4</f>
        <v>0</v>
      </c>
      <c r="H110" s="69">
        <f t="shared" si="2"/>
        <v>0</v>
      </c>
    </row>
    <row r="111" spans="2:8" x14ac:dyDescent="0.2">
      <c r="B111" s="35" t="str">
        <f>$B$52</f>
        <v>Totals</v>
      </c>
      <c r="C111" s="36">
        <f>SUM(C91:C110)</f>
        <v>6983663.0661223484</v>
      </c>
      <c r="D111" s="36">
        <f>SUM(D91:D110)</f>
        <v>7156050.3046032209</v>
      </c>
      <c r="E111" s="36">
        <f>SUM(E91:E110)</f>
        <v>2876596.7524962141</v>
      </c>
      <c r="F111" s="36">
        <f>SUM(F91:F110)</f>
        <v>723293.46686339262</v>
      </c>
      <c r="G111" s="36">
        <f>SUM(G91:G110)</f>
        <v>30227.409914822823</v>
      </c>
      <c r="H111" s="36">
        <f t="shared" si="2"/>
        <v>17769830.999999996</v>
      </c>
    </row>
    <row r="112" spans="2:8" x14ac:dyDescent="0.2">
      <c r="B112" s="40"/>
      <c r="C112" s="42"/>
      <c r="D112" s="42"/>
      <c r="E112" s="42"/>
      <c r="F112" s="42"/>
      <c r="G112" s="42"/>
      <c r="H112" s="45"/>
    </row>
    <row r="113" spans="2:9" x14ac:dyDescent="0.2">
      <c r="B113" s="387" t="s">
        <v>65</v>
      </c>
      <c r="C113" s="387"/>
      <c r="D113" s="387"/>
      <c r="E113" s="387"/>
      <c r="F113" s="387"/>
      <c r="G113" s="387"/>
      <c r="H113" s="387"/>
      <c r="I113" s="1"/>
    </row>
    <row r="114" spans="2:9" ht="36.75" customHeight="1" thickBot="1" x14ac:dyDescent="0.25">
      <c r="B114" s="366" t="s">
        <v>37</v>
      </c>
      <c r="C114" s="366"/>
      <c r="D114" s="366"/>
      <c r="E114" s="366"/>
      <c r="F114" s="366"/>
      <c r="G114" s="366"/>
      <c r="H114" s="51"/>
    </row>
    <row r="115" spans="2:9" ht="15" thickBot="1" x14ac:dyDescent="0.25">
      <c r="B115" s="62" t="s">
        <v>32</v>
      </c>
      <c r="C115" s="63" t="s">
        <v>26</v>
      </c>
      <c r="D115" s="63" t="s">
        <v>27</v>
      </c>
      <c r="E115" s="63" t="s">
        <v>28</v>
      </c>
      <c r="F115" s="63" t="s">
        <v>29</v>
      </c>
      <c r="G115" s="63" t="s">
        <v>30</v>
      </c>
      <c r="H115" s="64" t="s">
        <v>31</v>
      </c>
      <c r="I115" s="1"/>
    </row>
    <row r="116" spans="2:9" x14ac:dyDescent="0.2">
      <c r="B116" s="9" t="str">
        <f>$B$32</f>
        <v>Liberal Arts</v>
      </c>
      <c r="C116" s="21">
        <f t="shared" ref="C116:G131" si="3">C91+C61</f>
        <v>9529622.7576935329</v>
      </c>
      <c r="D116" s="21">
        <f t="shared" si="3"/>
        <v>7874064.4313709922</v>
      </c>
      <c r="E116" s="21">
        <f t="shared" si="3"/>
        <v>3451816.5837390171</v>
      </c>
      <c r="F116" s="21">
        <f t="shared" si="3"/>
        <v>5741061.3112294655</v>
      </c>
      <c r="G116" s="21">
        <f t="shared" si="3"/>
        <v>0</v>
      </c>
      <c r="H116" s="36">
        <f t="shared" ref="H116:H136" si="4">SUM(C116:G116)</f>
        <v>26596565.084033005</v>
      </c>
      <c r="I116" s="1"/>
    </row>
    <row r="117" spans="2:9" x14ac:dyDescent="0.2">
      <c r="B117" s="9" t="str">
        <f>$B$33</f>
        <v>Science</v>
      </c>
      <c r="C117" s="22">
        <f t="shared" si="3"/>
        <v>5512377.8643350089</v>
      </c>
      <c r="D117" s="22">
        <f t="shared" si="3"/>
        <v>7450176.2397189112</v>
      </c>
      <c r="E117" s="22">
        <f t="shared" si="3"/>
        <v>4943045.0636750963</v>
      </c>
      <c r="F117" s="22">
        <f t="shared" si="3"/>
        <v>7715128.6693055872</v>
      </c>
      <c r="G117" s="22">
        <f t="shared" si="3"/>
        <v>0</v>
      </c>
      <c r="H117" s="69">
        <f t="shared" si="4"/>
        <v>25620727.837034605</v>
      </c>
      <c r="I117" s="1"/>
    </row>
    <row r="118" spans="2:9" x14ac:dyDescent="0.2">
      <c r="B118" s="9" t="str">
        <f>$B$34</f>
        <v>Fine Arts</v>
      </c>
      <c r="C118" s="22">
        <f t="shared" si="3"/>
        <v>2482383.6143355262</v>
      </c>
      <c r="D118" s="22">
        <f t="shared" si="3"/>
        <v>3288237.9140115888</v>
      </c>
      <c r="E118" s="22">
        <f t="shared" si="3"/>
        <v>807555.300943112</v>
      </c>
      <c r="F118" s="22">
        <f t="shared" si="3"/>
        <v>854831.0221478889</v>
      </c>
      <c r="G118" s="22">
        <f t="shared" si="3"/>
        <v>0</v>
      </c>
      <c r="H118" s="69">
        <f t="shared" si="4"/>
        <v>7433007.8514381163</v>
      </c>
      <c r="I118" s="1"/>
    </row>
    <row r="119" spans="2:9" x14ac:dyDescent="0.2">
      <c r="B119" s="9" t="str">
        <f>$B$35</f>
        <v>Teacher Education</v>
      </c>
      <c r="C119" s="22">
        <f t="shared" si="3"/>
        <v>33086.648818408044</v>
      </c>
      <c r="D119" s="22">
        <f t="shared" si="3"/>
        <v>369400.67269608739</v>
      </c>
      <c r="E119" s="22">
        <f t="shared" si="3"/>
        <v>16109.283025187753</v>
      </c>
      <c r="F119" s="22">
        <f t="shared" si="3"/>
        <v>12335.278991540781</v>
      </c>
      <c r="G119" s="22">
        <f t="shared" si="3"/>
        <v>0</v>
      </c>
      <c r="H119" s="69">
        <f t="shared" si="4"/>
        <v>430931.88353122392</v>
      </c>
      <c r="I119" s="1"/>
    </row>
    <row r="120" spans="2:9" x14ac:dyDescent="0.2">
      <c r="B120" s="9" t="str">
        <f>$B$36</f>
        <v>Agriculture</v>
      </c>
      <c r="C120" s="22">
        <f t="shared" si="3"/>
        <v>0</v>
      </c>
      <c r="D120" s="22">
        <f t="shared" si="3"/>
        <v>0</v>
      </c>
      <c r="E120" s="22">
        <f t="shared" si="3"/>
        <v>0</v>
      </c>
      <c r="F120" s="22">
        <f t="shared" si="3"/>
        <v>0</v>
      </c>
      <c r="G120" s="22">
        <f t="shared" si="3"/>
        <v>0</v>
      </c>
      <c r="H120" s="69">
        <f t="shared" si="4"/>
        <v>0</v>
      </c>
      <c r="I120" s="1"/>
    </row>
    <row r="121" spans="2:9" x14ac:dyDescent="0.2">
      <c r="B121" s="9" t="str">
        <f>$B$37</f>
        <v>Engineering</v>
      </c>
      <c r="C121" s="22">
        <f t="shared" si="3"/>
        <v>4451052.1279508471</v>
      </c>
      <c r="D121" s="22">
        <f t="shared" si="3"/>
        <v>10815818.860258099</v>
      </c>
      <c r="E121" s="22">
        <f t="shared" si="3"/>
        <v>8601214.2911685556</v>
      </c>
      <c r="F121" s="22">
        <f t="shared" si="3"/>
        <v>12483140.237277247</v>
      </c>
      <c r="G121" s="22">
        <f t="shared" si="3"/>
        <v>0</v>
      </c>
      <c r="H121" s="69">
        <f t="shared" si="4"/>
        <v>36351225.516654745</v>
      </c>
      <c r="I121" s="1"/>
    </row>
    <row r="122" spans="2:9" x14ac:dyDescent="0.2">
      <c r="B122" s="9" t="str">
        <f>$B$38</f>
        <v>Home Economics</v>
      </c>
      <c r="C122" s="22">
        <f t="shared" si="3"/>
        <v>0</v>
      </c>
      <c r="D122" s="22">
        <f t="shared" si="3"/>
        <v>0</v>
      </c>
      <c r="E122" s="22">
        <f t="shared" si="3"/>
        <v>0</v>
      </c>
      <c r="F122" s="22">
        <f t="shared" si="3"/>
        <v>0</v>
      </c>
      <c r="G122" s="22">
        <f t="shared" si="3"/>
        <v>0</v>
      </c>
      <c r="H122" s="69">
        <f t="shared" si="4"/>
        <v>0</v>
      </c>
      <c r="I122" s="1"/>
    </row>
    <row r="123" spans="2:9" x14ac:dyDescent="0.2">
      <c r="B123" s="9" t="str">
        <f>$B$39</f>
        <v>Law</v>
      </c>
      <c r="C123" s="22">
        <f t="shared" si="3"/>
        <v>0</v>
      </c>
      <c r="D123" s="22">
        <f t="shared" si="3"/>
        <v>0</v>
      </c>
      <c r="E123" s="22">
        <f t="shared" si="3"/>
        <v>0</v>
      </c>
      <c r="F123" s="22">
        <f t="shared" si="3"/>
        <v>0</v>
      </c>
      <c r="G123" s="22">
        <f t="shared" si="3"/>
        <v>0</v>
      </c>
      <c r="H123" s="69">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69">
        <f t="shared" si="4"/>
        <v>0</v>
      </c>
      <c r="I124" s="1"/>
    </row>
    <row r="125" spans="2:9" x14ac:dyDescent="0.2">
      <c r="B125" s="9" t="str">
        <f>$B$41</f>
        <v>Library Science</v>
      </c>
      <c r="C125" s="22">
        <f t="shared" si="3"/>
        <v>66906.839663720384</v>
      </c>
      <c r="D125" s="22">
        <f t="shared" si="3"/>
        <v>0</v>
      </c>
      <c r="E125" s="22">
        <f t="shared" si="3"/>
        <v>52537.141512593873</v>
      </c>
      <c r="F125" s="22">
        <f t="shared" si="3"/>
        <v>0</v>
      </c>
      <c r="G125" s="22">
        <f t="shared" si="3"/>
        <v>0</v>
      </c>
      <c r="H125" s="69">
        <f t="shared" si="4"/>
        <v>119443.98117631426</v>
      </c>
      <c r="I125" s="1"/>
    </row>
    <row r="126" spans="2:9" x14ac:dyDescent="0.2">
      <c r="B126" s="9" t="str">
        <f>$B$42</f>
        <v>Veterinary Science</v>
      </c>
      <c r="C126" s="22">
        <f t="shared" si="3"/>
        <v>0</v>
      </c>
      <c r="D126" s="22">
        <f t="shared" si="3"/>
        <v>0</v>
      </c>
      <c r="E126" s="22">
        <f t="shared" si="3"/>
        <v>0</v>
      </c>
      <c r="F126" s="22">
        <f t="shared" si="3"/>
        <v>0</v>
      </c>
      <c r="G126" s="22">
        <f t="shared" si="3"/>
        <v>0</v>
      </c>
      <c r="H126" s="69">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69">
        <f t="shared" si="4"/>
        <v>0</v>
      </c>
      <c r="I127" s="1"/>
    </row>
    <row r="128" spans="2:9" x14ac:dyDescent="0.2">
      <c r="B128" s="9" t="str">
        <f>$B$44</f>
        <v>Physical Training</v>
      </c>
      <c r="C128" s="22">
        <f t="shared" si="3"/>
        <v>6345.5425207683384</v>
      </c>
      <c r="D128" s="22">
        <f t="shared" si="3"/>
        <v>0</v>
      </c>
      <c r="E128" s="22">
        <f t="shared" si="3"/>
        <v>0</v>
      </c>
      <c r="F128" s="22">
        <f t="shared" si="3"/>
        <v>0</v>
      </c>
      <c r="G128" s="22">
        <f t="shared" si="3"/>
        <v>0</v>
      </c>
      <c r="H128" s="69">
        <f t="shared" si="4"/>
        <v>6345.5425207683384</v>
      </c>
      <c r="I128" s="1"/>
    </row>
    <row r="129" spans="2:12" x14ac:dyDescent="0.2">
      <c r="B129" s="9" t="str">
        <f>$B$45</f>
        <v>Health Services</v>
      </c>
      <c r="C129" s="22">
        <f t="shared" si="3"/>
        <v>174403.36661522347</v>
      </c>
      <c r="D129" s="22">
        <f t="shared" si="3"/>
        <v>970587.71728081489</v>
      </c>
      <c r="E129" s="22">
        <f t="shared" si="3"/>
        <v>2467337.1179999709</v>
      </c>
      <c r="F129" s="22">
        <f t="shared" si="3"/>
        <v>1159616.593587887</v>
      </c>
      <c r="G129" s="22">
        <f t="shared" si="3"/>
        <v>801498.42976741074</v>
      </c>
      <c r="H129" s="69">
        <f t="shared" si="4"/>
        <v>5573443.2252513077</v>
      </c>
      <c r="I129" s="1"/>
    </row>
    <row r="130" spans="2:12" x14ac:dyDescent="0.2">
      <c r="B130" s="9" t="str">
        <f>$B$46</f>
        <v>Pharmacy</v>
      </c>
      <c r="C130" s="22">
        <f t="shared" si="3"/>
        <v>0</v>
      </c>
      <c r="D130" s="22">
        <f t="shared" si="3"/>
        <v>0</v>
      </c>
      <c r="E130" s="22">
        <f t="shared" si="3"/>
        <v>0</v>
      </c>
      <c r="F130" s="22">
        <f t="shared" si="3"/>
        <v>0</v>
      </c>
      <c r="G130" s="22">
        <f t="shared" si="3"/>
        <v>0</v>
      </c>
      <c r="H130" s="69">
        <f t="shared" si="4"/>
        <v>0</v>
      </c>
      <c r="I130" s="1"/>
    </row>
    <row r="131" spans="2:12" x14ac:dyDescent="0.2">
      <c r="B131" s="9" t="str">
        <f>$B$47</f>
        <v>Business Administration</v>
      </c>
      <c r="C131" s="22">
        <f t="shared" si="3"/>
        <v>2776540.8037250261</v>
      </c>
      <c r="D131" s="22">
        <f t="shared" si="3"/>
        <v>10224753.677892722</v>
      </c>
      <c r="E131" s="22">
        <f t="shared" si="3"/>
        <v>13064362.647735648</v>
      </c>
      <c r="F131" s="22">
        <f t="shared" si="3"/>
        <v>7406654.6529479288</v>
      </c>
      <c r="G131" s="22">
        <f t="shared" si="3"/>
        <v>0</v>
      </c>
      <c r="H131" s="69">
        <f t="shared" si="4"/>
        <v>33472311.782301325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69">
        <f t="shared" si="4"/>
        <v>0</v>
      </c>
      <c r="I132" s="1"/>
    </row>
    <row r="133" spans="2:12" x14ac:dyDescent="0.2">
      <c r="B133" s="9" t="str">
        <f>$B$49</f>
        <v>Teacher Ed-Practice Teaching</v>
      </c>
      <c r="C133" s="22">
        <f t="shared" si="5"/>
        <v>0</v>
      </c>
      <c r="D133" s="22">
        <f t="shared" si="5"/>
        <v>102935.20552249122</v>
      </c>
      <c r="E133" s="22">
        <f t="shared" si="5"/>
        <v>0</v>
      </c>
      <c r="F133" s="22">
        <f t="shared" si="5"/>
        <v>0</v>
      </c>
      <c r="G133" s="22">
        <f t="shared" si="5"/>
        <v>0</v>
      </c>
      <c r="H133" s="69">
        <f t="shared" si="4"/>
        <v>102935.20552249122</v>
      </c>
      <c r="I133" s="1"/>
    </row>
    <row r="134" spans="2:12" x14ac:dyDescent="0.2">
      <c r="B134" s="9" t="str">
        <f>$B$50</f>
        <v>Technology</v>
      </c>
      <c r="C134" s="22">
        <f t="shared" si="5"/>
        <v>147.5707562969381</v>
      </c>
      <c r="D134" s="22">
        <f t="shared" si="5"/>
        <v>52243.740931562541</v>
      </c>
      <c r="E134" s="22">
        <f t="shared" si="5"/>
        <v>316861.79875683039</v>
      </c>
      <c r="F134" s="22">
        <f t="shared" si="5"/>
        <v>9312.8165054154724</v>
      </c>
      <c r="G134" s="22">
        <f t="shared" si="5"/>
        <v>0</v>
      </c>
      <c r="H134" s="69">
        <f t="shared" si="4"/>
        <v>378565.92695010535</v>
      </c>
      <c r="I134" s="1"/>
    </row>
    <row r="135" spans="2:12" x14ac:dyDescent="0.2">
      <c r="B135" s="9" t="str">
        <f>$B$51</f>
        <v>Nursing</v>
      </c>
      <c r="C135" s="22">
        <f t="shared" si="5"/>
        <v>0</v>
      </c>
      <c r="D135" s="22">
        <f t="shared" si="5"/>
        <v>0</v>
      </c>
      <c r="E135" s="22">
        <f t="shared" si="5"/>
        <v>0</v>
      </c>
      <c r="F135" s="22">
        <f t="shared" si="5"/>
        <v>0</v>
      </c>
      <c r="G135" s="22">
        <f t="shared" si="5"/>
        <v>0</v>
      </c>
      <c r="H135" s="69">
        <f t="shared" si="4"/>
        <v>0</v>
      </c>
      <c r="I135" s="1"/>
    </row>
    <row r="136" spans="2:12" x14ac:dyDescent="0.2">
      <c r="B136" s="35" t="str">
        <f>$B$52</f>
        <v>Totals</v>
      </c>
      <c r="C136" s="36">
        <f>SUM(C116:C135)</f>
        <v>25032867.13641436</v>
      </c>
      <c r="D136" s="36">
        <f>SUM(D116:D135)</f>
        <v>41148218.459683277</v>
      </c>
      <c r="E136" s="36">
        <f>SUM(E116:E135)</f>
        <v>33720839.228556015</v>
      </c>
      <c r="F136" s="36">
        <f>SUM(F116:F135)</f>
        <v>35382080.581992961</v>
      </c>
      <c r="G136" s="36">
        <f>SUM(G116:G135)</f>
        <v>801498.42976741074</v>
      </c>
      <c r="H136" s="36">
        <f t="shared" si="4"/>
        <v>136085503.83641401</v>
      </c>
      <c r="I136" s="1"/>
    </row>
    <row r="137" spans="2:12" x14ac:dyDescent="0.2">
      <c r="B137" s="46"/>
      <c r="C137" s="47"/>
      <c r="D137" s="47"/>
      <c r="E137" s="47"/>
      <c r="F137" s="47"/>
      <c r="G137" s="47"/>
      <c r="H137" s="48"/>
      <c r="I137" s="1"/>
    </row>
    <row r="138" spans="2:12" x14ac:dyDescent="0.2">
      <c r="B138" s="28" t="s">
        <v>4</v>
      </c>
      <c r="C138" s="12"/>
      <c r="D138" s="12"/>
      <c r="E138" s="12"/>
      <c r="F138" s="12"/>
      <c r="G138" s="12"/>
      <c r="H138" s="17">
        <f>H86-H81-H111</f>
        <v>167193664.16358596</v>
      </c>
    </row>
    <row r="139" spans="2:12" ht="152.25" customHeight="1" thickBot="1" x14ac:dyDescent="0.25">
      <c r="B139" s="364" t="s">
        <v>906</v>
      </c>
      <c r="C139" s="364"/>
      <c r="D139" s="364"/>
      <c r="E139" s="364"/>
      <c r="F139" s="364"/>
      <c r="G139" s="364"/>
      <c r="H139" s="34"/>
    </row>
    <row r="140" spans="2:12" ht="36.75" customHeight="1" thickTop="1" x14ac:dyDescent="0.2">
      <c r="B140" s="413" t="s">
        <v>908</v>
      </c>
      <c r="C140" s="377"/>
      <c r="D140" s="377"/>
      <c r="E140" s="377"/>
      <c r="F140" s="378"/>
      <c r="G140" s="318" t="s">
        <v>2</v>
      </c>
      <c r="H140" s="74">
        <v>1</v>
      </c>
      <c r="I140" s="365" t="str">
        <f>IF(H140+H141=1,"","Error, the two cells on the left must equal 100%")</f>
        <v/>
      </c>
      <c r="L140" s="53"/>
    </row>
    <row r="141" spans="2:12" ht="37.5" customHeight="1" thickBot="1" x14ac:dyDescent="0.25">
      <c r="B141" s="379"/>
      <c r="C141" s="380"/>
      <c r="D141" s="380"/>
      <c r="E141" s="380"/>
      <c r="F141" s="381"/>
      <c r="G141" s="318" t="s">
        <v>3</v>
      </c>
      <c r="H141" s="319">
        <f>1-H140</f>
        <v>0</v>
      </c>
      <c r="I141" s="365"/>
    </row>
    <row r="142" spans="2:12" ht="43.5" thickBot="1" x14ac:dyDescent="0.25">
      <c r="B142" s="65" t="s">
        <v>32</v>
      </c>
      <c r="C142" s="66" t="s">
        <v>26</v>
      </c>
      <c r="D142" s="66" t="s">
        <v>27</v>
      </c>
      <c r="E142" s="66" t="s">
        <v>28</v>
      </c>
      <c r="F142" s="66" t="s">
        <v>29</v>
      </c>
      <c r="G142" s="317" t="s">
        <v>30</v>
      </c>
      <c r="H142" s="73" t="s">
        <v>6</v>
      </c>
      <c r="I142" s="67" t="s">
        <v>7</v>
      </c>
    </row>
    <row r="143" spans="2:12" x14ac:dyDescent="0.2">
      <c r="B143" s="9" t="str">
        <f>$B$32</f>
        <v>Liberal Arts</v>
      </c>
      <c r="C143" s="159">
        <f>Data!LN4</f>
        <v>11715821.472807411</v>
      </c>
      <c r="D143" s="159">
        <f>Data!MH4</f>
        <v>9674018.5085071716</v>
      </c>
      <c r="E143" s="159">
        <f>Data!NB4</f>
        <v>4240876.8444950394</v>
      </c>
      <c r="F143" s="159">
        <f>Data!NV4</f>
        <v>7053426.3298678771</v>
      </c>
      <c r="G143" s="159">
        <f>Data!OP4</f>
        <v>0</v>
      </c>
      <c r="H143" s="160">
        <f>Data!PJ4</f>
        <v>0</v>
      </c>
      <c r="I143" s="70">
        <f t="shared" ref="I143:I162" si="6">SUM(C143:H143)</f>
        <v>32684143.155677501</v>
      </c>
    </row>
    <row r="144" spans="2:12" x14ac:dyDescent="0.2">
      <c r="B144" s="9" t="str">
        <f>$B$33</f>
        <v>Science</v>
      </c>
      <c r="C144" s="159">
        <f>Data!LO4</f>
        <v>6772467.5039491784</v>
      </c>
      <c r="D144" s="159">
        <f>Data!MI4</f>
        <v>9153232.5475436952</v>
      </c>
      <c r="E144" s="159">
        <f>Data!NC4</f>
        <v>6072989.3501839004</v>
      </c>
      <c r="F144" s="159">
        <f>Data!NW4</f>
        <v>9478751.1828095689</v>
      </c>
      <c r="G144" s="159">
        <f>Data!OQ4</f>
        <v>0</v>
      </c>
      <c r="H144" s="160">
        <f>Data!PK4</f>
        <v>0</v>
      </c>
      <c r="I144" s="70">
        <f t="shared" si="6"/>
        <v>31477440.584486343</v>
      </c>
    </row>
    <row r="145" spans="2:9" x14ac:dyDescent="0.2">
      <c r="B145" s="9" t="str">
        <f>$B$34</f>
        <v>Fine Arts</v>
      </c>
      <c r="C145" s="159">
        <f>Data!LP4</f>
        <v>3049838.5223545223</v>
      </c>
      <c r="D145" s="159">
        <f>Data!MJ4</f>
        <v>4039905.2760842652</v>
      </c>
      <c r="E145" s="159">
        <f>Data!ND4</f>
        <v>992156.59156176157</v>
      </c>
      <c r="F145" s="159">
        <f>Data!NX4</f>
        <v>1050239.2000956628</v>
      </c>
      <c r="G145" s="159">
        <f>Data!OR4</f>
        <v>0</v>
      </c>
      <c r="H145" s="160">
        <f>Data!PL4</f>
        <v>0</v>
      </c>
      <c r="I145" s="70">
        <f t="shared" si="6"/>
        <v>9132139.5900962129</v>
      </c>
    </row>
    <row r="146" spans="2:9" x14ac:dyDescent="0.2">
      <c r="B146" s="9" t="str">
        <f>$B$35</f>
        <v>Teacher Education</v>
      </c>
      <c r="C146" s="159">
        <f>Data!LQ4</f>
        <v>40650.017007547583</v>
      </c>
      <c r="D146" s="159">
        <f>Data!MK4</f>
        <v>453842.98996582301</v>
      </c>
      <c r="E146" s="159">
        <f>Data!NE4</f>
        <v>19791.748404237071</v>
      </c>
      <c r="F146" s="159">
        <f>Data!NY4</f>
        <v>15155.034393208256</v>
      </c>
      <c r="G146" s="159">
        <f>Data!OS4</f>
        <v>0</v>
      </c>
      <c r="H146" s="160">
        <f>Data!PN4</f>
        <v>0</v>
      </c>
      <c r="I146" s="70">
        <f t="shared" si="6"/>
        <v>529439.78977081599</v>
      </c>
    </row>
    <row r="147" spans="2:9" x14ac:dyDescent="0.2">
      <c r="B147" s="9" t="str">
        <f>$B$36</f>
        <v>Agriculture</v>
      </c>
      <c r="C147" s="159">
        <f>Data!LR4</f>
        <v>0</v>
      </c>
      <c r="D147" s="159">
        <f>Data!ML4</f>
        <v>0</v>
      </c>
      <c r="E147" s="159">
        <f>Data!NF4</f>
        <v>0</v>
      </c>
      <c r="F147" s="159">
        <f>Data!NZ4</f>
        <v>0</v>
      </c>
      <c r="G147" s="159">
        <f>Data!OT4</f>
        <v>0</v>
      </c>
      <c r="H147" s="160">
        <f>Data!PM4</f>
        <v>0</v>
      </c>
      <c r="I147" s="70">
        <f t="shared" si="6"/>
        <v>0</v>
      </c>
    </row>
    <row r="148" spans="2:9" x14ac:dyDescent="0.2">
      <c r="B148" s="9" t="str">
        <f>$B$37</f>
        <v>Engineering</v>
      </c>
      <c r="C148" s="159">
        <f>Data!LS4</f>
        <v>5468530.3941092351</v>
      </c>
      <c r="D148" s="159">
        <f>Data!MM4</f>
        <v>13288236.68522861</v>
      </c>
      <c r="E148" s="159">
        <f>Data!NG4</f>
        <v>10567389.55765862</v>
      </c>
      <c r="F148" s="159">
        <f>Data!OA4</f>
        <v>15336695.648385011</v>
      </c>
      <c r="G148" s="159">
        <f>Data!OU4</f>
        <v>0</v>
      </c>
      <c r="H148" s="160">
        <f>Data!PO4</f>
        <v>0</v>
      </c>
      <c r="I148" s="70">
        <f t="shared" si="6"/>
        <v>44660852.285381481</v>
      </c>
    </row>
    <row r="149" spans="2:9" x14ac:dyDescent="0.2">
      <c r="B149" s="9" t="str">
        <f>$B$38</f>
        <v>Home Economics</v>
      </c>
      <c r="C149" s="159">
        <f>Data!LT4</f>
        <v>0</v>
      </c>
      <c r="D149" s="159">
        <f>Data!MN4</f>
        <v>0</v>
      </c>
      <c r="E149" s="159">
        <f>Data!NH4</f>
        <v>0</v>
      </c>
      <c r="F149" s="159">
        <f>Data!OB4</f>
        <v>0</v>
      </c>
      <c r="G149" s="159">
        <f>Data!OV4</f>
        <v>0</v>
      </c>
      <c r="H149" s="160">
        <f>Data!PP4</f>
        <v>0</v>
      </c>
      <c r="I149" s="70">
        <f t="shared" si="6"/>
        <v>0</v>
      </c>
    </row>
    <row r="150" spans="2:9" x14ac:dyDescent="0.2">
      <c r="B150" s="9" t="str">
        <f>$B$39</f>
        <v>Law</v>
      </c>
      <c r="C150" s="159">
        <f>Data!LU4</f>
        <v>0</v>
      </c>
      <c r="D150" s="159">
        <f>Data!MO4</f>
        <v>0</v>
      </c>
      <c r="E150" s="159">
        <f>Data!NI4</f>
        <v>0</v>
      </c>
      <c r="F150" s="159">
        <f>Data!OC4</f>
        <v>0</v>
      </c>
      <c r="G150" s="159">
        <f>Data!OW4</f>
        <v>0</v>
      </c>
      <c r="H150" s="160">
        <f>Data!PQ4</f>
        <v>0</v>
      </c>
      <c r="I150" s="70">
        <f t="shared" si="6"/>
        <v>0</v>
      </c>
    </row>
    <row r="151" spans="2:9" x14ac:dyDescent="0.2">
      <c r="B151" s="9" t="str">
        <f>$B$40</f>
        <v>Social Service</v>
      </c>
      <c r="C151" s="159">
        <f>Data!LV4</f>
        <v>0</v>
      </c>
      <c r="D151" s="159">
        <f>Data!MP4</f>
        <v>0</v>
      </c>
      <c r="E151" s="159">
        <f>Data!NJ4</f>
        <v>0</v>
      </c>
      <c r="F151" s="159">
        <f>Data!OD4</f>
        <v>0</v>
      </c>
      <c r="G151" s="159">
        <f>Data!OX4</f>
        <v>0</v>
      </c>
      <c r="H151" s="160">
        <f>Data!PR4</f>
        <v>0</v>
      </c>
      <c r="I151" s="70">
        <f t="shared" si="6"/>
        <v>0</v>
      </c>
    </row>
    <row r="152" spans="2:9" x14ac:dyDescent="0.2">
      <c r="B152" s="9" t="str">
        <f>$B$41</f>
        <v>Library Science</v>
      </c>
      <c r="C152" s="159">
        <f>Data!LW4</f>
        <v>82201.258434439223</v>
      </c>
      <c r="D152" s="159">
        <f>Data!MQ4</f>
        <v>0</v>
      </c>
      <c r="E152" s="159">
        <f>Data!NK4</f>
        <v>64546.751402236172</v>
      </c>
      <c r="F152" s="159">
        <f>Data!OE4</f>
        <v>0</v>
      </c>
      <c r="G152" s="159">
        <f>Data!OY4</f>
        <v>0</v>
      </c>
      <c r="H152" s="160">
        <f>Data!PS4</f>
        <v>0</v>
      </c>
      <c r="I152" s="70">
        <f t="shared" si="6"/>
        <v>146748.0098366754</v>
      </c>
    </row>
    <row r="153" spans="2:9" x14ac:dyDescent="0.2">
      <c r="B153" s="9" t="str">
        <f>$B$42</f>
        <v>Veterinary Science</v>
      </c>
      <c r="C153" s="159">
        <f>Data!LX4</f>
        <v>0</v>
      </c>
      <c r="D153" s="159">
        <f>Data!MR4</f>
        <v>0</v>
      </c>
      <c r="E153" s="159">
        <f>Data!NL4</f>
        <v>0</v>
      </c>
      <c r="F153" s="159">
        <f>Data!OF4</f>
        <v>0</v>
      </c>
      <c r="G153" s="159">
        <f>Data!OZ4</f>
        <v>0</v>
      </c>
      <c r="H153" s="160">
        <f>Data!PT4</f>
        <v>0</v>
      </c>
      <c r="I153" s="70">
        <f t="shared" si="6"/>
        <v>0</v>
      </c>
    </row>
    <row r="154" spans="2:9" x14ac:dyDescent="0.2">
      <c r="B154" s="9" t="str">
        <f>$B$43</f>
        <v>Vocational Training</v>
      </c>
      <c r="C154" s="159">
        <f>Data!LY4</f>
        <v>0</v>
      </c>
      <c r="D154" s="159">
        <f>Data!MS4</f>
        <v>0</v>
      </c>
      <c r="E154" s="159">
        <f>Data!NM4</f>
        <v>0</v>
      </c>
      <c r="F154" s="159">
        <f>Data!OG4</f>
        <v>0</v>
      </c>
      <c r="G154" s="159">
        <f>Data!PA4</f>
        <v>0</v>
      </c>
      <c r="H154" s="160">
        <f>Data!PU4</f>
        <v>0</v>
      </c>
      <c r="I154" s="70">
        <f t="shared" si="6"/>
        <v>0</v>
      </c>
    </row>
    <row r="155" spans="2:9" x14ac:dyDescent="0.2">
      <c r="B155" s="9" t="str">
        <f>$B$44</f>
        <v>Physical Training</v>
      </c>
      <c r="C155" s="159">
        <f>Data!LZ4</f>
        <v>0</v>
      </c>
      <c r="D155" s="159">
        <f>Data!MT4</f>
        <v>0</v>
      </c>
      <c r="E155" s="159">
        <f>Data!NN4</f>
        <v>0</v>
      </c>
      <c r="F155" s="159">
        <f>Data!OH4</f>
        <v>0</v>
      </c>
      <c r="G155" s="159">
        <f>Data!PB4</f>
        <v>0</v>
      </c>
      <c r="H155" s="160">
        <f>Data!PV4</f>
        <v>0</v>
      </c>
      <c r="I155" s="70">
        <f t="shared" si="6"/>
        <v>0</v>
      </c>
    </row>
    <row r="156" spans="2:9" x14ac:dyDescent="0.2">
      <c r="B156" s="9" t="str">
        <f>$B$45</f>
        <v>Health Services</v>
      </c>
      <c r="C156" s="159">
        <f>Data!MA4</f>
        <v>214270.71257630922</v>
      </c>
      <c r="D156" s="159">
        <f>Data!MU4</f>
        <v>1192457.0370158223</v>
      </c>
      <c r="E156" s="159">
        <f>Data!NO4</f>
        <v>3031352.5059767002</v>
      </c>
      <c r="F156" s="159">
        <f>Data!OI4</f>
        <v>1424696.5448297721</v>
      </c>
      <c r="G156" s="159">
        <f>Data!PC4</f>
        <v>984715.16352061776</v>
      </c>
      <c r="H156" s="160">
        <f>Data!PW4</f>
        <v>0</v>
      </c>
      <c r="I156" s="70">
        <f t="shared" si="6"/>
        <v>6847491.9639192214</v>
      </c>
    </row>
    <row r="157" spans="2:9" x14ac:dyDescent="0.2">
      <c r="B157" s="9" t="str">
        <f>$B$46</f>
        <v>Pharmacy</v>
      </c>
      <c r="C157" s="159">
        <f>Data!MB4</f>
        <v>0</v>
      </c>
      <c r="D157" s="159">
        <f>Data!MV4</f>
        <v>0</v>
      </c>
      <c r="E157" s="159">
        <f>Data!NP4</f>
        <v>0</v>
      </c>
      <c r="F157" s="159">
        <f>Data!OJ4</f>
        <v>0</v>
      </c>
      <c r="G157" s="159">
        <f>Data!PD4</f>
        <v>0</v>
      </c>
      <c r="H157" s="160">
        <f>Data!PX4</f>
        <v>0</v>
      </c>
      <c r="I157" s="70">
        <f t="shared" si="6"/>
        <v>0</v>
      </c>
    </row>
    <row r="158" spans="2:9" x14ac:dyDescent="0.2">
      <c r="B158" s="9" t="str">
        <f>$B$47</f>
        <v>Business Administration</v>
      </c>
      <c r="C158" s="159">
        <f>Data!MC4</f>
        <v>3411237.913909792</v>
      </c>
      <c r="D158" s="159">
        <f>Data!MW4</f>
        <v>12562058.284762915</v>
      </c>
      <c r="E158" s="159">
        <f>Data!NQ4</f>
        <v>16050781.290602027</v>
      </c>
      <c r="F158" s="159">
        <f>Data!OK4</f>
        <v>9099762.2413744107</v>
      </c>
      <c r="G158" s="159">
        <f>Data!PE4</f>
        <v>0</v>
      </c>
      <c r="H158" s="160">
        <f>Data!PY4</f>
        <v>0</v>
      </c>
      <c r="I158" s="70">
        <f t="shared" si="6"/>
        <v>41123839.730649143</v>
      </c>
    </row>
    <row r="159" spans="2:9" x14ac:dyDescent="0.2">
      <c r="B159" s="9" t="str">
        <f>$B$48</f>
        <v>Optometry</v>
      </c>
      <c r="C159" s="159">
        <f>Data!MD4</f>
        <v>0</v>
      </c>
      <c r="D159" s="159">
        <f>Data!MX4</f>
        <v>0</v>
      </c>
      <c r="E159" s="159">
        <f>Data!NR4</f>
        <v>0</v>
      </c>
      <c r="F159" s="159">
        <f>Data!OL4</f>
        <v>0</v>
      </c>
      <c r="G159" s="159">
        <f>Data!PF4</f>
        <v>0</v>
      </c>
      <c r="H159" s="160">
        <f>Data!PZ4</f>
        <v>0</v>
      </c>
      <c r="I159" s="70">
        <f t="shared" si="6"/>
        <v>0</v>
      </c>
    </row>
    <row r="160" spans="2:9" x14ac:dyDescent="0.2">
      <c r="B160" s="9" t="str">
        <f>$B$49</f>
        <v>Teacher Ed-Practice Teaching</v>
      </c>
      <c r="C160" s="159">
        <f>Data!ME4</f>
        <v>0</v>
      </c>
      <c r="D160" s="159">
        <f>Data!MY4</f>
        <v>126465.44768343818</v>
      </c>
      <c r="E160" s="159">
        <f>Data!NS4</f>
        <v>0</v>
      </c>
      <c r="F160" s="159">
        <f>Data!OM4</f>
        <v>0</v>
      </c>
      <c r="G160" s="159">
        <f>Data!PG4</f>
        <v>0</v>
      </c>
      <c r="H160" s="160">
        <f>Data!QA4</f>
        <v>0</v>
      </c>
      <c r="I160" s="70">
        <f t="shared" si="6"/>
        <v>126465.44768343818</v>
      </c>
    </row>
    <row r="161" spans="2:10" x14ac:dyDescent="0.2">
      <c r="B161" s="9" t="str">
        <f>$B$50</f>
        <v>Technology</v>
      </c>
      <c r="C161" s="159">
        <f>Data!MF4</f>
        <v>181.30436195610525</v>
      </c>
      <c r="D161" s="159">
        <f>Data!MZ4</f>
        <v>64186.281574227702</v>
      </c>
      <c r="E161" s="159">
        <f>Data!NT4</f>
        <v>389294.11011674086</v>
      </c>
      <c r="F161" s="159">
        <f>Data!ON4</f>
        <v>11441.658882137688</v>
      </c>
      <c r="G161" s="159">
        <f>Data!PH4</f>
        <v>0</v>
      </c>
      <c r="H161" s="160">
        <f>Data!QB4</f>
        <v>0</v>
      </c>
      <c r="I161" s="70">
        <f t="shared" si="6"/>
        <v>465103.35493506235</v>
      </c>
    </row>
    <row r="162" spans="2:10" x14ac:dyDescent="0.2">
      <c r="B162" s="9" t="str">
        <f>$B$51</f>
        <v>Nursing</v>
      </c>
      <c r="C162" s="159">
        <f>Data!MG4</f>
        <v>0</v>
      </c>
      <c r="D162" s="159">
        <f>Data!NA4</f>
        <v>0</v>
      </c>
      <c r="E162" s="159">
        <f>Data!NU4</f>
        <v>0</v>
      </c>
      <c r="F162" s="159">
        <f>Data!OO4</f>
        <v>0</v>
      </c>
      <c r="G162" s="159">
        <f>Data!PI4</f>
        <v>0</v>
      </c>
      <c r="H162" s="160">
        <f>Data!QC4</f>
        <v>0</v>
      </c>
      <c r="I162" s="70">
        <f t="shared" si="6"/>
        <v>0</v>
      </c>
    </row>
    <row r="163" spans="2:10" ht="15" thickBot="1" x14ac:dyDescent="0.25">
      <c r="B163" s="35" t="str">
        <f>$B$52</f>
        <v>Totals</v>
      </c>
      <c r="C163" s="36">
        <f t="shared" ref="C163:H163" si="7">SUM(C143:C162)</f>
        <v>30755199.099510387</v>
      </c>
      <c r="D163" s="36">
        <f t="shared" si="7"/>
        <v>50554403.058365978</v>
      </c>
      <c r="E163" s="36">
        <f t="shared" si="7"/>
        <v>41429178.750401266</v>
      </c>
      <c r="F163" s="36">
        <f t="shared" si="7"/>
        <v>43470167.840637654</v>
      </c>
      <c r="G163" s="37">
        <f t="shared" si="7"/>
        <v>984715.16352061776</v>
      </c>
      <c r="H163" s="71">
        <f t="shared" si="7"/>
        <v>0</v>
      </c>
      <c r="I163" s="70">
        <f>SUM(I143:I162)</f>
        <v>167193663.91243586</v>
      </c>
    </row>
    <row r="164" spans="2:10" ht="15" thickTop="1" x14ac:dyDescent="0.2">
      <c r="B164" s="14"/>
      <c r="C164" s="42"/>
      <c r="D164" s="42"/>
      <c r="E164" s="42"/>
      <c r="F164" s="42"/>
      <c r="G164" s="42"/>
      <c r="H164" s="43"/>
      <c r="I164" s="44"/>
    </row>
    <row r="165" spans="2:10" x14ac:dyDescent="0.2">
      <c r="B165" s="390" t="s">
        <v>67</v>
      </c>
      <c r="C165" s="390"/>
      <c r="D165" s="390"/>
      <c r="E165" s="390"/>
      <c r="F165" s="390"/>
      <c r="G165" s="390"/>
      <c r="H165" s="72"/>
      <c r="I165" s="72"/>
    </row>
    <row r="166" spans="2:10" ht="43.5" customHeight="1" thickBot="1" x14ac:dyDescent="0.25">
      <c r="B166" s="366" t="s">
        <v>43</v>
      </c>
      <c r="C166" s="366"/>
      <c r="D166" s="366"/>
      <c r="E166" s="366"/>
      <c r="F166" s="366"/>
      <c r="G166" s="366"/>
      <c r="H166" s="51"/>
    </row>
    <row r="167" spans="2:10" ht="15" thickBot="1" x14ac:dyDescent="0.25">
      <c r="B167" s="62" t="s">
        <v>32</v>
      </c>
      <c r="C167" s="63" t="s">
        <v>26</v>
      </c>
      <c r="D167" s="63" t="s">
        <v>27</v>
      </c>
      <c r="E167" s="63" t="s">
        <v>28</v>
      </c>
      <c r="F167" s="63" t="s">
        <v>29</v>
      </c>
      <c r="G167" s="63" t="s">
        <v>30</v>
      </c>
      <c r="H167" s="64" t="s">
        <v>1</v>
      </c>
      <c r="I167" s="1"/>
    </row>
    <row r="168" spans="2:10" x14ac:dyDescent="0.2">
      <c r="B168" s="9" t="str">
        <f>$B$32</f>
        <v>Liberal Arts</v>
      </c>
      <c r="C168" s="21">
        <f t="shared" ref="C168:G183" si="8">C143+$H$140*IF($H116=0,0,$H143*C116/$H116)+IF($H32=0,0,$H$141*$H143*C32/$H32)</f>
        <v>11715821.472807411</v>
      </c>
      <c r="D168" s="21">
        <f t="shared" si="8"/>
        <v>9674018.5085071716</v>
      </c>
      <c r="E168" s="21">
        <f t="shared" si="8"/>
        <v>4240876.8444950394</v>
      </c>
      <c r="F168" s="21">
        <f t="shared" si="8"/>
        <v>7053426.3298678771</v>
      </c>
      <c r="G168" s="21">
        <f t="shared" si="8"/>
        <v>0</v>
      </c>
      <c r="H168" s="36">
        <f t="shared" ref="H168:H188" si="9">SUM(C168:G168)</f>
        <v>32684143.155677501</v>
      </c>
      <c r="I168" s="52"/>
      <c r="J168" s="53"/>
    </row>
    <row r="169" spans="2:10" x14ac:dyDescent="0.2">
      <c r="B169" s="9" t="str">
        <f>$B$33</f>
        <v>Science</v>
      </c>
      <c r="C169" s="22">
        <f t="shared" si="8"/>
        <v>6772467.5039491784</v>
      </c>
      <c r="D169" s="22">
        <f t="shared" si="8"/>
        <v>9153232.5475436952</v>
      </c>
      <c r="E169" s="22">
        <f t="shared" si="8"/>
        <v>6072989.3501839004</v>
      </c>
      <c r="F169" s="22">
        <f t="shared" si="8"/>
        <v>9478751.1828095689</v>
      </c>
      <c r="G169" s="22">
        <f t="shared" si="8"/>
        <v>0</v>
      </c>
      <c r="H169" s="69">
        <f t="shared" si="9"/>
        <v>31477440.584486343</v>
      </c>
      <c r="I169" s="52"/>
      <c r="J169" s="53"/>
    </row>
    <row r="170" spans="2:10" x14ac:dyDescent="0.2">
      <c r="B170" s="9" t="str">
        <f>$B$34</f>
        <v>Fine Arts</v>
      </c>
      <c r="C170" s="22">
        <f t="shared" si="8"/>
        <v>3049838.5223545223</v>
      </c>
      <c r="D170" s="22">
        <f t="shared" si="8"/>
        <v>4039905.2760842652</v>
      </c>
      <c r="E170" s="22">
        <f t="shared" si="8"/>
        <v>992156.59156176157</v>
      </c>
      <c r="F170" s="22">
        <f t="shared" si="8"/>
        <v>1050239.2000956628</v>
      </c>
      <c r="G170" s="22">
        <f t="shared" si="8"/>
        <v>0</v>
      </c>
      <c r="H170" s="69">
        <f t="shared" si="9"/>
        <v>9132139.5900962129</v>
      </c>
      <c r="I170" s="52"/>
      <c r="J170" s="53"/>
    </row>
    <row r="171" spans="2:10" x14ac:dyDescent="0.2">
      <c r="B171" s="9" t="str">
        <f>$B$35</f>
        <v>Teacher Education</v>
      </c>
      <c r="C171" s="22">
        <f t="shared" si="8"/>
        <v>40650.017007547583</v>
      </c>
      <c r="D171" s="22">
        <f t="shared" si="8"/>
        <v>453842.98996582301</v>
      </c>
      <c r="E171" s="22">
        <f t="shared" si="8"/>
        <v>19791.748404237071</v>
      </c>
      <c r="F171" s="22">
        <f t="shared" si="8"/>
        <v>15155.034393208256</v>
      </c>
      <c r="G171" s="22">
        <f t="shared" si="8"/>
        <v>0</v>
      </c>
      <c r="H171" s="69">
        <f t="shared" si="9"/>
        <v>529439.78977081599</v>
      </c>
      <c r="I171" s="52"/>
      <c r="J171" s="53"/>
    </row>
    <row r="172" spans="2:10" x14ac:dyDescent="0.2">
      <c r="B172" s="9" t="str">
        <f>$B$36</f>
        <v>Agriculture</v>
      </c>
      <c r="C172" s="22">
        <f t="shared" si="8"/>
        <v>0</v>
      </c>
      <c r="D172" s="22">
        <f t="shared" si="8"/>
        <v>0</v>
      </c>
      <c r="E172" s="22">
        <f t="shared" si="8"/>
        <v>0</v>
      </c>
      <c r="F172" s="22">
        <f t="shared" si="8"/>
        <v>0</v>
      </c>
      <c r="G172" s="22">
        <f t="shared" si="8"/>
        <v>0</v>
      </c>
      <c r="H172" s="69">
        <f t="shared" si="9"/>
        <v>0</v>
      </c>
      <c r="I172" s="52"/>
      <c r="J172" s="53"/>
    </row>
    <row r="173" spans="2:10" x14ac:dyDescent="0.2">
      <c r="B173" s="9" t="str">
        <f>$B$37</f>
        <v>Engineering</v>
      </c>
      <c r="C173" s="22">
        <f t="shared" si="8"/>
        <v>5468530.3941092351</v>
      </c>
      <c r="D173" s="22">
        <f t="shared" si="8"/>
        <v>13288236.68522861</v>
      </c>
      <c r="E173" s="22">
        <f t="shared" si="8"/>
        <v>10567389.55765862</v>
      </c>
      <c r="F173" s="22">
        <f t="shared" si="8"/>
        <v>15336695.648385011</v>
      </c>
      <c r="G173" s="22">
        <f t="shared" si="8"/>
        <v>0</v>
      </c>
      <c r="H173" s="69">
        <f t="shared" si="9"/>
        <v>44660852.285381481</v>
      </c>
      <c r="I173" s="52"/>
      <c r="J173" s="53"/>
    </row>
    <row r="174" spans="2:10" x14ac:dyDescent="0.2">
      <c r="B174" s="9" t="str">
        <f>$B$38</f>
        <v>Home Economics</v>
      </c>
      <c r="C174" s="22">
        <f t="shared" si="8"/>
        <v>0</v>
      </c>
      <c r="D174" s="22">
        <f t="shared" si="8"/>
        <v>0</v>
      </c>
      <c r="E174" s="22">
        <f t="shared" si="8"/>
        <v>0</v>
      </c>
      <c r="F174" s="22">
        <f t="shared" si="8"/>
        <v>0</v>
      </c>
      <c r="G174" s="22">
        <f t="shared" si="8"/>
        <v>0</v>
      </c>
      <c r="H174" s="69">
        <f t="shared" si="9"/>
        <v>0</v>
      </c>
      <c r="I174" s="52"/>
      <c r="J174" s="53"/>
    </row>
    <row r="175" spans="2:10" x14ac:dyDescent="0.2">
      <c r="B175" s="9" t="str">
        <f>$B$39</f>
        <v>Law</v>
      </c>
      <c r="C175" s="22">
        <f t="shared" si="8"/>
        <v>0</v>
      </c>
      <c r="D175" s="22">
        <f t="shared" si="8"/>
        <v>0</v>
      </c>
      <c r="E175" s="22">
        <f t="shared" si="8"/>
        <v>0</v>
      </c>
      <c r="F175" s="22">
        <f t="shared" si="8"/>
        <v>0</v>
      </c>
      <c r="G175" s="22">
        <f t="shared" si="8"/>
        <v>0</v>
      </c>
      <c r="H175" s="69">
        <f t="shared" si="9"/>
        <v>0</v>
      </c>
      <c r="I175" s="52"/>
      <c r="J175" s="53"/>
    </row>
    <row r="176" spans="2:10" x14ac:dyDescent="0.2">
      <c r="B176" s="9" t="str">
        <f>$B$40</f>
        <v>Social Service</v>
      </c>
      <c r="C176" s="22">
        <f t="shared" si="8"/>
        <v>0</v>
      </c>
      <c r="D176" s="22">
        <f t="shared" si="8"/>
        <v>0</v>
      </c>
      <c r="E176" s="22">
        <f t="shared" si="8"/>
        <v>0</v>
      </c>
      <c r="F176" s="22">
        <f t="shared" si="8"/>
        <v>0</v>
      </c>
      <c r="G176" s="22">
        <f t="shared" si="8"/>
        <v>0</v>
      </c>
      <c r="H176" s="69">
        <f t="shared" si="9"/>
        <v>0</v>
      </c>
      <c r="I176" s="52"/>
      <c r="J176" s="53"/>
    </row>
    <row r="177" spans="2:10" x14ac:dyDescent="0.2">
      <c r="B177" s="9" t="str">
        <f>$B$41</f>
        <v>Library Science</v>
      </c>
      <c r="C177" s="22">
        <f t="shared" si="8"/>
        <v>82201.258434439223</v>
      </c>
      <c r="D177" s="22">
        <f t="shared" si="8"/>
        <v>0</v>
      </c>
      <c r="E177" s="22">
        <f t="shared" si="8"/>
        <v>64546.751402236172</v>
      </c>
      <c r="F177" s="22">
        <f t="shared" si="8"/>
        <v>0</v>
      </c>
      <c r="G177" s="22">
        <f t="shared" si="8"/>
        <v>0</v>
      </c>
      <c r="H177" s="69">
        <f t="shared" si="9"/>
        <v>146748.0098366754</v>
      </c>
      <c r="I177" s="52"/>
      <c r="J177" s="53"/>
    </row>
    <row r="178" spans="2:10" x14ac:dyDescent="0.2">
      <c r="B178" s="9" t="str">
        <f>$B$42</f>
        <v>Veterinary Science</v>
      </c>
      <c r="C178" s="22">
        <f t="shared" si="8"/>
        <v>0</v>
      </c>
      <c r="D178" s="22">
        <f t="shared" si="8"/>
        <v>0</v>
      </c>
      <c r="E178" s="22">
        <f t="shared" si="8"/>
        <v>0</v>
      </c>
      <c r="F178" s="22">
        <f t="shared" si="8"/>
        <v>0</v>
      </c>
      <c r="G178" s="22">
        <f t="shared" si="8"/>
        <v>0</v>
      </c>
      <c r="H178" s="69">
        <f t="shared" si="9"/>
        <v>0</v>
      </c>
      <c r="I178" s="52"/>
      <c r="J178" s="53"/>
    </row>
    <row r="179" spans="2:10" x14ac:dyDescent="0.2">
      <c r="B179" s="9" t="str">
        <f>$B$43</f>
        <v>Vocational Training</v>
      </c>
      <c r="C179" s="22">
        <f t="shared" si="8"/>
        <v>0</v>
      </c>
      <c r="D179" s="22">
        <f t="shared" si="8"/>
        <v>0</v>
      </c>
      <c r="E179" s="22">
        <f t="shared" si="8"/>
        <v>0</v>
      </c>
      <c r="F179" s="22">
        <f t="shared" si="8"/>
        <v>0</v>
      </c>
      <c r="G179" s="22">
        <f t="shared" si="8"/>
        <v>0</v>
      </c>
      <c r="H179" s="69">
        <f t="shared" si="9"/>
        <v>0</v>
      </c>
      <c r="I179" s="52"/>
      <c r="J179" s="53"/>
    </row>
    <row r="180" spans="2:10" x14ac:dyDescent="0.2">
      <c r="B180" s="9" t="str">
        <f>$B$44</f>
        <v>Physical Training</v>
      </c>
      <c r="C180" s="22">
        <f t="shared" si="8"/>
        <v>0</v>
      </c>
      <c r="D180" s="22">
        <f t="shared" si="8"/>
        <v>0</v>
      </c>
      <c r="E180" s="22">
        <f t="shared" si="8"/>
        <v>0</v>
      </c>
      <c r="F180" s="22">
        <f t="shared" si="8"/>
        <v>0</v>
      </c>
      <c r="G180" s="22">
        <f t="shared" si="8"/>
        <v>0</v>
      </c>
      <c r="H180" s="69">
        <f t="shared" si="9"/>
        <v>0</v>
      </c>
      <c r="I180" s="52"/>
      <c r="J180" s="53"/>
    </row>
    <row r="181" spans="2:10" x14ac:dyDescent="0.2">
      <c r="B181" s="9" t="str">
        <f>$B$45</f>
        <v>Health Services</v>
      </c>
      <c r="C181" s="22">
        <f t="shared" si="8"/>
        <v>214270.71257630922</v>
      </c>
      <c r="D181" s="22">
        <f t="shared" si="8"/>
        <v>1192457.0370158223</v>
      </c>
      <c r="E181" s="22">
        <f t="shared" si="8"/>
        <v>3031352.5059767002</v>
      </c>
      <c r="F181" s="22">
        <f t="shared" si="8"/>
        <v>1424696.5448297721</v>
      </c>
      <c r="G181" s="22">
        <f t="shared" si="8"/>
        <v>984715.16352061776</v>
      </c>
      <c r="H181" s="69">
        <f t="shared" si="9"/>
        <v>6847491.9639192214</v>
      </c>
      <c r="I181" s="52"/>
      <c r="J181" s="53"/>
    </row>
    <row r="182" spans="2:10" x14ac:dyDescent="0.2">
      <c r="B182" s="9" t="str">
        <f>$B$46</f>
        <v>Pharmacy</v>
      </c>
      <c r="C182" s="22">
        <f t="shared" si="8"/>
        <v>0</v>
      </c>
      <c r="D182" s="22">
        <f t="shared" si="8"/>
        <v>0</v>
      </c>
      <c r="E182" s="22">
        <f t="shared" si="8"/>
        <v>0</v>
      </c>
      <c r="F182" s="22">
        <f t="shared" si="8"/>
        <v>0</v>
      </c>
      <c r="G182" s="22">
        <f t="shared" si="8"/>
        <v>0</v>
      </c>
      <c r="H182" s="69">
        <f t="shared" si="9"/>
        <v>0</v>
      </c>
      <c r="I182" s="52"/>
      <c r="J182" s="53"/>
    </row>
    <row r="183" spans="2:10" x14ac:dyDescent="0.2">
      <c r="B183" s="9" t="str">
        <f>$B$47</f>
        <v>Business Administration</v>
      </c>
      <c r="C183" s="22">
        <f t="shared" si="8"/>
        <v>3411237.913909792</v>
      </c>
      <c r="D183" s="22">
        <f t="shared" si="8"/>
        <v>12562058.284762915</v>
      </c>
      <c r="E183" s="22">
        <f t="shared" si="8"/>
        <v>16050781.290602027</v>
      </c>
      <c r="F183" s="22">
        <f t="shared" si="8"/>
        <v>9099762.2413744107</v>
      </c>
      <c r="G183" s="22">
        <f t="shared" si="8"/>
        <v>0</v>
      </c>
      <c r="H183" s="69">
        <f t="shared" si="9"/>
        <v>41123839.730649143</v>
      </c>
      <c r="I183" s="52"/>
      <c r="J183" s="53"/>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69">
        <f t="shared" si="9"/>
        <v>0</v>
      </c>
      <c r="I184" s="52"/>
      <c r="J184" s="53"/>
    </row>
    <row r="185" spans="2:10" x14ac:dyDescent="0.2">
      <c r="B185" s="9" t="str">
        <f>$B$49</f>
        <v>Teacher Ed-Practice Teaching</v>
      </c>
      <c r="C185" s="22">
        <f t="shared" si="10"/>
        <v>0</v>
      </c>
      <c r="D185" s="22">
        <f t="shared" si="10"/>
        <v>126465.44768343818</v>
      </c>
      <c r="E185" s="22">
        <f t="shared" si="10"/>
        <v>0</v>
      </c>
      <c r="F185" s="22">
        <f t="shared" si="10"/>
        <v>0</v>
      </c>
      <c r="G185" s="22">
        <f t="shared" si="10"/>
        <v>0</v>
      </c>
      <c r="H185" s="69">
        <f t="shared" si="9"/>
        <v>126465.44768343818</v>
      </c>
      <c r="I185" s="52"/>
      <c r="J185" s="53"/>
    </row>
    <row r="186" spans="2:10" x14ac:dyDescent="0.2">
      <c r="B186" s="9" t="str">
        <f>$B$50</f>
        <v>Technology</v>
      </c>
      <c r="C186" s="22">
        <f t="shared" si="10"/>
        <v>181.30436195610525</v>
      </c>
      <c r="D186" s="22">
        <f t="shared" si="10"/>
        <v>64186.281574227702</v>
      </c>
      <c r="E186" s="22">
        <f t="shared" si="10"/>
        <v>389294.11011674086</v>
      </c>
      <c r="F186" s="22">
        <f t="shared" si="10"/>
        <v>11441.658882137688</v>
      </c>
      <c r="G186" s="22">
        <f t="shared" si="10"/>
        <v>0</v>
      </c>
      <c r="H186" s="69">
        <f t="shared" si="9"/>
        <v>465103.35493506235</v>
      </c>
      <c r="I186" s="52"/>
      <c r="J186" s="53"/>
    </row>
    <row r="187" spans="2:10" x14ac:dyDescent="0.2">
      <c r="B187" s="9" t="str">
        <f>$B$51</f>
        <v>Nursing</v>
      </c>
      <c r="C187" s="22">
        <f t="shared" si="10"/>
        <v>0</v>
      </c>
      <c r="D187" s="22">
        <f t="shared" si="10"/>
        <v>0</v>
      </c>
      <c r="E187" s="22">
        <f t="shared" si="10"/>
        <v>0</v>
      </c>
      <c r="F187" s="22">
        <f t="shared" si="10"/>
        <v>0</v>
      </c>
      <c r="G187" s="22">
        <f t="shared" si="10"/>
        <v>0</v>
      </c>
      <c r="H187" s="69">
        <f t="shared" si="9"/>
        <v>0</v>
      </c>
      <c r="I187" s="52"/>
      <c r="J187" s="53"/>
    </row>
    <row r="188" spans="2:10" x14ac:dyDescent="0.2">
      <c r="B188" s="35" t="str">
        <f>$B$52</f>
        <v>Totals</v>
      </c>
      <c r="C188" s="36">
        <f>SUM(C168:C187)</f>
        <v>30755199.099510387</v>
      </c>
      <c r="D188" s="36">
        <f>SUM(D168:D187)</f>
        <v>50554403.058365978</v>
      </c>
      <c r="E188" s="36">
        <f>SUM(E168:E187)</f>
        <v>41429178.750401266</v>
      </c>
      <c r="F188" s="36">
        <f>SUM(F168:F187)</f>
        <v>43470167.840637654</v>
      </c>
      <c r="G188" s="36">
        <f>SUM(G168:G187)</f>
        <v>984715.16352061776</v>
      </c>
      <c r="H188" s="36">
        <f t="shared" si="9"/>
        <v>167193663.91243589</v>
      </c>
      <c r="I188" s="52"/>
      <c r="J188" s="53"/>
    </row>
    <row r="189" spans="2:10" x14ac:dyDescent="0.2">
      <c r="B189" s="46"/>
      <c r="C189" s="42"/>
      <c r="D189" s="42"/>
      <c r="E189" s="42"/>
      <c r="F189" s="42"/>
      <c r="G189" s="42"/>
      <c r="H189" s="43"/>
      <c r="I189" s="1"/>
    </row>
    <row r="190" spans="2:10" x14ac:dyDescent="0.2">
      <c r="B190" s="382" t="s">
        <v>35</v>
      </c>
      <c r="C190" s="382"/>
      <c r="D190" s="382"/>
      <c r="E190" s="382"/>
      <c r="F190" s="382"/>
      <c r="G190" s="382"/>
      <c r="H190" s="17">
        <f>H15</f>
        <v>65864869</v>
      </c>
    </row>
    <row r="191" spans="2:10" ht="43.5" customHeight="1" thickBot="1" x14ac:dyDescent="0.25">
      <c r="B191" s="364" t="s">
        <v>233</v>
      </c>
      <c r="C191" s="364"/>
      <c r="D191" s="364"/>
      <c r="E191" s="364"/>
      <c r="F191" s="364"/>
      <c r="G191" s="364"/>
      <c r="H191" s="364"/>
    </row>
    <row r="192" spans="2:10" ht="15" thickBot="1" x14ac:dyDescent="0.25">
      <c r="B192" s="62" t="s">
        <v>32</v>
      </c>
      <c r="C192" s="63" t="s">
        <v>26</v>
      </c>
      <c r="D192" s="63" t="s">
        <v>27</v>
      </c>
      <c r="E192" s="63" t="s">
        <v>28</v>
      </c>
      <c r="F192" s="63" t="s">
        <v>29</v>
      </c>
      <c r="G192" s="63" t="s">
        <v>30</v>
      </c>
      <c r="H192" s="64" t="s">
        <v>1</v>
      </c>
      <c r="I192" s="1"/>
    </row>
    <row r="193" spans="2:9" x14ac:dyDescent="0.2">
      <c r="B193" s="9" t="str">
        <f>$B$32</f>
        <v>Liberal Arts</v>
      </c>
      <c r="C193" s="38">
        <f t="shared" ref="C193:G208" si="11">$H$190*IF($H$136=0,0,C116/$H$136)</f>
        <v>4612301.3609841289</v>
      </c>
      <c r="D193" s="38">
        <f t="shared" si="11"/>
        <v>3811017.3945730398</v>
      </c>
      <c r="E193" s="38">
        <f t="shared" si="11"/>
        <v>1670666.1671569035</v>
      </c>
      <c r="F193" s="38">
        <f t="shared" si="11"/>
        <v>2778651.954286369</v>
      </c>
      <c r="G193" s="38">
        <f t="shared" si="11"/>
        <v>0</v>
      </c>
      <c r="H193" s="38">
        <f>SUM(C193:G193)</f>
        <v>12872636.87700044</v>
      </c>
      <c r="I193" s="1"/>
    </row>
    <row r="194" spans="2:9" x14ac:dyDescent="0.2">
      <c r="B194" s="9" t="str">
        <f>$B$33</f>
        <v>Science</v>
      </c>
      <c r="C194" s="39">
        <f t="shared" si="11"/>
        <v>2667970.0311751622</v>
      </c>
      <c r="D194" s="39">
        <f t="shared" si="11"/>
        <v>3605857.1135237622</v>
      </c>
      <c r="E194" s="39">
        <f t="shared" si="11"/>
        <v>2392415.1096315333</v>
      </c>
      <c r="F194" s="39">
        <f t="shared" si="11"/>
        <v>3734093.0870403517</v>
      </c>
      <c r="G194" s="39">
        <f t="shared" si="11"/>
        <v>0</v>
      </c>
      <c r="H194" s="39">
        <f t="shared" ref="H194:H213" si="12">SUM(C194:G194)</f>
        <v>12400335.34137081</v>
      </c>
      <c r="I194" s="1"/>
    </row>
    <row r="195" spans="2:9" x14ac:dyDescent="0.2">
      <c r="B195" s="9" t="str">
        <f>$B$34</f>
        <v>Fine Arts</v>
      </c>
      <c r="C195" s="39">
        <f t="shared" si="11"/>
        <v>1201464.2776536925</v>
      </c>
      <c r="D195" s="39">
        <f t="shared" si="11"/>
        <v>1591494.709881464</v>
      </c>
      <c r="E195" s="39">
        <f t="shared" si="11"/>
        <v>390853.71040556853</v>
      </c>
      <c r="F195" s="39">
        <f t="shared" si="11"/>
        <v>413734.98060886818</v>
      </c>
      <c r="G195" s="39">
        <f t="shared" si="11"/>
        <v>0</v>
      </c>
      <c r="H195" s="39">
        <f t="shared" si="12"/>
        <v>3597547.6785495933</v>
      </c>
      <c r="I195" s="1"/>
    </row>
    <row r="196" spans="2:9" x14ac:dyDescent="0.2">
      <c r="B196" s="9" t="str">
        <f>$B$35</f>
        <v>Teacher Education</v>
      </c>
      <c r="C196" s="39">
        <f t="shared" si="11"/>
        <v>16013.812850287757</v>
      </c>
      <c r="D196" s="39">
        <f t="shared" si="11"/>
        <v>178788.52801902377</v>
      </c>
      <c r="E196" s="39">
        <f t="shared" si="11"/>
        <v>7796.8320374032455</v>
      </c>
      <c r="F196" s="39">
        <f t="shared" si="11"/>
        <v>5970.2283634334144</v>
      </c>
      <c r="G196" s="39">
        <f t="shared" si="11"/>
        <v>0</v>
      </c>
      <c r="H196" s="39">
        <f t="shared" si="12"/>
        <v>208569.4012701482</v>
      </c>
      <c r="I196" s="1"/>
    </row>
    <row r="197" spans="2:9" x14ac:dyDescent="0.2">
      <c r="B197" s="9" t="str">
        <f>$B$36</f>
        <v>Agriculture</v>
      </c>
      <c r="C197" s="39">
        <f t="shared" si="11"/>
        <v>0</v>
      </c>
      <c r="D197" s="39">
        <f t="shared" si="11"/>
        <v>0</v>
      </c>
      <c r="E197" s="39">
        <f t="shared" si="11"/>
        <v>0</v>
      </c>
      <c r="F197" s="39">
        <f t="shared" si="11"/>
        <v>0</v>
      </c>
      <c r="G197" s="39">
        <f t="shared" si="11"/>
        <v>0</v>
      </c>
      <c r="H197" s="39">
        <f t="shared" si="12"/>
        <v>0</v>
      </c>
      <c r="I197" s="1"/>
    </row>
    <row r="198" spans="2:9" x14ac:dyDescent="0.2">
      <c r="B198" s="9" t="str">
        <f>$B$37</f>
        <v>Engineering</v>
      </c>
      <c r="C198" s="39">
        <f t="shared" si="11"/>
        <v>2154292.3901142757</v>
      </c>
      <c r="D198" s="39">
        <f t="shared" si="11"/>
        <v>5234815.4085167767</v>
      </c>
      <c r="E198" s="39">
        <f t="shared" si="11"/>
        <v>4162955.175664749</v>
      </c>
      <c r="F198" s="39">
        <f t="shared" si="11"/>
        <v>6041792.6469614832</v>
      </c>
      <c r="G198" s="39">
        <f t="shared" si="11"/>
        <v>0</v>
      </c>
      <c r="H198" s="39">
        <f t="shared" si="12"/>
        <v>17593855.621257287</v>
      </c>
      <c r="I198" s="1"/>
    </row>
    <row r="199" spans="2:9" x14ac:dyDescent="0.2">
      <c r="B199" s="9" t="str">
        <f>$B$38</f>
        <v>Home Economics</v>
      </c>
      <c r="C199" s="39">
        <f t="shared" si="11"/>
        <v>0</v>
      </c>
      <c r="D199" s="39">
        <f t="shared" si="11"/>
        <v>0</v>
      </c>
      <c r="E199" s="39">
        <f t="shared" si="11"/>
        <v>0</v>
      </c>
      <c r="F199" s="39">
        <f t="shared" si="11"/>
        <v>0</v>
      </c>
      <c r="G199" s="39">
        <f t="shared" si="11"/>
        <v>0</v>
      </c>
      <c r="H199" s="39">
        <f t="shared" si="12"/>
        <v>0</v>
      </c>
      <c r="I199" s="1"/>
    </row>
    <row r="200" spans="2:9" x14ac:dyDescent="0.2">
      <c r="B200" s="9" t="str">
        <f>$B$39</f>
        <v>Law</v>
      </c>
      <c r="C200" s="39">
        <f t="shared" si="11"/>
        <v>0</v>
      </c>
      <c r="D200" s="39">
        <f t="shared" si="11"/>
        <v>0</v>
      </c>
      <c r="E200" s="39">
        <f t="shared" si="11"/>
        <v>0</v>
      </c>
      <c r="F200" s="39">
        <f t="shared" si="11"/>
        <v>0</v>
      </c>
      <c r="G200" s="39">
        <f t="shared" si="11"/>
        <v>0</v>
      </c>
      <c r="H200" s="39">
        <f t="shared" si="12"/>
        <v>0</v>
      </c>
      <c r="I200" s="1"/>
    </row>
    <row r="201" spans="2:9" x14ac:dyDescent="0.2">
      <c r="B201" s="9" t="str">
        <f>$B$40</f>
        <v>Social Service</v>
      </c>
      <c r="C201" s="39">
        <f t="shared" si="11"/>
        <v>0</v>
      </c>
      <c r="D201" s="39">
        <f t="shared" si="11"/>
        <v>0</v>
      </c>
      <c r="E201" s="39">
        <f t="shared" si="11"/>
        <v>0</v>
      </c>
      <c r="F201" s="39">
        <f t="shared" si="11"/>
        <v>0</v>
      </c>
      <c r="G201" s="39">
        <f t="shared" si="11"/>
        <v>0</v>
      </c>
      <c r="H201" s="39">
        <f t="shared" si="12"/>
        <v>0</v>
      </c>
      <c r="I201" s="1"/>
    </row>
    <row r="202" spans="2:9" x14ac:dyDescent="0.2">
      <c r="B202" s="9" t="str">
        <f>$B$41</f>
        <v>Library Science</v>
      </c>
      <c r="C202" s="39">
        <f t="shared" si="11"/>
        <v>32382.657266363185</v>
      </c>
      <c r="D202" s="39">
        <f t="shared" si="11"/>
        <v>0</v>
      </c>
      <c r="E202" s="39">
        <f t="shared" si="11"/>
        <v>25427.777726576121</v>
      </c>
      <c r="F202" s="39">
        <f t="shared" si="11"/>
        <v>0</v>
      </c>
      <c r="G202" s="39">
        <f t="shared" si="11"/>
        <v>0</v>
      </c>
      <c r="H202" s="39">
        <f t="shared" si="12"/>
        <v>57810.434992939307</v>
      </c>
      <c r="I202" s="1"/>
    </row>
    <row r="203" spans="2:9" x14ac:dyDescent="0.2">
      <c r="B203" s="9" t="str">
        <f>$B$42</f>
        <v>Veterinary Science</v>
      </c>
      <c r="C203" s="39">
        <f t="shared" si="11"/>
        <v>0</v>
      </c>
      <c r="D203" s="39">
        <f t="shared" si="11"/>
        <v>0</v>
      </c>
      <c r="E203" s="39">
        <f t="shared" si="11"/>
        <v>0</v>
      </c>
      <c r="F203" s="39">
        <f t="shared" si="11"/>
        <v>0</v>
      </c>
      <c r="G203" s="39">
        <f t="shared" si="11"/>
        <v>0</v>
      </c>
      <c r="H203" s="39">
        <f t="shared" si="12"/>
        <v>0</v>
      </c>
      <c r="I203" s="1"/>
    </row>
    <row r="204" spans="2:9" x14ac:dyDescent="0.2">
      <c r="B204" s="9" t="str">
        <f>$B$43</f>
        <v>Vocational Training</v>
      </c>
      <c r="C204" s="39">
        <f t="shared" si="11"/>
        <v>0</v>
      </c>
      <c r="D204" s="39">
        <f t="shared" si="11"/>
        <v>0</v>
      </c>
      <c r="E204" s="39">
        <f t="shared" si="11"/>
        <v>0</v>
      </c>
      <c r="F204" s="39">
        <f t="shared" si="11"/>
        <v>0</v>
      </c>
      <c r="G204" s="39">
        <f t="shared" si="11"/>
        <v>0</v>
      </c>
      <c r="H204" s="39">
        <f t="shared" si="12"/>
        <v>0</v>
      </c>
      <c r="I204" s="1"/>
    </row>
    <row r="205" spans="2:9" x14ac:dyDescent="0.2">
      <c r="B205" s="9" t="str">
        <f>$B$44</f>
        <v>Physical Training</v>
      </c>
      <c r="C205" s="39">
        <f t="shared" si="11"/>
        <v>3071.2185727492674</v>
      </c>
      <c r="D205" s="39">
        <f t="shared" si="11"/>
        <v>0</v>
      </c>
      <c r="E205" s="39">
        <f t="shared" si="11"/>
        <v>0</v>
      </c>
      <c r="F205" s="39">
        <f t="shared" si="11"/>
        <v>0</v>
      </c>
      <c r="G205" s="39">
        <f t="shared" si="11"/>
        <v>0</v>
      </c>
      <c r="H205" s="39">
        <f t="shared" si="12"/>
        <v>3071.2185727492674</v>
      </c>
      <c r="I205" s="1"/>
    </row>
    <row r="206" spans="2:9" x14ac:dyDescent="0.2">
      <c r="B206" s="9" t="str">
        <f>$B$45</f>
        <v>Health Services</v>
      </c>
      <c r="C206" s="39">
        <f t="shared" si="11"/>
        <v>84410.569615695829</v>
      </c>
      <c r="D206" s="39">
        <f t="shared" si="11"/>
        <v>469760.78310703975</v>
      </c>
      <c r="E206" s="39">
        <f t="shared" si="11"/>
        <v>1194181.8303531951</v>
      </c>
      <c r="F206" s="39">
        <f t="shared" si="11"/>
        <v>561250.0440804119</v>
      </c>
      <c r="G206" s="39">
        <f t="shared" si="11"/>
        <v>387922.20767169184</v>
      </c>
      <c r="H206" s="39">
        <f t="shared" si="12"/>
        <v>2697525.4348280341</v>
      </c>
      <c r="I206" s="1"/>
    </row>
    <row r="207" spans="2:9" x14ac:dyDescent="0.2">
      <c r="B207" s="9" t="str">
        <f>$B$46</f>
        <v>Pharmacy</v>
      </c>
      <c r="C207" s="39">
        <f t="shared" si="11"/>
        <v>0</v>
      </c>
      <c r="D207" s="39">
        <f t="shared" si="11"/>
        <v>0</v>
      </c>
      <c r="E207" s="39">
        <f t="shared" si="11"/>
        <v>0</v>
      </c>
      <c r="F207" s="39">
        <f t="shared" si="11"/>
        <v>0</v>
      </c>
      <c r="G207" s="39">
        <f t="shared" si="11"/>
        <v>0</v>
      </c>
      <c r="H207" s="39">
        <f t="shared" si="12"/>
        <v>0</v>
      </c>
      <c r="I207" s="1"/>
    </row>
    <row r="208" spans="2:9" x14ac:dyDescent="0.2">
      <c r="B208" s="9" t="str">
        <f>$B$47</f>
        <v>Business Administration</v>
      </c>
      <c r="C208" s="39">
        <f t="shared" si="11"/>
        <v>1343835.2444235072</v>
      </c>
      <c r="D208" s="39">
        <f t="shared" si="11"/>
        <v>4948742.0964485481</v>
      </c>
      <c r="E208" s="39">
        <f t="shared" si="11"/>
        <v>6323102.0946652228</v>
      </c>
      <c r="F208" s="39">
        <f t="shared" si="11"/>
        <v>3584792.8301832774</v>
      </c>
      <c r="G208" s="39">
        <f t="shared" si="11"/>
        <v>0</v>
      </c>
      <c r="H208" s="39">
        <f t="shared" si="12"/>
        <v>16200472.265720556</v>
      </c>
      <c r="I208" s="1"/>
    </row>
    <row r="209" spans="2:9" x14ac:dyDescent="0.2">
      <c r="B209" s="9" t="str">
        <f>$B$48</f>
        <v>Optometry</v>
      </c>
      <c r="C209" s="39">
        <f t="shared" ref="C209:G212" si="13">$H$190*IF($H$136=0,0,C132/$H$136)</f>
        <v>0</v>
      </c>
      <c r="D209" s="39">
        <f t="shared" si="13"/>
        <v>0</v>
      </c>
      <c r="E209" s="39">
        <f t="shared" si="13"/>
        <v>0</v>
      </c>
      <c r="F209" s="39">
        <f t="shared" si="13"/>
        <v>0</v>
      </c>
      <c r="G209" s="39">
        <f t="shared" si="13"/>
        <v>0</v>
      </c>
      <c r="H209" s="39">
        <f t="shared" si="12"/>
        <v>0</v>
      </c>
      <c r="I209" s="1"/>
    </row>
    <row r="210" spans="2:9" x14ac:dyDescent="0.2">
      <c r="B210" s="9" t="str">
        <f>$B$49</f>
        <v>Teacher Ed-Practice Teaching</v>
      </c>
      <c r="C210" s="39">
        <f t="shared" si="13"/>
        <v>0</v>
      </c>
      <c r="D210" s="39">
        <f t="shared" si="13"/>
        <v>49820.250034690362</v>
      </c>
      <c r="E210" s="39">
        <f t="shared" si="13"/>
        <v>0</v>
      </c>
      <c r="F210" s="39">
        <f t="shared" si="13"/>
        <v>0</v>
      </c>
      <c r="G210" s="39">
        <f t="shared" si="13"/>
        <v>0</v>
      </c>
      <c r="H210" s="39">
        <f t="shared" si="12"/>
        <v>49820.250034690362</v>
      </c>
      <c r="I210" s="1"/>
    </row>
    <row r="211" spans="2:9" x14ac:dyDescent="0.2">
      <c r="B211" s="9" t="str">
        <f>$B$50</f>
        <v>Technology</v>
      </c>
      <c r="C211" s="39">
        <f t="shared" si="13"/>
        <v>71.423687738355056</v>
      </c>
      <c r="D211" s="39">
        <f t="shared" si="13"/>
        <v>25285.772955389155</v>
      </c>
      <c r="E211" s="39">
        <f t="shared" si="13"/>
        <v>153359.91180449704</v>
      </c>
      <c r="F211" s="39">
        <f t="shared" si="13"/>
        <v>4507.3679551318719</v>
      </c>
      <c r="G211" s="39">
        <f t="shared" si="13"/>
        <v>0</v>
      </c>
      <c r="H211" s="39">
        <f t="shared" si="12"/>
        <v>183224.47640275641</v>
      </c>
      <c r="I211" s="1"/>
    </row>
    <row r="212" spans="2:9" x14ac:dyDescent="0.2">
      <c r="B212" s="9" t="str">
        <f>$B$51</f>
        <v>Nursing</v>
      </c>
      <c r="C212" s="39">
        <f t="shared" si="13"/>
        <v>0</v>
      </c>
      <c r="D212" s="39">
        <f t="shared" si="13"/>
        <v>0</v>
      </c>
      <c r="E212" s="39">
        <f t="shared" si="13"/>
        <v>0</v>
      </c>
      <c r="F212" s="39">
        <f t="shared" si="13"/>
        <v>0</v>
      </c>
      <c r="G212" s="39">
        <f t="shared" si="13"/>
        <v>0</v>
      </c>
      <c r="H212" s="39">
        <f t="shared" si="12"/>
        <v>0</v>
      </c>
      <c r="I212" s="1"/>
    </row>
    <row r="213" spans="2:9" x14ac:dyDescent="0.2">
      <c r="B213" s="35" t="str">
        <f>$B$52</f>
        <v>Totals</v>
      </c>
      <c r="C213" s="38">
        <f>SUM(C193:C212)</f>
        <v>12115812.986343598</v>
      </c>
      <c r="D213" s="38">
        <f>SUM(D193:D212)</f>
        <v>19915582.057059735</v>
      </c>
      <c r="E213" s="38">
        <f>SUM(E193:E212)</f>
        <v>16320758.60944565</v>
      </c>
      <c r="F213" s="38">
        <f>SUM(F193:F212)</f>
        <v>17124793.139479328</v>
      </c>
      <c r="G213" s="38">
        <f>SUM(G193:G212)</f>
        <v>387922.20767169184</v>
      </c>
      <c r="H213" s="38">
        <f t="shared" si="12"/>
        <v>65864869.000000007</v>
      </c>
      <c r="I213" s="1"/>
    </row>
    <row r="214" spans="2:9" x14ac:dyDescent="0.2">
      <c r="B214" s="14"/>
      <c r="C214" s="18"/>
      <c r="D214" s="18"/>
      <c r="E214" s="18"/>
      <c r="F214" s="18"/>
      <c r="G214" s="18"/>
      <c r="H214" s="18"/>
      <c r="I214" s="1"/>
    </row>
    <row r="215" spans="2:9" x14ac:dyDescent="0.2">
      <c r="B215" s="382" t="s">
        <v>36</v>
      </c>
      <c r="C215" s="382"/>
      <c r="D215" s="382"/>
      <c r="E215" s="382"/>
      <c r="F215" s="382"/>
      <c r="G215" s="382"/>
      <c r="H215" s="17">
        <f>H17</f>
        <v>36900521</v>
      </c>
    </row>
    <row r="216" spans="2:9" ht="60.75" customHeight="1" thickBot="1" x14ac:dyDescent="0.25">
      <c r="B216" s="364" t="s">
        <v>234</v>
      </c>
      <c r="C216" s="364"/>
      <c r="D216" s="364"/>
      <c r="E216" s="364"/>
      <c r="F216" s="364"/>
      <c r="G216" s="364"/>
      <c r="H216" s="364"/>
    </row>
    <row r="217" spans="2:9" ht="15" thickBot="1" x14ac:dyDescent="0.25">
      <c r="B217" s="62" t="s">
        <v>32</v>
      </c>
      <c r="C217" s="63" t="s">
        <v>26</v>
      </c>
      <c r="D217" s="63" t="s">
        <v>27</v>
      </c>
      <c r="E217" s="63" t="s">
        <v>28</v>
      </c>
      <c r="F217" s="63" t="s">
        <v>29</v>
      </c>
      <c r="G217" s="63" t="s">
        <v>30</v>
      </c>
      <c r="H217" s="64" t="s">
        <v>1</v>
      </c>
      <c r="I217" s="1"/>
    </row>
    <row r="218" spans="2:9" x14ac:dyDescent="0.2">
      <c r="B218" s="9" t="str">
        <f>$B$32</f>
        <v>Liberal Arts</v>
      </c>
      <c r="C218" s="38">
        <f t="shared" ref="C218:G233" si="14">$H$215*IF($H$25=0,0,C$25/$H$25)*IF(C$52=0,0,C32/C$52)</f>
        <v>3654116.6727544675</v>
      </c>
      <c r="D218" s="38">
        <f t="shared" si="14"/>
        <v>3266166.6119390461</v>
      </c>
      <c r="E218" s="38">
        <f t="shared" si="14"/>
        <v>542708.11988478876</v>
      </c>
      <c r="F218" s="38">
        <f t="shared" si="14"/>
        <v>454521.497328353</v>
      </c>
      <c r="G218" s="38">
        <f t="shared" si="14"/>
        <v>0</v>
      </c>
      <c r="H218" s="38">
        <f>SUM(C218:G218)</f>
        <v>7917512.9019066552</v>
      </c>
      <c r="I218" s="1"/>
    </row>
    <row r="219" spans="2:9" x14ac:dyDescent="0.2">
      <c r="B219" s="9" t="str">
        <f>$B$33</f>
        <v>Science</v>
      </c>
      <c r="C219" s="39">
        <f t="shared" si="14"/>
        <v>2361933.70808911</v>
      </c>
      <c r="D219" s="39">
        <f t="shared" si="14"/>
        <v>3614506.5892060958</v>
      </c>
      <c r="E219" s="39">
        <f t="shared" si="14"/>
        <v>748669.16339485475</v>
      </c>
      <c r="F219" s="39">
        <f t="shared" si="14"/>
        <v>499211.02709922794</v>
      </c>
      <c r="G219" s="39">
        <f t="shared" si="14"/>
        <v>0</v>
      </c>
      <c r="H219" s="39">
        <f t="shared" ref="H219:H238" si="15">SUM(C219:G219)</f>
        <v>7224320.4877892872</v>
      </c>
      <c r="I219" s="1"/>
    </row>
    <row r="220" spans="2:9" x14ac:dyDescent="0.2">
      <c r="B220" s="9" t="str">
        <f>$B$34</f>
        <v>Fine Arts</v>
      </c>
      <c r="C220" s="39">
        <f t="shared" si="14"/>
        <v>781836.63764849701</v>
      </c>
      <c r="D220" s="39">
        <f t="shared" si="14"/>
        <v>962606.45474023989</v>
      </c>
      <c r="E220" s="39">
        <f t="shared" si="14"/>
        <v>59385.177466814101</v>
      </c>
      <c r="F220" s="39">
        <f t="shared" si="14"/>
        <v>55442.471234515542</v>
      </c>
      <c r="G220" s="39">
        <f t="shared" si="14"/>
        <v>0</v>
      </c>
      <c r="H220" s="39">
        <f t="shared" si="15"/>
        <v>1859270.7410900667</v>
      </c>
      <c r="I220" s="1"/>
    </row>
    <row r="221" spans="2:9" x14ac:dyDescent="0.2">
      <c r="B221" s="9" t="str">
        <f>$B$35</f>
        <v>Teacher Education</v>
      </c>
      <c r="C221" s="39">
        <f t="shared" si="14"/>
        <v>10629.252701173129</v>
      </c>
      <c r="D221" s="39">
        <f t="shared" si="14"/>
        <v>131837.21662771795</v>
      </c>
      <c r="E221" s="39">
        <f t="shared" si="14"/>
        <v>693.21218832856925</v>
      </c>
      <c r="F221" s="39">
        <f t="shared" si="14"/>
        <v>4118.1477945857478</v>
      </c>
      <c r="G221" s="39">
        <f t="shared" si="14"/>
        <v>0</v>
      </c>
      <c r="H221" s="39">
        <f t="shared" si="15"/>
        <v>147277.82931180537</v>
      </c>
      <c r="I221" s="1"/>
    </row>
    <row r="222" spans="2:9" x14ac:dyDescent="0.2">
      <c r="B222" s="9" t="str">
        <f>$B$36</f>
        <v>Agriculture</v>
      </c>
      <c r="C222" s="39">
        <f t="shared" si="14"/>
        <v>0</v>
      </c>
      <c r="D222" s="39">
        <f t="shared" si="14"/>
        <v>0</v>
      </c>
      <c r="E222" s="39">
        <f t="shared" si="14"/>
        <v>0</v>
      </c>
      <c r="F222" s="39">
        <f t="shared" si="14"/>
        <v>0</v>
      </c>
      <c r="G222" s="39">
        <f t="shared" si="14"/>
        <v>0</v>
      </c>
      <c r="H222" s="39">
        <f t="shared" si="15"/>
        <v>0</v>
      </c>
      <c r="I222" s="1"/>
    </row>
    <row r="223" spans="2:9" x14ac:dyDescent="0.2">
      <c r="B223" s="9" t="str">
        <f>$B$37</f>
        <v>Engineering</v>
      </c>
      <c r="C223" s="39">
        <f t="shared" si="14"/>
        <v>1450519.7256386862</v>
      </c>
      <c r="D223" s="39">
        <f t="shared" si="14"/>
        <v>4980293.8947967524</v>
      </c>
      <c r="E223" s="39">
        <f t="shared" si="14"/>
        <v>1865433.9987921796</v>
      </c>
      <c r="F223" s="39">
        <f t="shared" si="14"/>
        <v>814325.59538123372</v>
      </c>
      <c r="G223" s="39">
        <f t="shared" si="14"/>
        <v>0</v>
      </c>
      <c r="H223" s="39">
        <f t="shared" si="15"/>
        <v>9110573.2146088518</v>
      </c>
      <c r="I223" s="1"/>
    </row>
    <row r="224" spans="2:9" x14ac:dyDescent="0.2">
      <c r="B224" s="9" t="str">
        <f>$B$38</f>
        <v>Home Economics</v>
      </c>
      <c r="C224" s="39">
        <f t="shared" si="14"/>
        <v>0</v>
      </c>
      <c r="D224" s="39">
        <f t="shared" si="14"/>
        <v>0</v>
      </c>
      <c r="E224" s="39">
        <f t="shared" si="14"/>
        <v>0</v>
      </c>
      <c r="F224" s="39">
        <f t="shared" si="14"/>
        <v>0</v>
      </c>
      <c r="G224" s="39">
        <f t="shared" si="14"/>
        <v>0</v>
      </c>
      <c r="H224" s="39">
        <f t="shared" si="15"/>
        <v>0</v>
      </c>
      <c r="I224" s="1"/>
    </row>
    <row r="225" spans="2:10" x14ac:dyDescent="0.2">
      <c r="B225" s="9" t="str">
        <f>$B$39</f>
        <v>Law</v>
      </c>
      <c r="C225" s="39">
        <f t="shared" si="14"/>
        <v>0</v>
      </c>
      <c r="D225" s="39">
        <f t="shared" si="14"/>
        <v>0</v>
      </c>
      <c r="E225" s="39">
        <f t="shared" si="14"/>
        <v>0</v>
      </c>
      <c r="F225" s="39">
        <f t="shared" si="14"/>
        <v>0</v>
      </c>
      <c r="G225" s="39">
        <f t="shared" si="14"/>
        <v>0</v>
      </c>
      <c r="H225" s="39">
        <f t="shared" si="15"/>
        <v>0</v>
      </c>
      <c r="I225" s="1"/>
    </row>
    <row r="226" spans="2:10" x14ac:dyDescent="0.2">
      <c r="B226" s="9" t="str">
        <f>$B$40</f>
        <v>Social Service</v>
      </c>
      <c r="C226" s="39">
        <f t="shared" si="14"/>
        <v>0</v>
      </c>
      <c r="D226" s="39">
        <f t="shared" si="14"/>
        <v>0</v>
      </c>
      <c r="E226" s="39">
        <f t="shared" si="14"/>
        <v>0</v>
      </c>
      <c r="F226" s="39">
        <f t="shared" si="14"/>
        <v>0</v>
      </c>
      <c r="G226" s="39">
        <f t="shared" si="14"/>
        <v>0</v>
      </c>
      <c r="H226" s="39">
        <f t="shared" si="15"/>
        <v>0</v>
      </c>
      <c r="I226" s="1"/>
    </row>
    <row r="227" spans="2:10" x14ac:dyDescent="0.2">
      <c r="B227" s="9" t="str">
        <f>$B$41</f>
        <v>Library Science</v>
      </c>
      <c r="C227" s="39">
        <f t="shared" si="14"/>
        <v>3483.8353334948715</v>
      </c>
      <c r="D227" s="39">
        <f t="shared" si="14"/>
        <v>0</v>
      </c>
      <c r="E227" s="39">
        <f t="shared" si="14"/>
        <v>1155.3536472142821</v>
      </c>
      <c r="F227" s="39">
        <f t="shared" si="14"/>
        <v>0</v>
      </c>
      <c r="G227" s="39">
        <f t="shared" si="14"/>
        <v>0</v>
      </c>
      <c r="H227" s="39">
        <f t="shared" si="15"/>
        <v>4639.1889807091538</v>
      </c>
      <c r="I227" s="1"/>
    </row>
    <row r="228" spans="2:10" x14ac:dyDescent="0.2">
      <c r="B228" s="9" t="str">
        <f>$B$42</f>
        <v>Veterinary Science</v>
      </c>
      <c r="C228" s="39">
        <f t="shared" si="14"/>
        <v>0</v>
      </c>
      <c r="D228" s="39">
        <f t="shared" si="14"/>
        <v>0</v>
      </c>
      <c r="E228" s="39">
        <f t="shared" si="14"/>
        <v>0</v>
      </c>
      <c r="F228" s="39">
        <f t="shared" si="14"/>
        <v>0</v>
      </c>
      <c r="G228" s="39">
        <f t="shared" si="14"/>
        <v>0</v>
      </c>
      <c r="H228" s="39">
        <f t="shared" si="15"/>
        <v>0</v>
      </c>
      <c r="I228" s="1"/>
    </row>
    <row r="229" spans="2:10" x14ac:dyDescent="0.2">
      <c r="B229" s="9" t="str">
        <f>$B$43</f>
        <v>Vocational Training</v>
      </c>
      <c r="C229" s="39">
        <f t="shared" si="14"/>
        <v>0</v>
      </c>
      <c r="D229" s="39">
        <f t="shared" si="14"/>
        <v>0</v>
      </c>
      <c r="E229" s="39">
        <f t="shared" si="14"/>
        <v>0</v>
      </c>
      <c r="F229" s="39">
        <f t="shared" si="14"/>
        <v>0</v>
      </c>
      <c r="G229" s="39">
        <f t="shared" si="14"/>
        <v>0</v>
      </c>
      <c r="H229" s="39">
        <f t="shared" si="15"/>
        <v>0</v>
      </c>
      <c r="I229" s="1"/>
    </row>
    <row r="230" spans="2:10" x14ac:dyDescent="0.2">
      <c r="B230" s="9" t="str">
        <f>$B$44</f>
        <v>Physical Training</v>
      </c>
      <c r="C230" s="39">
        <f t="shared" si="14"/>
        <v>0</v>
      </c>
      <c r="D230" s="39">
        <f t="shared" si="14"/>
        <v>0</v>
      </c>
      <c r="E230" s="39">
        <f t="shared" si="14"/>
        <v>0</v>
      </c>
      <c r="F230" s="39">
        <f t="shared" si="14"/>
        <v>0</v>
      </c>
      <c r="G230" s="39">
        <f t="shared" si="14"/>
        <v>0</v>
      </c>
      <c r="H230" s="39">
        <f t="shared" si="15"/>
        <v>0</v>
      </c>
      <c r="I230" s="1"/>
    </row>
    <row r="231" spans="2:10" x14ac:dyDescent="0.2">
      <c r="B231" s="9" t="str">
        <f>$B$45</f>
        <v>Health Services</v>
      </c>
      <c r="C231" s="39">
        <f t="shared" si="14"/>
        <v>80448.156731621377</v>
      </c>
      <c r="D231" s="39">
        <f t="shared" si="14"/>
        <v>651090.81545092294</v>
      </c>
      <c r="E231" s="39">
        <f t="shared" si="14"/>
        <v>649847.91476979316</v>
      </c>
      <c r="F231" s="39">
        <f t="shared" si="14"/>
        <v>53078.349352438541</v>
      </c>
      <c r="G231" s="39">
        <f t="shared" si="14"/>
        <v>63069.012836164497</v>
      </c>
      <c r="H231" s="39">
        <f t="shared" si="15"/>
        <v>1497534.2491409404</v>
      </c>
      <c r="I231" s="1"/>
    </row>
    <row r="232" spans="2:10" x14ac:dyDescent="0.2">
      <c r="B232" s="9" t="str">
        <f>$B$46</f>
        <v>Pharmacy</v>
      </c>
      <c r="C232" s="39">
        <f t="shared" si="14"/>
        <v>0</v>
      </c>
      <c r="D232" s="39">
        <f t="shared" si="14"/>
        <v>0</v>
      </c>
      <c r="E232" s="39">
        <f t="shared" si="14"/>
        <v>0</v>
      </c>
      <c r="F232" s="39">
        <f t="shared" si="14"/>
        <v>0</v>
      </c>
      <c r="G232" s="39">
        <f t="shared" si="14"/>
        <v>0</v>
      </c>
      <c r="H232" s="39">
        <f t="shared" si="15"/>
        <v>0</v>
      </c>
      <c r="I232" s="1"/>
    </row>
    <row r="233" spans="2:10" x14ac:dyDescent="0.2">
      <c r="B233" s="9" t="str">
        <f>$B$47</f>
        <v>Business Administration</v>
      </c>
      <c r="C233" s="39">
        <f t="shared" si="14"/>
        <v>862426.99174066924</v>
      </c>
      <c r="D233" s="39">
        <f t="shared" si="14"/>
        <v>4670421.6557147065</v>
      </c>
      <c r="E233" s="39">
        <f t="shared" si="14"/>
        <v>3384107.8562671132</v>
      </c>
      <c r="F233" s="39">
        <f t="shared" si="14"/>
        <v>125984.81771584548</v>
      </c>
      <c r="G233" s="39">
        <f t="shared" si="14"/>
        <v>0</v>
      </c>
      <c r="H233" s="39">
        <f t="shared" si="15"/>
        <v>9042941.3214383349</v>
      </c>
      <c r="I233" s="1"/>
    </row>
    <row r="234" spans="2:10" x14ac:dyDescent="0.2">
      <c r="B234" s="9" t="str">
        <f>$B$48</f>
        <v>Optometry</v>
      </c>
      <c r="C234" s="39">
        <f t="shared" ref="C234:G237" si="16">$H$215*IF($H$25=0,0,C$25/$H$25)*IF(C$52=0,0,C48/C$52)</f>
        <v>0</v>
      </c>
      <c r="D234" s="39">
        <f t="shared" si="16"/>
        <v>0</v>
      </c>
      <c r="E234" s="39">
        <f t="shared" si="16"/>
        <v>0</v>
      </c>
      <c r="F234" s="39">
        <f t="shared" si="16"/>
        <v>0</v>
      </c>
      <c r="G234" s="39">
        <f t="shared" si="16"/>
        <v>0</v>
      </c>
      <c r="H234" s="39">
        <f t="shared" si="15"/>
        <v>0</v>
      </c>
      <c r="I234" s="1"/>
    </row>
    <row r="235" spans="2:10" x14ac:dyDescent="0.2">
      <c r="B235" s="9" t="str">
        <f>$B$49</f>
        <v>Teacher Ed-Practice Teaching</v>
      </c>
      <c r="C235" s="39">
        <f t="shared" si="16"/>
        <v>0</v>
      </c>
      <c r="D235" s="39">
        <f t="shared" si="16"/>
        <v>20390.335905025633</v>
      </c>
      <c r="E235" s="39">
        <f t="shared" si="16"/>
        <v>0</v>
      </c>
      <c r="F235" s="39">
        <f t="shared" si="16"/>
        <v>0</v>
      </c>
      <c r="G235" s="39">
        <f t="shared" si="16"/>
        <v>0</v>
      </c>
      <c r="H235" s="39">
        <f t="shared" si="15"/>
        <v>20390.335905025633</v>
      </c>
      <c r="I235" s="1"/>
    </row>
    <row r="236" spans="2:10" x14ac:dyDescent="0.2">
      <c r="B236" s="9" t="str">
        <f>$B$50</f>
        <v>Technology</v>
      </c>
      <c r="C236" s="39">
        <f t="shared" si="16"/>
        <v>106.64802041310831</v>
      </c>
      <c r="D236" s="39">
        <f t="shared" si="16"/>
        <v>18442.602326038104</v>
      </c>
      <c r="E236" s="39">
        <f t="shared" si="16"/>
        <v>54994.833607399822</v>
      </c>
      <c r="F236" s="39">
        <f t="shared" si="16"/>
        <v>2516.6458744690681</v>
      </c>
      <c r="G236" s="39">
        <f t="shared" si="16"/>
        <v>0</v>
      </c>
      <c r="H236" s="39">
        <f t="shared" si="15"/>
        <v>76060.729828320094</v>
      </c>
      <c r="I236" s="1"/>
    </row>
    <row r="237" spans="2:10" x14ac:dyDescent="0.2">
      <c r="B237" s="9" t="str">
        <f>$B$51</f>
        <v>Nursing</v>
      </c>
      <c r="C237" s="39">
        <f t="shared" si="16"/>
        <v>0</v>
      </c>
      <c r="D237" s="39">
        <f t="shared" si="16"/>
        <v>0</v>
      </c>
      <c r="E237" s="39">
        <f t="shared" si="16"/>
        <v>0</v>
      </c>
      <c r="F237" s="39">
        <f t="shared" si="16"/>
        <v>0</v>
      </c>
      <c r="G237" s="39">
        <f t="shared" si="16"/>
        <v>0</v>
      </c>
      <c r="H237" s="39">
        <f t="shared" si="15"/>
        <v>0</v>
      </c>
      <c r="I237" s="1"/>
    </row>
    <row r="238" spans="2:10" x14ac:dyDescent="0.2">
      <c r="B238" s="35" t="str">
        <f>$B$52</f>
        <v>Totals</v>
      </c>
      <c r="C238" s="38">
        <f>SUM(C218:C237)</f>
        <v>9205501.6286581326</v>
      </c>
      <c r="D238" s="38">
        <f>SUM(D218:D237)</f>
        <v>18315756.176706549</v>
      </c>
      <c r="E238" s="38">
        <f>SUM(E218:E237)</f>
        <v>7306995.6300184866</v>
      </c>
      <c r="F238" s="38">
        <f>SUM(F218:F237)</f>
        <v>2009198.551780669</v>
      </c>
      <c r="G238" s="38">
        <f>SUM(G218:G237)</f>
        <v>63069.012836164497</v>
      </c>
      <c r="H238" s="38">
        <f t="shared" si="15"/>
        <v>36900521.000000007</v>
      </c>
      <c r="I238" s="1"/>
    </row>
    <row r="239" spans="2:10" x14ac:dyDescent="0.2">
      <c r="B239" s="40"/>
      <c r="C239" s="41"/>
      <c r="D239" s="41"/>
      <c r="E239" s="41"/>
      <c r="F239" s="41"/>
      <c r="G239" s="41"/>
      <c r="H239" s="41"/>
      <c r="I239" s="1"/>
    </row>
    <row r="240" spans="2:10" x14ac:dyDescent="0.2">
      <c r="B240" s="28" t="s">
        <v>12</v>
      </c>
      <c r="C240" s="11"/>
      <c r="D240" s="11"/>
      <c r="E240" s="11"/>
      <c r="F240" s="11"/>
      <c r="G240" s="11"/>
      <c r="H240" s="17">
        <f>H16</f>
        <v>17924411</v>
      </c>
      <c r="J240" s="26"/>
    </row>
    <row r="241" spans="2:9" ht="61.5" customHeight="1" thickBot="1" x14ac:dyDescent="0.25">
      <c r="B241" s="366" t="s">
        <v>235</v>
      </c>
      <c r="C241" s="366"/>
      <c r="D241" s="366"/>
      <c r="E241" s="366"/>
      <c r="F241" s="366"/>
      <c r="G241" s="366"/>
      <c r="H241" s="51"/>
    </row>
    <row r="242" spans="2:9" ht="15" thickBot="1" x14ac:dyDescent="0.25">
      <c r="B242" s="62" t="s">
        <v>32</v>
      </c>
      <c r="C242" s="63" t="s">
        <v>26</v>
      </c>
      <c r="D242" s="63" t="s">
        <v>27</v>
      </c>
      <c r="E242" s="63" t="s">
        <v>28</v>
      </c>
      <c r="F242" s="63" t="s">
        <v>29</v>
      </c>
      <c r="G242" s="63" t="s">
        <v>30</v>
      </c>
      <c r="H242" s="64" t="s">
        <v>1</v>
      </c>
      <c r="I242" s="1"/>
    </row>
    <row r="243" spans="2:9" x14ac:dyDescent="0.2">
      <c r="B243" s="9" t="str">
        <f>$B$32</f>
        <v>Liberal Arts</v>
      </c>
      <c r="C243" s="38">
        <f t="shared" ref="C243:G258" si="17">$H$240*IF($H$25=0,0,C$25/$H$25)*IF(C$52=0,0,C32/C$52)</f>
        <v>1774985.4828446347</v>
      </c>
      <c r="D243" s="38">
        <f t="shared" si="17"/>
        <v>1586538.9203277908</v>
      </c>
      <c r="E243" s="38">
        <f t="shared" si="17"/>
        <v>263620.21809535503</v>
      </c>
      <c r="F243" s="38">
        <f t="shared" si="17"/>
        <v>220783.60699700692</v>
      </c>
      <c r="G243" s="38">
        <f t="shared" si="17"/>
        <v>0</v>
      </c>
      <c r="H243" s="38">
        <f>SUM(C243:G243)</f>
        <v>3845928.2282647877</v>
      </c>
      <c r="I243" s="1"/>
    </row>
    <row r="244" spans="2:9" x14ac:dyDescent="0.2">
      <c r="B244" s="9" t="str">
        <f>$B$33</f>
        <v>Science</v>
      </c>
      <c r="C244" s="39">
        <f t="shared" si="17"/>
        <v>1147308.2057172912</v>
      </c>
      <c r="D244" s="39">
        <f t="shared" si="17"/>
        <v>1755744.9030906158</v>
      </c>
      <c r="E244" s="39">
        <f t="shared" si="17"/>
        <v>363665.69967170741</v>
      </c>
      <c r="F244" s="39">
        <f t="shared" si="17"/>
        <v>242491.52540308845</v>
      </c>
      <c r="G244" s="39">
        <f t="shared" si="17"/>
        <v>0</v>
      </c>
      <c r="H244" s="39">
        <f t="shared" ref="H244:H263" si="18">SUM(C244:G244)</f>
        <v>3509210.333882703</v>
      </c>
      <c r="I244" s="1"/>
    </row>
    <row r="245" spans="2:9" x14ac:dyDescent="0.2">
      <c r="B245" s="9" t="str">
        <f>$B$34</f>
        <v>Fine Arts</v>
      </c>
      <c r="C245" s="39">
        <f t="shared" si="17"/>
        <v>379776.78494213492</v>
      </c>
      <c r="D245" s="39">
        <f t="shared" si="17"/>
        <v>467585.6399430501</v>
      </c>
      <c r="E245" s="39">
        <f t="shared" si="17"/>
        <v>28846.32247395951</v>
      </c>
      <c r="F245" s="39">
        <f t="shared" si="17"/>
        <v>26931.154746111413</v>
      </c>
      <c r="G245" s="39">
        <f t="shared" si="17"/>
        <v>0</v>
      </c>
      <c r="H245" s="39">
        <f t="shared" si="18"/>
        <v>903139.90210525587</v>
      </c>
      <c r="I245" s="1"/>
    </row>
    <row r="246" spans="2:9" x14ac:dyDescent="0.2">
      <c r="B246" s="9" t="str">
        <f>$B$35</f>
        <v>Teacher Education</v>
      </c>
      <c r="C246" s="39">
        <f t="shared" si="17"/>
        <v>5163.1545808983929</v>
      </c>
      <c r="D246" s="39">
        <f t="shared" si="17"/>
        <v>64039.866969120871</v>
      </c>
      <c r="E246" s="39">
        <f t="shared" si="17"/>
        <v>336.72749969602535</v>
      </c>
      <c r="F246" s="39">
        <f t="shared" si="17"/>
        <v>2000.388385543351</v>
      </c>
      <c r="G246" s="39">
        <f t="shared" si="17"/>
        <v>0</v>
      </c>
      <c r="H246" s="39">
        <f t="shared" si="18"/>
        <v>71540.137435258628</v>
      </c>
      <c r="I246" s="1"/>
    </row>
    <row r="247" spans="2:9" x14ac:dyDescent="0.2">
      <c r="B247" s="9" t="str">
        <f>$B$36</f>
        <v>Agriculture</v>
      </c>
      <c r="C247" s="39">
        <f t="shared" si="17"/>
        <v>0</v>
      </c>
      <c r="D247" s="39">
        <f t="shared" si="17"/>
        <v>0</v>
      </c>
      <c r="E247" s="39">
        <f t="shared" si="17"/>
        <v>0</v>
      </c>
      <c r="F247" s="39">
        <f t="shared" si="17"/>
        <v>0</v>
      </c>
      <c r="G247" s="39">
        <f t="shared" si="17"/>
        <v>0</v>
      </c>
      <c r="H247" s="39">
        <f t="shared" si="18"/>
        <v>0</v>
      </c>
      <c r="I247" s="1"/>
    </row>
    <row r="248" spans="2:9" x14ac:dyDescent="0.2">
      <c r="B248" s="9" t="str">
        <f>$B$37</f>
        <v>Engineering</v>
      </c>
      <c r="C248" s="39">
        <f t="shared" si="17"/>
        <v>704589.28549965587</v>
      </c>
      <c r="D248" s="39">
        <f t="shared" si="17"/>
        <v>2419175.4547619466</v>
      </c>
      <c r="E248" s="39">
        <f t="shared" si="17"/>
        <v>906133.70168200426</v>
      </c>
      <c r="F248" s="39">
        <f t="shared" si="17"/>
        <v>395558.28112651675</v>
      </c>
      <c r="G248" s="39">
        <f t="shared" si="17"/>
        <v>0</v>
      </c>
      <c r="H248" s="39">
        <f t="shared" si="18"/>
        <v>4425456.7230701232</v>
      </c>
      <c r="I248" s="1"/>
    </row>
    <row r="249" spans="2:9" x14ac:dyDescent="0.2">
      <c r="B249" s="9" t="str">
        <f>$B$38</f>
        <v>Home Economics</v>
      </c>
      <c r="C249" s="39">
        <f t="shared" si="17"/>
        <v>0</v>
      </c>
      <c r="D249" s="39">
        <f t="shared" si="17"/>
        <v>0</v>
      </c>
      <c r="E249" s="39">
        <f t="shared" si="17"/>
        <v>0</v>
      </c>
      <c r="F249" s="39">
        <f t="shared" si="17"/>
        <v>0</v>
      </c>
      <c r="G249" s="39">
        <f t="shared" si="17"/>
        <v>0</v>
      </c>
      <c r="H249" s="39">
        <f t="shared" si="18"/>
        <v>0</v>
      </c>
      <c r="I249" s="1"/>
    </row>
    <row r="250" spans="2:9" x14ac:dyDescent="0.2">
      <c r="B250" s="9" t="str">
        <f>$B$39</f>
        <v>Law</v>
      </c>
      <c r="C250" s="39">
        <f t="shared" si="17"/>
        <v>0</v>
      </c>
      <c r="D250" s="39">
        <f t="shared" si="17"/>
        <v>0</v>
      </c>
      <c r="E250" s="39">
        <f t="shared" si="17"/>
        <v>0</v>
      </c>
      <c r="F250" s="39">
        <f t="shared" si="17"/>
        <v>0</v>
      </c>
      <c r="G250" s="39">
        <f t="shared" si="17"/>
        <v>0</v>
      </c>
      <c r="H250" s="39">
        <f t="shared" si="18"/>
        <v>0</v>
      </c>
      <c r="I250" s="1"/>
    </row>
    <row r="251" spans="2:9" x14ac:dyDescent="0.2">
      <c r="B251" s="9" t="str">
        <f>$B$40</f>
        <v>Social Service</v>
      </c>
      <c r="C251" s="39">
        <f t="shared" si="17"/>
        <v>0</v>
      </c>
      <c r="D251" s="39">
        <f t="shared" si="17"/>
        <v>0</v>
      </c>
      <c r="E251" s="39">
        <f t="shared" si="17"/>
        <v>0</v>
      </c>
      <c r="F251" s="39">
        <f t="shared" si="17"/>
        <v>0</v>
      </c>
      <c r="G251" s="39">
        <f t="shared" si="17"/>
        <v>0</v>
      </c>
      <c r="H251" s="39">
        <f t="shared" si="18"/>
        <v>0</v>
      </c>
      <c r="I251" s="1"/>
    </row>
    <row r="252" spans="2:9" x14ac:dyDescent="0.2">
      <c r="B252" s="9" t="str">
        <f>$B$41</f>
        <v>Library Science</v>
      </c>
      <c r="C252" s="39">
        <f t="shared" si="17"/>
        <v>1692.271401097132</v>
      </c>
      <c r="D252" s="39">
        <f t="shared" si="17"/>
        <v>0</v>
      </c>
      <c r="E252" s="39">
        <f t="shared" si="17"/>
        <v>561.21249949337562</v>
      </c>
      <c r="F252" s="39">
        <f t="shared" si="17"/>
        <v>0</v>
      </c>
      <c r="G252" s="39">
        <f t="shared" si="17"/>
        <v>0</v>
      </c>
      <c r="H252" s="39">
        <f t="shared" si="18"/>
        <v>2253.4839005905078</v>
      </c>
      <c r="I252" s="1"/>
    </row>
    <row r="253" spans="2:9" x14ac:dyDescent="0.2">
      <c r="B253" s="9" t="str">
        <f>$B$42</f>
        <v>Veterinary Science</v>
      </c>
      <c r="C253" s="39">
        <f t="shared" si="17"/>
        <v>0</v>
      </c>
      <c r="D253" s="39">
        <f t="shared" si="17"/>
        <v>0</v>
      </c>
      <c r="E253" s="39">
        <f t="shared" si="17"/>
        <v>0</v>
      </c>
      <c r="F253" s="39">
        <f t="shared" si="17"/>
        <v>0</v>
      </c>
      <c r="G253" s="39">
        <f t="shared" si="17"/>
        <v>0</v>
      </c>
      <c r="H253" s="39">
        <f t="shared" si="18"/>
        <v>0</v>
      </c>
      <c r="I253" s="1"/>
    </row>
    <row r="254" spans="2:9" x14ac:dyDescent="0.2">
      <c r="B254" s="9" t="str">
        <f>$B$43</f>
        <v>Vocational Training</v>
      </c>
      <c r="C254" s="39">
        <f t="shared" si="17"/>
        <v>0</v>
      </c>
      <c r="D254" s="39">
        <f t="shared" si="17"/>
        <v>0</v>
      </c>
      <c r="E254" s="39">
        <f t="shared" si="17"/>
        <v>0</v>
      </c>
      <c r="F254" s="39">
        <f t="shared" si="17"/>
        <v>0</v>
      </c>
      <c r="G254" s="39">
        <f t="shared" si="17"/>
        <v>0</v>
      </c>
      <c r="H254" s="39">
        <f t="shared" si="18"/>
        <v>0</v>
      </c>
      <c r="I254" s="1"/>
    </row>
    <row r="255" spans="2:9" x14ac:dyDescent="0.2">
      <c r="B255" s="9" t="str">
        <f>$B$44</f>
        <v>Physical Training</v>
      </c>
      <c r="C255" s="39">
        <f t="shared" si="17"/>
        <v>0</v>
      </c>
      <c r="D255" s="39">
        <f t="shared" si="17"/>
        <v>0</v>
      </c>
      <c r="E255" s="39">
        <f t="shared" si="17"/>
        <v>0</v>
      </c>
      <c r="F255" s="39">
        <f t="shared" si="17"/>
        <v>0</v>
      </c>
      <c r="G255" s="39">
        <f t="shared" si="17"/>
        <v>0</v>
      </c>
      <c r="H255" s="39">
        <f t="shared" si="18"/>
        <v>0</v>
      </c>
      <c r="I255" s="1"/>
    </row>
    <row r="256" spans="2:9" x14ac:dyDescent="0.2">
      <c r="B256" s="9" t="str">
        <f>$B$45</f>
        <v>Health Services</v>
      </c>
      <c r="C256" s="39">
        <f t="shared" si="17"/>
        <v>39077.654904926632</v>
      </c>
      <c r="D256" s="39">
        <f t="shared" si="17"/>
        <v>316267.06231241272</v>
      </c>
      <c r="E256" s="39">
        <f t="shared" si="17"/>
        <v>315663.32388170739</v>
      </c>
      <c r="F256" s="39">
        <f t="shared" si="17"/>
        <v>25782.783635892083</v>
      </c>
      <c r="G256" s="39">
        <f t="shared" si="17"/>
        <v>30635.743799923261</v>
      </c>
      <c r="H256" s="39">
        <f t="shared" si="18"/>
        <v>727426.56853486202</v>
      </c>
      <c r="I256" s="1"/>
    </row>
    <row r="257" spans="2:10" x14ac:dyDescent="0.2">
      <c r="B257" s="9" t="str">
        <f>$B$46</f>
        <v>Pharmacy</v>
      </c>
      <c r="C257" s="39">
        <f t="shared" si="17"/>
        <v>0</v>
      </c>
      <c r="D257" s="39">
        <f t="shared" si="17"/>
        <v>0</v>
      </c>
      <c r="E257" s="39">
        <f t="shared" si="17"/>
        <v>0</v>
      </c>
      <c r="F257" s="39">
        <f t="shared" si="17"/>
        <v>0</v>
      </c>
      <c r="G257" s="39">
        <f t="shared" si="17"/>
        <v>0</v>
      </c>
      <c r="H257" s="39">
        <f t="shared" si="18"/>
        <v>0</v>
      </c>
      <c r="I257" s="1"/>
    </row>
    <row r="258" spans="2:10" x14ac:dyDescent="0.2">
      <c r="B258" s="9" t="str">
        <f>$B$47</f>
        <v>Business Administration</v>
      </c>
      <c r="C258" s="39">
        <f t="shared" si="17"/>
        <v>418923.51214914717</v>
      </c>
      <c r="D258" s="39">
        <f t="shared" si="17"/>
        <v>2268655.1580215064</v>
      </c>
      <c r="E258" s="39">
        <f t="shared" si="17"/>
        <v>1643828.8251827301</v>
      </c>
      <c r="F258" s="39">
        <f t="shared" si="17"/>
        <v>61197.06690588178</v>
      </c>
      <c r="G258" s="39">
        <f t="shared" si="17"/>
        <v>0</v>
      </c>
      <c r="H258" s="39">
        <f t="shared" si="18"/>
        <v>4392604.5622592662</v>
      </c>
      <c r="I258" s="1"/>
    </row>
    <row r="259" spans="2:10" x14ac:dyDescent="0.2">
      <c r="B259" s="9" t="str">
        <f>$B$48</f>
        <v>Optometry</v>
      </c>
      <c r="C259" s="39">
        <f t="shared" ref="C259:G262" si="19">$H$240*IF($H$25=0,0,C$25/$H$25)*IF(C$52=0,0,C48/C$52)</f>
        <v>0</v>
      </c>
      <c r="D259" s="39">
        <f t="shared" si="19"/>
        <v>0</v>
      </c>
      <c r="E259" s="39">
        <f t="shared" si="19"/>
        <v>0</v>
      </c>
      <c r="F259" s="39">
        <f t="shared" si="19"/>
        <v>0</v>
      </c>
      <c r="G259" s="39">
        <f t="shared" si="19"/>
        <v>0</v>
      </c>
      <c r="H259" s="39">
        <f t="shared" si="18"/>
        <v>0</v>
      </c>
      <c r="I259" s="1"/>
    </row>
    <row r="260" spans="2:10" x14ac:dyDescent="0.2">
      <c r="B260" s="9" t="str">
        <f>$B$49</f>
        <v>Teacher Ed-Practice Teaching</v>
      </c>
      <c r="C260" s="39">
        <f t="shared" si="19"/>
        <v>0</v>
      </c>
      <c r="D260" s="39">
        <f t="shared" si="19"/>
        <v>9904.5962302195258</v>
      </c>
      <c r="E260" s="39">
        <f t="shared" si="19"/>
        <v>0</v>
      </c>
      <c r="F260" s="39">
        <f t="shared" si="19"/>
        <v>0</v>
      </c>
      <c r="G260" s="39">
        <f t="shared" si="19"/>
        <v>0</v>
      </c>
      <c r="H260" s="39">
        <f t="shared" si="18"/>
        <v>9904.5962302195258</v>
      </c>
      <c r="I260" s="1"/>
    </row>
    <row r="261" spans="2:10" x14ac:dyDescent="0.2">
      <c r="B261" s="9" t="str">
        <f>$B$50</f>
        <v>Technology</v>
      </c>
      <c r="C261" s="39">
        <f t="shared" si="19"/>
        <v>51.804226564197918</v>
      </c>
      <c r="D261" s="39">
        <f t="shared" si="19"/>
        <v>8958.4855455418383</v>
      </c>
      <c r="E261" s="39">
        <f t="shared" si="19"/>
        <v>26713.714975884679</v>
      </c>
      <c r="F261" s="39">
        <f t="shared" si="19"/>
        <v>1222.459568943159</v>
      </c>
      <c r="G261" s="39">
        <f t="shared" si="19"/>
        <v>0</v>
      </c>
      <c r="H261" s="39">
        <f t="shared" si="18"/>
        <v>36946.464316933874</v>
      </c>
      <c r="I261" s="1"/>
    </row>
    <row r="262" spans="2:10" x14ac:dyDescent="0.2">
      <c r="B262" s="9" t="str">
        <f>$B$51</f>
        <v>Nursing</v>
      </c>
      <c r="C262" s="39">
        <f t="shared" si="19"/>
        <v>0</v>
      </c>
      <c r="D262" s="39">
        <f t="shared" si="19"/>
        <v>0</v>
      </c>
      <c r="E262" s="39">
        <f t="shared" si="19"/>
        <v>0</v>
      </c>
      <c r="F262" s="39">
        <f t="shared" si="19"/>
        <v>0</v>
      </c>
      <c r="G262" s="39">
        <f t="shared" si="19"/>
        <v>0</v>
      </c>
      <c r="H262" s="39">
        <f t="shared" si="18"/>
        <v>0</v>
      </c>
      <c r="I262" s="1"/>
    </row>
    <row r="263" spans="2:10" x14ac:dyDescent="0.2">
      <c r="B263" s="35" t="str">
        <f>$B$52</f>
        <v>Totals</v>
      </c>
      <c r="C263" s="38">
        <f>SUM(C243:C262)</f>
        <v>4471568.1562663503</v>
      </c>
      <c r="D263" s="38">
        <f>SUM(D243:D262)</f>
        <v>8896870.0872022063</v>
      </c>
      <c r="E263" s="38">
        <f>SUM(E243:E262)</f>
        <v>3549369.7459625378</v>
      </c>
      <c r="F263" s="38">
        <f>SUM(F243:F262)</f>
        <v>975967.26676898391</v>
      </c>
      <c r="G263" s="38">
        <f>SUM(G243:G262)</f>
        <v>30635.743799923261</v>
      </c>
      <c r="H263" s="38">
        <f t="shared" si="18"/>
        <v>17924411.000000004</v>
      </c>
      <c r="I263" s="50"/>
    </row>
    <row r="264" spans="2:10" x14ac:dyDescent="0.2">
      <c r="B264" s="374"/>
      <c r="C264" s="374"/>
      <c r="D264" s="374"/>
      <c r="E264" s="374"/>
      <c r="F264" s="374"/>
      <c r="G264" s="374"/>
      <c r="H264" s="375"/>
      <c r="I264" s="49"/>
    </row>
    <row r="265" spans="2:10" x14ac:dyDescent="0.2">
      <c r="B265" s="164" t="s">
        <v>236</v>
      </c>
      <c r="C265" s="11"/>
      <c r="D265" s="11"/>
      <c r="E265" s="11"/>
      <c r="F265" s="11"/>
      <c r="G265" s="11"/>
      <c r="H265" s="17"/>
      <c r="J265" s="26"/>
    </row>
    <row r="266" spans="2:10" ht="45" customHeight="1" thickBot="1" x14ac:dyDescent="0.25">
      <c r="B266" s="364" t="s">
        <v>237</v>
      </c>
      <c r="C266" s="364"/>
      <c r="D266" s="364"/>
      <c r="E266" s="364"/>
      <c r="F266" s="364"/>
      <c r="G266" s="364"/>
      <c r="H266" s="364"/>
    </row>
    <row r="267" spans="2:10" ht="15" thickBot="1" x14ac:dyDescent="0.25">
      <c r="B267" s="62" t="s">
        <v>32</v>
      </c>
      <c r="C267" s="63" t="s">
        <v>26</v>
      </c>
      <c r="D267" s="63" t="s">
        <v>27</v>
      </c>
      <c r="E267" s="63" t="s">
        <v>28</v>
      </c>
      <c r="F267" s="63" t="s">
        <v>29</v>
      </c>
      <c r="G267" s="63" t="s">
        <v>30</v>
      </c>
      <c r="H267" s="64" t="s">
        <v>1</v>
      </c>
      <c r="I267" s="1"/>
    </row>
    <row r="268" spans="2:10" x14ac:dyDescent="0.2">
      <c r="B268" s="9" t="str">
        <f>$B$32</f>
        <v>Liberal Arts</v>
      </c>
      <c r="C268" s="38">
        <f t="shared" ref="C268:G283" si="20">C243+C218+C193+C168+C116</f>
        <v>31286847.747084174</v>
      </c>
      <c r="D268" s="38">
        <f t="shared" si="20"/>
        <v>26211805.866718043</v>
      </c>
      <c r="E268" s="38">
        <f t="shared" si="20"/>
        <v>10169687.933371104</v>
      </c>
      <c r="F268" s="38">
        <f t="shared" si="20"/>
        <v>16248444.699709071</v>
      </c>
      <c r="G268" s="38">
        <f t="shared" si="20"/>
        <v>0</v>
      </c>
      <c r="H268" s="38">
        <f>SUM(C268:G268)</f>
        <v>83916786.246882394</v>
      </c>
      <c r="I268" s="1"/>
    </row>
    <row r="269" spans="2:10" x14ac:dyDescent="0.2">
      <c r="B269" s="9" t="str">
        <f>$B$33</f>
        <v>Science</v>
      </c>
      <c r="C269" s="39">
        <f t="shared" si="20"/>
        <v>18462057.313265752</v>
      </c>
      <c r="D269" s="39">
        <f t="shared" si="20"/>
        <v>25579517.393083077</v>
      </c>
      <c r="E269" s="39">
        <f t="shared" si="20"/>
        <v>14520784.386557093</v>
      </c>
      <c r="F269" s="39">
        <f t="shared" si="20"/>
        <v>21669675.491657823</v>
      </c>
      <c r="G269" s="39">
        <f t="shared" si="20"/>
        <v>0</v>
      </c>
      <c r="H269" s="39">
        <f t="shared" ref="H269:H288" si="21">SUM(C269:G269)</f>
        <v>80232034.584563747</v>
      </c>
      <c r="I269" s="1"/>
    </row>
    <row r="270" spans="2:10" x14ac:dyDescent="0.2">
      <c r="B270" s="9" t="str">
        <f>$B$34</f>
        <v>Fine Arts</v>
      </c>
      <c r="C270" s="39">
        <f t="shared" si="20"/>
        <v>7895299.8369343728</v>
      </c>
      <c r="D270" s="39">
        <f t="shared" si="20"/>
        <v>10349829.994660608</v>
      </c>
      <c r="E270" s="39">
        <f t="shared" si="20"/>
        <v>2278797.1028512157</v>
      </c>
      <c r="F270" s="39">
        <f t="shared" si="20"/>
        <v>2401178.8288330468</v>
      </c>
      <c r="G270" s="39">
        <f t="shared" si="20"/>
        <v>0</v>
      </c>
      <c r="H270" s="39">
        <f t="shared" si="21"/>
        <v>22925105.763279244</v>
      </c>
      <c r="I270" s="1"/>
    </row>
    <row r="271" spans="2:10" x14ac:dyDescent="0.2">
      <c r="B271" s="9" t="str">
        <f>$B$35</f>
        <v>Teacher Education</v>
      </c>
      <c r="C271" s="39">
        <f t="shared" si="20"/>
        <v>105542.8859583149</v>
      </c>
      <c r="D271" s="39">
        <f t="shared" si="20"/>
        <v>1197909.274277773</v>
      </c>
      <c r="E271" s="39">
        <f t="shared" si="20"/>
        <v>44727.803154852663</v>
      </c>
      <c r="F271" s="39">
        <f t="shared" si="20"/>
        <v>39579.077928311555</v>
      </c>
      <c r="G271" s="39">
        <f t="shared" si="20"/>
        <v>0</v>
      </c>
      <c r="H271" s="39">
        <f t="shared" si="21"/>
        <v>1387759.0413192522</v>
      </c>
      <c r="I271" s="1"/>
    </row>
    <row r="272" spans="2:10" x14ac:dyDescent="0.2">
      <c r="B272" s="9" t="str">
        <f>$B$36</f>
        <v>Agriculture</v>
      </c>
      <c r="C272" s="39">
        <f t="shared" si="20"/>
        <v>0</v>
      </c>
      <c r="D272" s="39">
        <f t="shared" si="20"/>
        <v>0</v>
      </c>
      <c r="E272" s="39">
        <f t="shared" si="20"/>
        <v>0</v>
      </c>
      <c r="F272" s="39">
        <f t="shared" si="20"/>
        <v>0</v>
      </c>
      <c r="G272" s="39">
        <f t="shared" si="20"/>
        <v>0</v>
      </c>
      <c r="H272" s="39">
        <f t="shared" si="21"/>
        <v>0</v>
      </c>
      <c r="I272" s="1"/>
    </row>
    <row r="273" spans="2:10" x14ac:dyDescent="0.2">
      <c r="B273" s="9" t="str">
        <f>$B$37</f>
        <v>Engineering</v>
      </c>
      <c r="C273" s="39">
        <f t="shared" si="20"/>
        <v>14228983.923312701</v>
      </c>
      <c r="D273" s="39">
        <f t="shared" si="20"/>
        <v>36738340.303562179</v>
      </c>
      <c r="E273" s="39">
        <f t="shared" si="20"/>
        <v>26103126.724966109</v>
      </c>
      <c r="F273" s="39">
        <f t="shared" si="20"/>
        <v>35071512.40913149</v>
      </c>
      <c r="G273" s="39">
        <f t="shared" si="20"/>
        <v>0</v>
      </c>
      <c r="H273" s="39">
        <f t="shared" si="21"/>
        <v>112141963.36097249</v>
      </c>
      <c r="I273" s="1"/>
    </row>
    <row r="274" spans="2:10" x14ac:dyDescent="0.2">
      <c r="B274" s="9" t="str">
        <f>$B$38</f>
        <v>Home Economics</v>
      </c>
      <c r="C274" s="39">
        <f t="shared" si="20"/>
        <v>0</v>
      </c>
      <c r="D274" s="39">
        <f t="shared" si="20"/>
        <v>0</v>
      </c>
      <c r="E274" s="39">
        <f t="shared" si="20"/>
        <v>0</v>
      </c>
      <c r="F274" s="39">
        <f t="shared" si="20"/>
        <v>0</v>
      </c>
      <c r="G274" s="39">
        <f t="shared" si="20"/>
        <v>0</v>
      </c>
      <c r="H274" s="39">
        <f t="shared" si="21"/>
        <v>0</v>
      </c>
      <c r="I274" s="1"/>
    </row>
    <row r="275" spans="2:10" x14ac:dyDescent="0.2">
      <c r="B275" s="9" t="str">
        <f>$B$39</f>
        <v>Law</v>
      </c>
      <c r="C275" s="39">
        <f t="shared" si="20"/>
        <v>0</v>
      </c>
      <c r="D275" s="39">
        <f t="shared" si="20"/>
        <v>0</v>
      </c>
      <c r="E275" s="39">
        <f t="shared" si="20"/>
        <v>0</v>
      </c>
      <c r="F275" s="39">
        <f t="shared" si="20"/>
        <v>0</v>
      </c>
      <c r="G275" s="39">
        <f t="shared" si="20"/>
        <v>0</v>
      </c>
      <c r="H275" s="39">
        <f t="shared" si="21"/>
        <v>0</v>
      </c>
      <c r="I275" s="1"/>
    </row>
    <row r="276" spans="2:10" x14ac:dyDescent="0.2">
      <c r="B276" s="9" t="str">
        <f>$B$40</f>
        <v>Social Service</v>
      </c>
      <c r="C276" s="39">
        <f t="shared" si="20"/>
        <v>0</v>
      </c>
      <c r="D276" s="39">
        <f t="shared" si="20"/>
        <v>0</v>
      </c>
      <c r="E276" s="39">
        <f t="shared" si="20"/>
        <v>0</v>
      </c>
      <c r="F276" s="39">
        <f t="shared" si="20"/>
        <v>0</v>
      </c>
      <c r="G276" s="39">
        <f t="shared" si="20"/>
        <v>0</v>
      </c>
      <c r="H276" s="39">
        <f t="shared" si="21"/>
        <v>0</v>
      </c>
      <c r="I276" s="1"/>
    </row>
    <row r="277" spans="2:10" x14ac:dyDescent="0.2">
      <c r="B277" s="9" t="str">
        <f>$B$41</f>
        <v>Library Science</v>
      </c>
      <c r="C277" s="39">
        <f t="shared" si="20"/>
        <v>186666.86209911481</v>
      </c>
      <c r="D277" s="39">
        <f t="shared" si="20"/>
        <v>0</v>
      </c>
      <c r="E277" s="39">
        <f t="shared" si="20"/>
        <v>144228.23678811383</v>
      </c>
      <c r="F277" s="39">
        <f t="shared" si="20"/>
        <v>0</v>
      </c>
      <c r="G277" s="39">
        <f t="shared" si="20"/>
        <v>0</v>
      </c>
      <c r="H277" s="39">
        <f t="shared" si="21"/>
        <v>330895.09888722864</v>
      </c>
      <c r="I277" s="1"/>
    </row>
    <row r="278" spans="2:10" x14ac:dyDescent="0.2">
      <c r="B278" s="9" t="str">
        <f>$B$42</f>
        <v>Veterinary Science</v>
      </c>
      <c r="C278" s="39">
        <f t="shared" si="20"/>
        <v>0</v>
      </c>
      <c r="D278" s="39">
        <f t="shared" si="20"/>
        <v>0</v>
      </c>
      <c r="E278" s="39">
        <f t="shared" si="20"/>
        <v>0</v>
      </c>
      <c r="F278" s="39">
        <f t="shared" si="20"/>
        <v>0</v>
      </c>
      <c r="G278" s="39">
        <f t="shared" si="20"/>
        <v>0</v>
      </c>
      <c r="H278" s="39">
        <f t="shared" si="21"/>
        <v>0</v>
      </c>
      <c r="I278" s="1"/>
    </row>
    <row r="279" spans="2:10" x14ac:dyDescent="0.2">
      <c r="B279" s="9" t="str">
        <f>$B$43</f>
        <v>Vocational Training</v>
      </c>
      <c r="C279" s="39">
        <f t="shared" si="20"/>
        <v>0</v>
      </c>
      <c r="D279" s="39">
        <f t="shared" si="20"/>
        <v>0</v>
      </c>
      <c r="E279" s="39">
        <f t="shared" si="20"/>
        <v>0</v>
      </c>
      <c r="F279" s="39">
        <f t="shared" si="20"/>
        <v>0</v>
      </c>
      <c r="G279" s="39">
        <f t="shared" si="20"/>
        <v>0</v>
      </c>
      <c r="H279" s="39">
        <f t="shared" si="21"/>
        <v>0</v>
      </c>
      <c r="I279" s="1"/>
    </row>
    <row r="280" spans="2:10" x14ac:dyDescent="0.2">
      <c r="B280" s="9" t="str">
        <f>$B$44</f>
        <v>Physical Training</v>
      </c>
      <c r="C280" s="39">
        <f t="shared" si="20"/>
        <v>9416.7610935176053</v>
      </c>
      <c r="D280" s="39">
        <f t="shared" si="20"/>
        <v>0</v>
      </c>
      <c r="E280" s="39">
        <f t="shared" si="20"/>
        <v>0</v>
      </c>
      <c r="F280" s="39">
        <f t="shared" si="20"/>
        <v>0</v>
      </c>
      <c r="G280" s="39">
        <f t="shared" si="20"/>
        <v>0</v>
      </c>
      <c r="H280" s="39">
        <f t="shared" si="21"/>
        <v>9416.7610935176053</v>
      </c>
      <c r="I280" s="1"/>
    </row>
    <row r="281" spans="2:10" x14ac:dyDescent="0.2">
      <c r="B281" s="9" t="str">
        <f>$B$45</f>
        <v>Health Services</v>
      </c>
      <c r="C281" s="39">
        <f t="shared" si="20"/>
        <v>592610.46044377657</v>
      </c>
      <c r="D281" s="39">
        <f t="shared" si="20"/>
        <v>3600163.4151670127</v>
      </c>
      <c r="E281" s="39">
        <f t="shared" si="20"/>
        <v>7658382.692981367</v>
      </c>
      <c r="F281" s="39">
        <f t="shared" si="20"/>
        <v>3224424.3154864013</v>
      </c>
      <c r="G281" s="39">
        <f t="shared" si="20"/>
        <v>2267840.5575958081</v>
      </c>
      <c r="H281" s="39">
        <f t="shared" si="21"/>
        <v>17343421.441674367</v>
      </c>
      <c r="I281" s="1"/>
    </row>
    <row r="282" spans="2:10" x14ac:dyDescent="0.2">
      <c r="B282" s="9" t="str">
        <f>$B$46</f>
        <v>Pharmacy</v>
      </c>
      <c r="C282" s="39">
        <f t="shared" si="20"/>
        <v>0</v>
      </c>
      <c r="D282" s="39">
        <f t="shared" si="20"/>
        <v>0</v>
      </c>
      <c r="E282" s="39">
        <f t="shared" si="20"/>
        <v>0</v>
      </c>
      <c r="F282" s="39">
        <f t="shared" si="20"/>
        <v>0</v>
      </c>
      <c r="G282" s="39">
        <f t="shared" si="20"/>
        <v>0</v>
      </c>
      <c r="H282" s="39">
        <f t="shared" si="21"/>
        <v>0</v>
      </c>
      <c r="I282" s="1"/>
    </row>
    <row r="283" spans="2:10" x14ac:dyDescent="0.2">
      <c r="B283" s="9" t="str">
        <f>$B$47</f>
        <v>Business Administration</v>
      </c>
      <c r="C283" s="39">
        <f t="shared" si="20"/>
        <v>8812964.4659481421</v>
      </c>
      <c r="D283" s="39">
        <f t="shared" si="20"/>
        <v>34674630.872840397</v>
      </c>
      <c r="E283" s="39">
        <f t="shared" si="20"/>
        <v>40466182.714452744</v>
      </c>
      <c r="F283" s="39">
        <f t="shared" si="20"/>
        <v>20278391.609127343</v>
      </c>
      <c r="G283" s="39">
        <f t="shared" si="20"/>
        <v>0</v>
      </c>
      <c r="H283" s="39">
        <f t="shared" si="21"/>
        <v>104232169.66236863</v>
      </c>
      <c r="I283" s="1"/>
    </row>
    <row r="284" spans="2:10" x14ac:dyDescent="0.2">
      <c r="B284" s="9" t="str">
        <f>$B$48</f>
        <v>Optometry</v>
      </c>
      <c r="C284" s="39">
        <f t="shared" ref="C284:G287" si="22">C259+C234+C209+C184+C132</f>
        <v>0</v>
      </c>
      <c r="D284" s="39">
        <f t="shared" si="22"/>
        <v>0</v>
      </c>
      <c r="E284" s="39">
        <f t="shared" si="22"/>
        <v>0</v>
      </c>
      <c r="F284" s="39">
        <f t="shared" si="22"/>
        <v>0</v>
      </c>
      <c r="G284" s="39">
        <f t="shared" si="22"/>
        <v>0</v>
      </c>
      <c r="H284" s="39">
        <f t="shared" si="21"/>
        <v>0</v>
      </c>
      <c r="I284" s="1"/>
    </row>
    <row r="285" spans="2:10" x14ac:dyDescent="0.2">
      <c r="B285" s="9" t="str">
        <f>$B$49</f>
        <v>Teacher Ed-Practice Teaching</v>
      </c>
      <c r="C285" s="39">
        <f t="shared" si="22"/>
        <v>0</v>
      </c>
      <c r="D285" s="39">
        <f t="shared" si="22"/>
        <v>309515.83537586487</v>
      </c>
      <c r="E285" s="39">
        <f t="shared" si="22"/>
        <v>0</v>
      </c>
      <c r="F285" s="39">
        <f t="shared" si="22"/>
        <v>0</v>
      </c>
      <c r="G285" s="39">
        <f t="shared" si="22"/>
        <v>0</v>
      </c>
      <c r="H285" s="39">
        <f t="shared" si="21"/>
        <v>309515.83537586487</v>
      </c>
      <c r="I285" s="1"/>
    </row>
    <row r="286" spans="2:10" x14ac:dyDescent="0.2">
      <c r="B286" s="9" t="str">
        <f>$B$50</f>
        <v>Technology</v>
      </c>
      <c r="C286" s="39">
        <f t="shared" si="22"/>
        <v>558.7510529687047</v>
      </c>
      <c r="D286" s="39">
        <f t="shared" si="22"/>
        <v>169116.88333275932</v>
      </c>
      <c r="E286" s="39">
        <f t="shared" si="22"/>
        <v>941224.36926135281</v>
      </c>
      <c r="F286" s="39">
        <f t="shared" si="22"/>
        <v>29000.948786097259</v>
      </c>
      <c r="G286" s="39">
        <f t="shared" si="22"/>
        <v>0</v>
      </c>
      <c r="H286" s="39">
        <f t="shared" si="21"/>
        <v>1139900.9524331782</v>
      </c>
      <c r="I286" s="1"/>
    </row>
    <row r="287" spans="2:10" x14ac:dyDescent="0.2">
      <c r="B287" s="9" t="str">
        <f>$B$51</f>
        <v>Nursing</v>
      </c>
      <c r="C287" s="39">
        <f t="shared" si="22"/>
        <v>0</v>
      </c>
      <c r="D287" s="39">
        <f t="shared" si="22"/>
        <v>0</v>
      </c>
      <c r="E287" s="39">
        <f t="shared" si="22"/>
        <v>0</v>
      </c>
      <c r="F287" s="39">
        <f t="shared" si="22"/>
        <v>0</v>
      </c>
      <c r="G287" s="39">
        <f t="shared" si="22"/>
        <v>0</v>
      </c>
      <c r="H287" s="39">
        <f t="shared" si="21"/>
        <v>0</v>
      </c>
      <c r="I287" s="1"/>
    </row>
    <row r="288" spans="2:10" x14ac:dyDescent="0.2">
      <c r="B288" s="35" t="str">
        <f>$B$52</f>
        <v>Totals</v>
      </c>
      <c r="C288" s="38">
        <f>SUM(C268:C287)</f>
        <v>81580949.00719282</v>
      </c>
      <c r="D288" s="38">
        <f>SUM(D268:D287)</f>
        <v>138830829.83901772</v>
      </c>
      <c r="E288" s="38">
        <f>SUM(E268:E287)</f>
        <v>102327141.96438396</v>
      </c>
      <c r="F288" s="38">
        <f>SUM(F268:F287)</f>
        <v>98962207.38065958</v>
      </c>
      <c r="G288" s="38">
        <f>SUM(G268:G287)</f>
        <v>2267840.5575958081</v>
      </c>
      <c r="H288" s="38">
        <f t="shared" si="21"/>
        <v>423968968.74884987</v>
      </c>
      <c r="I288" s="85"/>
      <c r="J288" s="54"/>
    </row>
    <row r="289" spans="2:10" x14ac:dyDescent="0.2">
      <c r="H289" s="54"/>
    </row>
    <row r="290" spans="2:10" x14ac:dyDescent="0.2">
      <c r="B290" s="164" t="s">
        <v>226</v>
      </c>
      <c r="C290" s="11"/>
      <c r="D290" s="11"/>
      <c r="E290" s="11"/>
      <c r="F290" s="11"/>
      <c r="G290" s="11"/>
      <c r="H290" s="17"/>
      <c r="J290" s="26"/>
    </row>
    <row r="291" spans="2:10" ht="30" customHeight="1" thickBot="1" x14ac:dyDescent="0.25">
      <c r="B291" s="364" t="s">
        <v>238</v>
      </c>
      <c r="C291" s="364"/>
      <c r="D291" s="364"/>
      <c r="E291" s="364"/>
      <c r="F291" s="364"/>
      <c r="G291" s="364"/>
      <c r="H291" s="364"/>
    </row>
    <row r="292" spans="2:10" ht="15" thickBot="1" x14ac:dyDescent="0.25">
      <c r="B292" s="62" t="s">
        <v>32</v>
      </c>
      <c r="C292" s="63" t="s">
        <v>26</v>
      </c>
      <c r="D292" s="63" t="s">
        <v>27</v>
      </c>
      <c r="E292" s="63" t="s">
        <v>28</v>
      </c>
      <c r="F292" s="63" t="s">
        <v>29</v>
      </c>
      <c r="G292" s="63" t="s">
        <v>30</v>
      </c>
      <c r="H292" s="64" t="s">
        <v>1</v>
      </c>
      <c r="I292" s="1"/>
    </row>
    <row r="293" spans="2:10" x14ac:dyDescent="0.2">
      <c r="B293" s="9" t="str">
        <f>$B$32</f>
        <v>Liberal Arts</v>
      </c>
      <c r="C293" s="36">
        <f t="shared" ref="C293:H308" si="23">IF(C32=0,0,C268/C32)</f>
        <v>304.37637656468695</v>
      </c>
      <c r="D293" s="36">
        <f t="shared" si="23"/>
        <v>488.47032046957833</v>
      </c>
      <c r="E293" s="36">
        <f t="shared" si="23"/>
        <v>1443.3278361298758</v>
      </c>
      <c r="F293" s="36">
        <f t="shared" si="23"/>
        <v>2726.2491106894413</v>
      </c>
      <c r="G293" s="37">
        <f t="shared" si="23"/>
        <v>0</v>
      </c>
      <c r="H293" s="38">
        <f t="shared" si="23"/>
        <v>495.20991311590785</v>
      </c>
      <c r="I293" s="1"/>
    </row>
    <row r="294" spans="2:10" x14ac:dyDescent="0.2">
      <c r="B294" s="9" t="str">
        <f>$B$33</f>
        <v>Science</v>
      </c>
      <c r="C294" s="69">
        <f t="shared" si="23"/>
        <v>277.87145457271492</v>
      </c>
      <c r="D294" s="69">
        <f t="shared" si="23"/>
        <v>430.74763224240667</v>
      </c>
      <c r="E294" s="69">
        <f t="shared" si="23"/>
        <v>1493.9078586992894</v>
      </c>
      <c r="F294" s="69">
        <f t="shared" si="23"/>
        <v>3310.3690026974982</v>
      </c>
      <c r="G294" s="88">
        <f t="shared" si="23"/>
        <v>0</v>
      </c>
      <c r="H294" s="39">
        <f t="shared" si="23"/>
        <v>564.6524733062879</v>
      </c>
      <c r="I294" s="1"/>
    </row>
    <row r="295" spans="2:10" x14ac:dyDescent="0.2">
      <c r="B295" s="9" t="str">
        <f>$B$34</f>
        <v>Fine Arts</v>
      </c>
      <c r="C295" s="69">
        <f t="shared" si="23"/>
        <v>358.99148988016066</v>
      </c>
      <c r="D295" s="69">
        <f t="shared" si="23"/>
        <v>654.43123583057911</v>
      </c>
      <c r="E295" s="69">
        <f t="shared" si="23"/>
        <v>2955.6382656954811</v>
      </c>
      <c r="F295" s="69">
        <f t="shared" si="23"/>
        <v>3302.8594619436681</v>
      </c>
      <c r="G295" s="88">
        <f t="shared" si="23"/>
        <v>0</v>
      </c>
      <c r="H295" s="39">
        <f t="shared" si="23"/>
        <v>583.24697917059086</v>
      </c>
      <c r="I295" s="1"/>
    </row>
    <row r="296" spans="2:10" x14ac:dyDescent="0.2">
      <c r="B296" s="9" t="str">
        <f>$B$35</f>
        <v>Teacher Education</v>
      </c>
      <c r="C296" s="69">
        <f t="shared" si="23"/>
        <v>352.98624066326056</v>
      </c>
      <c r="D296" s="69">
        <f t="shared" si="23"/>
        <v>553.05137316610023</v>
      </c>
      <c r="E296" s="69">
        <f t="shared" si="23"/>
        <v>4969.7559060947406</v>
      </c>
      <c r="F296" s="69">
        <f t="shared" si="23"/>
        <v>732.94588756132509</v>
      </c>
      <c r="G296" s="88">
        <f t="shared" si="23"/>
        <v>0</v>
      </c>
      <c r="H296" s="39">
        <f t="shared" si="23"/>
        <v>548.95531697755234</v>
      </c>
      <c r="I296" s="1"/>
    </row>
    <row r="297" spans="2:10" x14ac:dyDescent="0.2">
      <c r="B297" s="9" t="str">
        <f>$B$36</f>
        <v>Agriculture</v>
      </c>
      <c r="C297" s="69">
        <f t="shared" si="23"/>
        <v>0</v>
      </c>
      <c r="D297" s="69">
        <f t="shared" si="23"/>
        <v>0</v>
      </c>
      <c r="E297" s="69">
        <f t="shared" si="23"/>
        <v>0</v>
      </c>
      <c r="F297" s="69">
        <f t="shared" si="23"/>
        <v>0</v>
      </c>
      <c r="G297" s="88">
        <f t="shared" si="23"/>
        <v>0</v>
      </c>
      <c r="H297" s="39">
        <f t="shared" si="23"/>
        <v>0</v>
      </c>
      <c r="I297" s="1"/>
    </row>
    <row r="298" spans="2:10" x14ac:dyDescent="0.2">
      <c r="B298" s="9" t="str">
        <f>$B$37</f>
        <v>Engineering</v>
      </c>
      <c r="C298" s="69">
        <f t="shared" si="23"/>
        <v>348.72396449556896</v>
      </c>
      <c r="D298" s="69">
        <f t="shared" si="23"/>
        <v>448.99771828901629</v>
      </c>
      <c r="E298" s="69">
        <f t="shared" si="23"/>
        <v>1077.7953972074035</v>
      </c>
      <c r="F298" s="69">
        <f t="shared" si="23"/>
        <v>3284.4645447772514</v>
      </c>
      <c r="G298" s="88">
        <f t="shared" si="23"/>
        <v>0</v>
      </c>
      <c r="H298" s="39">
        <f t="shared" si="23"/>
        <v>711.90850454201927</v>
      </c>
      <c r="I298" s="1"/>
    </row>
    <row r="299" spans="2:10" x14ac:dyDescent="0.2">
      <c r="B299" s="9" t="str">
        <f>$B$38</f>
        <v>Home Economics</v>
      </c>
      <c r="C299" s="69">
        <f t="shared" si="23"/>
        <v>0</v>
      </c>
      <c r="D299" s="69">
        <f t="shared" si="23"/>
        <v>0</v>
      </c>
      <c r="E299" s="69">
        <f t="shared" si="23"/>
        <v>0</v>
      </c>
      <c r="F299" s="69">
        <f t="shared" si="23"/>
        <v>0</v>
      </c>
      <c r="G299" s="88">
        <f t="shared" si="23"/>
        <v>0</v>
      </c>
      <c r="H299" s="39">
        <f t="shared" si="23"/>
        <v>0</v>
      </c>
      <c r="I299" s="1"/>
    </row>
    <row r="300" spans="2:10" x14ac:dyDescent="0.2">
      <c r="B300" s="9" t="str">
        <f>$B$39</f>
        <v>Law</v>
      </c>
      <c r="C300" s="69">
        <f t="shared" si="23"/>
        <v>0</v>
      </c>
      <c r="D300" s="69">
        <f t="shared" si="23"/>
        <v>0</v>
      </c>
      <c r="E300" s="69">
        <f t="shared" si="23"/>
        <v>0</v>
      </c>
      <c r="F300" s="69">
        <f t="shared" si="23"/>
        <v>0</v>
      </c>
      <c r="G300" s="88">
        <f t="shared" si="23"/>
        <v>0</v>
      </c>
      <c r="H300" s="39">
        <f t="shared" si="23"/>
        <v>0</v>
      </c>
      <c r="I300" s="1"/>
    </row>
    <row r="301" spans="2:10" x14ac:dyDescent="0.2">
      <c r="B301" s="9" t="str">
        <f>$B$40</f>
        <v>Social Service</v>
      </c>
      <c r="C301" s="69">
        <f t="shared" si="23"/>
        <v>0</v>
      </c>
      <c r="D301" s="69">
        <f t="shared" si="23"/>
        <v>0</v>
      </c>
      <c r="E301" s="69">
        <f t="shared" si="23"/>
        <v>0</v>
      </c>
      <c r="F301" s="69">
        <f t="shared" si="23"/>
        <v>0</v>
      </c>
      <c r="G301" s="88">
        <f t="shared" si="23"/>
        <v>0</v>
      </c>
      <c r="H301" s="39">
        <f t="shared" si="23"/>
        <v>0</v>
      </c>
      <c r="I301" s="1"/>
    </row>
    <row r="302" spans="2:10" x14ac:dyDescent="0.2">
      <c r="B302" s="9" t="str">
        <f>$B$41</f>
        <v>Library Science</v>
      </c>
      <c r="C302" s="69">
        <f t="shared" si="23"/>
        <v>1904.7638989705592</v>
      </c>
      <c r="D302" s="69">
        <f t="shared" si="23"/>
        <v>0</v>
      </c>
      <c r="E302" s="69">
        <f t="shared" si="23"/>
        <v>9615.2157858742557</v>
      </c>
      <c r="F302" s="69">
        <f t="shared" si="23"/>
        <v>0</v>
      </c>
      <c r="G302" s="88">
        <f t="shared" si="23"/>
        <v>0</v>
      </c>
      <c r="H302" s="39">
        <f t="shared" si="23"/>
        <v>2928.2752113914039</v>
      </c>
      <c r="I302" s="1"/>
    </row>
    <row r="303" spans="2:10" x14ac:dyDescent="0.2">
      <c r="B303" s="9" t="str">
        <f>$B$42</f>
        <v>Veterinary Science</v>
      </c>
      <c r="C303" s="69">
        <f t="shared" si="23"/>
        <v>0</v>
      </c>
      <c r="D303" s="69">
        <f t="shared" si="23"/>
        <v>0</v>
      </c>
      <c r="E303" s="69">
        <f t="shared" si="23"/>
        <v>0</v>
      </c>
      <c r="F303" s="69">
        <f t="shared" si="23"/>
        <v>0</v>
      </c>
      <c r="G303" s="88">
        <f t="shared" si="23"/>
        <v>0</v>
      </c>
      <c r="H303" s="39">
        <f t="shared" si="23"/>
        <v>0</v>
      </c>
      <c r="I303" s="1"/>
    </row>
    <row r="304" spans="2:10" x14ac:dyDescent="0.2">
      <c r="B304" s="9" t="str">
        <f>$B$43</f>
        <v>Vocational Training</v>
      </c>
      <c r="C304" s="69">
        <f t="shared" si="23"/>
        <v>0</v>
      </c>
      <c r="D304" s="69">
        <f t="shared" si="23"/>
        <v>0</v>
      </c>
      <c r="E304" s="69">
        <f t="shared" si="23"/>
        <v>0</v>
      </c>
      <c r="F304" s="69">
        <f t="shared" si="23"/>
        <v>0</v>
      </c>
      <c r="G304" s="88">
        <f t="shared" si="23"/>
        <v>0</v>
      </c>
      <c r="H304" s="39">
        <f t="shared" si="23"/>
        <v>0</v>
      </c>
      <c r="I304" s="1"/>
    </row>
    <row r="305" spans="2:10" x14ac:dyDescent="0.2">
      <c r="B305" s="9" t="str">
        <f>$B$44</f>
        <v>Physical Training</v>
      </c>
      <c r="C305" s="69">
        <f t="shared" si="23"/>
        <v>0</v>
      </c>
      <c r="D305" s="69">
        <f t="shared" si="23"/>
        <v>0</v>
      </c>
      <c r="E305" s="69">
        <f t="shared" si="23"/>
        <v>0</v>
      </c>
      <c r="F305" s="69">
        <f t="shared" si="23"/>
        <v>0</v>
      </c>
      <c r="G305" s="88">
        <f t="shared" si="23"/>
        <v>0</v>
      </c>
      <c r="H305" s="39">
        <f t="shared" si="23"/>
        <v>0</v>
      </c>
      <c r="I305" s="1"/>
    </row>
    <row r="306" spans="2:10" x14ac:dyDescent="0.2">
      <c r="B306" s="9" t="str">
        <f>$B$45</f>
        <v>Health Services</v>
      </c>
      <c r="C306" s="69">
        <f t="shared" si="23"/>
        <v>261.86940364285311</v>
      </c>
      <c r="D306" s="69">
        <f t="shared" si="23"/>
        <v>336.55823269767342</v>
      </c>
      <c r="E306" s="69">
        <f t="shared" si="23"/>
        <v>907.71396147699033</v>
      </c>
      <c r="F306" s="69">
        <f t="shared" si="23"/>
        <v>4632.7935567333352</v>
      </c>
      <c r="G306" s="88">
        <f t="shared" si="23"/>
        <v>1956.7217925761934</v>
      </c>
      <c r="H306" s="39">
        <f t="shared" si="23"/>
        <v>745.88944786144702</v>
      </c>
      <c r="I306" s="1"/>
    </row>
    <row r="307" spans="2:10" x14ac:dyDescent="0.2">
      <c r="B307" s="9" t="str">
        <f>$B$46</f>
        <v>Pharmacy</v>
      </c>
      <c r="C307" s="69">
        <f t="shared" si="23"/>
        <v>0</v>
      </c>
      <c r="D307" s="69">
        <f t="shared" si="23"/>
        <v>0</v>
      </c>
      <c r="E307" s="69">
        <f t="shared" si="23"/>
        <v>0</v>
      </c>
      <c r="F307" s="69">
        <f t="shared" si="23"/>
        <v>0</v>
      </c>
      <c r="G307" s="88">
        <f t="shared" si="23"/>
        <v>0</v>
      </c>
      <c r="H307" s="39">
        <f t="shared" si="23"/>
        <v>0</v>
      </c>
      <c r="I307" s="1"/>
    </row>
    <row r="308" spans="2:10" x14ac:dyDescent="0.2">
      <c r="B308" s="9" t="str">
        <f>$B$47</f>
        <v>Business Administration</v>
      </c>
      <c r="C308" s="69">
        <f t="shared" si="23"/>
        <v>363.27141244633725</v>
      </c>
      <c r="D308" s="69">
        <f t="shared" si="23"/>
        <v>451.89270282073187</v>
      </c>
      <c r="E308" s="69">
        <f t="shared" si="23"/>
        <v>921.02564444766801</v>
      </c>
      <c r="F308" s="69">
        <f t="shared" si="23"/>
        <v>12275.055453466914</v>
      </c>
      <c r="G308" s="88">
        <f t="shared" si="23"/>
        <v>0</v>
      </c>
      <c r="H308" s="39">
        <f t="shared" si="23"/>
        <v>711.0940760156135</v>
      </c>
      <c r="I308" s="1"/>
    </row>
    <row r="309" spans="2:10" x14ac:dyDescent="0.2">
      <c r="B309" s="9" t="str">
        <f>$B$48</f>
        <v>Optometry</v>
      </c>
      <c r="C309" s="69">
        <f t="shared" ref="C309:H313" si="24">IF(C48=0,0,C284/C48)</f>
        <v>0</v>
      </c>
      <c r="D309" s="69">
        <f t="shared" si="24"/>
        <v>0</v>
      </c>
      <c r="E309" s="69">
        <f t="shared" si="24"/>
        <v>0</v>
      </c>
      <c r="F309" s="69">
        <f t="shared" si="24"/>
        <v>0</v>
      </c>
      <c r="G309" s="88">
        <f t="shared" si="24"/>
        <v>0</v>
      </c>
      <c r="H309" s="39">
        <f t="shared" si="24"/>
        <v>0</v>
      </c>
      <c r="I309" s="1"/>
    </row>
    <row r="310" spans="2:10" x14ac:dyDescent="0.2">
      <c r="B310" s="9" t="str">
        <f>$B$49</f>
        <v>Teacher Ed-Practice Teaching</v>
      </c>
      <c r="C310" s="69">
        <f t="shared" si="24"/>
        <v>0</v>
      </c>
      <c r="D310" s="69">
        <f t="shared" si="24"/>
        <v>923.92786679362644</v>
      </c>
      <c r="E310" s="69">
        <f t="shared" si="24"/>
        <v>0</v>
      </c>
      <c r="F310" s="69">
        <f t="shared" si="24"/>
        <v>0</v>
      </c>
      <c r="G310" s="88">
        <f t="shared" si="24"/>
        <v>0</v>
      </c>
      <c r="H310" s="39">
        <f t="shared" si="24"/>
        <v>923.92786679362644</v>
      </c>
      <c r="I310" s="1"/>
    </row>
    <row r="311" spans="2:10" x14ac:dyDescent="0.2">
      <c r="B311" s="9" t="str">
        <f>$B$50</f>
        <v>Technology</v>
      </c>
      <c r="C311" s="69">
        <f t="shared" si="24"/>
        <v>186.25035098956823</v>
      </c>
      <c r="D311" s="69">
        <f t="shared" si="24"/>
        <v>558.14152915102079</v>
      </c>
      <c r="E311" s="69">
        <f t="shared" si="24"/>
        <v>1318.2414135313065</v>
      </c>
      <c r="F311" s="69">
        <f t="shared" si="24"/>
        <v>878.81662988173514</v>
      </c>
      <c r="G311" s="88">
        <f t="shared" si="24"/>
        <v>0</v>
      </c>
      <c r="H311" s="39">
        <f t="shared" si="24"/>
        <v>1082.5270203543953</v>
      </c>
      <c r="I311" s="1"/>
    </row>
    <row r="312" spans="2:10" x14ac:dyDescent="0.2">
      <c r="B312" s="9" t="str">
        <f>$B$51</f>
        <v>Nursing</v>
      </c>
      <c r="C312" s="69">
        <f t="shared" si="24"/>
        <v>0</v>
      </c>
      <c r="D312" s="69">
        <f t="shared" si="24"/>
        <v>0</v>
      </c>
      <c r="E312" s="69">
        <f t="shared" si="24"/>
        <v>0</v>
      </c>
      <c r="F312" s="69">
        <f t="shared" si="24"/>
        <v>0</v>
      </c>
      <c r="G312" s="88">
        <f t="shared" si="24"/>
        <v>0</v>
      </c>
      <c r="H312" s="39">
        <f t="shared" si="24"/>
        <v>0</v>
      </c>
      <c r="I312" s="1"/>
    </row>
    <row r="313" spans="2:10" x14ac:dyDescent="0.2">
      <c r="B313" s="35" t="str">
        <f>$B$52</f>
        <v>Totals</v>
      </c>
      <c r="C313" s="38">
        <f t="shared" si="24"/>
        <v>315.04517863368534</v>
      </c>
      <c r="D313" s="38">
        <f t="shared" si="24"/>
        <v>461.36074465637495</v>
      </c>
      <c r="E313" s="38">
        <f t="shared" si="24"/>
        <v>1078.6379032159123</v>
      </c>
      <c r="F313" s="38">
        <f t="shared" si="24"/>
        <v>3756.2517035094352</v>
      </c>
      <c r="G313" s="38">
        <f t="shared" si="24"/>
        <v>1956.7217925761934</v>
      </c>
      <c r="H313" s="38">
        <f t="shared" si="24"/>
        <v>621.43851375744225</v>
      </c>
      <c r="I313" s="50"/>
    </row>
    <row r="315" spans="2:10" x14ac:dyDescent="0.2">
      <c r="B315" s="28" t="s">
        <v>38</v>
      </c>
      <c r="C315" s="11"/>
      <c r="D315" s="11"/>
      <c r="E315" s="11"/>
      <c r="F315" s="11"/>
      <c r="G315" s="11"/>
      <c r="H315" s="17"/>
      <c r="J315" s="26"/>
    </row>
    <row r="316" spans="2:10" ht="55.5" customHeight="1" thickBot="1" x14ac:dyDescent="0.25">
      <c r="B316" s="364" t="s">
        <v>239</v>
      </c>
      <c r="C316" s="364"/>
      <c r="D316" s="364"/>
      <c r="E316" s="364"/>
      <c r="F316" s="364"/>
      <c r="G316" s="364"/>
      <c r="H316" s="364"/>
    </row>
    <row r="317" spans="2:10" ht="15" thickBot="1" x14ac:dyDescent="0.25">
      <c r="B317" s="62" t="s">
        <v>32</v>
      </c>
      <c r="C317" s="63" t="s">
        <v>26</v>
      </c>
      <c r="D317" s="63" t="s">
        <v>27</v>
      </c>
      <c r="E317" s="63" t="s">
        <v>28</v>
      </c>
      <c r="F317" s="63" t="s">
        <v>29</v>
      </c>
      <c r="G317" s="63" t="s">
        <v>30</v>
      </c>
      <c r="H317" s="64" t="s">
        <v>1</v>
      </c>
      <c r="I317" s="1"/>
    </row>
    <row r="318" spans="2:10" x14ac:dyDescent="0.2">
      <c r="B318" s="9" t="str">
        <f>$B$32</f>
        <v>Liberal Arts</v>
      </c>
      <c r="C318" s="55">
        <f t="shared" ref="C318:H318" si="25">IF($C$293=0,"",C293/$C$293)</f>
        <v>1</v>
      </c>
      <c r="D318" s="55">
        <f t="shared" si="25"/>
        <v>1.6048233637007214</v>
      </c>
      <c r="E318" s="55">
        <f t="shared" si="25"/>
        <v>4.7419180569131179</v>
      </c>
      <c r="F318" s="55">
        <f t="shared" si="25"/>
        <v>8.956835420208936</v>
      </c>
      <c r="G318" s="55">
        <f t="shared" si="25"/>
        <v>0</v>
      </c>
      <c r="H318" s="55">
        <f t="shared" si="25"/>
        <v>1.6269656623981277</v>
      </c>
      <c r="I318" s="1"/>
    </row>
    <row r="319" spans="2:10" x14ac:dyDescent="0.2">
      <c r="B319" s="9" t="str">
        <f>$B$33</f>
        <v>Science</v>
      </c>
      <c r="C319" s="55">
        <f t="shared" ref="C319:H334" si="26">IF($C$293=0,"",C294/$C$293)</f>
        <v>0.91292056797864163</v>
      </c>
      <c r="D319" s="55">
        <f t="shared" si="26"/>
        <v>1.4151808924989384</v>
      </c>
      <c r="E319" s="55">
        <f t="shared" si="26"/>
        <v>4.9080939708926445</v>
      </c>
      <c r="F319" s="55">
        <f t="shared" si="26"/>
        <v>10.87590646836539</v>
      </c>
      <c r="G319" s="55">
        <f t="shared" si="26"/>
        <v>0</v>
      </c>
      <c r="H319" s="55">
        <f t="shared" si="26"/>
        <v>1.8551126722749665</v>
      </c>
      <c r="I319" s="1"/>
    </row>
    <row r="320" spans="2:10" x14ac:dyDescent="0.2">
      <c r="B320" s="9" t="str">
        <f>$B$34</f>
        <v>Fine Arts</v>
      </c>
      <c r="C320" s="55">
        <f t="shared" si="26"/>
        <v>1.1794328256741919</v>
      </c>
      <c r="D320" s="55">
        <f t="shared" si="26"/>
        <v>2.1500723650657476</v>
      </c>
      <c r="E320" s="55">
        <f t="shared" si="26"/>
        <v>9.7104719461279885</v>
      </c>
      <c r="F320" s="55">
        <f t="shared" si="26"/>
        <v>10.851234577469697</v>
      </c>
      <c r="G320" s="55">
        <f t="shared" si="26"/>
        <v>0</v>
      </c>
      <c r="H320" s="55">
        <f t="shared" si="26"/>
        <v>1.9162031750076949</v>
      </c>
      <c r="I320" s="1"/>
    </row>
    <row r="321" spans="2:9" x14ac:dyDescent="0.2">
      <c r="B321" s="9" t="str">
        <f>$B$35</f>
        <v>Teacher Education</v>
      </c>
      <c r="C321" s="55">
        <f t="shared" si="26"/>
        <v>1.1597031433490466</v>
      </c>
      <c r="D321" s="55">
        <f t="shared" si="26"/>
        <v>1.8169983472701081</v>
      </c>
      <c r="E321" s="55">
        <f t="shared" si="26"/>
        <v>16.32766629981402</v>
      </c>
      <c r="F321" s="55">
        <f t="shared" si="26"/>
        <v>2.4080248797020465</v>
      </c>
      <c r="G321" s="55">
        <f t="shared" si="26"/>
        <v>0</v>
      </c>
      <c r="H321" s="55">
        <f t="shared" si="26"/>
        <v>1.8035411393396581</v>
      </c>
      <c r="I321" s="1"/>
    </row>
    <row r="322" spans="2:9" x14ac:dyDescent="0.2">
      <c r="B322" s="9" t="str">
        <f>$B$36</f>
        <v>Agriculture</v>
      </c>
      <c r="C322" s="55">
        <f t="shared" si="26"/>
        <v>0</v>
      </c>
      <c r="D322" s="55">
        <f t="shared" si="26"/>
        <v>0</v>
      </c>
      <c r="E322" s="55">
        <f t="shared" si="26"/>
        <v>0</v>
      </c>
      <c r="F322" s="55">
        <f t="shared" si="26"/>
        <v>0</v>
      </c>
      <c r="G322" s="55">
        <f t="shared" si="26"/>
        <v>0</v>
      </c>
      <c r="H322" s="55">
        <f t="shared" si="26"/>
        <v>0</v>
      </c>
      <c r="I322" s="1"/>
    </row>
    <row r="323" spans="2:9" x14ac:dyDescent="0.2">
      <c r="B323" s="9" t="str">
        <f>$B$37</f>
        <v>Engineering</v>
      </c>
      <c r="C323" s="55">
        <f t="shared" si="26"/>
        <v>1.1456998352875034</v>
      </c>
      <c r="D323" s="55">
        <f t="shared" si="26"/>
        <v>1.4751398362664785</v>
      </c>
      <c r="E323" s="55">
        <f t="shared" si="26"/>
        <v>3.5409955574471046</v>
      </c>
      <c r="F323" s="55">
        <f t="shared" si="26"/>
        <v>10.7907998046597</v>
      </c>
      <c r="G323" s="55">
        <f t="shared" si="26"/>
        <v>0</v>
      </c>
      <c r="H323" s="55">
        <f t="shared" si="26"/>
        <v>2.3389085334969235</v>
      </c>
      <c r="I323" s="1"/>
    </row>
    <row r="324" spans="2:9" x14ac:dyDescent="0.2">
      <c r="B324" s="9" t="str">
        <f>$B$38</f>
        <v>Home Economics</v>
      </c>
      <c r="C324" s="55">
        <f t="shared" si="26"/>
        <v>0</v>
      </c>
      <c r="D324" s="55">
        <f t="shared" si="26"/>
        <v>0</v>
      </c>
      <c r="E324" s="55">
        <f t="shared" si="26"/>
        <v>0</v>
      </c>
      <c r="F324" s="55">
        <f t="shared" si="26"/>
        <v>0</v>
      </c>
      <c r="G324" s="55">
        <f t="shared" si="26"/>
        <v>0</v>
      </c>
      <c r="H324" s="55">
        <f t="shared" si="26"/>
        <v>0</v>
      </c>
      <c r="I324" s="1"/>
    </row>
    <row r="325" spans="2:9" x14ac:dyDescent="0.2">
      <c r="B325" s="9" t="str">
        <f>$B$39</f>
        <v>Law</v>
      </c>
      <c r="C325" s="55">
        <f t="shared" si="26"/>
        <v>0</v>
      </c>
      <c r="D325" s="55">
        <f t="shared" si="26"/>
        <v>0</v>
      </c>
      <c r="E325" s="55">
        <f t="shared" si="26"/>
        <v>0</v>
      </c>
      <c r="F325" s="55">
        <f t="shared" si="26"/>
        <v>0</v>
      </c>
      <c r="G325" s="55">
        <f t="shared" si="26"/>
        <v>0</v>
      </c>
      <c r="H325" s="55">
        <f t="shared" si="26"/>
        <v>0</v>
      </c>
      <c r="I325" s="1"/>
    </row>
    <row r="326" spans="2:9" x14ac:dyDescent="0.2">
      <c r="B326" s="9" t="str">
        <f>$B$40</f>
        <v>Social Service</v>
      </c>
      <c r="C326" s="55">
        <f t="shared" si="26"/>
        <v>0</v>
      </c>
      <c r="D326" s="55">
        <f t="shared" si="26"/>
        <v>0</v>
      </c>
      <c r="E326" s="55">
        <f t="shared" si="26"/>
        <v>0</v>
      </c>
      <c r="F326" s="55">
        <f t="shared" si="26"/>
        <v>0</v>
      </c>
      <c r="G326" s="55">
        <f t="shared" si="26"/>
        <v>0</v>
      </c>
      <c r="H326" s="55">
        <f t="shared" si="26"/>
        <v>0</v>
      </c>
      <c r="I326" s="1"/>
    </row>
    <row r="327" spans="2:9" x14ac:dyDescent="0.2">
      <c r="B327" s="9" t="str">
        <f>$B$41</f>
        <v>Library Science</v>
      </c>
      <c r="C327" s="55">
        <f t="shared" si="26"/>
        <v>6.2579229060693979</v>
      </c>
      <c r="D327" s="55">
        <f t="shared" si="26"/>
        <v>0</v>
      </c>
      <c r="E327" s="55">
        <f t="shared" si="26"/>
        <v>31.589888461106646</v>
      </c>
      <c r="F327" s="55">
        <f t="shared" si="26"/>
        <v>0</v>
      </c>
      <c r="G327" s="55">
        <f t="shared" si="26"/>
        <v>0</v>
      </c>
      <c r="H327" s="55">
        <f t="shared" si="26"/>
        <v>9.6205732009858469</v>
      </c>
      <c r="I327" s="1"/>
    </row>
    <row r="328" spans="2:9" x14ac:dyDescent="0.2">
      <c r="B328" s="9" t="str">
        <f>$B$42</f>
        <v>Veterinary Science</v>
      </c>
      <c r="C328" s="55">
        <f t="shared" si="26"/>
        <v>0</v>
      </c>
      <c r="D328" s="55">
        <f t="shared" si="26"/>
        <v>0</v>
      </c>
      <c r="E328" s="55">
        <f t="shared" si="26"/>
        <v>0</v>
      </c>
      <c r="F328" s="55">
        <f t="shared" si="26"/>
        <v>0</v>
      </c>
      <c r="G328" s="55">
        <f t="shared" si="26"/>
        <v>0</v>
      </c>
      <c r="H328" s="55">
        <f t="shared" si="26"/>
        <v>0</v>
      </c>
      <c r="I328" s="1"/>
    </row>
    <row r="329" spans="2:9" x14ac:dyDescent="0.2">
      <c r="B329" s="9" t="str">
        <f>$B$43</f>
        <v>Vocational Training</v>
      </c>
      <c r="C329" s="55">
        <f t="shared" si="26"/>
        <v>0</v>
      </c>
      <c r="D329" s="55">
        <f t="shared" si="26"/>
        <v>0</v>
      </c>
      <c r="E329" s="55">
        <f t="shared" si="26"/>
        <v>0</v>
      </c>
      <c r="F329" s="55">
        <f t="shared" si="26"/>
        <v>0</v>
      </c>
      <c r="G329" s="55">
        <f t="shared" si="26"/>
        <v>0</v>
      </c>
      <c r="H329" s="55">
        <f t="shared" si="26"/>
        <v>0</v>
      </c>
      <c r="I329" s="1"/>
    </row>
    <row r="330" spans="2:9" x14ac:dyDescent="0.2">
      <c r="B330" s="9" t="str">
        <f>$B$44</f>
        <v>Physical Training</v>
      </c>
      <c r="C330" s="55">
        <f t="shared" si="26"/>
        <v>0</v>
      </c>
      <c r="D330" s="55">
        <f t="shared" si="26"/>
        <v>0</v>
      </c>
      <c r="E330" s="55">
        <f t="shared" si="26"/>
        <v>0</v>
      </c>
      <c r="F330" s="55">
        <f t="shared" si="26"/>
        <v>0</v>
      </c>
      <c r="G330" s="55">
        <f t="shared" si="26"/>
        <v>0</v>
      </c>
      <c r="H330" s="55">
        <f t="shared" si="26"/>
        <v>0</v>
      </c>
      <c r="I330" s="1"/>
    </row>
    <row r="331" spans="2:9" x14ac:dyDescent="0.2">
      <c r="B331" s="9" t="str">
        <f>$B$45</f>
        <v>Health Services</v>
      </c>
      <c r="C331" s="55">
        <f t="shared" si="26"/>
        <v>0.86034733246520489</v>
      </c>
      <c r="D331" s="55">
        <f t="shared" si="26"/>
        <v>1.1057304659980638</v>
      </c>
      <c r="E331" s="55">
        <f t="shared" si="26"/>
        <v>2.9822089733829271</v>
      </c>
      <c r="F331" s="55">
        <f t="shared" si="26"/>
        <v>15.220608146469477</v>
      </c>
      <c r="G331" s="55">
        <f t="shared" si="26"/>
        <v>6.4286256859370461</v>
      </c>
      <c r="H331" s="55">
        <f t="shared" si="26"/>
        <v>2.4505497314865643</v>
      </c>
      <c r="I331" s="1"/>
    </row>
    <row r="332" spans="2:9" x14ac:dyDescent="0.2">
      <c r="B332" s="9" t="str">
        <f>$B$46</f>
        <v>Pharmacy</v>
      </c>
      <c r="C332" s="55">
        <f t="shared" si="26"/>
        <v>0</v>
      </c>
      <c r="D332" s="55">
        <f t="shared" si="26"/>
        <v>0</v>
      </c>
      <c r="E332" s="55">
        <f t="shared" si="26"/>
        <v>0</v>
      </c>
      <c r="F332" s="55">
        <f t="shared" si="26"/>
        <v>0</v>
      </c>
      <c r="G332" s="55">
        <f t="shared" si="26"/>
        <v>0</v>
      </c>
      <c r="H332" s="55">
        <f t="shared" si="26"/>
        <v>0</v>
      </c>
      <c r="I332" s="1"/>
    </row>
    <row r="333" spans="2:9" x14ac:dyDescent="0.2">
      <c r="B333" s="9" t="str">
        <f>$B$47</f>
        <v>Business Administration</v>
      </c>
      <c r="C333" s="55">
        <f t="shared" si="26"/>
        <v>1.1934941093207139</v>
      </c>
      <c r="D333" s="55">
        <f t="shared" si="26"/>
        <v>1.4846510360658502</v>
      </c>
      <c r="E333" s="55">
        <f t="shared" si="26"/>
        <v>3.0259432576296832</v>
      </c>
      <c r="F333" s="55">
        <f t="shared" si="26"/>
        <v>40.328541892797595</v>
      </c>
      <c r="G333" s="55">
        <f t="shared" si="26"/>
        <v>0</v>
      </c>
      <c r="H333" s="55">
        <f t="shared" si="26"/>
        <v>2.3362328050596584</v>
      </c>
      <c r="I333" s="1"/>
    </row>
    <row r="334" spans="2:9" x14ac:dyDescent="0.2">
      <c r="B334" s="9" t="str">
        <f>$B$48</f>
        <v>Optometry</v>
      </c>
      <c r="C334" s="55">
        <f t="shared" si="26"/>
        <v>0</v>
      </c>
      <c r="D334" s="55">
        <f t="shared" si="26"/>
        <v>0</v>
      </c>
      <c r="E334" s="55">
        <f t="shared" si="26"/>
        <v>0</v>
      </c>
      <c r="F334" s="55">
        <f t="shared" si="26"/>
        <v>0</v>
      </c>
      <c r="G334" s="55">
        <f t="shared" si="26"/>
        <v>0</v>
      </c>
      <c r="H334" s="55">
        <f t="shared" si="26"/>
        <v>0</v>
      </c>
      <c r="I334" s="1"/>
    </row>
    <row r="335" spans="2:9" x14ac:dyDescent="0.2">
      <c r="B335" s="9" t="str">
        <f>$B$49</f>
        <v>Teacher Ed-Practice Teaching</v>
      </c>
      <c r="C335" s="55">
        <f t="shared" ref="C335:H338" si="27">IF($C$293=0,"",C310/$C$293)</f>
        <v>0</v>
      </c>
      <c r="D335" s="55">
        <f t="shared" si="27"/>
        <v>3.035478236588018</v>
      </c>
      <c r="E335" s="55">
        <f t="shared" si="27"/>
        <v>0</v>
      </c>
      <c r="F335" s="55">
        <f t="shared" si="27"/>
        <v>0</v>
      </c>
      <c r="G335" s="55">
        <f t="shared" si="27"/>
        <v>0</v>
      </c>
      <c r="H335" s="55">
        <f t="shared" si="27"/>
        <v>3.035478236588018</v>
      </c>
      <c r="I335" s="1"/>
    </row>
    <row r="336" spans="2:9" x14ac:dyDescent="0.2">
      <c r="B336" s="9" t="str">
        <f>$B$50</f>
        <v>Technology</v>
      </c>
      <c r="C336" s="55">
        <f t="shared" si="27"/>
        <v>0.61190803666061044</v>
      </c>
      <c r="D336" s="55">
        <f t="shared" si="27"/>
        <v>1.8337215767216513</v>
      </c>
      <c r="E336" s="55">
        <f t="shared" si="27"/>
        <v>4.3309583628319137</v>
      </c>
      <c r="F336" s="55">
        <f t="shared" si="27"/>
        <v>2.8872695042907393</v>
      </c>
      <c r="G336" s="55">
        <f t="shared" si="27"/>
        <v>0</v>
      </c>
      <c r="H336" s="55">
        <f t="shared" si="27"/>
        <v>3.5565408609308862</v>
      </c>
      <c r="I336" s="1"/>
    </row>
    <row r="337" spans="2:10" x14ac:dyDescent="0.2">
      <c r="B337" s="9" t="str">
        <f>$B$51</f>
        <v>Nursing</v>
      </c>
      <c r="C337" s="55">
        <f t="shared" si="27"/>
        <v>0</v>
      </c>
      <c r="D337" s="55">
        <f t="shared" si="27"/>
        <v>0</v>
      </c>
      <c r="E337" s="55">
        <f t="shared" si="27"/>
        <v>0</v>
      </c>
      <c r="F337" s="55">
        <f t="shared" si="27"/>
        <v>0</v>
      </c>
      <c r="G337" s="55">
        <f t="shared" si="27"/>
        <v>0</v>
      </c>
      <c r="H337" s="55">
        <f t="shared" si="27"/>
        <v>0</v>
      </c>
      <c r="I337" s="1"/>
    </row>
    <row r="338" spans="2:10" x14ac:dyDescent="0.2">
      <c r="B338" s="35" t="str">
        <f>$B$52</f>
        <v>Totals</v>
      </c>
      <c r="C338" s="55">
        <f t="shared" si="27"/>
        <v>1.035051347247808</v>
      </c>
      <c r="D338" s="55">
        <f t="shared" si="27"/>
        <v>1.5157573983351669</v>
      </c>
      <c r="E338" s="55">
        <f t="shared" si="27"/>
        <v>3.5437635318149501</v>
      </c>
      <c r="F338" s="55">
        <f t="shared" si="27"/>
        <v>12.340812207254677</v>
      </c>
      <c r="G338" s="55">
        <f t="shared" si="27"/>
        <v>6.4286256859370461</v>
      </c>
      <c r="H338" s="55">
        <f t="shared" si="27"/>
        <v>2.0416778751729847</v>
      </c>
      <c r="I338" s="50"/>
    </row>
    <row r="340" spans="2:10" x14ac:dyDescent="0.2">
      <c r="B340" s="164" t="s">
        <v>240</v>
      </c>
      <c r="C340" s="11"/>
      <c r="D340" s="11"/>
      <c r="E340" s="11"/>
      <c r="F340" s="11"/>
      <c r="G340" s="11"/>
      <c r="H340" s="17"/>
      <c r="J340" s="26"/>
    </row>
    <row r="341" spans="2:10" ht="55.5" customHeight="1" thickBot="1" x14ac:dyDescent="0.25">
      <c r="B341" s="364" t="s">
        <v>241</v>
      </c>
      <c r="C341" s="364"/>
      <c r="D341" s="364"/>
      <c r="E341" s="364"/>
      <c r="F341" s="364"/>
      <c r="G341" s="364"/>
      <c r="H341" s="364"/>
    </row>
    <row r="342" spans="2:10" ht="15" thickBot="1" x14ac:dyDescent="0.25">
      <c r="B342" s="62" t="s">
        <v>32</v>
      </c>
      <c r="C342" s="63" t="s">
        <v>26</v>
      </c>
      <c r="D342" s="63" t="s">
        <v>27</v>
      </c>
      <c r="E342" s="63" t="s">
        <v>28</v>
      </c>
      <c r="F342" s="63" t="s">
        <v>29</v>
      </c>
      <c r="G342" s="63" t="s">
        <v>30</v>
      </c>
      <c r="H342" s="64" t="s">
        <v>1</v>
      </c>
      <c r="I342" s="1"/>
    </row>
    <row r="343" spans="2:10" x14ac:dyDescent="0.2">
      <c r="B343" s="9" t="str">
        <f>$B$32</f>
        <v>Liberal Arts</v>
      </c>
      <c r="C343" s="38">
        <f t="shared" ref="C343:D358" si="28">C293*30</f>
        <v>9131.2912969406079</v>
      </c>
      <c r="D343" s="38">
        <f t="shared" si="28"/>
        <v>14654.109614087351</v>
      </c>
      <c r="E343" s="38">
        <f>E293*24</f>
        <v>34639.868067117015</v>
      </c>
      <c r="F343" s="38">
        <f>F293*18</f>
        <v>49072.483992409943</v>
      </c>
      <c r="G343" s="38">
        <f>G293*24</f>
        <v>0</v>
      </c>
      <c r="H343" s="38">
        <f>IF((C32/30+D32/30+E32/24+F32/18+G32/24)=0,0,H268/(C32/30+D32/30+E32/24+F32/18+G32/24))</f>
        <v>14369.982547168609</v>
      </c>
      <c r="I343" s="1"/>
    </row>
    <row r="344" spans="2:10" x14ac:dyDescent="0.2">
      <c r="B344" s="9" t="str">
        <f>$B$33</f>
        <v>Science</v>
      </c>
      <c r="C344" s="39">
        <f t="shared" si="28"/>
        <v>8336.143637181447</v>
      </c>
      <c r="D344" s="39">
        <f t="shared" si="28"/>
        <v>12922.428967272201</v>
      </c>
      <c r="E344" s="39">
        <f>E294*24</f>
        <v>35853.788608782947</v>
      </c>
      <c r="F344" s="39">
        <f>F294*18</f>
        <v>59586.642048554968</v>
      </c>
      <c r="G344" s="39">
        <f>G294*24</f>
        <v>0</v>
      </c>
      <c r="H344" s="39">
        <f t="shared" ref="H344:H363" si="29">IF((C33/30+D33/30+E33/24+F33/18+G33/24)=0,0,H269/(C33/30+D33/30+E33/24+F33/18+G33/24))</f>
        <v>16166.578483641149</v>
      </c>
      <c r="I344" s="1"/>
    </row>
    <row r="345" spans="2:10" x14ac:dyDescent="0.2">
      <c r="B345" s="9" t="str">
        <f>$B$34</f>
        <v>Fine Arts</v>
      </c>
      <c r="C345" s="39">
        <f t="shared" si="28"/>
        <v>10769.744696404819</v>
      </c>
      <c r="D345" s="39">
        <f t="shared" si="28"/>
        <v>19632.937074917372</v>
      </c>
      <c r="E345" s="39">
        <f t="shared" ref="E345:E363" si="30">E295*24</f>
        <v>70935.318376691546</v>
      </c>
      <c r="F345" s="39">
        <f t="shared" ref="F345:F363" si="31">F295*18</f>
        <v>59451.470314986029</v>
      </c>
      <c r="G345" s="39">
        <f t="shared" ref="G345:G363" si="32">G295*24</f>
        <v>0</v>
      </c>
      <c r="H345" s="39">
        <f t="shared" si="29"/>
        <v>17200.960554022455</v>
      </c>
      <c r="I345" s="1"/>
    </row>
    <row r="346" spans="2:10" x14ac:dyDescent="0.2">
      <c r="B346" s="9" t="str">
        <f>$B$35</f>
        <v>Teacher Education</v>
      </c>
      <c r="C346" s="39">
        <f t="shared" si="28"/>
        <v>10589.587219897818</v>
      </c>
      <c r="D346" s="39">
        <f t="shared" si="28"/>
        <v>16591.541194983009</v>
      </c>
      <c r="E346" s="39">
        <f t="shared" si="30"/>
        <v>119274.14174627377</v>
      </c>
      <c r="F346" s="39">
        <f t="shared" si="31"/>
        <v>13193.025976103852</v>
      </c>
      <c r="G346" s="39">
        <f t="shared" si="32"/>
        <v>0</v>
      </c>
      <c r="H346" s="39">
        <f t="shared" si="29"/>
        <v>16223.19385857869</v>
      </c>
      <c r="I346" s="1"/>
    </row>
    <row r="347" spans="2:10" x14ac:dyDescent="0.2">
      <c r="B347" s="9" t="str">
        <f>$B$36</f>
        <v>Agriculture</v>
      </c>
      <c r="C347" s="39">
        <f t="shared" si="28"/>
        <v>0</v>
      </c>
      <c r="D347" s="39">
        <f t="shared" si="28"/>
        <v>0</v>
      </c>
      <c r="E347" s="39">
        <f t="shared" si="30"/>
        <v>0</v>
      </c>
      <c r="F347" s="39">
        <f t="shared" si="31"/>
        <v>0</v>
      </c>
      <c r="G347" s="39">
        <f t="shared" si="32"/>
        <v>0</v>
      </c>
      <c r="H347" s="39">
        <f t="shared" si="29"/>
        <v>0</v>
      </c>
      <c r="I347" s="1"/>
    </row>
    <row r="348" spans="2:10" x14ac:dyDescent="0.2">
      <c r="B348" s="9" t="str">
        <f>$B$37</f>
        <v>Engineering</v>
      </c>
      <c r="C348" s="39">
        <f t="shared" si="28"/>
        <v>10461.718934867069</v>
      </c>
      <c r="D348" s="39">
        <f t="shared" si="28"/>
        <v>13469.931548670489</v>
      </c>
      <c r="E348" s="39">
        <f t="shared" si="30"/>
        <v>25867.089532977683</v>
      </c>
      <c r="F348" s="39">
        <f t="shared" si="31"/>
        <v>59120.361805990528</v>
      </c>
      <c r="G348" s="39">
        <f t="shared" si="32"/>
        <v>0</v>
      </c>
      <c r="H348" s="39">
        <f t="shared" si="29"/>
        <v>19709.018891702031</v>
      </c>
      <c r="I348" s="1"/>
    </row>
    <row r="349" spans="2:10" x14ac:dyDescent="0.2">
      <c r="B349" s="9" t="str">
        <f>$B$38</f>
        <v>Home Economics</v>
      </c>
      <c r="C349" s="39">
        <f t="shared" si="28"/>
        <v>0</v>
      </c>
      <c r="D349" s="39">
        <f t="shared" si="28"/>
        <v>0</v>
      </c>
      <c r="E349" s="39">
        <f t="shared" si="30"/>
        <v>0</v>
      </c>
      <c r="F349" s="39">
        <f t="shared" si="31"/>
        <v>0</v>
      </c>
      <c r="G349" s="39">
        <f t="shared" si="32"/>
        <v>0</v>
      </c>
      <c r="H349" s="39">
        <f t="shared" si="29"/>
        <v>0</v>
      </c>
      <c r="I349" s="1"/>
    </row>
    <row r="350" spans="2:10" x14ac:dyDescent="0.2">
      <c r="B350" s="9" t="str">
        <f>$B$39</f>
        <v>Law</v>
      </c>
      <c r="C350" s="39">
        <f t="shared" si="28"/>
        <v>0</v>
      </c>
      <c r="D350" s="39">
        <f t="shared" si="28"/>
        <v>0</v>
      </c>
      <c r="E350" s="39">
        <f t="shared" si="30"/>
        <v>0</v>
      </c>
      <c r="F350" s="39">
        <f t="shared" si="31"/>
        <v>0</v>
      </c>
      <c r="G350" s="39">
        <f t="shared" si="32"/>
        <v>0</v>
      </c>
      <c r="H350" s="39">
        <f t="shared" si="29"/>
        <v>0</v>
      </c>
      <c r="I350" s="1"/>
    </row>
    <row r="351" spans="2:10" x14ac:dyDescent="0.2">
      <c r="B351" s="9" t="str">
        <f>$B$40</f>
        <v>Social Service</v>
      </c>
      <c r="C351" s="39">
        <f t="shared" si="28"/>
        <v>0</v>
      </c>
      <c r="D351" s="39">
        <f t="shared" si="28"/>
        <v>0</v>
      </c>
      <c r="E351" s="39">
        <f t="shared" si="30"/>
        <v>0</v>
      </c>
      <c r="F351" s="39">
        <f t="shared" si="31"/>
        <v>0</v>
      </c>
      <c r="G351" s="39">
        <f t="shared" si="32"/>
        <v>0</v>
      </c>
      <c r="H351" s="39">
        <f t="shared" si="29"/>
        <v>0</v>
      </c>
      <c r="I351" s="1"/>
    </row>
    <row r="352" spans="2:10" x14ac:dyDescent="0.2">
      <c r="B352" s="9" t="str">
        <f>$B$41</f>
        <v>Library Science</v>
      </c>
      <c r="C352" s="39">
        <f t="shared" si="28"/>
        <v>57142.916969116777</v>
      </c>
      <c r="D352" s="39">
        <f t="shared" si="28"/>
        <v>0</v>
      </c>
      <c r="E352" s="39">
        <f t="shared" si="30"/>
        <v>230765.17886098212</v>
      </c>
      <c r="F352" s="39">
        <f t="shared" si="31"/>
        <v>0</v>
      </c>
      <c r="G352" s="39">
        <f t="shared" si="32"/>
        <v>0</v>
      </c>
      <c r="H352" s="39">
        <f t="shared" si="29"/>
        <v>85026.577872521273</v>
      </c>
      <c r="I352" s="1"/>
    </row>
    <row r="353" spans="2:9" x14ac:dyDescent="0.2">
      <c r="B353" s="9" t="str">
        <f>$B$42</f>
        <v>Veterinary Science</v>
      </c>
      <c r="C353" s="39">
        <f t="shared" si="28"/>
        <v>0</v>
      </c>
      <c r="D353" s="39">
        <f t="shared" si="28"/>
        <v>0</v>
      </c>
      <c r="E353" s="39">
        <f t="shared" si="30"/>
        <v>0</v>
      </c>
      <c r="F353" s="39">
        <f t="shared" si="31"/>
        <v>0</v>
      </c>
      <c r="G353" s="39">
        <f t="shared" si="32"/>
        <v>0</v>
      </c>
      <c r="H353" s="39">
        <f t="shared" si="29"/>
        <v>0</v>
      </c>
      <c r="I353" s="1"/>
    </row>
    <row r="354" spans="2:9" x14ac:dyDescent="0.2">
      <c r="B354" s="9" t="str">
        <f>$B$43</f>
        <v>Vocational Training</v>
      </c>
      <c r="C354" s="39">
        <f t="shared" si="28"/>
        <v>0</v>
      </c>
      <c r="D354" s="39">
        <f t="shared" si="28"/>
        <v>0</v>
      </c>
      <c r="E354" s="39">
        <f t="shared" si="30"/>
        <v>0</v>
      </c>
      <c r="F354" s="39">
        <f t="shared" si="31"/>
        <v>0</v>
      </c>
      <c r="G354" s="39">
        <f t="shared" si="32"/>
        <v>0</v>
      </c>
      <c r="H354" s="39">
        <f t="shared" si="29"/>
        <v>0</v>
      </c>
      <c r="I354" s="1"/>
    </row>
    <row r="355" spans="2:9" x14ac:dyDescent="0.2">
      <c r="B355" s="9" t="str">
        <f>$B$44</f>
        <v>Physical Training</v>
      </c>
      <c r="C355" s="39">
        <f t="shared" si="28"/>
        <v>0</v>
      </c>
      <c r="D355" s="39">
        <f t="shared" si="28"/>
        <v>0</v>
      </c>
      <c r="E355" s="39">
        <f t="shared" si="30"/>
        <v>0</v>
      </c>
      <c r="F355" s="39">
        <f t="shared" si="31"/>
        <v>0</v>
      </c>
      <c r="G355" s="39">
        <f t="shared" si="32"/>
        <v>0</v>
      </c>
      <c r="H355" s="39">
        <f t="shared" si="29"/>
        <v>0</v>
      </c>
      <c r="I355" s="1"/>
    </row>
    <row r="356" spans="2:9" x14ac:dyDescent="0.2">
      <c r="B356" s="9" t="str">
        <f>$B$45</f>
        <v>Health Services</v>
      </c>
      <c r="C356" s="39">
        <f t="shared" si="28"/>
        <v>7856.0821092855931</v>
      </c>
      <c r="D356" s="39">
        <f t="shared" si="28"/>
        <v>10096.746980930202</v>
      </c>
      <c r="E356" s="39">
        <f t="shared" si="30"/>
        <v>21785.135075447768</v>
      </c>
      <c r="F356" s="39">
        <f t="shared" si="31"/>
        <v>83390.28402120003</v>
      </c>
      <c r="G356" s="39">
        <f t="shared" si="32"/>
        <v>46961.323021828641</v>
      </c>
      <c r="H356" s="39">
        <f t="shared" si="29"/>
        <v>19923.516877282444</v>
      </c>
      <c r="I356" s="1"/>
    </row>
    <row r="357" spans="2:9" x14ac:dyDescent="0.2">
      <c r="B357" s="9" t="str">
        <f>$B$46</f>
        <v>Pharmacy</v>
      </c>
      <c r="C357" s="39">
        <f t="shared" si="28"/>
        <v>0</v>
      </c>
      <c r="D357" s="39">
        <f t="shared" si="28"/>
        <v>0</v>
      </c>
      <c r="E357" s="39">
        <f t="shared" si="30"/>
        <v>0</v>
      </c>
      <c r="F357" s="39">
        <f t="shared" si="31"/>
        <v>0</v>
      </c>
      <c r="G357" s="39">
        <f t="shared" si="32"/>
        <v>0</v>
      </c>
      <c r="H357" s="39">
        <f t="shared" si="29"/>
        <v>0</v>
      </c>
      <c r="I357" s="1"/>
    </row>
    <row r="358" spans="2:9" x14ac:dyDescent="0.2">
      <c r="B358" s="9" t="str">
        <f>$B$47</f>
        <v>Business Administration</v>
      </c>
      <c r="C358" s="39">
        <f t="shared" si="28"/>
        <v>10898.142373390117</v>
      </c>
      <c r="D358" s="39">
        <f t="shared" si="28"/>
        <v>13556.781084621956</v>
      </c>
      <c r="E358" s="39">
        <f t="shared" si="30"/>
        <v>22104.615466744031</v>
      </c>
      <c r="F358" s="39">
        <f t="shared" si="31"/>
        <v>220950.99816240446</v>
      </c>
      <c r="G358" s="39">
        <f t="shared" si="32"/>
        <v>0</v>
      </c>
      <c r="H358" s="39">
        <f t="shared" si="29"/>
        <v>19707.928784303182</v>
      </c>
      <c r="I358" s="1"/>
    </row>
    <row r="359" spans="2:9" x14ac:dyDescent="0.2">
      <c r="B359" s="9" t="str">
        <f>$B$48</f>
        <v>Optometry</v>
      </c>
      <c r="C359" s="39">
        <f t="shared" ref="C359:D363" si="33">C309*30</f>
        <v>0</v>
      </c>
      <c r="D359" s="39">
        <f t="shared" si="33"/>
        <v>0</v>
      </c>
      <c r="E359" s="39">
        <f t="shared" si="30"/>
        <v>0</v>
      </c>
      <c r="F359" s="39">
        <f t="shared" si="31"/>
        <v>0</v>
      </c>
      <c r="G359" s="39">
        <f t="shared" si="32"/>
        <v>0</v>
      </c>
      <c r="H359" s="39">
        <f t="shared" si="29"/>
        <v>0</v>
      </c>
      <c r="I359" s="1"/>
    </row>
    <row r="360" spans="2:9" x14ac:dyDescent="0.2">
      <c r="B360" s="9" t="str">
        <f>$B$49</f>
        <v>Teacher Ed-Practice Teaching</v>
      </c>
      <c r="C360" s="39">
        <f t="shared" si="33"/>
        <v>0</v>
      </c>
      <c r="D360" s="39">
        <f t="shared" si="33"/>
        <v>27717.836003808792</v>
      </c>
      <c r="E360" s="39">
        <f t="shared" si="30"/>
        <v>0</v>
      </c>
      <c r="F360" s="39">
        <f t="shared" si="31"/>
        <v>0</v>
      </c>
      <c r="G360" s="39">
        <f t="shared" si="32"/>
        <v>0</v>
      </c>
      <c r="H360" s="39">
        <f t="shared" si="29"/>
        <v>27717.836003808796</v>
      </c>
      <c r="I360" s="1"/>
    </row>
    <row r="361" spans="2:9" x14ac:dyDescent="0.2">
      <c r="B361" s="9" t="str">
        <f>$B$50</f>
        <v>Technology</v>
      </c>
      <c r="C361" s="39">
        <f t="shared" si="33"/>
        <v>5587.510529687047</v>
      </c>
      <c r="D361" s="39">
        <f t="shared" si="33"/>
        <v>16744.245874530625</v>
      </c>
      <c r="E361" s="39">
        <f t="shared" si="30"/>
        <v>31637.793924751357</v>
      </c>
      <c r="F361" s="39">
        <f t="shared" si="31"/>
        <v>15818.699337871232</v>
      </c>
      <c r="G361" s="39">
        <f t="shared" si="32"/>
        <v>0</v>
      </c>
      <c r="H361" s="39">
        <f t="shared" si="29"/>
        <v>27281.235399278296</v>
      </c>
      <c r="I361" s="1"/>
    </row>
    <row r="362" spans="2:9" x14ac:dyDescent="0.2">
      <c r="B362" s="9" t="str">
        <f>$B$51</f>
        <v>Nursing</v>
      </c>
      <c r="C362" s="39">
        <f t="shared" si="33"/>
        <v>0</v>
      </c>
      <c r="D362" s="39">
        <f t="shared" si="33"/>
        <v>0</v>
      </c>
      <c r="E362" s="39">
        <f t="shared" si="30"/>
        <v>0</v>
      </c>
      <c r="F362" s="39">
        <f t="shared" si="31"/>
        <v>0</v>
      </c>
      <c r="G362" s="39">
        <f t="shared" si="32"/>
        <v>0</v>
      </c>
      <c r="H362" s="39">
        <f t="shared" si="29"/>
        <v>0</v>
      </c>
      <c r="I362" s="1"/>
    </row>
    <row r="363" spans="2:9" x14ac:dyDescent="0.2">
      <c r="B363" s="35" t="str">
        <f>$B$52</f>
        <v>Totals</v>
      </c>
      <c r="C363" s="38">
        <f t="shared" si="33"/>
        <v>9451.3553590105603</v>
      </c>
      <c r="D363" s="38">
        <f t="shared" si="33"/>
        <v>13840.822339691249</v>
      </c>
      <c r="E363" s="38">
        <f t="shared" si="30"/>
        <v>25887.309677181896</v>
      </c>
      <c r="F363" s="38">
        <f t="shared" si="31"/>
        <v>67612.530663169833</v>
      </c>
      <c r="G363" s="38">
        <f t="shared" si="32"/>
        <v>46961.323021828641</v>
      </c>
      <c r="H363" s="38">
        <f t="shared" si="29"/>
        <v>17572.422902557093</v>
      </c>
      <c r="I363" s="50"/>
    </row>
  </sheetData>
  <mergeCells count="45">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F141"/>
    <mergeCell ref="I140:I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61:G80">
    <cfRule type="expression" dxfId="255" priority="6" stopIfTrue="1">
      <formula>C32=0</formula>
    </cfRule>
  </conditionalFormatting>
  <conditionalFormatting sqref="C91:G110">
    <cfRule type="expression" dxfId="254" priority="5" stopIfTrue="1">
      <formula>C32=0</formula>
    </cfRule>
  </conditionalFormatting>
  <conditionalFormatting sqref="C143:H162">
    <cfRule type="expression" dxfId="253" priority="3" stopIfTrue="1">
      <formula>C32=0</formula>
    </cfRule>
  </conditionalFormatting>
  <conditionalFormatting sqref="H143:H162">
    <cfRule type="expression" dxfId="252" priority="4" stopIfTrue="1">
      <formula>OR(AND(#REF!&gt;0,H143&gt;0,H61=0),AND(#REF!&gt;0,H143&gt;0,H32=0))</formula>
    </cfRule>
  </conditionalFormatting>
  <conditionalFormatting sqref="H143:H162">
    <cfRule type="expression" dxfId="251" priority="2" stopIfTrue="1">
      <formula>OR(AND(#REF!&gt;0,H143&gt;0,H61=0),AND(#REF!&gt;0,H143&gt;0,H32=0))</formula>
    </cfRule>
  </conditionalFormatting>
  <conditionalFormatting sqref="H143:H162">
    <cfRule type="expression" dxfId="25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Overview</vt:lpstr>
      <vt:lpstr>Relative Weights</vt:lpstr>
      <vt:lpstr>RW History</vt:lpstr>
      <vt:lpstr>FTSE Summary</vt:lpstr>
      <vt:lpstr>Discipline Summary</vt:lpstr>
      <vt:lpstr>Discipline Analysis</vt:lpstr>
      <vt:lpstr>UTA</vt:lpstr>
      <vt:lpstr>UT</vt:lpstr>
      <vt:lpstr>UTD</vt:lpstr>
      <vt:lpstr>UTEP</vt:lpstr>
      <vt:lpstr>UTRGV</vt:lpstr>
      <vt:lpstr>UTPB</vt:lpstr>
      <vt:lpstr>UTSA</vt:lpstr>
      <vt:lpstr>UTT</vt:lpstr>
      <vt:lpstr>TAMU</vt:lpstr>
      <vt:lpstr>TAMUG</vt:lpstr>
      <vt:lpstr>PVAMU</vt:lpstr>
      <vt:lpstr>TAR</vt:lpstr>
      <vt:lpstr>TAMUCT</vt:lpstr>
      <vt:lpstr>TAMUCC</vt:lpstr>
      <vt:lpstr>TAMUK</vt:lpstr>
      <vt:lpstr>TAMUSA</vt:lpstr>
      <vt:lpstr>TAMIU</vt:lpstr>
      <vt:lpstr>WTAMU</vt:lpstr>
      <vt:lpstr>TAMUC</vt:lpstr>
      <vt:lpstr>TAMUT</vt:lpstr>
      <vt:lpstr>UH</vt:lpstr>
      <vt:lpstr>UHCL</vt:lpstr>
      <vt:lpstr>UHD</vt:lpstr>
      <vt:lpstr>UHV</vt:lpstr>
      <vt:lpstr>MID</vt:lpstr>
      <vt:lpstr>UNT</vt:lpstr>
      <vt:lpstr>UNTD</vt:lpstr>
      <vt:lpstr>SFASU</vt:lpstr>
      <vt:lpstr>TSU</vt:lpstr>
      <vt:lpstr>TTU</vt:lpstr>
      <vt:lpstr>ASU</vt:lpstr>
      <vt:lpstr>TWU</vt:lpstr>
      <vt:lpstr>LU</vt:lpstr>
      <vt:lpstr>SHSU</vt:lpstr>
      <vt:lpstr>TXST</vt:lpstr>
      <vt:lpstr>SRSU</vt:lpstr>
      <vt:lpstr>Total</vt:lpstr>
      <vt:lpstr>Data</vt:lpstr>
      <vt:lpstr>HR</vt:lpstr>
      <vt:lpstr>'Discipline Analysis'!Print_Area</vt:lpstr>
      <vt:lpstr>'Relative Weights'!Print_Area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Academic Expenditure Study -  FY 2019-FY 2021</dc:title>
  <dc:subject>Expenditure Study</dc:subject>
  <dc:creator>Funding and Resource Planning</dc:creator>
  <cp:keywords>Expenditure Study, General Academic Institutions</cp:keywords>
  <dc:description>Formerly name Cost Study</dc:description>
  <cp:lastModifiedBy>King, Clifford</cp:lastModifiedBy>
  <cp:lastPrinted>2013-01-25T21:32:12Z</cp:lastPrinted>
  <dcterms:created xsi:type="dcterms:W3CDTF">2003-01-15T15:55:29Z</dcterms:created>
  <dcterms:modified xsi:type="dcterms:W3CDTF">2022-02-16T17:41:10Z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